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76" yWindow="65281" windowWidth="19080" windowHeight="12690" tabRatio="866" firstSheet="16" activeTab="29"/>
  </bookViews>
  <sheets>
    <sheet name="příjmy" sheetId="1" r:id="rId1"/>
    <sheet name="výdaje" sheetId="2" r:id="rId2"/>
    <sheet name="zdroj krytí" sheetId="3" r:id="rId3"/>
    <sheet name="investiční výdaje" sheetId="4" r:id="rId4"/>
    <sheet name="odpisy" sheetId="5" r:id="rId5"/>
    <sheet name="zdaň.č." sheetId="6" r:id="rId6"/>
    <sheet name="ost. zdaň.č." sheetId="7" r:id="rId7"/>
    <sheet name="příjmy výhled 2013" sheetId="8" r:id="rId8"/>
    <sheet name="výdaje výhled 2013" sheetId="9" r:id="rId9"/>
    <sheet name="01" sheetId="10" r:id="rId10"/>
    <sheet name="0202" sheetId="11" r:id="rId11"/>
    <sheet name="0205, 0221" sheetId="12" r:id="rId12"/>
    <sheet name="0302,0321" sheetId="13" r:id="rId13"/>
    <sheet name="0400" sheetId="14" r:id="rId14"/>
    <sheet name="0405,0413,0421" sheetId="15" r:id="rId15"/>
    <sheet name="04 (ZŠ,MŠ)" sheetId="16" r:id="rId16"/>
    <sheet name="05" sheetId="17" r:id="rId17"/>
    <sheet name="0500" sheetId="18" r:id="rId18"/>
    <sheet name="0513,0525" sheetId="19" r:id="rId19"/>
    <sheet name="05, 0519,0505" sheetId="20" r:id="rId20"/>
    <sheet name="0604,06,0608" sheetId="21" r:id="rId21"/>
    <sheet name="0613, 0620, 0624" sheetId="22" r:id="rId22"/>
    <sheet name="0621,0625" sheetId="23" r:id="rId23"/>
    <sheet name=" 0725" sheetId="24" r:id="rId24"/>
    <sheet name="08" sheetId="25" r:id="rId25"/>
    <sheet name="0912" sheetId="26" r:id="rId26"/>
    <sheet name="0520,0920" sheetId="27" r:id="rId27"/>
    <sheet name="0901,0921,0924" sheetId="28" r:id="rId28"/>
    <sheet name="0925 0926 " sheetId="29" r:id="rId29"/>
    <sheet name="10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xlnm.Print_Area" localSheetId="23">' 0725'!$A$1:$D$18</definedName>
    <definedName name="_xlnm.Print_Area" localSheetId="9">'01'!$A$1:$D$29</definedName>
    <definedName name="_xlnm.Print_Area" localSheetId="11">'0205, 0221'!$A$1:$G$23</definedName>
    <definedName name="_xlnm.Print_Area" localSheetId="12">'0302,0321'!$A$1:$E$20</definedName>
    <definedName name="_xlnm.Print_Area" localSheetId="13">'0400'!$A$1:$E$26</definedName>
    <definedName name="_xlnm.Print_Area" localSheetId="14">'0405,0413,0421'!$A$1:$E$24</definedName>
    <definedName name="_xlnm.Print_Area" localSheetId="16">'05'!$A$1:$J$30</definedName>
    <definedName name="_xlnm.Print_Area" localSheetId="19">'05, 0519,0505'!$A$1:$C$39</definedName>
    <definedName name="_xlnm.Print_Area" localSheetId="17">'0500'!$A$1:$G$40</definedName>
    <definedName name="_xlnm.Print_Area" localSheetId="18">'0513,0525'!$A$1:$D$21</definedName>
    <definedName name="_xlnm.Print_Area" localSheetId="26">'0520,0920'!$A$1:$D$49</definedName>
    <definedName name="_xlnm.Print_Area" localSheetId="20">'0604,06,0608'!$A$1:$J$47</definedName>
    <definedName name="_xlnm.Print_Area" localSheetId="21">'0613, 0620, 0624'!$A$1:$C$23</definedName>
    <definedName name="_xlnm.Print_Area" localSheetId="22">'0621,0625'!$A$1:$G$31</definedName>
    <definedName name="_xlnm.Print_Area" localSheetId="24">'08'!$A$1:$E$50</definedName>
    <definedName name="_xlnm.Print_Area" localSheetId="27">'0901,0921,0924'!$A$1:$E$36</definedName>
    <definedName name="_xlnm.Print_Area" localSheetId="28">'0925 0926 '!$A$1:$C$31</definedName>
    <definedName name="_xlnm.Print_Area" localSheetId="29">'10'!$A$1:$D$13</definedName>
    <definedName name="_xlnm.Print_Area" localSheetId="3">'investiční výdaje'!$A$1:$C$97</definedName>
    <definedName name="_xlnm.Print_Area" localSheetId="6">'ost. zdaň.č.'!$A$1:$K$28</definedName>
    <definedName name="_xlnm.Print_Area" localSheetId="0">'příjmy'!$A$1:$E$45</definedName>
    <definedName name="_xlnm.Print_Area" localSheetId="7">'příjmy výhled 2013'!$A$1:$G$35</definedName>
    <definedName name="_xlnm.Print_Area" localSheetId="1">'výdaje'!$B$1:$G$224</definedName>
    <definedName name="_xlnm.Print_Area" localSheetId="5">'zdaň.č.'!$A$1:$M$30</definedName>
    <definedName name="_xlnm.Print_Area" localSheetId="2">'zdroj krytí'!$A$1:$H$41</definedName>
  </definedNames>
  <calcPr fullCalcOnLoad="1"/>
</workbook>
</file>

<file path=xl/sharedStrings.xml><?xml version="1.0" encoding="utf-8"?>
<sst xmlns="http://schemas.openxmlformats.org/spreadsheetml/2006/main" count="1425" uniqueCount="810">
  <si>
    <t xml:space="preserve">                                        ROZPOČET NA ROK 2009 - VÝDAJE PO KAPITOLÁCH</t>
  </si>
  <si>
    <t>5168 - Služby zpracování dat</t>
  </si>
  <si>
    <t>5137 - DHM</t>
  </si>
  <si>
    <t>5151 - Voda</t>
  </si>
  <si>
    <t>5172 - Programové vybavení</t>
  </si>
  <si>
    <t>6121 - Budovy, stavby</t>
  </si>
  <si>
    <t>5167 - Služební školení a vzděl.</t>
  </si>
  <si>
    <t>Výdaje celkem</t>
  </si>
  <si>
    <t>5139 - Nákup materiálu</t>
  </si>
  <si>
    <t>5153 - Plyn</t>
  </si>
  <si>
    <t>5161 - Služby pošt</t>
  </si>
  <si>
    <t>5166 - Právní služby</t>
  </si>
  <si>
    <t>5169 - Nákup služeb</t>
  </si>
  <si>
    <t>5171 - Opravy a udržování</t>
  </si>
  <si>
    <t>Název školy</t>
  </si>
  <si>
    <t>ZŠ Nepomucká</t>
  </si>
  <si>
    <t>ZŠ Plzeňská</t>
  </si>
  <si>
    <t xml:space="preserve">ZŠ Weberova </t>
  </si>
  <si>
    <t>ZŠ Radlická</t>
  </si>
  <si>
    <t>FZŠ Drtinova</t>
  </si>
  <si>
    <t>ZŠ U Santošky + MŠ</t>
  </si>
  <si>
    <t>ZŠ Podbělohorská</t>
  </si>
  <si>
    <t>ZŠ Kořenského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</si>
  <si>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</si>
  <si>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</si>
  <si>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</si>
  <si>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</si>
  <si>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</si>
  <si>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</si>
  <si>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</si>
  <si>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</si>
  <si>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U železnič. mostu</t>
  </si>
  <si>
    <t>MŠ Nám. 14. října</t>
  </si>
  <si>
    <t>MŠ Kurandové</t>
  </si>
  <si>
    <t>MŠ Lohniského 830</t>
  </si>
  <si>
    <t>MŠ Lohniského 851</t>
  </si>
  <si>
    <t>MŠ Peškova</t>
  </si>
  <si>
    <t>MŠ Tréglova</t>
  </si>
  <si>
    <t>5162 - Telefonní poplatky</t>
  </si>
  <si>
    <t>5173 - Cestovné</t>
  </si>
  <si>
    <t>5175 - Pohoštění</t>
  </si>
  <si>
    <t>5154 - El. energie</t>
  </si>
  <si>
    <t>Správní poplatky</t>
  </si>
  <si>
    <t>Pobytové poplatky</t>
  </si>
  <si>
    <t>Daň z nemovitosti</t>
  </si>
  <si>
    <t xml:space="preserve">Třída  1  C E L K E M   </t>
  </si>
  <si>
    <t>T ř í d a   2</t>
  </si>
  <si>
    <t>z toho :</t>
  </si>
  <si>
    <t xml:space="preserve"> - školství </t>
  </si>
  <si>
    <t xml:space="preserve"> - jesle</t>
  </si>
  <si>
    <t>Příjmy z úroků</t>
  </si>
  <si>
    <t xml:space="preserve">Pokuty </t>
  </si>
  <si>
    <t xml:space="preserve">Nahodilé příjmy </t>
  </si>
  <si>
    <t>Třída 2   C E L K E M</t>
  </si>
  <si>
    <t xml:space="preserve">VLASTNÍ  PŘÍJMY  CELKEM </t>
  </si>
  <si>
    <t>T ř í d a  4</t>
  </si>
  <si>
    <t>Dotace ze státního rozpočtu</t>
  </si>
  <si>
    <t>Převody z vlast. hosp. činnosti</t>
  </si>
  <si>
    <t xml:space="preserve">C E L K E M    P Ř Í J M Y  </t>
  </si>
  <si>
    <t>neinvestiční</t>
  </si>
  <si>
    <t xml:space="preserve">neinvestiční </t>
  </si>
  <si>
    <t>invest.přísp.</t>
  </si>
  <si>
    <t>SF</t>
  </si>
  <si>
    <t>granty</t>
  </si>
  <si>
    <t>5032 - Zdravotní pojištění</t>
  </si>
  <si>
    <t>5131 - Potraviny</t>
  </si>
  <si>
    <t>5164 - Nájemné</t>
  </si>
  <si>
    <t>5166 - Konzultační, poradenské a právní služby</t>
  </si>
  <si>
    <t>6121 - Budovy, haly</t>
  </si>
  <si>
    <t>5192 - Neinvestiční příspěvek</t>
  </si>
  <si>
    <t>5011 - Platy zaměstnanců</t>
  </si>
  <si>
    <t>5024 - Odstupné</t>
  </si>
  <si>
    <t>5031 - Sociální zabezpečení</t>
  </si>
  <si>
    <t>5134 - Prádlo, oděvy, obuv</t>
  </si>
  <si>
    <t>5361 - Nákup kolků</t>
  </si>
  <si>
    <t>6111 - Programové vybavení</t>
  </si>
  <si>
    <t>6125 - Výpočetní technika</t>
  </si>
  <si>
    <t>5163 - Služby peněžních ústavů</t>
  </si>
  <si>
    <t>5492 - Dary obyvatelstvu</t>
  </si>
  <si>
    <t>5166 - Konzultační, porad. a právní služby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</si>
  <si>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</si>
  <si>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</si>
  <si>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</si>
  <si>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</si>
  <si>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</si>
  <si>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</si>
  <si>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</si>
  <si>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</si>
  <si>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</si>
  <si>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</si>
  <si>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</si>
  <si>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</si>
  <si>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</si>
  <si>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odpisy DHM</t>
  </si>
  <si>
    <t>jiné ostatní náklady</t>
  </si>
  <si>
    <t>zůstatková cena prodaného DHM</t>
  </si>
  <si>
    <t>materiálové náklady</t>
  </si>
  <si>
    <t>odměna za privatizaci</t>
  </si>
  <si>
    <t xml:space="preserve">P Ř Í J M Y  </t>
  </si>
  <si>
    <t xml:space="preserve"> T ř í d a  1</t>
  </si>
  <si>
    <t>Třída  4  C E L K E M</t>
  </si>
  <si>
    <t>Příjmy z poskytovaných služeb celkem</t>
  </si>
  <si>
    <t>Převody ze zdaňované činnosti</t>
  </si>
  <si>
    <t>nájmy z nebytových prostor</t>
  </si>
  <si>
    <t>Druh výdajů</t>
  </si>
  <si>
    <t>Poplatek ze psů</t>
  </si>
  <si>
    <t>Poplatek za užívání veřejného prostranství</t>
  </si>
  <si>
    <t>Poplatek ze vstupného</t>
  </si>
  <si>
    <t>Poplatek z ubytovací kapacity</t>
  </si>
  <si>
    <t>Poplatek za provozovaný výher. hrací přístroj</t>
  </si>
  <si>
    <t>Ú H R N</t>
  </si>
  <si>
    <t xml:space="preserve">Splátky půjček do sociálního  fondu </t>
  </si>
  <si>
    <t>5019 - Refundace mezd</t>
  </si>
  <si>
    <t>5194 - Věcné dary</t>
  </si>
  <si>
    <t xml:space="preserve">Poplatek za provozovaný výherní hrací přístroj </t>
  </si>
  <si>
    <t>Poplatky za znečišťování ovzduší</t>
  </si>
  <si>
    <t xml:space="preserve">                 - Splátka půjčky MČ Praha 8</t>
  </si>
  <si>
    <t>Splátky půjček do sociálního fondu</t>
  </si>
  <si>
    <t>5154 - Elektrická energie</t>
  </si>
  <si>
    <t>6123 - Dopravní prostředky</t>
  </si>
  <si>
    <t>KULTURA - CELKEM</t>
  </si>
  <si>
    <t>Ú h r n</t>
  </si>
  <si>
    <t>BEZPEČNOST A VEŘEJNÝ POŘÁDEK - CELKEM</t>
  </si>
  <si>
    <t>SOCIÁLNÍ VĚCI A ZDRAVOTNICTVÍ - CELKEM</t>
  </si>
  <si>
    <t>5019 - Ostatní platy</t>
  </si>
  <si>
    <t>5331 - Neinv.přísp.zřízeným PO</t>
  </si>
  <si>
    <t>5023 - Odměny členů zastupitelstev</t>
  </si>
  <si>
    <t>5171 -opravy a udržování</t>
  </si>
  <si>
    <t>kap. 04 - Školství</t>
  </si>
  <si>
    <t>kap. 06 - Kultura</t>
  </si>
  <si>
    <t>kap. 07 - Bezpečnost a veřejný pořádek</t>
  </si>
  <si>
    <t>kap. 08 - Bytové hospodářství</t>
  </si>
  <si>
    <t>kap. 09 - Místní správa</t>
  </si>
  <si>
    <t>Třída    8 - financování</t>
  </si>
  <si>
    <t>07 - BEZPEČNOST A VEŘEJNÝ POŘÁDEK - CELKEM</t>
  </si>
  <si>
    <t xml:space="preserve">06 - KULTURA  -  CELKEM </t>
  </si>
  <si>
    <t xml:space="preserve">04 - ŠKOLSTVÍ   -   CELKEM     </t>
  </si>
  <si>
    <t>Třída 8 - financování</t>
  </si>
  <si>
    <t>03 - DOPRAVA - CELKEM</t>
  </si>
  <si>
    <t xml:space="preserve">Odvod výtěžku z provozování loterií </t>
  </si>
  <si>
    <t>V Ý D A J E</t>
  </si>
  <si>
    <t>§ 6171 
Činnost místní správy</t>
  </si>
  <si>
    <t xml:space="preserve">           - splátka půjčky MČ Praha 8</t>
  </si>
  <si>
    <t>Příjmy z poskytování služeb celkem</t>
  </si>
  <si>
    <t>5901 - Nespecifikované rezervy</t>
  </si>
  <si>
    <t>Druh výdaje a kapitola</t>
  </si>
  <si>
    <t>5169 - Nákup materiálu</t>
  </si>
  <si>
    <t>6121 - Budovy,stavby</t>
  </si>
  <si>
    <t>FZŠ Barrandov II.</t>
  </si>
  <si>
    <t>ZŠ Tyršova + MŠ</t>
  </si>
  <si>
    <t>ZŠ waldorfská</t>
  </si>
  <si>
    <t>6121- Budovy, haly a stavby</t>
  </si>
  <si>
    <t>6121 - Budovy, haly, stavby</t>
  </si>
  <si>
    <t>§ 3511</t>
  </si>
  <si>
    <t>ZZ Smíchov</t>
  </si>
  <si>
    <t>Odvod výtěžku z provozování loterií</t>
  </si>
  <si>
    <t>Přijaté pojistné náhrady</t>
  </si>
  <si>
    <t>Odvody příspěvkových organizací</t>
  </si>
  <si>
    <t xml:space="preserve">C  E  L  K  E  M   </t>
  </si>
  <si>
    <t xml:space="preserve">V Ý D A J E - K A P I T O L Y   </t>
  </si>
  <si>
    <t>druh
výdajů</t>
  </si>
  <si>
    <t>Městská zeleň - celkem</t>
  </si>
  <si>
    <t>Životní prostředí - celkem</t>
  </si>
  <si>
    <t>Doprava  - celkem</t>
  </si>
  <si>
    <t xml:space="preserve">Školství  - celkem    </t>
  </si>
  <si>
    <t>neinv.přísp.MČ</t>
  </si>
  <si>
    <t xml:space="preserve">        FZŠ Barrandov II. </t>
  </si>
  <si>
    <t xml:space="preserve">        FZŠ Drtinova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</si>
  <si>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</si>
  <si>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</si>
  <si>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</si>
  <si>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</si>
  <si>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</si>
  <si>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</si>
  <si>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</si>
  <si>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</si>
  <si>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</si>
  <si>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</si>
  <si>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</si>
  <si>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</si>
  <si>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</si>
  <si>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</si>
  <si>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</si>
  <si>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</si>
  <si>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</si>
  <si>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</si>
  <si>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</si>
  <si>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</si>
  <si>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</si>
  <si>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</si>
  <si>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</si>
  <si>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Mateřské školy - celkem</t>
  </si>
  <si>
    <t>Sociální věci  -  celkem</t>
  </si>
  <si>
    <t>neinv.příspěvek</t>
  </si>
  <si>
    <t xml:space="preserve">Kultura - celkem </t>
  </si>
  <si>
    <t>Bezpečnost a veřejný pořádek - celkem</t>
  </si>
  <si>
    <t>Správa majetku - celkem</t>
  </si>
  <si>
    <t>Obchodní aktivity - celkem</t>
  </si>
  <si>
    <t>BYTOVÉ HOSPODÁŘSTVÍ, POHŘEBNICTVÍ - CELKEM</t>
  </si>
  <si>
    <t>Správa služeb  -  celkem</t>
  </si>
  <si>
    <t>MÍSTNÍ SPRÁVA A ZASTUPITELSTVA OBCÍ - CELKEM</t>
  </si>
  <si>
    <t>OSTATNÍ ČINNOSTI - CELKEM</t>
  </si>
  <si>
    <t xml:space="preserve">0205 - Městská zeleň </t>
  </si>
  <si>
    <t xml:space="preserve">0400 - Školství     </t>
  </si>
  <si>
    <t>0413 - Školství - opravy a udržování</t>
  </si>
  <si>
    <t>0500 - Sociální věci</t>
  </si>
  <si>
    <t>0505 - Ostatní zájmová činnost</t>
  </si>
  <si>
    <t>0608 - Občansko správní činnost</t>
  </si>
  <si>
    <t xml:space="preserve">0600 - KK  Poštovka 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</si>
  <si>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</si>
  <si>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</si>
  <si>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</si>
  <si>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</si>
  <si>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</si>
  <si>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0912 - Správa služeb</t>
  </si>
  <si>
    <t>0920 - Mzdové výdaje</t>
  </si>
  <si>
    <t>0925 - Zastupitelstva obcí</t>
  </si>
  <si>
    <t>0926 - Sociální fond</t>
  </si>
  <si>
    <t>0924 - Informatika</t>
  </si>
  <si>
    <t>Informatika - celkem</t>
  </si>
  <si>
    <t>1012 - Pojištění</t>
  </si>
  <si>
    <t xml:space="preserve">0500 - Zdravotnictví </t>
  </si>
  <si>
    <t>0500 - Zdravotnictví (ZZ  Smíchov)</t>
  </si>
  <si>
    <t xml:space="preserve"> Zdravotnictví  -  celkem</t>
  </si>
  <si>
    <t>investiční</t>
  </si>
  <si>
    <t>6130 - Pozemky</t>
  </si>
  <si>
    <t>6121 - Podílové domy</t>
  </si>
  <si>
    <t>kap. 03 - Doprava</t>
  </si>
  <si>
    <t>Mateřské školy</t>
  </si>
  <si>
    <t>Základní školy</t>
  </si>
  <si>
    <t xml:space="preserve">05 - SOCIÁLNÍ VĚCI A ZDRAVOTNICTVÍ - CELKEM  </t>
  </si>
  <si>
    <t>10 - OSTATNÍ ČINNOSTI - CELKEM</t>
  </si>
  <si>
    <t>08 - BYTOVÉ HOSPODÁŘSTVÍ, POHŘEBNICTVÍ - CELKEM</t>
  </si>
  <si>
    <t>09 - MÍSTNÍ SPRÁVA A ZASTUPITELSTVA OBCÍ - CELKEM</t>
  </si>
  <si>
    <t>CELKEM VÝDAJE</t>
  </si>
  <si>
    <t>Neinv. dotace od HMP</t>
  </si>
  <si>
    <t>Stavební investice - celkem</t>
  </si>
  <si>
    <r>
      <t>kapitola 04 Školství  
0400 Školy s právní subjektivitou</t>
    </r>
    <r>
      <rPr>
        <sz val="10"/>
        <rFont val="Times New Roman CE"/>
        <family val="1"/>
      </rPr>
      <t xml:space="preserve">        </t>
    </r>
  </si>
  <si>
    <t xml:space="preserve">kapitola 05 Sociální věci   
0500  Sociální věci </t>
  </si>
  <si>
    <r>
      <t>kapitola 05 Sociální věci
0500 Zdravotnictví</t>
    </r>
    <r>
      <rPr>
        <sz val="10"/>
        <rFont val="Times New Roman CE"/>
        <family val="1"/>
      </rPr>
      <t xml:space="preserve">        </t>
    </r>
  </si>
  <si>
    <t xml:space="preserve">kapitola 05 Sociální věci 
0519 Jeselská zařízení    </t>
  </si>
  <si>
    <r>
      <t>kapitola 06 Kultura 
0604 Kultura</t>
    </r>
    <r>
      <rPr>
        <sz val="10"/>
        <rFont val="Times New Roman CE"/>
        <family val="1"/>
      </rPr>
      <t xml:space="preserve">                                       </t>
    </r>
  </si>
  <si>
    <t xml:space="preserve">kapitola 06 Kultura  
Kulturní klub Poštovka  </t>
  </si>
  <si>
    <r>
      <t>kapitola 06 Kultura
0608 Občansko správní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věci </t>
    </r>
    <r>
      <rPr>
        <sz val="10"/>
        <rFont val="Times New Roman CE"/>
        <family val="1"/>
      </rPr>
      <t xml:space="preserve">                                     </t>
    </r>
  </si>
  <si>
    <r>
      <t>kapitola 06 Kultura 
0625 Kancelář městské části</t>
    </r>
    <r>
      <rPr>
        <sz val="10"/>
        <rFont val="Times New Roman CE"/>
        <family val="1"/>
      </rPr>
      <t xml:space="preserve">                                       </t>
    </r>
  </si>
  <si>
    <r>
      <t>kapitola 07 Bezpečnost a veřejný pořádek 
0725 Bezpečnost a veřejný pořádek</t>
    </r>
    <r>
      <rPr>
        <sz val="10"/>
        <rFont val="Times New Roman CE"/>
        <family val="1"/>
      </rPr>
      <t xml:space="preserve">   </t>
    </r>
  </si>
  <si>
    <r>
      <t>kapitola 08 Bytové hospodářství
0801 Pohřebnictví</t>
    </r>
    <r>
      <rPr>
        <sz val="10"/>
        <rFont val="Times New Roman CE"/>
        <family val="1"/>
      </rPr>
      <t xml:space="preserve">     </t>
    </r>
  </si>
  <si>
    <r>
      <t>kapitola 08 Bytové hospodářství   
0811 Správa bytů</t>
    </r>
    <r>
      <rPr>
        <sz val="10"/>
        <rFont val="Times New Roman CE"/>
        <family val="1"/>
      </rPr>
      <t xml:space="preserve">     </t>
    </r>
  </si>
  <si>
    <r>
      <t>kapitola 08 Bytové hospodářství   
0813 Správa majetku</t>
    </r>
    <r>
      <rPr>
        <sz val="10"/>
        <rFont val="Times New Roman CE"/>
        <family val="1"/>
      </rPr>
      <t xml:space="preserve">     </t>
    </r>
  </si>
  <si>
    <r>
      <t>kapitola 08 Bytové hospodářství   
0827 Obchodní aktivity</t>
    </r>
    <r>
      <rPr>
        <sz val="10"/>
        <rFont val="Times New Roman CE"/>
        <family val="1"/>
      </rPr>
      <t xml:space="preserve">     </t>
    </r>
  </si>
  <si>
    <t>kapitola 09 Zastupitelstva obcí a místní správa 
0912 Správa služeb</t>
  </si>
  <si>
    <r>
      <t>kapitola 09 Zastupitelstva obcí a místní správa  
0926 Sociální fond</t>
    </r>
    <r>
      <rPr>
        <sz val="10"/>
        <rFont val="Times New Roman CE"/>
        <family val="1"/>
      </rPr>
      <t xml:space="preserve">                                   </t>
    </r>
  </si>
  <si>
    <r>
      <t>kapitola 10 Ostatní činnosti  
1000 Rezerva, bankovní poplatky</t>
    </r>
    <r>
      <rPr>
        <sz val="10"/>
        <rFont val="Times New Roman CE"/>
        <family val="1"/>
      </rPr>
      <t xml:space="preserve">     </t>
    </r>
  </si>
  <si>
    <t xml:space="preserve">kapitola 10 Ostatní činnosti  
1012 - Pojištění    </t>
  </si>
  <si>
    <t>kapitola 09 Zastupitelstva obcí a místní správa  
0925 Zastupitelstva obcí</t>
  </si>
  <si>
    <t>§ 4314</t>
  </si>
  <si>
    <t>§ 3317      Výstavní činnost</t>
  </si>
  <si>
    <t xml:space="preserve">ZŠ Barrandov + MŠ    </t>
  </si>
  <si>
    <t>ZŠ Grafická + MŠ</t>
  </si>
  <si>
    <t>§ 3111</t>
  </si>
  <si>
    <t>§ 3113</t>
  </si>
  <si>
    <t>Rozpočet</t>
  </si>
  <si>
    <t>0202 - Životní prostředí</t>
  </si>
  <si>
    <t>0302 - Doprava</t>
  </si>
  <si>
    <t>§ 3319</t>
  </si>
  <si>
    <t>KK Poštovka</t>
  </si>
  <si>
    <t>CSOP</t>
  </si>
  <si>
    <r>
      <t>kapitola 05  
0505 městská zeleň</t>
    </r>
    <r>
      <rPr>
        <sz val="10"/>
        <rFont val="Times New Roman"/>
        <family val="1"/>
      </rPr>
      <t xml:space="preserve">   
</t>
    </r>
  </si>
  <si>
    <t>zdroj krytí</t>
  </si>
  <si>
    <t>Odpisy celkem</t>
  </si>
  <si>
    <t>0625 - Kancelář městské části</t>
  </si>
  <si>
    <t xml:space="preserve">VÝDAJE CELKEM </t>
  </si>
  <si>
    <t>Státní rozpočet</t>
  </si>
  <si>
    <t>Rozpočet HMP</t>
  </si>
  <si>
    <t>Vlastní příjmy</t>
  </si>
  <si>
    <t>Přebytek min. roku</t>
  </si>
  <si>
    <t>0520  - Jeselská zařízení-mzdové výdaje</t>
  </si>
  <si>
    <t xml:space="preserve">0519 - Jeselská zařízení </t>
  </si>
  <si>
    <t xml:space="preserve">05 - CSOP </t>
  </si>
  <si>
    <t>08 - Bytové hospodářství, OSM, OOA</t>
  </si>
  <si>
    <t>08 - Pohřebnictví</t>
  </si>
  <si>
    <t>09 - Místní správa a Zastupitelstva obcí</t>
  </si>
  <si>
    <t>1012 - Pojištění motorových vozidel</t>
  </si>
  <si>
    <t>C  E  L  K  E  M</t>
  </si>
  <si>
    <t>DOTACE</t>
  </si>
  <si>
    <t>VLASTNÍ  ZDROJE  M Č</t>
  </si>
  <si>
    <t>Kancelář městské části  -  celkem</t>
  </si>
  <si>
    <t xml:space="preserve">           - přebytek minulého roku</t>
  </si>
  <si>
    <t>Zdravotnictví - celkem</t>
  </si>
  <si>
    <t>DOPRAVA  - CELKEM</t>
  </si>
  <si>
    <t>MĚSTSKÁ ZELEŇ A OCHRANA ŽIVOTNÍHO PROSTŘEDÍ  - CELKEM</t>
  </si>
  <si>
    <t>kapitola 09 Zastupitelstva obcí a místní správa 
0924 Informatika</t>
  </si>
  <si>
    <t>§ 3319
  KK Poštovka</t>
  </si>
  <si>
    <t>§ 3399 
 Odbor občansko správní</t>
  </si>
  <si>
    <t>§ 3319
 Záležitosti kultury</t>
  </si>
  <si>
    <t>§ 3321
 Ochrana památek MČ</t>
  </si>
  <si>
    <t>§ 3322
 Obnova kulturních památek</t>
  </si>
  <si>
    <t>§ 3392 
 Zájmová činnost</t>
  </si>
  <si>
    <t>§ 2212 
 Doprava</t>
  </si>
  <si>
    <t>§ 3611 
Podpora individuální  bytové výstavby</t>
  </si>
  <si>
    <t>§ 3699 
Ostatní záležitosti bydlení, komunálních služeb</t>
  </si>
  <si>
    <t>§ 3612
 Bytové hospodářství</t>
  </si>
  <si>
    <t>§ 3613
Nebytové hospodářství</t>
  </si>
  <si>
    <t>§ 3612 
Bytové hospodářství</t>
  </si>
  <si>
    <t>§ 3612
Bytové hospodářství</t>
  </si>
  <si>
    <t>§ 3632  Pohřebnictví</t>
  </si>
  <si>
    <t>§ 6171 
 Činnost místní správy</t>
  </si>
  <si>
    <t>§ 6112
Místní zastupitelské orgány</t>
  </si>
  <si>
    <t>§ 6171/7
Sociální fond</t>
  </si>
  <si>
    <t>§ 6399
Finanční operace</t>
  </si>
  <si>
    <t>§ 6409
Rezerva</t>
  </si>
  <si>
    <t>§ 6320
Pojištění motorových vozidel</t>
  </si>
  <si>
    <t>§ 6112
Zastupitelstva obcí</t>
  </si>
  <si>
    <t>§ 6171
Místní správa</t>
  </si>
  <si>
    <t>§ 3539
Jesle</t>
  </si>
  <si>
    <t>§ 5311
Bezpečnost a veřejný pořádek</t>
  </si>
  <si>
    <t>§ 3322
Obnova kulturních památek</t>
  </si>
  <si>
    <t>§ 3412
Tělovýchovná činnost</t>
  </si>
  <si>
    <t>§ 3349
Pražská pětka a tiskové centrum</t>
  </si>
  <si>
    <t>§ 3419
Tělovýchovná činnost</t>
  </si>
  <si>
    <t>§ 3429
Ostatní zájmová činnost</t>
  </si>
  <si>
    <t xml:space="preserve">§ 3539
Jeselská zařízení </t>
  </si>
  <si>
    <t xml:space="preserve">kapitola 05 Sociální věci 
0521 Investice  </t>
  </si>
  <si>
    <t xml:space="preserve">kapitola 05 
CSOP  </t>
  </si>
  <si>
    <t>§ 3513
LSPP</t>
  </si>
  <si>
    <t>§ 3541
Protidrogová politika</t>
  </si>
  <si>
    <t>§ 3599
Refundace mezd</t>
  </si>
  <si>
    <t>§ 3523
Nemocnice Třebotov</t>
  </si>
  <si>
    <t>§ 3111
Mateřské školy</t>
  </si>
  <si>
    <t>§ 3113
Základní školy</t>
  </si>
  <si>
    <t xml:space="preserve">§ 3113
Základní školy </t>
  </si>
  <si>
    <t xml:space="preserve">§ 3111
Mateřské školy </t>
  </si>
  <si>
    <t>02 - MĚSTSKÁ ZELEŇ A OCHRANA ŽIVOTNÍHO PROSTŘEDÍ - CELKEM</t>
  </si>
  <si>
    <t>P o d k a p i t o l a</t>
  </si>
  <si>
    <r>
      <t xml:space="preserve">kapitola 03 Doprava
0302 Doprava </t>
    </r>
    <r>
      <rPr>
        <sz val="10"/>
        <rFont val="Times New Roman CE"/>
        <family val="1"/>
      </rPr>
      <t xml:space="preserve">                                       </t>
    </r>
  </si>
  <si>
    <t>kapitola 03 Doprava 
0321 Investice doprava</t>
  </si>
  <si>
    <t>kapitola 04 Školství  
0400 Školství</t>
  </si>
  <si>
    <r>
      <t>kapitola 04 Školství  
0421 - Investice školství</t>
    </r>
    <r>
      <rPr>
        <sz val="10"/>
        <rFont val="Times New Roman CE"/>
        <family val="1"/>
      </rPr>
      <t xml:space="preserve">        </t>
    </r>
  </si>
  <si>
    <t xml:space="preserve">kapitola 04 Školství  
0413 - Opravy a udržování </t>
  </si>
  <si>
    <r>
      <t>kapitola 06 Kultura 
0621 Investice kultura</t>
    </r>
    <r>
      <rPr>
        <sz val="10"/>
        <rFont val="Times New Roman CE"/>
        <family val="1"/>
      </rPr>
      <t xml:space="preserve">                                       </t>
    </r>
  </si>
  <si>
    <r>
      <t>kapitola 08 Bytové hospodářství   
0821 Investice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 xml:space="preserve">bytové hospodářství   </t>
    </r>
    <r>
      <rPr>
        <sz val="10"/>
        <rFont val="Times New Roman CE"/>
        <family val="1"/>
      </rPr>
      <t xml:space="preserve"> </t>
    </r>
  </si>
  <si>
    <t>kapitola 09 Zastupitelstva obcí a místní správa 
0921 Investice místní správa</t>
  </si>
  <si>
    <t>0421 - Školství - investice</t>
  </si>
  <si>
    <t xml:space="preserve">0519 - Jeselská zařízení  </t>
  </si>
  <si>
    <t xml:space="preserve">0520  - Mzdové výdaje </t>
  </si>
  <si>
    <t>0521 - Zdravotnictví - investice</t>
  </si>
  <si>
    <t xml:space="preserve">0500 - CSOP  </t>
  </si>
  <si>
    <t xml:space="preserve">04 - Základní školy   </t>
  </si>
  <si>
    <t>04 - Mateřské školy</t>
  </si>
  <si>
    <t xml:space="preserve">0302 - Doprava </t>
  </si>
  <si>
    <t>0321 - Doprava-investice</t>
  </si>
  <si>
    <t>0721 - Bezpečnost a veřejný pořádek - investice</t>
  </si>
  <si>
    <t>0821 - Bytové hospodářství - investice</t>
  </si>
  <si>
    <t>0921 -Místní správa - investice</t>
  </si>
  <si>
    <t xml:space="preserve">0912 - Volby </t>
  </si>
  <si>
    <t>0920 - Volby - mzdové výdaje</t>
  </si>
  <si>
    <t>5229 - Neinvestiční dotace- granty</t>
  </si>
  <si>
    <t>0613 - Opravy a udržování</t>
  </si>
  <si>
    <t>5171 - opravy a udržování</t>
  </si>
  <si>
    <t>517</t>
  </si>
  <si>
    <t>5026 - Odchodné</t>
  </si>
  <si>
    <t>0500 - Humanitární zahraniční pomoc</t>
  </si>
  <si>
    <r>
      <t>kapitola 09 Zastupitelstva obcí a místní správa
0901 Odměna pěstouna ve zvláštních případech</t>
    </r>
    <r>
      <rPr>
        <sz val="10"/>
        <rFont val="Times New Roman CE"/>
        <family val="1"/>
      </rPr>
      <t xml:space="preserve">     </t>
    </r>
  </si>
  <si>
    <t>§ 6171                          Místní správa</t>
  </si>
  <si>
    <r>
      <t>kapitola 06 Kultura 
0613 Opravy a udržování kultura</t>
    </r>
    <r>
      <rPr>
        <sz val="10"/>
        <rFont val="Times New Roman CE"/>
        <family val="1"/>
      </rPr>
      <t xml:space="preserve">                                       </t>
    </r>
  </si>
  <si>
    <t>§ 3319         
 KK Poštovka</t>
  </si>
  <si>
    <t>náklady</t>
  </si>
  <si>
    <t>náklady podílové domy</t>
  </si>
  <si>
    <t>daň z převodu nemovitosti</t>
  </si>
  <si>
    <t>celkem</t>
  </si>
  <si>
    <t>výnosy</t>
  </si>
  <si>
    <t>výnosy podílových domů</t>
  </si>
  <si>
    <r>
      <t xml:space="preserve">kapitola 02 Životní prostředí 
0205 Městská zeleň   </t>
    </r>
    <r>
      <rPr>
        <sz val="10"/>
        <rFont val="Times New Roman CE"/>
        <family val="1"/>
      </rPr>
      <t xml:space="preserve">                                  </t>
    </r>
  </si>
  <si>
    <t>§ 3724 Zneškod. nebezp. odpadu</t>
  </si>
  <si>
    <t>§ 3729 Ostatní nakl. s odpady</t>
  </si>
  <si>
    <t>§ 3745 Veřejná zeleň</t>
  </si>
  <si>
    <t>§ 3745/5 Péče o vzhled obcí</t>
  </si>
  <si>
    <t>6119 - Ostat. nákup DNM</t>
  </si>
  <si>
    <r>
      <t xml:space="preserve">kapitola 02 Životní prostředí
0202 Životní prostředí  </t>
    </r>
    <r>
      <rPr>
        <sz val="10"/>
        <rFont val="Times New Roman CE"/>
        <family val="1"/>
      </rPr>
      <t xml:space="preserve">                                   </t>
    </r>
  </si>
  <si>
    <t>§ 1014 Ozdravování zvířat</t>
  </si>
  <si>
    <t>§ 3741 Ochrana druhů a stanov.</t>
  </si>
  <si>
    <t>§ 3749 Ostatní činnosti</t>
  </si>
  <si>
    <t>§3541
Protidrogová politika</t>
  </si>
  <si>
    <t>§ 3511
Všeobecná ambul.péče</t>
  </si>
  <si>
    <t>6121 - Budovy, stavby, haly</t>
  </si>
  <si>
    <t>0505 - Ostatní zájmová činnost-pláž</t>
  </si>
  <si>
    <t>0613 - Opravy a udržování (KK Poštovka)</t>
  </si>
  <si>
    <t>0513 - Opravy a udržování - jesle</t>
  </si>
  <si>
    <t>ZČ</t>
  </si>
  <si>
    <t xml:space="preserve">kapitola 05 
ZZ Smíchov  </t>
  </si>
  <si>
    <t>§ 3511 ZZ Smíchov</t>
  </si>
  <si>
    <t>Návrh 2009</t>
  </si>
  <si>
    <t>§ 3399 Zaležitosti kultury</t>
  </si>
  <si>
    <t>5167 - Služby školení a vzdělávání</t>
  </si>
  <si>
    <t xml:space="preserve">kapitola 05 - Sociální věci a zdravotnictví
0513 - Opravy a udržování </t>
  </si>
  <si>
    <t>5167 - Školení</t>
  </si>
  <si>
    <t>0624 - Internet pro veřejnost</t>
  </si>
  <si>
    <t>SR 2007</t>
  </si>
  <si>
    <t>Návrh 2010</t>
  </si>
  <si>
    <t xml:space="preserve"> C E L K E M   </t>
  </si>
  <si>
    <t>5169 - Nákup ostatních služeb</t>
  </si>
  <si>
    <t>5222 - Neinvestiční transfery o.s.</t>
  </si>
  <si>
    <t>5229 - Os. neinvestiční transfery</t>
  </si>
  <si>
    <t>5229 - Os. neinvestiční transfery - granty</t>
  </si>
  <si>
    <t>§ 4399
Ostatní záležitosti sociálních v. a pol. zaměstnanosti</t>
  </si>
  <si>
    <t>§4357
Domovy</t>
  </si>
  <si>
    <t>0720 -  Bezpečnost a veřejný pořádek</t>
  </si>
  <si>
    <t xml:space="preserve">  </t>
  </si>
  <si>
    <t>5029 - Ostatní platby za odvedenou práci</t>
  </si>
  <si>
    <t>5163 - Služby paněžních ústavů</t>
  </si>
  <si>
    <t>5176 - Účastnické poplatky na konferencích</t>
  </si>
  <si>
    <t>5213 - Neinv. transf.nefin.podn.sub -prav.osoby</t>
  </si>
  <si>
    <t>5221 - Neinvestiční transfery veř.prosp.spol</t>
  </si>
  <si>
    <t>5136 - Knihy, učební pomůcky a tisk</t>
  </si>
  <si>
    <t>5162 - Služby radiokomunikací a telekomunikací</t>
  </si>
  <si>
    <t>5167 - Služební školení a vzdělávání</t>
  </si>
  <si>
    <t>5223 - Neinvestiční transfery církvím a náb. spol.</t>
  </si>
  <si>
    <t>5339 - Neinvestiční příspěvek ostatním PO</t>
  </si>
  <si>
    <t>5133 - Léky a zdravotní materiál</t>
  </si>
  <si>
    <t>5134 - Prádlo, oděvy a obuv</t>
  </si>
  <si>
    <t>5151 - Studená voda (vodné a stočné)</t>
  </si>
  <si>
    <t>5152 - Teplo</t>
  </si>
  <si>
    <t>5156 - Pohonné hmoty a maziva</t>
  </si>
  <si>
    <t>5162 - Služby telekomunikací a radiokomunikací</t>
  </si>
  <si>
    <t>5223 - Neinv.transf.církvím a náb.spol.</t>
  </si>
  <si>
    <t>§3314
Knihovnická činnost</t>
  </si>
  <si>
    <t xml:space="preserve">§ 3421
Využití volného času dětí a mládeže </t>
  </si>
  <si>
    <t>6121 - Budovy, haly a stavby</t>
  </si>
  <si>
    <t>6122 - Stroje, přístroje a zařízení</t>
  </si>
  <si>
    <t>5229 - Neinvestiční transfery</t>
  </si>
  <si>
    <t>§ 3612 
 Bytové hospodářství</t>
  </si>
  <si>
    <t>§3613
Nebytové hospodářství</t>
  </si>
  <si>
    <t>6121 - Technické zhodnocení NP</t>
  </si>
  <si>
    <t>5192 -Neinvestiční příspěvky a náhrady</t>
  </si>
  <si>
    <t>§ 3117
První stupeň základních škol</t>
  </si>
  <si>
    <t>5212 - Neinv.transf.nefin.podnik.subj.-fyz.osobám</t>
  </si>
  <si>
    <t>5213 - Neinv.transf.nefin.podnik.subj.-práv.osobám</t>
  </si>
  <si>
    <t>5222 - Neinv. transf. občanským sdružením</t>
  </si>
  <si>
    <t>5229 - Ostat.neinv.transf.nezisk.a podobným org.</t>
  </si>
  <si>
    <t>5229 - Ostat.neinv.transf.nezisk.a pod.org.-granty</t>
  </si>
  <si>
    <t>5339 -Neinv.příspěv.ost.přísp.organizacím</t>
  </si>
  <si>
    <t>6127 - Umělecká díla a předměty</t>
  </si>
  <si>
    <t>5331 - Neinvestiční příspěvky zřízeným příspěvkovým organizacím</t>
  </si>
  <si>
    <t>5136 - Knihy, učební pomůcky, tisk</t>
  </si>
  <si>
    <t>5137 - Drobný hmotný dlouhodobý majetek</t>
  </si>
  <si>
    <t>5222 - Neinv.transf.občanským sdružením</t>
  </si>
  <si>
    <t>5229 - Ostat.neinv.transf.nezisk a pod.org.</t>
  </si>
  <si>
    <t>5319 - Ostatní neinv.transf. jiným veřejným rozpočtům</t>
  </si>
  <si>
    <t>5031 - Povinné pojistné na sociální zabezpečení</t>
  </si>
  <si>
    <t>5032 - Povinné pojistné na veřejné zdravotní pojištění</t>
  </si>
  <si>
    <t>5032 - Povinné pojistné na zdravotní pojištění</t>
  </si>
  <si>
    <t>5038 - Povinné pojistné na úrazové pojištění</t>
  </si>
  <si>
    <t>5039 - Ostatní povinné pojistné placené zaměstnavatelem</t>
  </si>
  <si>
    <t>5179 - Ostatní nákupy  (ošatné)</t>
  </si>
  <si>
    <t>5429 - Ostatní náhrady placené obyvatelstvu</t>
  </si>
  <si>
    <t>5499 - Ostatní neinvestiční transfery obyvatelstvu</t>
  </si>
  <si>
    <t>5021 - Ostatní osobní výdaje</t>
  </si>
  <si>
    <t xml:space="preserve">5136 - Knihy, učební pomůcky a tisk </t>
  </si>
  <si>
    <t>5499 - Ostatní neinvestiční  transfery obyvatelstvu</t>
  </si>
  <si>
    <t>5660 - Neinvestiční půjčené prostředky obyvatelstvu</t>
  </si>
  <si>
    <t>5131 -Potraviny</t>
  </si>
  <si>
    <t>5166 - Konzultační, poradenské a práv. sl.</t>
  </si>
  <si>
    <t>5229 - Os. Neinvestiční transfery nez. - granty</t>
  </si>
  <si>
    <t>5151 - Studená voda</t>
  </si>
  <si>
    <t>5166 - Konzultační, por. a právní sl.</t>
  </si>
  <si>
    <t>5331 - Neinvestiční příspěvky zřízeným PO</t>
  </si>
  <si>
    <t>6351 - Investiční transfery zřízeným PO</t>
  </si>
  <si>
    <t xml:space="preserve">§ 4351
Osobní asist., pečovatelská služba a podpora s. bydlení </t>
  </si>
  <si>
    <r>
      <t>kapitola 05 Sociální věci a zdravotnictví
0525 Prevence kriminality</t>
    </r>
    <r>
      <rPr>
        <sz val="10"/>
        <rFont val="Times New Roman CE"/>
        <family val="1"/>
      </rPr>
      <t xml:space="preserve">   </t>
    </r>
  </si>
  <si>
    <t xml:space="preserve">§ 2140
Informační systémy
</t>
  </si>
  <si>
    <t>5362 - Platby daní a poplatků státnímu rozpočtu</t>
  </si>
  <si>
    <t>5229 - Ostat.neinv.transf.nezisk. a pod. org. - granty</t>
  </si>
  <si>
    <t>0525 - Prevence kriminality</t>
  </si>
  <si>
    <t>Skutečnost 2006</t>
  </si>
  <si>
    <t>OIV</t>
  </si>
  <si>
    <t>ZŠ a MŠ Radlická 140/115, výstavba tělocvičny</t>
  </si>
  <si>
    <t>Výdaje na průzkumy, studie a projekty</t>
  </si>
  <si>
    <t>OŠK</t>
  </si>
  <si>
    <t>0621 - Kultura - investice</t>
  </si>
  <si>
    <t>Návrh 2011</t>
  </si>
  <si>
    <t>Návrh 2012</t>
  </si>
  <si>
    <t>Návrh 2013</t>
  </si>
  <si>
    <t>kapitola 04 Školství  
0405 Městská zeleň</t>
  </si>
  <si>
    <t>6121 - Budovy, haly stavby</t>
  </si>
  <si>
    <r>
      <t xml:space="preserve">kapitola 06 Kultura
0620  Kultura - mzdové výdaje </t>
    </r>
    <r>
      <rPr>
        <sz val="10"/>
        <rFont val="Times New Roman CE"/>
        <family val="1"/>
      </rPr>
      <t xml:space="preserve">    </t>
    </r>
  </si>
  <si>
    <t>§ 3317                          Výstavní činnost</t>
  </si>
  <si>
    <t>§6221
Humanitární zahraniční pomoc přímá</t>
  </si>
  <si>
    <t>opravy a údržba nad 200  tis.Kč</t>
  </si>
  <si>
    <t>opravy a údržba do 200  tis.Kč</t>
  </si>
  <si>
    <t>§ 3117</t>
  </si>
  <si>
    <t xml:space="preserve">ZŠ + MŠ Barrandov    </t>
  </si>
  <si>
    <t>ZŠ + MŠ Grafická</t>
  </si>
  <si>
    <t>ZŠ + MŠ Radlická</t>
  </si>
  <si>
    <t xml:space="preserve">ZŠ + MŠ Tyršova </t>
  </si>
  <si>
    <t xml:space="preserve">ZŠ + MŠ U Santošky </t>
  </si>
  <si>
    <t>OOA</t>
  </si>
  <si>
    <t>Výdaje na rekonstrukce uvolněných prostor v bytových domech</t>
  </si>
  <si>
    <t>INVESTIČNÍ VÝDAJE - CELKEM</t>
  </si>
  <si>
    <t>P Ř E H L E D    A K C Í</t>
  </si>
  <si>
    <t>OMZ</t>
  </si>
  <si>
    <t>Nákup nových herních prvků</t>
  </si>
  <si>
    <t>Projekty na akce v budoucích letech</t>
  </si>
  <si>
    <t>Ostatní nákupy dlouhodobého nehmotného majetku</t>
  </si>
  <si>
    <t>Úpravy hřišť a zahrad mateřských  a základních škol</t>
  </si>
  <si>
    <t>OSO</t>
  </si>
  <si>
    <t>OSM</t>
  </si>
  <si>
    <t>OSS</t>
  </si>
  <si>
    <t>Rekonstrukce pánského WC na sprchu  (1., 2., a 4.patro) Štefánikova 13,15</t>
  </si>
  <si>
    <t>Doplnění pojízdného regálu OŽI, nám. 14. října 1381/4</t>
  </si>
  <si>
    <t>Dovybavení nábytkem v budovách ÚMČ</t>
  </si>
  <si>
    <t>Nákup SW dle požadavků odborů</t>
  </si>
  <si>
    <t>Nákup programového produktu od firmy Architekt IS</t>
  </si>
  <si>
    <t xml:space="preserve">kap. 04 - Školství     </t>
  </si>
  <si>
    <t>ZČ, VP</t>
  </si>
  <si>
    <t xml:space="preserve">Legenda:  ZČ - převody ze zdaňované činnosti,  VP - vlastní příjmy (dar 50 tis.Kč)       </t>
  </si>
  <si>
    <t>0405 -Školství - hřiště, plochy /OMZ/</t>
  </si>
  <si>
    <t>Vybavení základních škol výpočetní technikou</t>
  </si>
  <si>
    <t>FZŠ Barrandov II., V Remízku 919, objekt Záhorského 887, zateplení fasády, včetně výměny oken</t>
  </si>
  <si>
    <t xml:space="preserve">0525 Zdravotnictví prevence kriminality </t>
  </si>
  <si>
    <t xml:space="preserve">0620 -Kultura -ostatní osobní výdaje </t>
  </si>
  <si>
    <t xml:space="preserve">0624 Internet pro veřejnost </t>
  </si>
  <si>
    <t>0725- Bezpečnost a veřejný pořádek</t>
  </si>
  <si>
    <t>§4355 
Týdenní 
stacionáře</t>
  </si>
  <si>
    <t>6380 - Invenstiční transfery do zahraničí</t>
  </si>
  <si>
    <t>§ 4329
Sociální péče a pomoc dětem</t>
  </si>
  <si>
    <t>§ 4349
Soc.péče ost. skupinám obyv.</t>
  </si>
  <si>
    <t>Hospodářský výsledek před zdaněním</t>
  </si>
  <si>
    <t xml:space="preserve">T ř í d a   8  - financování </t>
  </si>
  <si>
    <t xml:space="preserve">                 - Přebytek z min. roku  </t>
  </si>
  <si>
    <t>§ 3429 Smíchovská plovárna</t>
  </si>
  <si>
    <t>§ 5272
Řešení krizových situací</t>
  </si>
  <si>
    <t>Přijaté dary na pořízení dlouhodobého majetku</t>
  </si>
  <si>
    <t>Třída 3   C E L K E M</t>
  </si>
  <si>
    <t>T ř í d a   3 - K a p i t á l o v é    p ř í j m y</t>
  </si>
  <si>
    <t>T ř í d a   2 - N e d a ň o v é    p ř í j m y</t>
  </si>
  <si>
    <t xml:space="preserve"> T ř í d a  1 - D a ň o v é    p ř í j m y</t>
  </si>
  <si>
    <t>T ř í d a  4 - P ř i j a t é     t r a n s f e r y</t>
  </si>
  <si>
    <t xml:space="preserve">Neinvestiční přijaté transfery ze státního rozpočtu </t>
  </si>
  <si>
    <t>Neinvestiční transfer ze státního rozpočtu</t>
  </si>
  <si>
    <t>Ostatní neinvestiční transfery ze státního rozpočtu</t>
  </si>
  <si>
    <t>Ostatní neinvestiční transfer od rozp.územ.úrovně</t>
  </si>
  <si>
    <t>Investiční přijaté transfery od HMP</t>
  </si>
  <si>
    <t>Neinvestiční transfery od HMP</t>
  </si>
  <si>
    <t>Ostatní odvody příspěvkových organizací a ostatní příjmy</t>
  </si>
  <si>
    <t>SR 2008</t>
  </si>
  <si>
    <t>Skutečnost k
31.12.2008</t>
  </si>
  <si>
    <t>UR 2008 k 31.12.2008</t>
  </si>
  <si>
    <t>Rozpočet 2009</t>
  </si>
  <si>
    <t>Schválený rozpočet 2008</t>
  </si>
  <si>
    <t xml:space="preserve">                               ROZPOČET NA ROK 2009 - VÝDAJE PO KAPITOLÁCH </t>
  </si>
  <si>
    <t>v tis. Kč</t>
  </si>
  <si>
    <t>Skutečnost 2005</t>
  </si>
  <si>
    <t>Tabulka č. 2
v tis.Kč</t>
  </si>
  <si>
    <t>0127</t>
  </si>
  <si>
    <t>Ostatní rozvoj bydlení a bytového hosp. - celkem</t>
  </si>
  <si>
    <t xml:space="preserve">0129 - Kancelář architekta </t>
  </si>
  <si>
    <t>0205</t>
  </si>
  <si>
    <t>0202</t>
  </si>
  <si>
    <t>0302</t>
  </si>
  <si>
    <t>0321</t>
  </si>
  <si>
    <t>0400</t>
  </si>
  <si>
    <t>JPD3</t>
  </si>
  <si>
    <t>0400 ZŠ</t>
  </si>
  <si>
    <t xml:space="preserve">04 - ZŠ a MŠ  Barrandov     </t>
  </si>
  <si>
    <t xml:space="preserve">        ZŠ a MŠ Grafická                </t>
  </si>
  <si>
    <t xml:space="preserve">        ZŠ a MŠ Tyršova </t>
  </si>
  <si>
    <t xml:space="preserve">        ZŠ a MŠ U Santošky </t>
  </si>
  <si>
    <t>0400MŠ</t>
  </si>
  <si>
    <t>0413</t>
  </si>
  <si>
    <t>Školství - opravy a udržování - celkem</t>
  </si>
  <si>
    <t>0420 JPD 3</t>
  </si>
  <si>
    <t>0421</t>
  </si>
  <si>
    <t>Školství - investice - celkem</t>
  </si>
  <si>
    <t>0500</t>
  </si>
  <si>
    <t>Zdravotnictví (ZZ Smíchov) - celkem</t>
  </si>
  <si>
    <t>0505</t>
  </si>
  <si>
    <t>0513 - Opravy a udržování jesle</t>
  </si>
  <si>
    <t xml:space="preserve"> Opravy a udržování jesle celkem</t>
  </si>
  <si>
    <t>0519</t>
  </si>
  <si>
    <t>0520</t>
  </si>
  <si>
    <t>0521</t>
  </si>
  <si>
    <t>Humanitární zahraniční pomoc - celkem</t>
  </si>
  <si>
    <t>0604</t>
  </si>
  <si>
    <t>0600</t>
  </si>
  <si>
    <t xml:space="preserve">0604 - KK  Poštovka </t>
  </si>
  <si>
    <t>0608</t>
  </si>
  <si>
    <t>0612 - Informační centra</t>
  </si>
  <si>
    <t xml:space="preserve">0620 - Kultura - mzdové výdaje </t>
  </si>
  <si>
    <t>0621</t>
  </si>
  <si>
    <t>0625</t>
  </si>
  <si>
    <t>0725</t>
  </si>
  <si>
    <t>0801</t>
  </si>
  <si>
    <t>0811</t>
  </si>
  <si>
    <t>0813</t>
  </si>
  <si>
    <t>0821</t>
  </si>
  <si>
    <t>Bytové hospodářství - investice - celkem</t>
  </si>
  <si>
    <t>0827</t>
  </si>
  <si>
    <t>0901</t>
  </si>
  <si>
    <t>0901 - Místní správa</t>
  </si>
  <si>
    <t>0912</t>
  </si>
  <si>
    <t>0920</t>
  </si>
  <si>
    <t>0921</t>
  </si>
  <si>
    <t>Místní správa - investice - celkem</t>
  </si>
  <si>
    <t>0924</t>
  </si>
  <si>
    <t>0925</t>
  </si>
  <si>
    <t>0926</t>
  </si>
  <si>
    <t>0925 - Humanitární zahraniční pomoc</t>
  </si>
  <si>
    <t>1000</t>
  </si>
  <si>
    <t>1012</t>
  </si>
  <si>
    <t>516</t>
  </si>
  <si>
    <t xml:space="preserve">§ 3117
První stupeň základních škol </t>
  </si>
  <si>
    <t>§ 3319
Ostatní záležitosti kultury</t>
  </si>
  <si>
    <t>§ 3399
Ostatní záležitosti kultury, církví a sděl.prostř.</t>
  </si>
  <si>
    <t>5213 - Neinvestiční transfery</t>
  </si>
  <si>
    <t>5222 - Neinvestiční transfery</t>
  </si>
  <si>
    <t>5494 - Neinv.transf.obyvatelstvu</t>
  </si>
  <si>
    <t>6121 - Budovy, stavby a haly</t>
  </si>
  <si>
    <t>§ 3699
Ost. zál. bydlení, kom. sl. a územ. rozvoje</t>
  </si>
  <si>
    <t xml:space="preserve">                   PLÁN ZDAŇOVANÉ ČINNOSTI NA ROK 2009</t>
  </si>
  <si>
    <t xml:space="preserve">§ 2232 Provoz vnitrozemské plavby </t>
  </si>
  <si>
    <t>§ 2221
Provoz veř. sil. dopravy</t>
  </si>
  <si>
    <t>5213 - Neinvestiční transfery nef. pr. os</t>
  </si>
  <si>
    <t>5166 -Konzultační, poradenské a prá. služby</t>
  </si>
  <si>
    <t>Skutečnost 2007</t>
  </si>
  <si>
    <t>Poliklinika Kartouzská středisko 4</t>
  </si>
  <si>
    <t>OEK</t>
  </si>
  <si>
    <t>OOS</t>
  </si>
  <si>
    <t>KTA</t>
  </si>
  <si>
    <t>OSB</t>
  </si>
  <si>
    <t>OVV</t>
  </si>
  <si>
    <t>Daň z příjmu   (20%)</t>
  </si>
  <si>
    <t>5424 - Náhrady mezd v době nemoci</t>
  </si>
  <si>
    <t>0221 - Městská zeleň - investice</t>
  </si>
  <si>
    <r>
      <t>kapitola 01  Územní rozvoj
0129 - Kancelář architekta</t>
    </r>
    <r>
      <rPr>
        <sz val="10"/>
        <rFont val="Times New Roman CE"/>
        <family val="1"/>
      </rPr>
      <t xml:space="preserve">                                </t>
    </r>
  </si>
  <si>
    <t>kapitola 02 Městská zeleň 
0221 Investice městská zeleň</t>
  </si>
  <si>
    <t>§ 3745
Péče o vzhled obcí a veř. zeleň</t>
  </si>
  <si>
    <t>kapitola 09 Zastupitelstva obcí a místní správa 
0612 Informační centra</t>
  </si>
  <si>
    <t xml:space="preserve">§ 2141
informační systémy
</t>
  </si>
  <si>
    <t>5137-DHM</t>
  </si>
  <si>
    <t>Neinvestiční transfer - od obcí</t>
  </si>
  <si>
    <t>kapitola 09 Zastupitelstva obcí a místní správa 
0624 Informatika (internet pro veřejnost)</t>
  </si>
  <si>
    <t xml:space="preserve">§ 3522
</t>
  </si>
  <si>
    <t>§3549
Ostat.spec.zdrav.péče</t>
  </si>
  <si>
    <t>6359 - investiční transfery</t>
  </si>
  <si>
    <t>§ 3723
Sběr a svoz ostatních odpadu</t>
  </si>
  <si>
    <t>§4379
Ostatní služby v o.s. prevence</t>
  </si>
  <si>
    <t>§ 2212 
Silnice</t>
  </si>
  <si>
    <t xml:space="preserve">                       ROZPOČET NA ROK 2009 - VÝDAJE
                     </t>
  </si>
  <si>
    <t>UR 2008 k  31.12.2008</t>
  </si>
  <si>
    <t>Skutečnost 
k 31.12.2008</t>
  </si>
  <si>
    <t>5161 - Služby pošt (související s výplatou soc.dávek)</t>
  </si>
  <si>
    <t>§ 3522
Ostatní nemocnice</t>
  </si>
  <si>
    <t>6359 - Invest.transfery ost. přísp. org.</t>
  </si>
  <si>
    <t xml:space="preserve">Investiční přijaté transfery </t>
  </si>
  <si>
    <t>§3522
Ostatní nemocnice</t>
  </si>
  <si>
    <t xml:space="preserve">                ODPISY DLOUHODOBÉHO MAJETKU PŘÍSPĚVKOVÝCH ORGANIZACÍ MČ PRAHA 5 NA ROK  2009</t>
  </si>
  <si>
    <t>Nákup pozemků a podílových domů</t>
  </si>
  <si>
    <t>Výsadba stromů do ulic (Zborovská)</t>
  </si>
  <si>
    <t>Rozvoj cyklistiky na území MČ Prahy 5</t>
  </si>
  <si>
    <t>Smíchovská promenáda a cyklostezka Na Náplavce</t>
  </si>
  <si>
    <t>Investiční majetek-drobné akce (doplňování nákladnějšího městského mobiliáře do parků–pítka, apod., budování nových povrchů-mlaty, dlažby apod., či drobnější rekonstrukce v rámci svěřených ploch</t>
  </si>
  <si>
    <t>MŠ Tréglova 780, výměna technologie kuchyně</t>
  </si>
  <si>
    <t>Uliční stromořadí, stavební úpravy komunikace Zborovská</t>
  </si>
  <si>
    <t>Park Skalka, sanace skály a jezírka - havarijní stav</t>
  </si>
  <si>
    <t>Park Portheimka, oplocení při ulici Matoušova</t>
  </si>
  <si>
    <t>Tilleho náměstí, rekonstrukce</t>
  </si>
  <si>
    <t>Toalety na dětských hřištích, zkušební provoz</t>
  </si>
  <si>
    <t>ZŠ Weberova 1090/1, rekonstrukce fasády pavilonu "D" a kuchyně</t>
  </si>
  <si>
    <t>ZŠ a MŠ Barrandov, Chaplinovo nám.615, stavební úpravy pro přestěhování přípravného ročníku z pavilonu MŠ Renoirova 648</t>
  </si>
  <si>
    <t>ZŠ a MŠ Barrandov, Chaplinovo nám.615, stavební úpravy v pavilonu MŠ Renoirova 648 po přípravném ročníku</t>
  </si>
  <si>
    <t>ZŠ Kořenského 760/10, stavební úpravy fasády, včetně výměny oken (pouze projektová dokumentace)</t>
  </si>
  <si>
    <t>ZŠ a MŠ Tyršova, U Tyršovy školy 430/1, rekonstrukce tělocvičny (pouze projektová dokumentace)</t>
  </si>
  <si>
    <t>ZŠ Nepomucká 1/139, objekt Beníškové 1258, rekonstrukce kuchyně, instalace plynové kotelny, rozvodů ústředního topení a zateplení fasády (pouze projektová dokumentace)</t>
  </si>
  <si>
    <t>FZŠ Barrandov II., V Remízku 919, rekonstrukce střechy pavilonu S</t>
  </si>
  <si>
    <t>ZŠ Podbělohorská 720, řešení pavilonu tělocvičny (pouze projektová dokumentace)</t>
  </si>
  <si>
    <t>MŠ náměstí 14. října 2994, dispoziční úpravy, dostavba a zakrytí schodiště (pouze projektová dokumentace)</t>
  </si>
  <si>
    <t>MŠ DUHA,Trojdílná 1117, dispoziční úpravy</t>
  </si>
  <si>
    <t>MŠ DUHA,Trojdílná 1117, fotovoltaické panely</t>
  </si>
  <si>
    <t>MŠ Kroupova 2275, rekonstrukce kuchyně</t>
  </si>
  <si>
    <t>MŠ Lohniského 830, rekonstrukce kuchyně</t>
  </si>
  <si>
    <t>MŠ Nad Palatou, objekt Pod Lipkami 3183/5, rekonstrukce kuchyně, vybudování cvičebního sálu, zateplení</t>
  </si>
  <si>
    <t>Rekonstrukce objektu čp. 1253, Nepomucká 5  na MŠ</t>
  </si>
  <si>
    <t>Úpravy pro dočasné využití objektu Hlubočepská 31a</t>
  </si>
  <si>
    <t>Nákup zdravotnického zařízení pro FN Motol</t>
  </si>
  <si>
    <t>Nákup herních prvků pro Jesle</t>
  </si>
  <si>
    <t>Restaurování soch svěřených Magistrátem hl.m.Praha do péče</t>
  </si>
  <si>
    <t xml:space="preserve">Rekonstrukce stávající zpevněné panelové plochy v areálu Klikatá 90c </t>
  </si>
  <si>
    <t xml:space="preserve">Výstavba bytových domů s občanskou vybaveností u Hlubočepského zámečku </t>
  </si>
  <si>
    <t>Prodloužení vodovodního a kanalizačního řádu v ul. Pod Kesnerkou (sdružená investice)</t>
  </si>
  <si>
    <t>Rekonstrukce bytového domu Janáčkovo nábřeží 29/1072 včetně vybudování výtahu</t>
  </si>
  <si>
    <t>Švédská 1844/35, zateplení dvorní fasády a štítu včetně výměny oken</t>
  </si>
  <si>
    <t>Švédská 1845/37, zateplení dvorní fasády včetně výměny oken, statické úpravy balkonů</t>
  </si>
  <si>
    <t>Modernizace osobního výtahu v objektu nám. 14. října 8/153</t>
  </si>
  <si>
    <t>Modernizace osobního výtahu v objektu Janáčkovo nábřeží 9/84</t>
  </si>
  <si>
    <t>Výstavba osobního výtahu v objektu Stroupežnického 28/2327</t>
  </si>
  <si>
    <t>Výstavba osobního výtahu v objektu Štefánikova 51/259</t>
  </si>
  <si>
    <t>Výstavba osobního výtahu v objektu Janáčkovo nábřeží 31/729</t>
  </si>
  <si>
    <t>Výstavba osobního výtahu v objektu Pod Kavalírkou 6/299</t>
  </si>
  <si>
    <t>DPS Zubatého 10/330 – Instalace Komunikačního systému první pomoci a telefonní ústředny</t>
  </si>
  <si>
    <t>Nátěry střešní krytiny, Štefánikova 236/13 a 246/15</t>
  </si>
  <si>
    <t>Modernizace osobního výtahu</t>
  </si>
  <si>
    <t>Modernizace telefonní ústředny</t>
  </si>
  <si>
    <t>Kopírovací stroje (4 ks)</t>
  </si>
  <si>
    <t>Modernizace vozového parku</t>
  </si>
  <si>
    <t>Obřadní síň v ul.Stroupežnického 493/10, odstranění vlhkosti obvodového zdiva</t>
  </si>
  <si>
    <t>Košířská radnice, Plzeňská 314/115, odstranění vlhkosti v suterénu</t>
  </si>
  <si>
    <t>Štefánikova 236/13 a 246/15, doplnění chlazení přepážkových pracovišť Czech point</t>
  </si>
  <si>
    <t>Stavební úpravy pro vybudování Informačního centra v nových prostorách</t>
  </si>
  <si>
    <t>0129 - Kancelář architekta</t>
  </si>
  <si>
    <t xml:space="preserve">0221- Městská zeleň investice </t>
  </si>
  <si>
    <t xml:space="preserve">8434 státní dotace pro ZŠ a MŠ </t>
  </si>
  <si>
    <t xml:space="preserve">0612 - Informační centra </t>
  </si>
  <si>
    <t xml:space="preserve">0400 Školství vlastní </t>
  </si>
  <si>
    <t>T ř í d a  8 - F i n a n c o v á n í</t>
  </si>
  <si>
    <t>ŠKOLSTVÍ  - CELKEM</t>
  </si>
  <si>
    <t>0405 - Školství - městská zeleň</t>
  </si>
  <si>
    <t>investice</t>
  </si>
  <si>
    <t>MŠ U železničního mostu</t>
  </si>
  <si>
    <t>Podzemní kontejnéry, Stroupežnického a Nám. 14.října</t>
  </si>
  <si>
    <t xml:space="preserve">P Ř Í J M Y  - T ř í d y </t>
  </si>
  <si>
    <t>V Ý D A J E - KAPITOLY  A  PODKAPITOLY</t>
  </si>
  <si>
    <t>Školy - celkem</t>
  </si>
  <si>
    <t>0127 - Ostatní rozvoj bydlení a bytového</t>
  </si>
  <si>
    <t xml:space="preserve">            hospodářství</t>
  </si>
  <si>
    <t>0127 - Ostatní rozvoj bydlení a byt. hospodářství</t>
  </si>
  <si>
    <t>OSTATNÍ</t>
  </si>
  <si>
    <r>
      <t>kapitola 01 Územní rozvoj 
0127 Ostatní rozvoj bydlení a bytového hospodářství</t>
    </r>
    <r>
      <rPr>
        <sz val="10"/>
        <rFont val="Times New Roman CE"/>
        <family val="1"/>
      </rPr>
      <t xml:space="preserve">                                  </t>
    </r>
  </si>
  <si>
    <t>ÚZEMNÍ ROZVOJ A ROZVOJ BYDLENÍ - CELKEM</t>
  </si>
  <si>
    <t>§ 3635 
 Územní plánování</t>
  </si>
  <si>
    <t xml:space="preserve">                    ROZPOČTOVÝ VÝHLED NA ROKY 2010 - 2013</t>
  </si>
  <si>
    <t>01 - ÚZEMNÍ ROZVOJ A ROZVOJ BYDLENÍ - CELKEM</t>
  </si>
  <si>
    <t xml:space="preserve">             Rezerva MČ a bankovní poplatky</t>
  </si>
  <si>
    <t>1000 - Ostatní - Rezerva MČ a bankovní poplatky</t>
  </si>
  <si>
    <t>zdroj krytí/odbor</t>
  </si>
  <si>
    <t xml:space="preserve">                              INVESTIČNÍ VÝDAJE ROKU 2009</t>
  </si>
  <si>
    <t>S O U H R N   V Ý D A J Ů    K A P I T O L</t>
  </si>
  <si>
    <t>Tabulka č. 1
v tis.Kč</t>
  </si>
  <si>
    <t>Tabulka č. 3
v tis.Kč</t>
  </si>
  <si>
    <t>Tabulka č. 4
v tis.Kč</t>
  </si>
  <si>
    <t>Tabulka č. 5
v tis.Kč</t>
  </si>
  <si>
    <t>Tabulka č. 6
v tis.Kč</t>
  </si>
  <si>
    <t>Tabulka č. 7
v tis.Kč</t>
  </si>
  <si>
    <t>Tabulka č. 8
v tis.Kč</t>
  </si>
  <si>
    <t>Tabulka č. 9
v tis.Kč</t>
  </si>
  <si>
    <t>Tabulka č. 10
v tis.Kč</t>
  </si>
  <si>
    <t>Tabulka č. 11
v tis.Kč</t>
  </si>
  <si>
    <t>Tabulka č. 12
v tis.Kč</t>
  </si>
  <si>
    <t>Tabulka č. 14
v tis.Kč</t>
  </si>
  <si>
    <t>Tabulka č. 15
v tis.Kč</t>
  </si>
  <si>
    <t>Tabulka č. 16
v tis.Kč</t>
  </si>
  <si>
    <t>Tabulka č. 17
v tis.Kč</t>
  </si>
  <si>
    <t>Tabulka č. 18
v tis.Kč</t>
  </si>
  <si>
    <t>Tabulka č. 19
v tis.Kč</t>
  </si>
  <si>
    <t>Tabulka č. 20
v tis.Kč</t>
  </si>
  <si>
    <t>Tabulka č. 21
v tis.Kč</t>
  </si>
  <si>
    <t>Tabulka č. 22
v tis.Kč</t>
  </si>
  <si>
    <t>Tabulka č. 23
         v tis.Kč</t>
  </si>
  <si>
    <t>Tabulka č. 24
v tis.Kč</t>
  </si>
  <si>
    <t>Tabulka č. 25
v tis.Kč</t>
  </si>
  <si>
    <t>Tabulka č. 26
v tis.Kč</t>
  </si>
  <si>
    <t>Tabulka č. 27
v tis.Kč</t>
  </si>
  <si>
    <t>Tabulka č. 28
v tis.Kč</t>
  </si>
  <si>
    <t>Tabulka č. 29
v tis.Kč</t>
  </si>
  <si>
    <t>Tabulka č. 30
v tis.Kč</t>
  </si>
  <si>
    <t xml:space="preserve">Finanční vypořádání roku 2007 </t>
  </si>
  <si>
    <t>F I N A N Č N Í   K R Y T Í   V Ý D A J Ů</t>
  </si>
  <si>
    <t>kap. 02 - Městská zeleň a ochrana život. prostředí</t>
  </si>
  <si>
    <t>10 - Rezerva a služby peněžních ústavů</t>
  </si>
  <si>
    <t xml:space="preserve">Ostatní zdaňovaná činnost středisko 6 </t>
  </si>
  <si>
    <t xml:space="preserve">                   PLÁN  OSTATNÍ  ZDAŇOVANÉ  ČINNOSTI  NA  ROK  2009, středisko 6 </t>
  </si>
  <si>
    <t>zůstat.cena prodaného DHM</t>
  </si>
  <si>
    <t>Hospodářský výsledek 
před zdaněním</t>
  </si>
  <si>
    <t>Hospodářský výsledek 
po zdanění</t>
  </si>
  <si>
    <t>Centra středisko 3 
(Staropramenná)</t>
  </si>
  <si>
    <t>areál Klikatá 
středisko 9</t>
  </si>
  <si>
    <t>Elišky Peškové
středisko  11</t>
  </si>
  <si>
    <t>Sportovní centrum Barrandov 
středisko 8</t>
  </si>
  <si>
    <t>Centra středisko 12 
(nebytové prostory)</t>
  </si>
  <si>
    <t>Poliklinika Barrandov 
středisko 5</t>
  </si>
  <si>
    <t>Centra středisko 1 
(Machatého)</t>
  </si>
  <si>
    <t>Centra středisko 2 
(J.Plachty)</t>
  </si>
  <si>
    <t>Středisko</t>
  </si>
  <si>
    <t>Odbory</t>
  </si>
  <si>
    <t>Převody ze ZČ</t>
  </si>
  <si>
    <t xml:space="preserve">kap. 05 - Sociální věci a zdravotnictví  </t>
  </si>
  <si>
    <t>kap. 05 - Sociální věci a zdravotnictví</t>
  </si>
  <si>
    <t xml:space="preserve">kap. 01 - Územní rozvoj </t>
  </si>
  <si>
    <t>kap. 01 - Územní rozvoj</t>
  </si>
  <si>
    <t xml:space="preserve">                         PŘEHLED ZDROJU NA KRYTÍ VÝDAJŮ ROKU 2009</t>
  </si>
  <si>
    <t xml:space="preserve">                  ROZPOČET NA ROK 2009 - PŘÍJMY</t>
  </si>
  <si>
    <t xml:space="preserve">                                         ROZPOČTOVÝ VÝHLED NA ROKY 2010 - 2013</t>
  </si>
  <si>
    <t xml:space="preserve">                          ROZPOČET NA ROK 2009 - VÝDAJE PO KAPITOLÁCH </t>
  </si>
  <si>
    <t xml:space="preserve">                                ROZPOČET NA ROK 2009 - VÝDAJE PO KAPITOLÁCH </t>
  </si>
  <si>
    <t xml:space="preserve">                                  ROZPOČET NA ROK 2009 - VÝDAJE PO KAPITOLÁCH </t>
  </si>
  <si>
    <t xml:space="preserve">                      ROZPOČET NA ROK 2009 - VÝDAJE PO KAPITOLÁCH </t>
  </si>
  <si>
    <t>Tabulka č. 13
v tis. Kč</t>
  </si>
  <si>
    <t xml:space="preserve">                                      ROZPOČET NA ROK 2009 - VÝDAJE PO KAPITOLÁCH </t>
  </si>
  <si>
    <t xml:space="preserve">                              ROZPOČET NA ROK 2009 - VÝDAJE PO KAPITOLÁCH </t>
  </si>
  <si>
    <t xml:space="preserve">                                     ROZPOČET NA ROK 2009 - VÝDAJE PO KAPITOLÁCH </t>
  </si>
  <si>
    <t xml:space="preserve">                                 ROZPOČET NA ROK 2009 - VÝDAJE PO KAPITOLÁCH </t>
  </si>
  <si>
    <t xml:space="preserve">                               ROZPOČET NA ROK 2009 - VÝDAJE PO KAPITOLÁCH</t>
  </si>
  <si>
    <t xml:space="preserve">                                   ROZPOČET NA ROK 2009 - VÝDAJE PO KAPITOLÁCH</t>
  </si>
  <si>
    <t xml:space="preserve">                                     ROZPOČET NA ROK 2009 - VÝDAJE PO KAPITOLÁCH</t>
  </si>
  <si>
    <t xml:space="preserve">                              ROZPOČET NA ROK 2009 - VÝDAJE PO KAPITOLÁCH</t>
  </si>
  <si>
    <t xml:space="preserve">                                                  ROZPOČET NA ROK 2009 - VÝDAJE PO KAPITOLÁCH </t>
  </si>
  <si>
    <t xml:space="preserve">                                  ROZPOČET NA ROK 2009 - VÝDAJE PO KAPITOLÁCH   </t>
  </si>
  <si>
    <t xml:space="preserve">                     ROZPOČET NA ROK 2009 - VÝDAJE PO KAPITOLÁCH</t>
  </si>
  <si>
    <t xml:space="preserve">                            ROZPOČET NA ROK 2009 - VÝDAJE PO KAPITOLÁCH </t>
  </si>
  <si>
    <t xml:space="preserve">kapitola 09 Zastupitelstva obcí a místní správa   
0920 Mzdové výdaje                                  </t>
  </si>
  <si>
    <t xml:space="preserve">kapitola 05 Sociální věci  
0520 Mzdové výdaje (Jesle)                               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</si>
</sst>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2"/>
      <name val="Times New Roman"/>
      <family val="1"/>
    </font>
    <font>
      <sz val="8"/>
      <color indexed="10"/>
      <name val="Arial CE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sz val="11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b/>
      <sz val="14"/>
      <name val="Times New Roman CE"/>
      <family val="1"/>
    </font>
    <font>
      <sz val="14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 style="thick"/>
      <bottom style="medium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1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Border="1" applyAlignment="1">
      <alignment horizontal="right" vertical="center" wrapText="1"/>
    </xf>
    <xf numFmtId="0" fontId="2" fillId="0" borderId="0" xfId="36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2" fillId="0" borderId="0" xfId="36" applyFont="1" applyFill="1" applyBorder="1" applyAlignment="1" applyProtection="1">
      <alignment horizontal="left" vertical="center"/>
      <protection/>
    </xf>
    <xf numFmtId="177" fontId="1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36" applyFont="1" applyFill="1" applyBorder="1" applyAlignment="1" applyProtection="1">
      <alignment vertical="center"/>
      <protection/>
    </xf>
    <xf numFmtId="0" fontId="0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" fillId="0" borderId="0" xfId="3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0" borderId="15" xfId="0" applyNumberFormat="1" applyFont="1" applyFill="1" applyBorder="1" applyAlignment="1">
      <alignment horizontal="right" vertical="center" wrapText="1"/>
    </xf>
    <xf numFmtId="0" fontId="14" fillId="0" borderId="14" xfId="36" applyFont="1" applyFill="1" applyBorder="1" applyAlignment="1" applyProtection="1">
      <alignment vertical="center"/>
      <protection/>
    </xf>
    <xf numFmtId="0" fontId="11" fillId="0" borderId="14" xfId="36" applyFont="1" applyFill="1" applyBorder="1" applyAlignment="1" applyProtection="1">
      <alignment horizontal="left" vertical="center"/>
      <protection/>
    </xf>
    <xf numFmtId="0" fontId="14" fillId="0" borderId="14" xfId="36" applyFont="1" applyFill="1" applyBorder="1" applyAlignment="1" applyProtection="1">
      <alignment horizontal="left" vertical="center"/>
      <protection/>
    </xf>
    <xf numFmtId="0" fontId="11" fillId="0" borderId="16" xfId="36" applyFont="1" applyFill="1" applyBorder="1" applyAlignment="1" applyProtection="1">
      <alignment horizontal="left" vertical="center"/>
      <protection/>
    </xf>
    <xf numFmtId="0" fontId="19" fillId="0" borderId="0" xfId="36" applyFont="1" applyFill="1" applyBorder="1" applyAlignment="1" applyProtection="1">
      <alignment horizontal="left" vertical="center"/>
      <protection/>
    </xf>
    <xf numFmtId="177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177" fontId="14" fillId="0" borderId="17" xfId="0" applyNumberFormat="1" applyFont="1" applyFill="1" applyBorder="1" applyAlignment="1">
      <alignment horizontal="right" vertical="center" wrapText="1"/>
    </xf>
    <xf numFmtId="177" fontId="14" fillId="0" borderId="18" xfId="0" applyNumberFormat="1" applyFont="1" applyFill="1" applyBorder="1" applyAlignment="1">
      <alignment horizontal="righ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177" fontId="14" fillId="0" borderId="20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0" fontId="14" fillId="0" borderId="13" xfId="36" applyFont="1" applyFill="1" applyBorder="1" applyAlignment="1" applyProtection="1">
      <alignment vertical="center"/>
      <protection/>
    </xf>
    <xf numFmtId="177" fontId="14" fillId="0" borderId="22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14" fillId="0" borderId="23" xfId="0" applyNumberFormat="1" applyFont="1" applyFill="1" applyBorder="1" applyAlignment="1">
      <alignment horizontal="right" vertical="center" wrapText="1"/>
    </xf>
    <xf numFmtId="177" fontId="14" fillId="0" borderId="24" xfId="0" applyNumberFormat="1" applyFont="1" applyFill="1" applyBorder="1" applyAlignment="1">
      <alignment horizontal="right" vertical="center" wrapText="1"/>
    </xf>
    <xf numFmtId="177" fontId="14" fillId="0" borderId="25" xfId="0" applyNumberFormat="1" applyFont="1" applyFill="1" applyBorder="1" applyAlignment="1">
      <alignment horizontal="right" vertical="center" wrapText="1"/>
    </xf>
    <xf numFmtId="177" fontId="14" fillId="0" borderId="26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vertical="center"/>
    </xf>
    <xf numFmtId="0" fontId="17" fillId="0" borderId="0" xfId="36" applyFont="1" applyFill="1" applyBorder="1" applyAlignment="1" applyProtection="1">
      <alignment horizontal="lef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27" xfId="0" applyNumberFormat="1" applyFont="1" applyFill="1" applyBorder="1" applyAlignment="1">
      <alignment horizontal="right" vertical="center" wrapText="1"/>
    </xf>
    <xf numFmtId="177" fontId="17" fillId="0" borderId="27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>
      <alignment horizontal="right" vertical="center" wrapText="1"/>
    </xf>
    <xf numFmtId="177" fontId="17" fillId="0" borderId="29" xfId="0" applyNumberFormat="1" applyFont="1" applyFill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vertical="center"/>
    </xf>
    <xf numFmtId="0" fontId="14" fillId="0" borderId="10" xfId="36" applyFont="1" applyFill="1" applyBorder="1" applyAlignment="1" applyProtection="1">
      <alignment vertical="center"/>
      <protection/>
    </xf>
    <xf numFmtId="0" fontId="11" fillId="0" borderId="10" xfId="36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7" fillId="0" borderId="31" xfId="36" applyFont="1" applyFill="1" applyBorder="1" applyAlignment="1" applyProtection="1">
      <alignment horizontal="left" vertical="center"/>
      <protection/>
    </xf>
    <xf numFmtId="0" fontId="17" fillId="0" borderId="29" xfId="36" applyFont="1" applyFill="1" applyBorder="1" applyAlignment="1" applyProtection="1">
      <alignment horizontal="left" vertical="center"/>
      <protection/>
    </xf>
    <xf numFmtId="0" fontId="14" fillId="0" borderId="24" xfId="36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177" fontId="14" fillId="0" borderId="3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9" fontId="0" fillId="0" borderId="0" xfId="50" applyFont="1" applyFill="1" applyBorder="1" applyAlignment="1">
      <alignment vertical="center"/>
    </xf>
    <xf numFmtId="0" fontId="14" fillId="0" borderId="34" xfId="0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left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4" fillId="0" borderId="34" xfId="36" applyFont="1" applyFill="1" applyBorder="1" applyAlignment="1" applyProtection="1">
      <alignment horizontal="left" vertical="center"/>
      <protection/>
    </xf>
    <xf numFmtId="177" fontId="14" fillId="0" borderId="36" xfId="0" applyNumberFormat="1" applyFont="1" applyFill="1" applyBorder="1" applyAlignment="1">
      <alignment horizontal="right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left" vertical="center" wrapText="1"/>
    </xf>
    <xf numFmtId="177" fontId="14" fillId="0" borderId="38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center" vertical="center"/>
    </xf>
    <xf numFmtId="0" fontId="8" fillId="0" borderId="0" xfId="36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177" fontId="16" fillId="0" borderId="39" xfId="0" applyNumberFormat="1" applyFont="1" applyBorder="1" applyAlignment="1">
      <alignment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24" borderId="28" xfId="0" applyFont="1" applyFill="1" applyBorder="1" applyAlignment="1">
      <alignment vertical="center"/>
    </xf>
    <xf numFmtId="177" fontId="16" fillId="0" borderId="28" xfId="0" applyNumberFormat="1" applyFont="1" applyFill="1" applyBorder="1" applyAlignment="1">
      <alignment vertical="center"/>
    </xf>
    <xf numFmtId="177" fontId="16" fillId="24" borderId="28" xfId="0" applyNumberFormat="1" applyFon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177" fontId="16" fillId="0" borderId="28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9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 wrapText="1"/>
    </xf>
    <xf numFmtId="177" fontId="16" fillId="0" borderId="28" xfId="0" applyNumberFormat="1" applyFont="1" applyFill="1" applyBorder="1" applyAlignment="1">
      <alignment horizontal="right" vertical="center" wrapText="1"/>
    </xf>
    <xf numFmtId="177" fontId="16" fillId="0" borderId="14" xfId="0" applyNumberFormat="1" applyFont="1" applyFill="1" applyBorder="1" applyAlignment="1">
      <alignment horizontal="right" vertical="center" wrapText="1"/>
    </xf>
    <xf numFmtId="176" fontId="16" fillId="0" borderId="34" xfId="0" applyNumberFormat="1" applyFont="1" applyFill="1" applyBorder="1" applyAlignment="1">
      <alignment vertical="center"/>
    </xf>
    <xf numFmtId="177" fontId="16" fillId="0" borderId="41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vertical="center"/>
    </xf>
    <xf numFmtId="177" fontId="16" fillId="0" borderId="37" xfId="0" applyNumberFormat="1" applyFont="1" applyFill="1" applyBorder="1" applyAlignment="1">
      <alignment horizontal="right" vertical="center" wrapText="1"/>
    </xf>
    <xf numFmtId="177" fontId="16" fillId="0" borderId="42" xfId="0" applyNumberFormat="1" applyFont="1" applyFill="1" applyBorder="1" applyAlignment="1">
      <alignment horizontal="right" vertical="center" wrapText="1"/>
    </xf>
    <xf numFmtId="177" fontId="13" fillId="0" borderId="20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177" fontId="13" fillId="0" borderId="28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7" fontId="14" fillId="0" borderId="43" xfId="0" applyNumberFormat="1" applyFont="1" applyFill="1" applyBorder="1" applyAlignment="1">
      <alignment horizontal="right"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77" fontId="10" fillId="0" borderId="26" xfId="0" applyNumberFormat="1" applyFont="1" applyFill="1" applyBorder="1" applyAlignment="1">
      <alignment horizontal="right" vertical="center" wrapText="1"/>
    </xf>
    <xf numFmtId="0" fontId="10" fillId="0" borderId="10" xfId="36" applyFont="1" applyFill="1" applyBorder="1" applyAlignment="1" applyProtection="1">
      <alignment horizontal="left" vertical="center"/>
      <protection/>
    </xf>
    <xf numFmtId="177" fontId="10" fillId="0" borderId="11" xfId="0" applyNumberFormat="1" applyFont="1" applyFill="1" applyBorder="1" applyAlignment="1">
      <alignment horizontal="right" vertical="center" wrapText="1"/>
    </xf>
    <xf numFmtId="177" fontId="10" fillId="0" borderId="33" xfId="0" applyNumberFormat="1" applyFont="1" applyFill="1" applyBorder="1" applyAlignment="1">
      <alignment horizontal="right" vertical="center" wrapText="1"/>
    </xf>
    <xf numFmtId="0" fontId="14" fillId="0" borderId="30" xfId="36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right" vertical="center" wrapText="1"/>
    </xf>
    <xf numFmtId="177" fontId="14" fillId="0" borderId="11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77" fontId="14" fillId="0" borderId="19" xfId="0" applyNumberFormat="1" applyFont="1" applyFill="1" applyBorder="1" applyAlignment="1">
      <alignment horizontal="righ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6" fontId="14" fillId="0" borderId="39" xfId="0" applyNumberFormat="1" applyFont="1" applyFill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14" fillId="0" borderId="28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44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 wrapText="1"/>
    </xf>
    <xf numFmtId="176" fontId="14" fillId="0" borderId="21" xfId="0" applyNumberFormat="1" applyFont="1" applyFill="1" applyBorder="1" applyAlignment="1">
      <alignment horizontal="right" vertical="center" wrapText="1"/>
    </xf>
    <xf numFmtId="176" fontId="14" fillId="0" borderId="13" xfId="0" applyNumberFormat="1" applyFont="1" applyFill="1" applyBorder="1" applyAlignment="1">
      <alignment horizontal="right" vertical="center" wrapText="1"/>
    </xf>
    <xf numFmtId="0" fontId="14" fillId="0" borderId="10" xfId="36" applyFont="1" applyFill="1" applyBorder="1" applyAlignment="1" applyProtection="1">
      <alignment horizontal="left" vertical="center"/>
      <protection/>
    </xf>
    <xf numFmtId="177" fontId="14" fillId="0" borderId="33" xfId="0" applyNumberFormat="1" applyFont="1" applyFill="1" applyBorder="1" applyAlignment="1">
      <alignment horizontal="right" vertical="center" wrapText="1"/>
    </xf>
    <xf numFmtId="177" fontId="14" fillId="0" borderId="18" xfId="0" applyNumberFormat="1" applyFont="1" applyFill="1" applyBorder="1" applyAlignment="1">
      <alignment horizontal="right" vertical="center" wrapText="1"/>
    </xf>
    <xf numFmtId="177" fontId="14" fillId="0" borderId="31" xfId="0" applyNumberFormat="1" applyFont="1" applyFill="1" applyBorder="1" applyAlignment="1">
      <alignment horizontal="right" vertical="center" wrapText="1"/>
    </xf>
    <xf numFmtId="177" fontId="14" fillId="0" borderId="45" xfId="0" applyNumberFormat="1" applyFont="1" applyFill="1" applyBorder="1" applyAlignment="1">
      <alignment horizontal="right" vertical="center" wrapText="1"/>
    </xf>
    <xf numFmtId="177" fontId="14" fillId="0" borderId="25" xfId="0" applyNumberFormat="1" applyFont="1" applyFill="1" applyBorder="1" applyAlignment="1">
      <alignment horizontal="right" vertical="center" wrapText="1"/>
    </xf>
    <xf numFmtId="177" fontId="14" fillId="0" borderId="24" xfId="0" applyNumberFormat="1" applyFont="1" applyFill="1" applyBorder="1" applyAlignment="1">
      <alignment horizontal="right" vertical="center" wrapText="1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177" fontId="20" fillId="0" borderId="46" xfId="0" applyNumberFormat="1" applyFont="1" applyFill="1" applyBorder="1" applyAlignment="1" applyProtection="1">
      <alignment vertical="center"/>
      <protection/>
    </xf>
    <xf numFmtId="177" fontId="20" fillId="0" borderId="39" xfId="0" applyNumberFormat="1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vertical="center"/>
      <protection/>
    </xf>
    <xf numFmtId="177" fontId="20" fillId="0" borderId="46" xfId="0" applyNumberFormat="1" applyFont="1" applyFill="1" applyBorder="1" applyAlignment="1" applyProtection="1">
      <alignment horizontal="right" vertical="center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77" fontId="14" fillId="0" borderId="47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4" fillId="0" borderId="16" xfId="36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177" fontId="14" fillId="0" borderId="23" xfId="0" applyNumberFormat="1" applyFont="1" applyFill="1" applyBorder="1" applyAlignment="1" applyProtection="1">
      <alignment horizontal="right" vertical="center" wrapText="1"/>
      <protection/>
    </xf>
    <xf numFmtId="177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36" applyFont="1" applyFill="1" applyBorder="1" applyAlignment="1" applyProtection="1">
      <alignment horizontal="left" vertical="center"/>
      <protection/>
    </xf>
    <xf numFmtId="177" fontId="14" fillId="0" borderId="33" xfId="0" applyNumberFormat="1" applyFont="1" applyFill="1" applyBorder="1" applyAlignment="1" applyProtection="1">
      <alignment horizontal="right" vertical="center" wrapText="1"/>
      <protection/>
    </xf>
    <xf numFmtId="49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36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right" vertical="center" wrapText="1"/>
      <protection locked="0"/>
    </xf>
    <xf numFmtId="0" fontId="7" fillId="0" borderId="0" xfId="36" applyFont="1" applyFill="1" applyBorder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48" xfId="0" applyNumberFormat="1" applyFont="1" applyFill="1" applyBorder="1" applyAlignment="1" applyProtection="1">
      <alignment horizontal="right" vertical="center" wrapText="1"/>
      <protection/>
    </xf>
    <xf numFmtId="177" fontId="14" fillId="0" borderId="11" xfId="0" applyNumberFormat="1" applyFont="1" applyFill="1" applyBorder="1" applyAlignment="1" applyProtection="1">
      <alignment horizontal="right" vertical="center" wrapText="1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49" xfId="0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0" fontId="14" fillId="0" borderId="28" xfId="0" applyFont="1" applyFill="1" applyBorder="1" applyAlignment="1">
      <alignment vertical="center"/>
    </xf>
    <xf numFmtId="177" fontId="14" fillId="0" borderId="2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4" fillId="0" borderId="4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0" applyNumberFormat="1" applyFont="1" applyFill="1" applyBorder="1" applyAlignment="1">
      <alignment horizontal="right" vertical="center" wrapText="1"/>
    </xf>
    <xf numFmtId="0" fontId="16" fillId="0" borderId="32" xfId="0" applyFont="1" applyBorder="1" applyAlignment="1">
      <alignment vertical="center"/>
    </xf>
    <xf numFmtId="177" fontId="16" fillId="0" borderId="32" xfId="0" applyNumberFormat="1" applyFont="1" applyFill="1" applyBorder="1" applyAlignment="1">
      <alignment vertical="center"/>
    </xf>
    <xf numFmtId="176" fontId="13" fillId="0" borderId="34" xfId="0" applyNumberFormat="1" applyFont="1" applyFill="1" applyBorder="1" applyAlignment="1">
      <alignment vertical="center"/>
    </xf>
    <xf numFmtId="177" fontId="14" fillId="0" borderId="51" xfId="0" applyNumberFormat="1" applyFont="1" applyFill="1" applyBorder="1" applyAlignment="1">
      <alignment horizontal="right" vertical="center" wrapText="1"/>
    </xf>
    <xf numFmtId="177" fontId="14" fillId="0" borderId="47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Border="1" applyAlignment="1">
      <alignment horizontal="right" vertical="center"/>
    </xf>
    <xf numFmtId="177" fontId="20" fillId="0" borderId="28" xfId="0" applyNumberFormat="1" applyFont="1" applyFill="1" applyBorder="1" applyAlignment="1" applyProtection="1">
      <alignment vertical="center"/>
      <protection/>
    </xf>
    <xf numFmtId="177" fontId="20" fillId="0" borderId="39" xfId="0" applyNumberFormat="1" applyFont="1" applyFill="1" applyBorder="1" applyAlignment="1" applyProtection="1">
      <alignment vertical="center"/>
      <protection/>
    </xf>
    <xf numFmtId="177" fontId="20" fillId="0" borderId="46" xfId="0" applyNumberFormat="1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vertical="center"/>
      <protection/>
    </xf>
    <xf numFmtId="177" fontId="14" fillId="0" borderId="52" xfId="0" applyNumberFormat="1" applyFont="1" applyFill="1" applyBorder="1" applyAlignment="1">
      <alignment horizontal="center" vertical="center" wrapText="1"/>
    </xf>
    <xf numFmtId="177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4" xfId="36" applyFont="1" applyFill="1" applyBorder="1" applyAlignment="1" applyProtection="1">
      <alignment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39" xfId="0" applyFont="1" applyFill="1" applyBorder="1" applyAlignment="1">
      <alignment vertical="center"/>
    </xf>
    <xf numFmtId="177" fontId="14" fillId="0" borderId="39" xfId="0" applyNumberFormat="1" applyFont="1" applyFill="1" applyBorder="1" applyAlignment="1">
      <alignment vertical="center"/>
    </xf>
    <xf numFmtId="177" fontId="14" fillId="0" borderId="3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77" fontId="16" fillId="0" borderId="32" xfId="0" applyNumberFormat="1" applyFont="1" applyBorder="1" applyAlignment="1">
      <alignment vertical="center"/>
    </xf>
    <xf numFmtId="177" fontId="13" fillId="0" borderId="53" xfId="0" applyNumberFormat="1" applyFont="1" applyBorder="1" applyAlignment="1">
      <alignment vertical="center"/>
    </xf>
    <xf numFmtId="177" fontId="13" fillId="0" borderId="53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36" applyFont="1" applyFill="1" applyBorder="1" applyAlignment="1" applyProtection="1">
      <alignment horizontal="left" vertical="center"/>
      <protection locked="0"/>
    </xf>
    <xf numFmtId="0" fontId="10" fillId="0" borderId="10" xfId="36" applyFont="1" applyFill="1" applyBorder="1" applyAlignment="1" applyProtection="1">
      <alignment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4" xfId="36" applyFont="1" applyFill="1" applyBorder="1" applyAlignment="1" applyProtection="1">
      <alignment vertical="center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177" fontId="14" fillId="0" borderId="26" xfId="0" applyNumberFormat="1" applyFont="1" applyFill="1" applyBorder="1" applyAlignment="1" applyProtection="1">
      <alignment vertical="center" wrapText="1"/>
      <protection/>
    </xf>
    <xf numFmtId="177" fontId="14" fillId="0" borderId="20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/>
    </xf>
    <xf numFmtId="177" fontId="14" fillId="0" borderId="23" xfId="0" applyNumberFormat="1" applyFont="1" applyFill="1" applyBorder="1" applyAlignment="1" applyProtection="1">
      <alignment vertical="center" wrapText="1"/>
      <protection/>
    </xf>
    <xf numFmtId="177" fontId="14" fillId="0" borderId="33" xfId="0" applyNumberFormat="1" applyFont="1" applyFill="1" applyBorder="1" applyAlignment="1" applyProtection="1">
      <alignment vertical="center" wrapText="1"/>
      <protection/>
    </xf>
    <xf numFmtId="177" fontId="14" fillId="0" borderId="19" xfId="0" applyNumberFormat="1" applyFont="1" applyFill="1" applyBorder="1" applyAlignment="1" applyProtection="1">
      <alignment vertical="center" wrapText="1"/>
      <protection/>
    </xf>
    <xf numFmtId="177" fontId="14" fillId="0" borderId="19" xfId="0" applyNumberFormat="1" applyFont="1" applyFill="1" applyBorder="1" applyAlignment="1" applyProtection="1">
      <alignment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36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36" applyFont="1" applyFill="1" applyBorder="1" applyAlignment="1" applyProtection="1">
      <alignment vertical="center"/>
      <protection locked="0"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>
      <alignment horizontal="center" vertical="center"/>
    </xf>
    <xf numFmtId="177" fontId="14" fillId="0" borderId="27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0" fontId="14" fillId="0" borderId="10" xfId="36" applyFont="1" applyFill="1" applyBorder="1" applyAlignment="1" applyProtection="1">
      <alignment horizontal="left"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36" applyFont="1" applyFill="1" applyBorder="1" applyAlignment="1" applyProtection="1">
      <alignment horizontal="lef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36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14" fillId="0" borderId="19" xfId="36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36" applyFont="1" applyFill="1" applyBorder="1" applyAlignment="1" applyProtection="1">
      <alignment horizontal="left" vertical="center"/>
      <protection/>
    </xf>
    <xf numFmtId="176" fontId="11" fillId="0" borderId="28" xfId="0" applyNumberFormat="1" applyFont="1" applyFill="1" applyBorder="1" applyAlignment="1">
      <alignment horizontal="right" vertical="center" wrapText="1"/>
    </xf>
    <xf numFmtId="176" fontId="11" fillId="0" borderId="14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4" fillId="0" borderId="34" xfId="36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177" fontId="11" fillId="0" borderId="48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Fill="1" applyBorder="1" applyAlignment="1" applyProtection="1">
      <alignment horizontal="left" vertical="center"/>
      <protection locked="0"/>
    </xf>
    <xf numFmtId="177" fontId="10" fillId="0" borderId="3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177" fontId="14" fillId="0" borderId="20" xfId="36" applyNumberFormat="1" applyFont="1" applyFill="1" applyBorder="1" applyAlignment="1" applyProtection="1">
      <alignment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/>
    </xf>
    <xf numFmtId="177" fontId="14" fillId="0" borderId="19" xfId="36" applyNumberFormat="1" applyFont="1" applyFill="1" applyBorder="1" applyAlignment="1" applyProtection="1">
      <alignment horizontal="right" vertical="center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6" fontId="14" fillId="0" borderId="28" xfId="36" applyNumberFormat="1" applyFont="1" applyFill="1" applyBorder="1" applyAlignment="1" applyProtection="1">
      <alignment horizontal="right" vertical="center"/>
      <protection locked="0"/>
    </xf>
    <xf numFmtId="176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36" applyFont="1" applyFill="1" applyBorder="1" applyAlignment="1" applyProtection="1">
      <alignment horizontal="left" vertical="center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13" xfId="36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30" xfId="36" applyFont="1" applyFill="1" applyBorder="1" applyAlignment="1" applyProtection="1">
      <alignment horizontal="left" vertical="center"/>
      <protection/>
    </xf>
    <xf numFmtId="177" fontId="20" fillId="0" borderId="28" xfId="48" applyNumberFormat="1" applyFont="1" applyFill="1" applyBorder="1" applyAlignment="1" applyProtection="1">
      <alignment horizontal="right" vertical="center"/>
      <protection/>
    </xf>
    <xf numFmtId="177" fontId="20" fillId="0" borderId="28" xfId="48" applyNumberFormat="1" applyFont="1" applyFill="1" applyBorder="1" applyAlignment="1" applyProtection="1">
      <alignment vertical="center"/>
      <protection/>
    </xf>
    <xf numFmtId="177" fontId="20" fillId="0" borderId="28" xfId="48" applyNumberFormat="1" applyFont="1" applyFill="1" applyBorder="1" applyAlignment="1" applyProtection="1">
      <alignment vertical="center"/>
      <protection/>
    </xf>
    <xf numFmtId="0" fontId="14" fillId="0" borderId="14" xfId="36" applyFont="1" applyFill="1" applyBorder="1" applyAlignment="1" applyProtection="1">
      <alignment horizontal="left" vertical="center"/>
      <protection/>
    </xf>
    <xf numFmtId="0" fontId="14" fillId="0" borderId="14" xfId="36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20" fillId="0" borderId="39" xfId="0" applyNumberFormat="1" applyFont="1" applyFill="1" applyBorder="1" applyAlignment="1" applyProtection="1">
      <alignment vertical="center"/>
      <protection locked="0"/>
    </xf>
    <xf numFmtId="177" fontId="20" fillId="0" borderId="39" xfId="0" applyNumberFormat="1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 locked="0"/>
    </xf>
    <xf numFmtId="177" fontId="20" fillId="0" borderId="32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vertical="center"/>
      <protection locked="0"/>
    </xf>
    <xf numFmtId="177" fontId="20" fillId="0" borderId="27" xfId="0" applyNumberFormat="1" applyFont="1" applyFill="1" applyBorder="1" applyAlignment="1" applyProtection="1">
      <alignment vertical="center"/>
      <protection locked="0"/>
    </xf>
    <xf numFmtId="177" fontId="20" fillId="0" borderId="48" xfId="0" applyNumberFormat="1" applyFont="1" applyFill="1" applyBorder="1" applyAlignment="1" applyProtection="1">
      <alignment vertical="center"/>
      <protection locked="0"/>
    </xf>
    <xf numFmtId="177" fontId="20" fillId="0" borderId="34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 locked="0"/>
    </xf>
    <xf numFmtId="177" fontId="20" fillId="0" borderId="32" xfId="0" applyNumberFormat="1" applyFont="1" applyFill="1" applyBorder="1" applyAlignment="1" applyProtection="1">
      <alignment vertical="center"/>
      <protection locked="0"/>
    </xf>
    <xf numFmtId="177" fontId="20" fillId="0" borderId="46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17" fillId="0" borderId="31" xfId="36" applyFont="1" applyFill="1" applyBorder="1" applyAlignment="1" applyProtection="1">
      <alignment horizontal="left" vertical="center"/>
      <protection locked="0"/>
    </xf>
    <xf numFmtId="0" fontId="17" fillId="0" borderId="0" xfId="36" applyFont="1" applyFill="1" applyBorder="1" applyAlignment="1" applyProtection="1">
      <alignment horizontal="left" vertical="center"/>
      <protection locked="0"/>
    </xf>
    <xf numFmtId="0" fontId="14" fillId="0" borderId="34" xfId="36" applyFont="1" applyFill="1" applyBorder="1" applyAlignment="1" applyProtection="1">
      <alignment horizontal="left" vertical="center"/>
      <protection locked="0"/>
    </xf>
    <xf numFmtId="0" fontId="14" fillId="0" borderId="27" xfId="36" applyFont="1" applyFill="1" applyBorder="1" applyAlignment="1" applyProtection="1">
      <alignment horizontal="left" vertical="center"/>
      <protection locked="0"/>
    </xf>
    <xf numFmtId="177" fontId="14" fillId="0" borderId="5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1" xfId="36" applyNumberFormat="1" applyFont="1" applyFill="1" applyBorder="1" applyAlignment="1" applyProtection="1">
      <alignment vertical="center"/>
      <protection/>
    </xf>
    <xf numFmtId="177" fontId="14" fillId="0" borderId="13" xfId="36" applyNumberFormat="1" applyFont="1" applyFill="1" applyBorder="1" applyAlignment="1" applyProtection="1">
      <alignment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/>
    </xf>
    <xf numFmtId="177" fontId="14" fillId="0" borderId="14" xfId="36" applyNumberFormat="1" applyFont="1" applyFill="1" applyBorder="1" applyAlignment="1" applyProtection="1">
      <alignment horizontal="right"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 locked="0"/>
    </xf>
    <xf numFmtId="177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4" fillId="0" borderId="28" xfId="36" applyNumberFormat="1" applyFont="1" applyFill="1" applyBorder="1" applyAlignment="1" applyProtection="1">
      <alignment horizontal="right" vertical="center"/>
      <protection/>
    </xf>
    <xf numFmtId="177" fontId="14" fillId="0" borderId="14" xfId="36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/>
    </xf>
    <xf numFmtId="177" fontId="14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Fill="1" applyBorder="1" applyAlignment="1" applyProtection="1">
      <alignment horizontal="right" vertical="center"/>
      <protection/>
    </xf>
    <xf numFmtId="177" fontId="14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55" xfId="36" applyFont="1" applyFill="1" applyBorder="1" applyAlignment="1" applyProtection="1">
      <alignment vertical="center"/>
      <protection/>
    </xf>
    <xf numFmtId="177" fontId="14" fillId="0" borderId="5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7" xfId="36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left" vertical="center"/>
      <protection locked="0"/>
    </xf>
    <xf numFmtId="177" fontId="10" fillId="0" borderId="28" xfId="0" applyNumberFormat="1" applyFont="1" applyFill="1" applyBorder="1" applyAlignment="1" applyProtection="1">
      <alignment vertical="center"/>
      <protection/>
    </xf>
    <xf numFmtId="177" fontId="10" fillId="0" borderId="10" xfId="0" applyNumberFormat="1" applyFont="1" applyFill="1" applyBorder="1" applyAlignment="1" applyProtection="1">
      <alignment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32" xfId="0" applyNumberFormat="1" applyFont="1" applyFill="1" applyBorder="1" applyAlignment="1" applyProtection="1">
      <alignment horizontal="center" vertical="center" wrapText="1"/>
      <protection/>
    </xf>
    <xf numFmtId="177" fontId="14" fillId="0" borderId="20" xfId="36" applyNumberFormat="1" applyFont="1" applyFill="1" applyBorder="1" applyAlignment="1" applyProtection="1">
      <alignment horizontal="right" vertical="center"/>
      <protection locked="0"/>
    </xf>
    <xf numFmtId="177" fontId="14" fillId="0" borderId="58" xfId="36" applyNumberFormat="1" applyFont="1" applyFill="1" applyBorder="1" applyAlignment="1" applyProtection="1">
      <alignment horizontal="right" vertical="center"/>
      <protection locked="0"/>
    </xf>
    <xf numFmtId="49" fontId="9" fillId="0" borderId="32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1" fillId="0" borderId="59" xfId="36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49" fontId="9" fillId="0" borderId="34" xfId="0" applyNumberFormat="1" applyFont="1" applyFill="1" applyBorder="1" applyAlignment="1" applyProtection="1">
      <alignment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176" fontId="8" fillId="0" borderId="0" xfId="36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177" fontId="17" fillId="0" borderId="28" xfId="0" applyNumberFormat="1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vertical="center"/>
      <protection/>
    </xf>
    <xf numFmtId="177" fontId="20" fillId="0" borderId="60" xfId="0" applyNumberFormat="1" applyFont="1" applyFill="1" applyBorder="1" applyAlignment="1" applyProtection="1">
      <alignment vertical="center"/>
      <protection/>
    </xf>
    <xf numFmtId="177" fontId="20" fillId="0" borderId="61" xfId="0" applyNumberFormat="1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177" fontId="20" fillId="0" borderId="15" xfId="0" applyNumberFormat="1" applyFont="1" applyFill="1" applyBorder="1" applyAlignment="1" applyProtection="1">
      <alignment vertical="center"/>
      <protection locked="0"/>
    </xf>
    <xf numFmtId="177" fontId="20" fillId="0" borderId="15" xfId="0" applyNumberFormat="1" applyFont="1" applyFill="1" applyBorder="1" applyAlignment="1" applyProtection="1">
      <alignment vertical="center"/>
      <protection/>
    </xf>
    <xf numFmtId="177" fontId="17" fillId="0" borderId="39" xfId="0" applyNumberFormat="1" applyFont="1" applyFill="1" applyBorder="1" applyAlignment="1" applyProtection="1">
      <alignment vertical="center"/>
      <protection/>
    </xf>
    <xf numFmtId="177" fontId="17" fillId="0" borderId="39" xfId="0" applyNumberFormat="1" applyFont="1" applyFill="1" applyBorder="1" applyAlignment="1" applyProtection="1">
      <alignment vertical="center"/>
      <protection locked="0"/>
    </xf>
    <xf numFmtId="177" fontId="20" fillId="0" borderId="48" xfId="0" applyNumberFormat="1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/>
    </xf>
    <xf numFmtId="177" fontId="17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17" fillId="0" borderId="39" xfId="0" applyFont="1" applyFill="1" applyBorder="1" applyAlignment="1" applyProtection="1">
      <alignment vertical="center"/>
      <protection/>
    </xf>
    <xf numFmtId="177" fontId="20" fillId="0" borderId="32" xfId="0" applyNumberFormat="1" applyFont="1" applyFill="1" applyBorder="1" applyAlignment="1" applyProtection="1">
      <alignment horizontal="right" vertical="center" wrapText="1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177" fontId="20" fillId="0" borderId="39" xfId="0" applyNumberFormat="1" applyFont="1" applyFill="1" applyBorder="1" applyAlignment="1" applyProtection="1">
      <alignment horizontal="right" vertical="center" wrapText="1"/>
      <protection/>
    </xf>
    <xf numFmtId="177" fontId="20" fillId="0" borderId="60" xfId="0" applyNumberFormat="1" applyFont="1" applyFill="1" applyBorder="1" applyAlignment="1" applyProtection="1">
      <alignment horizontal="right"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 locked="0"/>
    </xf>
    <xf numFmtId="177" fontId="17" fillId="0" borderId="32" xfId="0" applyNumberFormat="1" applyFont="1" applyFill="1" applyBorder="1" applyAlignment="1" applyProtection="1">
      <alignment vertical="center"/>
      <protection locked="0"/>
    </xf>
    <xf numFmtId="177" fontId="17" fillId="0" borderId="32" xfId="0" applyNumberFormat="1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177" fontId="20" fillId="0" borderId="60" xfId="0" applyNumberFormat="1" applyFont="1" applyFill="1" applyBorder="1" applyAlignment="1" applyProtection="1">
      <alignment vertical="center"/>
      <protection/>
    </xf>
    <xf numFmtId="177" fontId="20" fillId="0" borderId="35" xfId="0" applyNumberFormat="1" applyFont="1" applyFill="1" applyBorder="1" applyAlignment="1" applyProtection="1">
      <alignment vertical="center"/>
      <protection/>
    </xf>
    <xf numFmtId="177" fontId="14" fillId="0" borderId="62" xfId="0" applyNumberFormat="1" applyFont="1" applyFill="1" applyBorder="1" applyAlignment="1">
      <alignment horizontal="right" vertical="center" wrapText="1"/>
    </xf>
    <xf numFmtId="177" fontId="14" fillId="0" borderId="28" xfId="0" applyNumberFormat="1" applyFont="1" applyFill="1" applyBorder="1" applyAlignment="1" applyProtection="1">
      <alignment horizontal="right" vertical="center" wrapText="1"/>
      <protection/>
    </xf>
    <xf numFmtId="177" fontId="14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21" xfId="0" applyNumberFormat="1" applyFont="1" applyFill="1" applyBorder="1" applyAlignment="1" applyProtection="1">
      <alignment horizontal="right" vertical="center" wrapText="1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right" vertical="center" wrapText="1"/>
      <protection/>
    </xf>
    <xf numFmtId="176" fontId="14" fillId="0" borderId="20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/>
    </xf>
    <xf numFmtId="177" fontId="14" fillId="0" borderId="63" xfId="0" applyNumberFormat="1" applyFont="1" applyFill="1" applyBorder="1" applyAlignment="1" applyProtection="1">
      <alignment horizontal="right" vertical="center" wrapText="1"/>
      <protection/>
    </xf>
    <xf numFmtId="177" fontId="14" fillId="0" borderId="43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7" fontId="14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6" xfId="36" applyFont="1" applyFill="1" applyBorder="1" applyAlignment="1" applyProtection="1">
      <alignment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6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11" xfId="0" applyNumberFormat="1" applyFont="1" applyFill="1" applyBorder="1" applyAlignment="1" applyProtection="1">
      <alignment horizontal="right" vertical="center" wrapText="1"/>
      <protection/>
    </xf>
    <xf numFmtId="177" fontId="11" fillId="0" borderId="18" xfId="0" applyNumberFormat="1" applyFont="1" applyFill="1" applyBorder="1" applyAlignment="1" applyProtection="1">
      <alignment horizontal="right" vertical="center" wrapText="1"/>
      <protection/>
    </xf>
    <xf numFmtId="177" fontId="14" fillId="0" borderId="31" xfId="0" applyNumberFormat="1" applyFont="1" applyFill="1" applyBorder="1" applyAlignment="1" applyProtection="1">
      <alignment horizontal="right" vertical="center" wrapText="1"/>
      <protection/>
    </xf>
    <xf numFmtId="0" fontId="17" fillId="0" borderId="34" xfId="36" applyFont="1" applyFill="1" applyBorder="1" applyAlignment="1" applyProtection="1">
      <alignment horizontal="left" vertical="center"/>
      <protection/>
    </xf>
    <xf numFmtId="177" fontId="17" fillId="0" borderId="20" xfId="0" applyNumberFormat="1" applyFont="1" applyFill="1" applyBorder="1" applyAlignment="1">
      <alignment horizontal="right" vertical="center" wrapText="1"/>
    </xf>
    <xf numFmtId="177" fontId="17" fillId="0" borderId="13" xfId="0" applyNumberFormat="1" applyFont="1" applyFill="1" applyBorder="1" applyAlignment="1">
      <alignment horizontal="right" vertical="center" wrapText="1"/>
    </xf>
    <xf numFmtId="0" fontId="14" fillId="0" borderId="64" xfId="36" applyFont="1" applyFill="1" applyBorder="1" applyAlignment="1" applyProtection="1">
      <alignment horizontal="left" vertical="center"/>
      <protection locked="0"/>
    </xf>
    <xf numFmtId="177" fontId="24" fillId="0" borderId="28" xfId="0" applyNumberFormat="1" applyFont="1" applyBorder="1" applyAlignment="1">
      <alignment vertical="center"/>
    </xf>
    <xf numFmtId="177" fontId="24" fillId="0" borderId="32" xfId="0" applyNumberFormat="1" applyFont="1" applyBorder="1" applyAlignment="1">
      <alignment vertical="center"/>
    </xf>
    <xf numFmtId="177" fontId="22" fillId="0" borderId="53" xfId="0" applyNumberFormat="1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177" fontId="24" fillId="0" borderId="39" xfId="0" applyNumberFormat="1" applyFont="1" applyBorder="1" applyAlignment="1">
      <alignment vertical="center"/>
    </xf>
    <xf numFmtId="0" fontId="14" fillId="0" borderId="13" xfId="36" applyFont="1" applyFill="1" applyBorder="1" applyAlignment="1" applyProtection="1">
      <alignment vertical="center" wrapText="1"/>
      <protection locked="0"/>
    </xf>
    <xf numFmtId="177" fontId="39" fillId="0" borderId="28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39" xfId="0" applyNumberFormat="1" applyFont="1" applyBorder="1" applyAlignment="1">
      <alignment vertical="center"/>
    </xf>
    <xf numFmtId="177" fontId="39" fillId="0" borderId="32" xfId="0" applyNumberFormat="1" applyFont="1" applyBorder="1" applyAlignment="1">
      <alignment vertical="center"/>
    </xf>
    <xf numFmtId="177" fontId="36" fillId="0" borderId="53" xfId="0" applyNumberFormat="1" applyFont="1" applyBorder="1" applyAlignment="1">
      <alignment vertical="center"/>
    </xf>
    <xf numFmtId="177" fontId="38" fillId="0" borderId="53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177" fontId="40" fillId="0" borderId="32" xfId="0" applyNumberFormat="1" applyFont="1" applyBorder="1" applyAlignment="1">
      <alignment vertical="center"/>
    </xf>
    <xf numFmtId="177" fontId="36" fillId="0" borderId="53" xfId="0" applyNumberFormat="1" applyFont="1" applyFill="1" applyBorder="1" applyAlignment="1">
      <alignment vertical="center"/>
    </xf>
    <xf numFmtId="177" fontId="36" fillId="0" borderId="39" xfId="0" applyNumberFormat="1" applyFont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65" xfId="0" applyNumberFormat="1" applyFont="1" applyFill="1" applyBorder="1" applyAlignment="1" applyProtection="1">
      <alignment horizontal="left" vertical="center" wrapText="1"/>
      <protection/>
    </xf>
    <xf numFmtId="49" fontId="11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NumberFormat="1" applyFont="1" applyFill="1" applyBorder="1" applyAlignment="1" applyProtection="1">
      <alignment horizontal="center" vertical="center"/>
      <protection/>
    </xf>
    <xf numFmtId="177" fontId="14" fillId="0" borderId="6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71" xfId="36" applyFont="1" applyFill="1" applyBorder="1" applyAlignment="1" applyProtection="1">
      <alignment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4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71" xfId="36" applyFont="1" applyFill="1" applyBorder="1" applyAlignment="1" applyProtection="1">
      <alignment horizontal="left" vertical="center"/>
      <protection locked="0"/>
    </xf>
    <xf numFmtId="0" fontId="14" fillId="0" borderId="71" xfId="36" applyFont="1" applyFill="1" applyBorder="1" applyAlignment="1" applyProtection="1">
      <alignment horizontal="left"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 locked="0"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177" fontId="11" fillId="0" borderId="72" xfId="0" applyNumberFormat="1" applyFont="1" applyFill="1" applyBorder="1" applyAlignment="1" applyProtection="1">
      <alignment horizontal="right" vertical="center" wrapText="1"/>
      <protection/>
    </xf>
    <xf numFmtId="177" fontId="14" fillId="0" borderId="57" xfId="0" applyNumberFormat="1" applyFont="1" applyFill="1" applyBorder="1" applyAlignment="1" applyProtection="1">
      <alignment horizontal="right" vertical="center" wrapText="1"/>
      <protection/>
    </xf>
    <xf numFmtId="177" fontId="14" fillId="0" borderId="73" xfId="36" applyNumberFormat="1" applyFont="1" applyFill="1" applyBorder="1" applyAlignment="1" applyProtection="1">
      <alignment horizontal="right" vertical="center"/>
      <protection/>
    </xf>
    <xf numFmtId="177" fontId="14" fillId="0" borderId="73" xfId="36" applyNumberFormat="1" applyFont="1" applyFill="1" applyBorder="1" applyAlignment="1" applyProtection="1">
      <alignment horizontal="right" vertical="center" wrapText="1"/>
      <protection/>
    </xf>
    <xf numFmtId="177" fontId="14" fillId="0" borderId="71" xfId="0" applyNumberFormat="1" applyFont="1" applyFill="1" applyBorder="1" applyAlignment="1" applyProtection="1">
      <alignment horizontal="right" vertical="center"/>
      <protection/>
    </xf>
    <xf numFmtId="177" fontId="11" fillId="0" borderId="7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177" fontId="14" fillId="0" borderId="21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8" fillId="0" borderId="2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 vertical="center"/>
    </xf>
    <xf numFmtId="0" fontId="28" fillId="0" borderId="46" xfId="0" applyFont="1" applyFill="1" applyBorder="1" applyAlignment="1">
      <alignment vertical="center"/>
    </xf>
    <xf numFmtId="177" fontId="28" fillId="0" borderId="46" xfId="0" applyNumberFormat="1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177" fontId="28" fillId="0" borderId="39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28" fillId="0" borderId="43" xfId="0" applyNumberFormat="1" applyFont="1" applyFill="1" applyBorder="1" applyAlignment="1">
      <alignment vertical="center"/>
    </xf>
    <xf numFmtId="177" fontId="28" fillId="0" borderId="15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7" fontId="8" fillId="0" borderId="74" xfId="0" applyNumberFormat="1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177" fontId="28" fillId="0" borderId="4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/>
    </xf>
    <xf numFmtId="49" fontId="0" fillId="0" borderId="0" xfId="0" applyNumberForma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vertical="center"/>
      <protection/>
    </xf>
    <xf numFmtId="49" fontId="0" fillId="0" borderId="43" xfId="0" applyNumberFormat="1" applyFill="1" applyBorder="1" applyAlignment="1" applyProtection="1">
      <alignment vertical="center"/>
      <protection/>
    </xf>
    <xf numFmtId="177" fontId="20" fillId="0" borderId="11" xfId="0" applyNumberFormat="1" applyFont="1" applyFill="1" applyBorder="1" applyAlignment="1" applyProtection="1">
      <alignment vertical="center"/>
      <protection locked="0"/>
    </xf>
    <xf numFmtId="177" fontId="20" fillId="0" borderId="11" xfId="0" applyNumberFormat="1" applyFont="1" applyFill="1" applyBorder="1" applyAlignment="1" applyProtection="1">
      <alignment vertical="center"/>
      <protection/>
    </xf>
    <xf numFmtId="177" fontId="17" fillId="0" borderId="28" xfId="0" applyNumberFormat="1" applyFont="1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vertical="center"/>
      <protection/>
    </xf>
    <xf numFmtId="0" fontId="17" fillId="0" borderId="46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49" fontId="2" fillId="0" borderId="0" xfId="36" applyNumberFormat="1" applyFont="1" applyFill="1" applyBorder="1" applyAlignment="1" applyProtection="1">
      <alignment vertical="center"/>
      <protection/>
    </xf>
    <xf numFmtId="0" fontId="2" fillId="0" borderId="43" xfId="36" applyFill="1" applyBorder="1" applyAlignment="1" applyProtection="1">
      <alignment vertical="center"/>
      <protection/>
    </xf>
    <xf numFmtId="0" fontId="20" fillId="0" borderId="39" xfId="0" applyFont="1" applyFill="1" applyBorder="1" applyAlignment="1" applyProtection="1">
      <alignment vertical="center"/>
      <protection/>
    </xf>
    <xf numFmtId="0" fontId="2" fillId="0" borderId="0" xfId="36" applyFill="1" applyBorder="1" applyAlignment="1" applyProtection="1">
      <alignment horizontal="left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20" fillId="0" borderId="28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left" vertical="center"/>
      <protection/>
    </xf>
    <xf numFmtId="0" fontId="20" fillId="0" borderId="46" xfId="0" applyFont="1" applyFill="1" applyBorder="1" applyAlignment="1" applyProtection="1">
      <alignment vertical="center"/>
      <protection/>
    </xf>
    <xf numFmtId="0" fontId="20" fillId="0" borderId="46" xfId="0" applyFont="1" applyFill="1" applyBorder="1" applyAlignment="1" applyProtection="1">
      <alignment horizontal="left" vertical="center"/>
      <protection/>
    </xf>
    <xf numFmtId="0" fontId="20" fillId="0" borderId="34" xfId="0" applyFont="1" applyFill="1" applyBorder="1" applyAlignment="1" applyProtection="1">
      <alignment vertical="center"/>
      <protection/>
    </xf>
    <xf numFmtId="177" fontId="17" fillId="0" borderId="39" xfId="0" applyNumberFormat="1" applyFont="1" applyFill="1" applyBorder="1" applyAlignment="1" applyProtection="1">
      <alignment vertical="center"/>
      <protection/>
    </xf>
    <xf numFmtId="0" fontId="20" fillId="0" borderId="75" xfId="0" applyFont="1" applyFill="1" applyBorder="1" applyAlignment="1" applyProtection="1">
      <alignment vertical="center"/>
      <protection/>
    </xf>
    <xf numFmtId="0" fontId="20" fillId="0" borderId="76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77" fontId="17" fillId="0" borderId="21" xfId="0" applyNumberFormat="1" applyFont="1" applyFill="1" applyBorder="1" applyAlignment="1" applyProtection="1">
      <alignment vertical="center"/>
      <protection locked="0"/>
    </xf>
    <xf numFmtId="177" fontId="17" fillId="0" borderId="21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 locked="0"/>
    </xf>
    <xf numFmtId="177" fontId="20" fillId="0" borderId="28" xfId="0" applyNumberFormat="1" applyFont="1" applyFill="1" applyBorder="1" applyAlignment="1" applyProtection="1">
      <alignment vertical="center"/>
      <protection/>
    </xf>
    <xf numFmtId="177" fontId="16" fillId="0" borderId="28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vertical="center"/>
    </xf>
    <xf numFmtId="177" fontId="13" fillId="0" borderId="21" xfId="0" applyNumberFormat="1" applyFont="1" applyFill="1" applyBorder="1" applyAlignment="1">
      <alignment horizontal="right" vertical="center"/>
    </xf>
    <xf numFmtId="176" fontId="16" fillId="0" borderId="24" xfId="0" applyNumberFormat="1" applyFont="1" applyFill="1" applyBorder="1" applyAlignment="1">
      <alignment vertical="center"/>
    </xf>
    <xf numFmtId="177" fontId="16" fillId="0" borderId="77" xfId="0" applyNumberFormat="1" applyFont="1" applyFill="1" applyBorder="1" applyAlignment="1">
      <alignment horizontal="right" vertical="center" wrapText="1"/>
    </xf>
    <xf numFmtId="177" fontId="16" fillId="0" borderId="24" xfId="0" applyNumberFormat="1" applyFont="1" applyFill="1" applyBorder="1" applyAlignment="1">
      <alignment horizontal="right" vertical="center" wrapText="1"/>
    </xf>
    <xf numFmtId="177" fontId="16" fillId="0" borderId="32" xfId="0" applyNumberFormat="1" applyFont="1" applyFill="1" applyBorder="1" applyAlignment="1">
      <alignment horizontal="right" vertical="center" wrapText="1"/>
    </xf>
    <xf numFmtId="177" fontId="16" fillId="0" borderId="16" xfId="0" applyNumberFormat="1" applyFont="1" applyFill="1" applyBorder="1" applyAlignment="1">
      <alignment horizontal="right" vertical="center" wrapText="1"/>
    </xf>
    <xf numFmtId="177" fontId="16" fillId="0" borderId="25" xfId="0" applyNumberFormat="1" applyFont="1" applyFill="1" applyBorder="1" applyAlignment="1">
      <alignment horizontal="right" vertical="center" wrapText="1"/>
    </xf>
    <xf numFmtId="177" fontId="13" fillId="0" borderId="39" xfId="0" applyNumberFormat="1" applyFont="1" applyFill="1" applyBorder="1" applyAlignment="1">
      <alignment horizontal="right" vertical="center" wrapText="1"/>
    </xf>
    <xf numFmtId="0" fontId="16" fillId="0" borderId="42" xfId="0" applyFont="1" applyBorder="1" applyAlignment="1">
      <alignment vertical="center"/>
    </xf>
    <xf numFmtId="0" fontId="22" fillId="0" borderId="7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177" fontId="16" fillId="0" borderId="76" xfId="0" applyNumberFormat="1" applyFont="1" applyFill="1" applyBorder="1" applyAlignment="1">
      <alignment horizontal="right" vertical="center" wrapText="1"/>
    </xf>
    <xf numFmtId="177" fontId="13" fillId="0" borderId="34" xfId="0" applyNumberFormat="1" applyFont="1" applyFill="1" applyBorder="1" applyAlignment="1">
      <alignment horizontal="right" vertical="center" wrapText="1"/>
    </xf>
    <xf numFmtId="0" fontId="17" fillId="0" borderId="27" xfId="0" applyFont="1" applyFill="1" applyBorder="1" applyAlignment="1" applyProtection="1">
      <alignment vertical="center" wrapText="1"/>
      <protection/>
    </xf>
    <xf numFmtId="0" fontId="20" fillId="0" borderId="32" xfId="0" applyFont="1" applyFill="1" applyBorder="1" applyAlignment="1" applyProtection="1">
      <alignment vertical="center" wrapText="1"/>
      <protection/>
    </xf>
    <xf numFmtId="177" fontId="20" fillId="0" borderId="48" xfId="0" applyNumberFormat="1" applyFont="1" applyFill="1" applyBorder="1" applyAlignment="1" applyProtection="1">
      <alignment vertical="center"/>
      <protection/>
    </xf>
    <xf numFmtId="177" fontId="20" fillId="0" borderId="15" xfId="0" applyNumberFormat="1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0" borderId="61" xfId="0" applyFont="1" applyFill="1" applyBorder="1" applyAlignment="1" applyProtection="1">
      <alignment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/>
      <protection/>
    </xf>
    <xf numFmtId="177" fontId="20" fillId="0" borderId="28" xfId="0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17" fillId="0" borderId="79" xfId="0" applyFont="1" applyFill="1" applyBorder="1" applyAlignment="1" applyProtection="1">
      <alignment vertical="center"/>
      <protection/>
    </xf>
    <xf numFmtId="177" fontId="17" fillId="0" borderId="80" xfId="0" applyNumberFormat="1" applyFont="1" applyFill="1" applyBorder="1" applyAlignment="1" applyProtection="1">
      <alignment vertical="center"/>
      <protection locked="0"/>
    </xf>
    <xf numFmtId="177" fontId="17" fillId="0" borderId="80" xfId="0" applyNumberFormat="1" applyFont="1" applyFill="1" applyBorder="1" applyAlignment="1" applyProtection="1">
      <alignment vertical="center"/>
      <protection/>
    </xf>
    <xf numFmtId="0" fontId="20" fillId="0" borderId="81" xfId="0" applyFont="1" applyFill="1" applyBorder="1" applyAlignment="1" applyProtection="1">
      <alignment vertical="center"/>
      <protection/>
    </xf>
    <xf numFmtId="0" fontId="20" fillId="0" borderId="79" xfId="0" applyFont="1" applyFill="1" applyBorder="1" applyAlignment="1" applyProtection="1">
      <alignment vertical="center"/>
      <protection/>
    </xf>
    <xf numFmtId="0" fontId="17" fillId="0" borderId="82" xfId="0" applyFont="1" applyFill="1" applyBorder="1" applyAlignment="1" applyProtection="1">
      <alignment vertical="center"/>
      <protection/>
    </xf>
    <xf numFmtId="177" fontId="17" fillId="0" borderId="79" xfId="0" applyNumberFormat="1" applyFont="1" applyFill="1" applyBorder="1" applyAlignment="1" applyProtection="1">
      <alignment vertical="center"/>
      <protection/>
    </xf>
    <xf numFmtId="0" fontId="17" fillId="0" borderId="43" xfId="0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/>
    </xf>
    <xf numFmtId="177" fontId="17" fillId="0" borderId="43" xfId="0" applyNumberFormat="1" applyFont="1" applyFill="1" applyBorder="1" applyAlignment="1" applyProtection="1">
      <alignment vertical="center"/>
      <protection/>
    </xf>
    <xf numFmtId="177" fontId="17" fillId="0" borderId="46" xfId="0" applyNumberFormat="1" applyFont="1" applyFill="1" applyBorder="1" applyAlignment="1" applyProtection="1">
      <alignment vertical="center"/>
      <protection locked="0"/>
    </xf>
    <xf numFmtId="177" fontId="17" fillId="0" borderId="43" xfId="0" applyNumberFormat="1" applyFont="1" applyFill="1" applyBorder="1" applyAlignment="1" applyProtection="1">
      <alignment vertical="center"/>
      <protection locked="0"/>
    </xf>
    <xf numFmtId="177" fontId="40" fillId="0" borderId="46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177" fontId="40" fillId="0" borderId="35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177" fontId="40" fillId="0" borderId="80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center" vertical="center" textRotation="90"/>
    </xf>
    <xf numFmtId="177" fontId="38" fillId="0" borderId="69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177" fontId="22" fillId="0" borderId="6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vertical="center"/>
    </xf>
    <xf numFmtId="177" fontId="14" fillId="0" borderId="4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177" fontId="14" fillId="0" borderId="28" xfId="0" applyNumberFormat="1" applyFont="1" applyFill="1" applyBorder="1" applyAlignment="1">
      <alignment horizontal="right" vertical="center"/>
    </xf>
    <xf numFmtId="177" fontId="14" fillId="0" borderId="39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horizontal="right" vertical="center"/>
    </xf>
    <xf numFmtId="0" fontId="11" fillId="0" borderId="83" xfId="0" applyFont="1" applyFill="1" applyBorder="1" applyAlignment="1">
      <alignment vertical="center"/>
    </xf>
    <xf numFmtId="177" fontId="11" fillId="0" borderId="83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177" fontId="14" fillId="0" borderId="46" xfId="0" applyNumberFormat="1" applyFont="1" applyFill="1" applyBorder="1" applyAlignment="1">
      <alignment horizontal="right" vertical="center"/>
    </xf>
    <xf numFmtId="177" fontId="14" fillId="0" borderId="46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vertical="center"/>
    </xf>
    <xf numFmtId="177" fontId="11" fillId="0" borderId="83" xfId="0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177" fontId="14" fillId="0" borderId="39" xfId="0" applyNumberFormat="1" applyFont="1" applyFill="1" applyBorder="1" applyAlignment="1">
      <alignment horizontal="right" vertical="center"/>
    </xf>
    <xf numFmtId="0" fontId="14" fillId="0" borderId="69" xfId="0" applyFont="1" applyFill="1" applyBorder="1" applyAlignment="1">
      <alignment vertical="center" wrapText="1"/>
    </xf>
    <xf numFmtId="177" fontId="14" fillId="0" borderId="69" xfId="0" applyNumberFormat="1" applyFont="1" applyFill="1" applyBorder="1" applyAlignment="1">
      <alignment horizontal="right" vertical="center"/>
    </xf>
    <xf numFmtId="177" fontId="14" fillId="0" borderId="69" xfId="0" applyNumberFormat="1" applyFont="1" applyFill="1" applyBorder="1" applyAlignment="1">
      <alignment horizontal="center" vertical="center"/>
    </xf>
    <xf numFmtId="177" fontId="18" fillId="0" borderId="83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177" fontId="11" fillId="0" borderId="84" xfId="0" applyNumberFormat="1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177" fontId="14" fillId="0" borderId="28" xfId="0" applyNumberFormat="1" applyFont="1" applyFill="1" applyBorder="1" applyAlignment="1">
      <alignment horizontal="right" vertical="center"/>
    </xf>
    <xf numFmtId="177" fontId="14" fillId="0" borderId="28" xfId="0" applyNumberFormat="1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vertical="center"/>
    </xf>
    <xf numFmtId="177" fontId="14" fillId="0" borderId="80" xfId="0" applyNumberFormat="1" applyFont="1" applyFill="1" applyBorder="1" applyAlignment="1">
      <alignment horizontal="right" vertical="center"/>
    </xf>
    <xf numFmtId="177" fontId="14" fillId="0" borderId="80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177" fontId="14" fillId="0" borderId="39" xfId="0" applyNumberFormat="1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177" fontId="11" fillId="0" borderId="83" xfId="0" applyNumberFormat="1" applyFont="1" applyFill="1" applyBorder="1" applyAlignment="1">
      <alignment horizontal="right" vertical="center" shrinkToFit="1"/>
    </xf>
    <xf numFmtId="177" fontId="14" fillId="0" borderId="39" xfId="0" applyNumberFormat="1" applyFont="1" applyFill="1" applyBorder="1" applyAlignment="1">
      <alignment horizontal="right" vertical="center" shrinkToFit="1"/>
    </xf>
    <xf numFmtId="177" fontId="14" fillId="0" borderId="15" xfId="0" applyNumberFormat="1" applyFont="1" applyFill="1" applyBorder="1" applyAlignment="1">
      <alignment horizontal="center" vertical="center" shrinkToFit="1"/>
    </xf>
    <xf numFmtId="0" fontId="14" fillId="0" borderId="75" xfId="36" applyFont="1" applyFill="1" applyBorder="1" applyAlignment="1" applyProtection="1">
      <alignment horizontal="left" vertical="center"/>
      <protection/>
    </xf>
    <xf numFmtId="177" fontId="14" fillId="0" borderId="75" xfId="0" applyNumberFormat="1" applyFont="1" applyFill="1" applyBorder="1" applyAlignment="1">
      <alignment horizontal="right" vertical="center"/>
    </xf>
    <xf numFmtId="177" fontId="14" fillId="0" borderId="40" xfId="0" applyNumberFormat="1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vertical="center"/>
    </xf>
    <xf numFmtId="177" fontId="14" fillId="0" borderId="85" xfId="0" applyNumberFormat="1" applyFont="1" applyFill="1" applyBorder="1" applyAlignment="1">
      <alignment vertical="center"/>
    </xf>
    <xf numFmtId="0" fontId="14" fillId="0" borderId="85" xfId="0" applyFont="1" applyFill="1" applyBorder="1" applyAlignment="1">
      <alignment horizontal="center" vertical="center"/>
    </xf>
    <xf numFmtId="177" fontId="11" fillId="0" borderId="84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5" fillId="0" borderId="29" xfId="0" applyFont="1" applyFill="1" applyBorder="1" applyAlignment="1" applyProtection="1">
      <alignment horizontal="right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 locked="0"/>
    </xf>
    <xf numFmtId="177" fontId="14" fillId="0" borderId="32" xfId="0" applyNumberFormat="1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 applyProtection="1">
      <alignment vertical="center"/>
      <protection locked="0"/>
    </xf>
    <xf numFmtId="177" fontId="14" fillId="0" borderId="46" xfId="0" applyNumberFormat="1" applyFont="1" applyFill="1" applyBorder="1" applyAlignment="1" applyProtection="1">
      <alignment vertical="center"/>
      <protection locked="0"/>
    </xf>
    <xf numFmtId="177" fontId="14" fillId="0" borderId="43" xfId="0" applyNumberFormat="1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177" fontId="14" fillId="0" borderId="39" xfId="0" applyNumberFormat="1" applyFont="1" applyFill="1" applyBorder="1" applyAlignment="1" applyProtection="1">
      <alignment vertical="center"/>
      <protection locked="0"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14" fillId="0" borderId="32" xfId="0" applyFont="1" applyFill="1" applyBorder="1" applyAlignment="1" applyProtection="1">
      <alignment vertical="center"/>
      <protection/>
    </xf>
    <xf numFmtId="177" fontId="14" fillId="0" borderId="32" xfId="0" applyNumberFormat="1" applyFont="1" applyFill="1" applyBorder="1" applyAlignment="1" applyProtection="1">
      <alignment vertical="center"/>
      <protection/>
    </xf>
    <xf numFmtId="0" fontId="14" fillId="0" borderId="46" xfId="0" applyFont="1" applyFill="1" applyBorder="1" applyAlignment="1" applyProtection="1">
      <alignment vertical="center"/>
      <protection/>
    </xf>
    <xf numFmtId="177" fontId="14" fillId="0" borderId="46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/>
    </xf>
    <xf numFmtId="177" fontId="10" fillId="0" borderId="46" xfId="0" applyNumberFormat="1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vertical="center"/>
      <protection/>
    </xf>
    <xf numFmtId="177" fontId="14" fillId="0" borderId="39" xfId="0" applyNumberFormat="1" applyFont="1" applyFill="1" applyBorder="1" applyAlignment="1" applyProtection="1">
      <alignment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177" fontId="11" fillId="0" borderId="35" xfId="0" applyNumberFormat="1" applyFont="1" applyFill="1" applyBorder="1" applyAlignment="1" applyProtection="1">
      <alignment vertical="center"/>
      <protection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0" fontId="11" fillId="0" borderId="39" xfId="0" applyFont="1" applyFill="1" applyBorder="1" applyAlignment="1" applyProtection="1">
      <alignment vertical="center"/>
      <protection/>
    </xf>
    <xf numFmtId="177" fontId="11" fillId="0" borderId="39" xfId="0" applyNumberFormat="1" applyFont="1" applyFill="1" applyBorder="1" applyAlignment="1" applyProtection="1">
      <alignment vertical="center"/>
      <protection/>
    </xf>
    <xf numFmtId="177" fontId="11" fillId="0" borderId="39" xfId="0" applyNumberFormat="1" applyFont="1" applyFill="1" applyBorder="1" applyAlignment="1" applyProtection="1">
      <alignment vertical="center"/>
      <protection locked="0"/>
    </xf>
    <xf numFmtId="0" fontId="14" fillId="0" borderId="46" xfId="0" applyFont="1" applyFill="1" applyBorder="1" applyAlignment="1" applyProtection="1">
      <alignment horizontal="left" vertical="center"/>
      <protection/>
    </xf>
    <xf numFmtId="0" fontId="14" fillId="0" borderId="40" xfId="0" applyFont="1" applyFill="1" applyBorder="1" applyAlignment="1" applyProtection="1">
      <alignment vertical="center"/>
      <protection/>
    </xf>
    <xf numFmtId="177" fontId="14" fillId="0" borderId="40" xfId="0" applyNumberFormat="1" applyFont="1" applyFill="1" applyBorder="1" applyAlignment="1" applyProtection="1">
      <alignment vertical="center"/>
      <protection/>
    </xf>
    <xf numFmtId="177" fontId="14" fillId="0" borderId="40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/>
    </xf>
    <xf numFmtId="177" fontId="30" fillId="0" borderId="0" xfId="0" applyNumberFormat="1" applyFont="1" applyFill="1" applyAlignment="1">
      <alignment/>
    </xf>
    <xf numFmtId="0" fontId="28" fillId="0" borderId="29" xfId="0" applyFont="1" applyFill="1" applyBorder="1" applyAlignment="1">
      <alignment horizontal="right" vertical="center"/>
    </xf>
    <xf numFmtId="0" fontId="17" fillId="0" borderId="28" xfId="48" applyFont="1" applyFill="1" applyBorder="1" applyAlignment="1" applyProtection="1">
      <alignment horizontal="center" vertical="center"/>
      <protection/>
    </xf>
    <xf numFmtId="177" fontId="17" fillId="0" borderId="28" xfId="48" applyNumberFormat="1" applyFont="1" applyFill="1" applyBorder="1" applyAlignment="1" applyProtection="1">
      <alignment horizontal="center" vertical="center" wrapText="1"/>
      <protection/>
    </xf>
    <xf numFmtId="1" fontId="17" fillId="0" borderId="28" xfId="47" applyNumberFormat="1" applyFont="1" applyFill="1" applyBorder="1" applyAlignment="1">
      <alignment horizontal="center" vertical="center" wrapText="1"/>
      <protection/>
    </xf>
    <xf numFmtId="0" fontId="20" fillId="0" borderId="28" xfId="48" applyFont="1" applyFill="1" applyBorder="1" applyAlignment="1" applyProtection="1">
      <alignment horizontal="left" vertical="center"/>
      <protection/>
    </xf>
    <xf numFmtId="0" fontId="20" fillId="0" borderId="28" xfId="48" applyFont="1" applyFill="1" applyBorder="1" applyAlignment="1" applyProtection="1">
      <alignment vertical="center"/>
      <protection/>
    </xf>
    <xf numFmtId="177" fontId="17" fillId="0" borderId="28" xfId="48" applyNumberFormat="1" applyFont="1" applyFill="1" applyBorder="1" applyAlignment="1" applyProtection="1">
      <alignment vertical="center"/>
      <protection/>
    </xf>
    <xf numFmtId="0" fontId="17" fillId="0" borderId="28" xfId="48" applyFont="1" applyFill="1" applyBorder="1" applyAlignment="1" applyProtection="1">
      <alignment vertical="center"/>
      <protection/>
    </xf>
    <xf numFmtId="177" fontId="17" fillId="0" borderId="28" xfId="48" applyNumberFormat="1" applyFont="1" applyFill="1" applyBorder="1" applyAlignment="1" applyProtection="1">
      <alignment vertical="center"/>
      <protection/>
    </xf>
    <xf numFmtId="177" fontId="20" fillId="0" borderId="76" xfId="48" applyNumberFormat="1" applyFont="1" applyFill="1" applyBorder="1" applyAlignment="1" applyProtection="1">
      <alignment vertical="center"/>
      <protection/>
    </xf>
    <xf numFmtId="177" fontId="20" fillId="0" borderId="35" xfId="48" applyNumberFormat="1" applyFont="1" applyFill="1" applyBorder="1" applyAlignment="1" applyProtection="1">
      <alignment vertical="center"/>
      <protection/>
    </xf>
    <xf numFmtId="177" fontId="7" fillId="0" borderId="15" xfId="48" applyNumberFormat="1" applyFont="1" applyFill="1" applyBorder="1" applyAlignment="1" applyProtection="1">
      <alignment horizontal="right" vertical="center"/>
      <protection/>
    </xf>
    <xf numFmtId="0" fontId="20" fillId="0" borderId="0" xfId="48" applyFont="1" applyFill="1" applyAlignment="1" applyProtection="1">
      <alignment vertical="center"/>
      <protection/>
    </xf>
    <xf numFmtId="0" fontId="30" fillId="0" borderId="0" xfId="48" applyFont="1" applyFill="1" applyAlignment="1" applyProtection="1">
      <alignment vertical="center"/>
      <protection/>
    </xf>
    <xf numFmtId="177" fontId="30" fillId="0" borderId="0" xfId="48" applyNumberFormat="1" applyFont="1" applyFill="1" applyAlignment="1" applyProtection="1">
      <alignment vertical="center"/>
      <protection/>
    </xf>
    <xf numFmtId="177" fontId="30" fillId="0" borderId="0" xfId="48" applyNumberFormat="1" applyFont="1" applyFill="1">
      <alignment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horizontal="right" vertical="center" wrapText="1"/>
    </xf>
    <xf numFmtId="177" fontId="14" fillId="0" borderId="4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36" applyFont="1" applyFill="1" applyBorder="1" applyAlignment="1" applyProtection="1">
      <alignment horizontal="left" vertical="center"/>
      <protection/>
    </xf>
    <xf numFmtId="177" fontId="11" fillId="0" borderId="86" xfId="0" applyNumberFormat="1" applyFont="1" applyFill="1" applyBorder="1" applyAlignment="1" applyProtection="1">
      <alignment horizontal="right" vertical="center" wrapText="1"/>
      <protection/>
    </xf>
    <xf numFmtId="177" fontId="11" fillId="0" borderId="42" xfId="0" applyNumberFormat="1" applyFont="1" applyFill="1" applyBorder="1" applyAlignment="1" applyProtection="1">
      <alignment horizontal="right" vertical="center" wrapText="1"/>
      <protection/>
    </xf>
    <xf numFmtId="177" fontId="11" fillId="0" borderId="78" xfId="0" applyNumberFormat="1" applyFont="1" applyFill="1" applyBorder="1" applyAlignment="1">
      <alignment horizontal="right" vertical="center" wrapText="1"/>
    </xf>
    <xf numFmtId="0" fontId="17" fillId="0" borderId="30" xfId="36" applyFont="1" applyFill="1" applyBorder="1" applyAlignment="1" applyProtection="1">
      <alignment horizontal="left" vertical="center"/>
      <protection/>
    </xf>
    <xf numFmtId="177" fontId="17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177" fontId="11" fillId="0" borderId="47" xfId="0" applyNumberFormat="1" applyFont="1" applyFill="1" applyBorder="1" applyAlignment="1" applyProtection="1">
      <alignment horizontal="right" vertical="center" wrapText="1"/>
      <protection/>
    </xf>
    <xf numFmtId="177" fontId="11" fillId="0" borderId="87" xfId="0" applyNumberFormat="1" applyFont="1" applyFill="1" applyBorder="1" applyAlignment="1" applyProtection="1">
      <alignment horizontal="right" vertical="center" wrapText="1"/>
      <protection/>
    </xf>
    <xf numFmtId="177" fontId="17" fillId="0" borderId="88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177" fontId="11" fillId="0" borderId="78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 applyProtection="1">
      <alignment horizontal="right" vertical="center" wrapText="1"/>
      <protection/>
    </xf>
    <xf numFmtId="0" fontId="17" fillId="0" borderId="44" xfId="36" applyFont="1" applyFill="1" applyBorder="1" applyAlignment="1" applyProtection="1">
      <alignment horizontal="left" vertical="center"/>
      <protection/>
    </xf>
    <xf numFmtId="177" fontId="17" fillId="0" borderId="21" xfId="0" applyNumberFormat="1" applyFont="1" applyFill="1" applyBorder="1" applyAlignment="1" applyProtection="1">
      <alignment horizontal="right" vertical="center" wrapText="1"/>
      <protection/>
    </xf>
    <xf numFmtId="177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3" xfId="0" applyFont="1" applyFill="1" applyBorder="1" applyAlignment="1" applyProtection="1">
      <alignment vertical="center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36" applyFont="1" applyFill="1" applyBorder="1" applyAlignment="1" applyProtection="1">
      <alignment horizontal="left" vertical="center"/>
      <protection locked="0"/>
    </xf>
    <xf numFmtId="0" fontId="11" fillId="0" borderId="16" xfId="36" applyFont="1" applyFill="1" applyBorder="1" applyAlignment="1" applyProtection="1">
      <alignment horizontal="left" vertical="center"/>
      <protection locked="0"/>
    </xf>
    <xf numFmtId="177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177" fontId="11" fillId="0" borderId="48" xfId="0" applyNumberFormat="1" applyFont="1" applyFill="1" applyBorder="1" applyAlignment="1" applyProtection="1">
      <alignment horizontal="right" vertical="center" wrapText="1"/>
      <protection/>
    </xf>
    <xf numFmtId="177" fontId="11" fillId="0" borderId="77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31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Alignment="1" applyProtection="1">
      <alignment/>
      <protection locked="0"/>
    </xf>
    <xf numFmtId="0" fontId="11" fillId="0" borderId="42" xfId="0" applyFont="1" applyFill="1" applyBorder="1" applyAlignment="1" applyProtection="1">
      <alignment horizontal="left"/>
      <protection/>
    </xf>
    <xf numFmtId="177" fontId="11" fillId="0" borderId="78" xfId="0" applyNumberFormat="1" applyFont="1" applyFill="1" applyBorder="1" applyAlignment="1" applyProtection="1">
      <alignment horizontal="right"/>
      <protection/>
    </xf>
    <xf numFmtId="177" fontId="11" fillId="0" borderId="35" xfId="0" applyNumberFormat="1" applyFont="1" applyFill="1" applyBorder="1" applyAlignment="1" applyProtection="1">
      <alignment horizontal="right"/>
      <protection/>
    </xf>
    <xf numFmtId="177" fontId="11" fillId="0" borderId="42" xfId="0" applyNumberFormat="1" applyFont="1" applyFill="1" applyBorder="1" applyAlignment="1" applyProtection="1">
      <alignment horizontal="right"/>
      <protection/>
    </xf>
    <xf numFmtId="177" fontId="11" fillId="0" borderId="76" xfId="0" applyNumberFormat="1" applyFont="1" applyFill="1" applyBorder="1" applyAlignment="1" applyProtection="1">
      <alignment horizontal="right"/>
      <protection/>
    </xf>
    <xf numFmtId="177" fontId="17" fillId="0" borderId="23" xfId="0" applyNumberFormat="1" applyFont="1" applyFill="1" applyBorder="1" applyAlignment="1" applyProtection="1">
      <alignment horizontal="right" vertical="center" wrapText="1"/>
      <protection/>
    </xf>
    <xf numFmtId="177" fontId="17" fillId="0" borderId="39" xfId="0" applyNumberFormat="1" applyFont="1" applyFill="1" applyBorder="1" applyAlignment="1" applyProtection="1">
      <alignment horizontal="right" vertical="center" wrapText="1"/>
      <protection/>
    </xf>
    <xf numFmtId="177" fontId="17" fillId="0" borderId="44" xfId="0" applyNumberFormat="1" applyFont="1" applyFill="1" applyBorder="1" applyAlignment="1" applyProtection="1">
      <alignment horizontal="right" vertical="center" wrapText="1"/>
      <protection/>
    </xf>
    <xf numFmtId="177" fontId="17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7" fontId="11" fillId="0" borderId="76" xfId="0" applyNumberFormat="1" applyFont="1" applyFill="1" applyBorder="1" applyAlignment="1" applyProtection="1">
      <alignment horizontal="right" vertical="center" wrapText="1"/>
      <protection/>
    </xf>
    <xf numFmtId="177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Fill="1" applyBorder="1" applyAlignment="1">
      <alignment/>
    </xf>
    <xf numFmtId="0" fontId="15" fillId="0" borderId="29" xfId="0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0" applyFont="1" applyFill="1" applyBorder="1" applyAlignment="1">
      <alignment horizontal="left"/>
    </xf>
    <xf numFmtId="177" fontId="11" fillId="0" borderId="78" xfId="0" applyNumberFormat="1" applyFont="1" applyFill="1" applyBorder="1" applyAlignment="1">
      <alignment horizontal="right"/>
    </xf>
    <xf numFmtId="177" fontId="11" fillId="0" borderId="35" xfId="0" applyNumberFormat="1" applyFont="1" applyFill="1" applyBorder="1" applyAlignment="1">
      <alignment horizontal="right"/>
    </xf>
    <xf numFmtId="177" fontId="11" fillId="0" borderId="42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11" fillId="0" borderId="42" xfId="36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24" xfId="36" applyFont="1" applyFill="1" applyBorder="1" applyAlignment="1" applyProtection="1">
      <alignment horizontal="left" vertical="center"/>
      <protection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177" fontId="11" fillId="0" borderId="48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horizontal="left" vertical="center"/>
    </xf>
    <xf numFmtId="177" fontId="9" fillId="0" borderId="78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177" fontId="9" fillId="0" borderId="76" xfId="0" applyNumberFormat="1" applyFont="1" applyFill="1" applyBorder="1" applyAlignment="1">
      <alignment vertical="center"/>
    </xf>
    <xf numFmtId="177" fontId="17" fillId="0" borderId="23" xfId="0" applyNumberFormat="1" applyFont="1" applyFill="1" applyBorder="1" applyAlignment="1">
      <alignment horizontal="right" vertical="center" wrapText="1"/>
    </xf>
    <xf numFmtId="177" fontId="17" fillId="0" borderId="39" xfId="0" applyNumberFormat="1" applyFont="1" applyFill="1" applyBorder="1" applyAlignment="1">
      <alignment horizontal="right" vertical="center" wrapText="1"/>
    </xf>
    <xf numFmtId="177" fontId="17" fillId="0" borderId="44" xfId="0" applyNumberFormat="1" applyFont="1" applyFill="1" applyBorder="1" applyAlignment="1">
      <alignment horizontal="right" vertical="center" wrapText="1"/>
    </xf>
    <xf numFmtId="177" fontId="17" fillId="0" borderId="15" xfId="0" applyNumberFormat="1" applyFont="1" applyFill="1" applyBorder="1" applyAlignment="1">
      <alignment horizontal="right" vertical="center" wrapText="1"/>
    </xf>
    <xf numFmtId="176" fontId="1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177" fontId="17" fillId="0" borderId="19" xfId="0" applyNumberFormat="1" applyFont="1" applyFill="1" applyBorder="1" applyAlignment="1" applyProtection="1">
      <alignment horizontal="right"/>
      <protection/>
    </xf>
    <xf numFmtId="177" fontId="17" fillId="0" borderId="28" xfId="0" applyNumberFormat="1" applyFont="1" applyFill="1" applyBorder="1" applyAlignment="1" applyProtection="1">
      <alignment horizontal="right"/>
      <protection/>
    </xf>
    <xf numFmtId="177" fontId="17" fillId="0" borderId="13" xfId="0" applyNumberFormat="1" applyFont="1" applyFill="1" applyBorder="1" applyAlignment="1" applyProtection="1">
      <alignment horizontal="right"/>
      <protection/>
    </xf>
    <xf numFmtId="177" fontId="17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vertical="center"/>
      <protection locked="0"/>
    </xf>
    <xf numFmtId="177" fontId="14" fillId="0" borderId="21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/>
      <protection locked="0"/>
    </xf>
    <xf numFmtId="177" fontId="11" fillId="0" borderId="35" xfId="0" applyNumberFormat="1" applyFont="1" applyFill="1" applyBorder="1" applyAlignment="1" applyProtection="1">
      <alignment horizontal="right" vertical="center"/>
      <protection/>
    </xf>
    <xf numFmtId="177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11" fillId="0" borderId="37" xfId="0" applyNumberFormat="1" applyFont="1" applyFill="1" applyBorder="1" applyAlignment="1" applyProtection="1">
      <alignment horizontal="left" vertical="center" wrapText="1"/>
      <protection/>
    </xf>
    <xf numFmtId="49" fontId="11" fillId="0" borderId="89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vertical="center"/>
      <protection/>
    </xf>
    <xf numFmtId="177" fontId="14" fillId="0" borderId="90" xfId="0" applyNumberFormat="1" applyFont="1" applyFill="1" applyBorder="1" applyAlignment="1" applyProtection="1">
      <alignment horizontal="right" vertical="center"/>
      <protection/>
    </xf>
    <xf numFmtId="177" fontId="14" fillId="0" borderId="73" xfId="0" applyNumberFormat="1" applyFont="1" applyFill="1" applyBorder="1" applyAlignment="1" applyProtection="1">
      <alignment horizontal="right" vertical="center"/>
      <protection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/>
      <protection/>
    </xf>
    <xf numFmtId="177" fontId="11" fillId="0" borderId="73" xfId="0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/>
    </xf>
    <xf numFmtId="177" fontId="11" fillId="0" borderId="44" xfId="0" applyNumberFormat="1" applyFont="1" applyFill="1" applyBorder="1" applyAlignment="1" applyProtection="1">
      <alignment horizontal="right" vertical="center" wrapText="1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2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34" xfId="0" applyFont="1" applyFill="1" applyBorder="1" applyAlignment="1" applyProtection="1">
      <alignment horizontal="left" vertical="center"/>
      <protection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177" fontId="14" fillId="0" borderId="71" xfId="0" applyNumberFormat="1" applyFont="1" applyFill="1" applyBorder="1" applyAlignment="1" applyProtection="1">
      <alignment horizontal="right" vertical="center"/>
      <protection/>
    </xf>
    <xf numFmtId="177" fontId="14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1" fillId="0" borderId="34" xfId="36" applyFont="1" applyFill="1" applyBorder="1" applyAlignment="1" applyProtection="1">
      <alignment horizontal="left" vertical="center"/>
      <protection/>
    </xf>
    <xf numFmtId="177" fontId="11" fillId="0" borderId="73" xfId="36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28" xfId="36" applyNumberFormat="1" applyFont="1" applyFill="1" applyBorder="1" applyAlignment="1" applyProtection="1">
      <alignment horizontal="right" vertical="center"/>
      <protection locked="0"/>
    </xf>
    <xf numFmtId="176" fontId="11" fillId="0" borderId="14" xfId="36" applyNumberFormat="1" applyFont="1" applyFill="1" applyBorder="1" applyAlignment="1" applyProtection="1">
      <alignment horizontal="right" vertical="center"/>
      <protection locked="0"/>
    </xf>
    <xf numFmtId="176" fontId="11" fillId="0" borderId="19" xfId="36" applyNumberFormat="1" applyFont="1" applyFill="1" applyBorder="1" applyAlignment="1" applyProtection="1">
      <alignment horizontal="right" vertical="center"/>
      <protection locked="0"/>
    </xf>
    <xf numFmtId="177" fontId="14" fillId="0" borderId="73" xfId="0" applyNumberFormat="1" applyFont="1" applyFill="1" applyBorder="1" applyAlignment="1" applyProtection="1">
      <alignment horizontal="right" vertical="center" wrapText="1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177" fontId="11" fillId="0" borderId="91" xfId="0" applyNumberFormat="1" applyFont="1" applyFill="1" applyBorder="1" applyAlignment="1" applyProtection="1">
      <alignment horizontal="right" vertical="center"/>
      <protection/>
    </xf>
    <xf numFmtId="177" fontId="11" fillId="0" borderId="46" xfId="0" applyNumberFormat="1" applyFont="1" applyFill="1" applyBorder="1" applyAlignment="1" applyProtection="1">
      <alignment horizontal="right" vertical="center"/>
      <protection/>
    </xf>
    <xf numFmtId="177" fontId="11" fillId="0" borderId="63" xfId="0" applyNumberFormat="1" applyFont="1" applyFill="1" applyBorder="1" applyAlignment="1" applyProtection="1">
      <alignment horizontal="right" vertical="center"/>
      <protection/>
    </xf>
    <xf numFmtId="177" fontId="11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37" xfId="0" applyFont="1" applyFill="1" applyBorder="1" applyAlignment="1" applyProtection="1">
      <alignment horizontal="left" vertical="center"/>
      <protection/>
    </xf>
    <xf numFmtId="177" fontId="11" fillId="0" borderId="92" xfId="0" applyNumberFormat="1" applyFont="1" applyFill="1" applyBorder="1" applyAlignment="1" applyProtection="1">
      <alignment horizontal="right" vertical="center"/>
      <protection/>
    </xf>
    <xf numFmtId="177" fontId="11" fillId="0" borderId="42" xfId="0" applyNumberFormat="1" applyFont="1" applyFill="1" applyBorder="1" applyAlignment="1" applyProtection="1">
      <alignment horizontal="right" vertical="center"/>
      <protection/>
    </xf>
    <xf numFmtId="177" fontId="11" fillId="0" borderId="78" xfId="0" applyNumberFormat="1" applyFont="1" applyFill="1" applyBorder="1" applyAlignment="1" applyProtection="1">
      <alignment horizontal="right" vertical="center"/>
      <protection/>
    </xf>
    <xf numFmtId="0" fontId="17" fillId="0" borderId="34" xfId="0" applyFont="1" applyFill="1" applyBorder="1" applyAlignment="1" applyProtection="1">
      <alignment horizontal="left" vertical="center"/>
      <protection/>
    </xf>
    <xf numFmtId="177" fontId="17" fillId="0" borderId="73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/>
    </xf>
    <xf numFmtId="176" fontId="14" fillId="0" borderId="23" xfId="0" applyNumberFormat="1" applyFont="1" applyFill="1" applyBorder="1" applyAlignment="1">
      <alignment horizontal="right"/>
    </xf>
    <xf numFmtId="176" fontId="14" fillId="0" borderId="39" xfId="0" applyNumberFormat="1" applyFont="1" applyFill="1" applyBorder="1" applyAlignment="1">
      <alignment horizontal="right"/>
    </xf>
    <xf numFmtId="176" fontId="14" fillId="0" borderId="44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7" fillId="0" borderId="11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176" fontId="17" fillId="0" borderId="11" xfId="0" applyNumberFormat="1" applyFont="1" applyFill="1" applyBorder="1" applyAlignment="1">
      <alignment horizontal="right" vertical="center" wrapText="1"/>
    </xf>
    <xf numFmtId="176" fontId="14" fillId="0" borderId="28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 applyProtection="1">
      <alignment vertical="center"/>
      <protection locked="0"/>
    </xf>
    <xf numFmtId="176" fontId="11" fillId="0" borderId="19" xfId="36" applyNumberFormat="1" applyFont="1" applyFill="1" applyBorder="1" applyAlignment="1" applyProtection="1">
      <alignment horizontal="right" vertical="center"/>
      <protection/>
    </xf>
    <xf numFmtId="176" fontId="11" fillId="0" borderId="28" xfId="36" applyNumberFormat="1" applyFont="1" applyFill="1" applyBorder="1" applyAlignment="1" applyProtection="1">
      <alignment horizontal="right" vertical="center"/>
      <protection/>
    </xf>
    <xf numFmtId="176" fontId="11" fillId="0" borderId="14" xfId="36" applyNumberFormat="1" applyFont="1" applyFill="1" applyBorder="1" applyAlignment="1" applyProtection="1">
      <alignment horizontal="right" vertical="center"/>
      <protection/>
    </xf>
    <xf numFmtId="176" fontId="20" fillId="0" borderId="11" xfId="0" applyNumberFormat="1" applyFont="1" applyFill="1" applyBorder="1" applyAlignment="1">
      <alignment horizontal="right" vertical="center" wrapText="1"/>
    </xf>
    <xf numFmtId="176" fontId="11" fillId="0" borderId="19" xfId="36" applyNumberFormat="1" applyFont="1" applyFill="1" applyBorder="1" applyAlignment="1" applyProtection="1">
      <alignment horizontal="right" vertical="center"/>
      <protection/>
    </xf>
    <xf numFmtId="176" fontId="11" fillId="0" borderId="28" xfId="36" applyNumberFormat="1" applyFont="1" applyFill="1" applyBorder="1" applyAlignment="1" applyProtection="1">
      <alignment horizontal="right" vertical="center"/>
      <protection/>
    </xf>
    <xf numFmtId="176" fontId="11" fillId="0" borderId="14" xfId="36" applyNumberFormat="1" applyFont="1" applyFill="1" applyBorder="1" applyAlignment="1" applyProtection="1">
      <alignment horizontal="right" vertical="center"/>
      <protection/>
    </xf>
    <xf numFmtId="176" fontId="17" fillId="0" borderId="11" xfId="0" applyNumberFormat="1" applyFont="1" applyFill="1" applyBorder="1" applyAlignment="1">
      <alignment horizontal="right" vertical="center" wrapText="1"/>
    </xf>
    <xf numFmtId="177" fontId="14" fillId="0" borderId="10" xfId="36" applyNumberFormat="1" applyFont="1" applyFill="1" applyBorder="1" applyAlignment="1" applyProtection="1">
      <alignment horizontal="left" vertical="center"/>
      <protection locked="0"/>
    </xf>
    <xf numFmtId="0" fontId="21" fillId="0" borderId="10" xfId="36" applyFont="1" applyFill="1" applyBorder="1" applyAlignment="1" applyProtection="1">
      <alignment horizontal="left" vertical="center"/>
      <protection/>
    </xf>
    <xf numFmtId="176" fontId="21" fillId="0" borderId="19" xfId="36" applyNumberFormat="1" applyFont="1" applyFill="1" applyBorder="1" applyAlignment="1" applyProtection="1">
      <alignment horizontal="right" vertical="center"/>
      <protection/>
    </xf>
    <xf numFmtId="176" fontId="21" fillId="0" borderId="28" xfId="36" applyNumberFormat="1" applyFont="1" applyFill="1" applyBorder="1" applyAlignment="1" applyProtection="1">
      <alignment horizontal="right" vertical="center"/>
      <protection/>
    </xf>
    <xf numFmtId="176" fontId="21" fillId="0" borderId="14" xfId="36" applyNumberFormat="1" applyFont="1" applyFill="1" applyBorder="1" applyAlignment="1" applyProtection="1">
      <alignment horizontal="right" vertical="center"/>
      <protection/>
    </xf>
    <xf numFmtId="177" fontId="14" fillId="0" borderId="28" xfId="36" applyNumberFormat="1" applyFont="1" applyFill="1" applyBorder="1" applyAlignment="1" applyProtection="1">
      <alignment horizontal="right" vertical="center"/>
      <protection locked="0"/>
    </xf>
    <xf numFmtId="177" fontId="14" fillId="0" borderId="14" xfId="36" applyNumberFormat="1" applyFont="1" applyFill="1" applyBorder="1" applyAlignment="1" applyProtection="1">
      <alignment horizontal="right" vertical="center"/>
      <protection locked="0"/>
    </xf>
    <xf numFmtId="177" fontId="14" fillId="0" borderId="11" xfId="36" applyNumberFormat="1" applyFont="1" applyFill="1" applyBorder="1" applyAlignment="1" applyProtection="1">
      <alignment horizontal="right" vertical="center"/>
      <protection/>
    </xf>
    <xf numFmtId="176" fontId="11" fillId="0" borderId="35" xfId="0" applyNumberFormat="1" applyFont="1" applyFill="1" applyBorder="1" applyAlignment="1">
      <alignment horizontal="right" vertical="center" wrapText="1"/>
    </xf>
    <xf numFmtId="176" fontId="11" fillId="0" borderId="42" xfId="0" applyNumberFormat="1" applyFont="1" applyFill="1" applyBorder="1" applyAlignment="1">
      <alignment horizontal="right" vertical="center" wrapText="1"/>
    </xf>
    <xf numFmtId="176" fontId="11" fillId="0" borderId="7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76" fontId="17" fillId="0" borderId="20" xfId="0" applyNumberFormat="1" applyFont="1" applyFill="1" applyBorder="1" applyAlignment="1">
      <alignment horizontal="right" vertical="center" wrapText="1"/>
    </xf>
    <xf numFmtId="176" fontId="17" fillId="0" borderId="21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center" wrapText="1"/>
    </xf>
    <xf numFmtId="176" fontId="17" fillId="0" borderId="1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/>
    </xf>
    <xf numFmtId="0" fontId="11" fillId="0" borderId="10" xfId="36" applyFont="1" applyFill="1" applyBorder="1" applyAlignment="1" applyProtection="1">
      <alignment horizontal="left" vertical="center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 locked="0"/>
    </xf>
    <xf numFmtId="177" fontId="11" fillId="0" borderId="57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9" xfId="36" applyNumberFormat="1" applyFont="1" applyFill="1" applyBorder="1" applyAlignment="1" applyProtection="1">
      <alignment horizontal="right" vertical="center"/>
      <protection/>
    </xf>
    <xf numFmtId="177" fontId="11" fillId="0" borderId="57" xfId="0" applyNumberFormat="1" applyFont="1" applyFill="1" applyBorder="1" applyAlignment="1" applyProtection="1">
      <alignment horizontal="right" vertical="center" wrapText="1"/>
      <protection/>
    </xf>
    <xf numFmtId="0" fontId="11" fillId="0" borderId="37" xfId="36" applyFont="1" applyFill="1" applyBorder="1" applyAlignment="1" applyProtection="1">
      <alignment horizontal="left" vertical="center"/>
      <protection/>
    </xf>
    <xf numFmtId="177" fontId="11" fillId="0" borderId="78" xfId="36" applyNumberFormat="1" applyFont="1" applyFill="1" applyBorder="1" applyAlignment="1" applyProtection="1">
      <alignment horizontal="right" vertical="center"/>
      <protection/>
    </xf>
    <xf numFmtId="177" fontId="11" fillId="0" borderId="42" xfId="36" applyNumberFormat="1" applyFont="1" applyFill="1" applyBorder="1" applyAlignment="1" applyProtection="1">
      <alignment horizontal="right" vertical="center"/>
      <protection/>
    </xf>
    <xf numFmtId="177" fontId="11" fillId="0" borderId="76" xfId="36" applyNumberFormat="1" applyFont="1" applyFill="1" applyBorder="1" applyAlignment="1" applyProtection="1">
      <alignment horizontal="right" vertical="center"/>
      <protection/>
    </xf>
    <xf numFmtId="177" fontId="17" fillId="0" borderId="34" xfId="3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93" xfId="0" applyFont="1" applyFill="1" applyBorder="1" applyAlignment="1" applyProtection="1">
      <alignment vertical="center"/>
      <protection locked="0"/>
    </xf>
    <xf numFmtId="177" fontId="14" fillId="0" borderId="94" xfId="0" applyNumberFormat="1" applyFont="1" applyFill="1" applyBorder="1" applyAlignment="1" applyProtection="1">
      <alignment horizontal="right" vertical="center"/>
      <protection locked="0"/>
    </xf>
    <xf numFmtId="0" fontId="11" fillId="0" borderId="71" xfId="36" applyFont="1" applyFill="1" applyBorder="1" applyAlignment="1" applyProtection="1">
      <alignment horizontal="left" vertical="center"/>
      <protection locked="0"/>
    </xf>
    <xf numFmtId="177" fontId="11" fillId="0" borderId="11" xfId="36" applyNumberFormat="1" applyFont="1" applyFill="1" applyBorder="1" applyAlignment="1" applyProtection="1">
      <alignment horizontal="right" vertical="center"/>
      <protection locked="0"/>
    </xf>
    <xf numFmtId="0" fontId="11" fillId="0" borderId="95" xfId="36" applyFont="1" applyFill="1" applyBorder="1" applyAlignment="1" applyProtection="1">
      <alignment horizontal="left" vertical="center"/>
      <protection locked="0"/>
    </xf>
    <xf numFmtId="177" fontId="11" fillId="0" borderId="48" xfId="36" applyNumberFormat="1" applyFont="1" applyFill="1" applyBorder="1" applyAlignment="1" applyProtection="1">
      <alignment horizontal="right" vertical="center"/>
      <protection locked="0"/>
    </xf>
    <xf numFmtId="177" fontId="11" fillId="0" borderId="96" xfId="0" applyNumberFormat="1" applyFont="1" applyFill="1" applyBorder="1" applyAlignment="1" applyProtection="1">
      <alignment horizontal="right" vertical="center" wrapText="1"/>
      <protection/>
    </xf>
    <xf numFmtId="0" fontId="11" fillId="0" borderId="97" xfId="36" applyFont="1" applyFill="1" applyBorder="1" applyAlignment="1" applyProtection="1">
      <alignment horizontal="left" vertical="center"/>
      <protection locked="0"/>
    </xf>
    <xf numFmtId="177" fontId="11" fillId="0" borderId="79" xfId="36" applyNumberFormat="1" applyFont="1" applyFill="1" applyBorder="1" applyAlignment="1" applyProtection="1">
      <alignment horizontal="right" vertical="center"/>
      <protection locked="0"/>
    </xf>
    <xf numFmtId="177" fontId="11" fillId="0" borderId="80" xfId="0" applyNumberFormat="1" applyFont="1" applyFill="1" applyBorder="1" applyAlignment="1" applyProtection="1">
      <alignment horizontal="right" vertical="center" wrapText="1"/>
      <protection/>
    </xf>
    <xf numFmtId="177" fontId="11" fillId="0" borderId="98" xfId="0" applyNumberFormat="1" applyFont="1" applyFill="1" applyBorder="1" applyAlignment="1" applyProtection="1">
      <alignment horizontal="right" vertical="center" wrapText="1"/>
      <protection/>
    </xf>
    <xf numFmtId="0" fontId="17" fillId="0" borderId="65" xfId="36" applyFont="1" applyFill="1" applyBorder="1" applyAlignment="1" applyProtection="1">
      <alignment horizontal="left" vertical="center"/>
      <protection locked="0"/>
    </xf>
    <xf numFmtId="177" fontId="17" fillId="0" borderId="66" xfId="36" applyNumberFormat="1" applyFont="1" applyFill="1" applyBorder="1" applyAlignment="1" applyProtection="1">
      <alignment horizontal="right" vertical="center"/>
      <protection locked="0"/>
    </xf>
    <xf numFmtId="177" fontId="17" fillId="0" borderId="67" xfId="0" applyNumberFormat="1" applyFont="1" applyFill="1" applyBorder="1" applyAlignment="1" applyProtection="1">
      <alignment horizontal="right" vertical="center" wrapText="1"/>
      <protection/>
    </xf>
    <xf numFmtId="177" fontId="17" fillId="0" borderId="68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/>
    </xf>
    <xf numFmtId="177" fontId="9" fillId="0" borderId="87" xfId="0" applyNumberFormat="1" applyFont="1" applyFill="1" applyBorder="1" applyAlignment="1">
      <alignment horizontal="right" vertical="center" wrapText="1"/>
    </xf>
    <xf numFmtId="177" fontId="9" fillId="0" borderId="76" xfId="0" applyNumberFormat="1" applyFont="1" applyFill="1" applyBorder="1" applyAlignment="1">
      <alignment horizontal="right" vertical="center" wrapText="1"/>
    </xf>
    <xf numFmtId="0" fontId="8" fillId="0" borderId="34" xfId="36" applyFont="1" applyFill="1" applyBorder="1" applyAlignment="1" applyProtection="1">
      <alignment horizontal="left" vertical="center"/>
      <protection/>
    </xf>
    <xf numFmtId="177" fontId="9" fillId="0" borderId="51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left" vertical="center"/>
      <protection locked="0"/>
    </xf>
    <xf numFmtId="177" fontId="9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vertical="center"/>
      <protection locked="0"/>
    </xf>
    <xf numFmtId="0" fontId="9" fillId="0" borderId="10" xfId="36" applyFont="1" applyFill="1" applyBorder="1" applyAlignment="1" applyProtection="1">
      <alignment horizontal="left" vertical="center"/>
      <protection/>
    </xf>
    <xf numFmtId="177" fontId="9" fillId="0" borderId="33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37" xfId="36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horizontal="center" vertical="center" wrapText="1"/>
    </xf>
    <xf numFmtId="177" fontId="8" fillId="0" borderId="51" xfId="0" applyNumberFormat="1" applyFont="1" applyFill="1" applyBorder="1" applyAlignment="1">
      <alignment horizontal="right" vertical="center" wrapText="1"/>
    </xf>
    <xf numFmtId="177" fontId="8" fillId="0" borderId="15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7" xfId="0" applyFont="1" applyFill="1" applyBorder="1" applyAlignment="1" applyProtection="1">
      <alignment horizontal="left" vertical="center"/>
      <protection/>
    </xf>
    <xf numFmtId="176" fontId="9" fillId="0" borderId="78" xfId="0" applyNumberFormat="1" applyFont="1" applyFill="1" applyBorder="1" applyAlignment="1" applyProtection="1">
      <alignment horizontal="right" vertical="center"/>
      <protection/>
    </xf>
    <xf numFmtId="177" fontId="9" fillId="0" borderId="42" xfId="0" applyNumberFormat="1" applyFont="1" applyFill="1" applyBorder="1" applyAlignment="1" applyProtection="1">
      <alignment horizontal="right" vertical="center" shrinkToFit="1"/>
      <protection/>
    </xf>
    <xf numFmtId="177" fontId="9" fillId="0" borderId="78" xfId="0" applyNumberFormat="1" applyFont="1" applyFill="1" applyBorder="1" applyAlignment="1" applyProtection="1">
      <alignment horizontal="right" vertical="center" shrinkToFit="1"/>
      <protection/>
    </xf>
    <xf numFmtId="0" fontId="8" fillId="0" borderId="27" xfId="36" applyFont="1" applyFill="1" applyBorder="1" applyAlignment="1" applyProtection="1">
      <alignment horizontal="left" vertical="center"/>
      <protection/>
    </xf>
    <xf numFmtId="176" fontId="8" fillId="0" borderId="22" xfId="36" applyNumberFormat="1" applyFont="1" applyFill="1" applyBorder="1" applyAlignment="1" applyProtection="1">
      <alignment horizontal="right" vertical="center"/>
      <protection/>
    </xf>
    <xf numFmtId="177" fontId="9" fillId="0" borderId="63" xfId="0" applyNumberFormat="1" applyFont="1" applyFill="1" applyBorder="1" applyAlignment="1" applyProtection="1">
      <alignment horizontal="right" vertical="center" shrinkToFit="1"/>
      <protection/>
    </xf>
    <xf numFmtId="177" fontId="9" fillId="0" borderId="22" xfId="0" applyNumberFormat="1" applyFont="1" applyFill="1" applyBorder="1" applyAlignment="1" applyProtection="1">
      <alignment horizontal="right" vertical="center" shrinkToFit="1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77" fontId="11" fillId="0" borderId="51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177" fontId="9" fillId="0" borderId="87" xfId="0" applyNumberFormat="1" applyFont="1" applyFill="1" applyBorder="1" applyAlignment="1" applyProtection="1">
      <alignment horizontal="right" vertical="center" wrapText="1"/>
      <protection/>
    </xf>
    <xf numFmtId="177" fontId="9" fillId="0" borderId="76" xfId="0" applyNumberFormat="1" applyFont="1" applyFill="1" applyBorder="1" applyAlignment="1" applyProtection="1">
      <alignment horizontal="right" vertical="center" wrapText="1"/>
      <protection/>
    </xf>
    <xf numFmtId="0" fontId="9" fillId="0" borderId="37" xfId="0" applyFont="1" applyFill="1" applyBorder="1" applyAlignment="1" applyProtection="1">
      <alignment horizontal="left" vertical="center"/>
      <protection locked="0"/>
    </xf>
    <xf numFmtId="177" fontId="9" fillId="0" borderId="87" xfId="0" applyNumberFormat="1" applyFont="1" applyFill="1" applyBorder="1" applyAlignment="1" applyProtection="1">
      <alignment horizontal="right" vertical="center" wrapText="1"/>
      <protection/>
    </xf>
    <xf numFmtId="0" fontId="17" fillId="0" borderId="34" xfId="36" applyFont="1" applyFill="1" applyBorder="1" applyAlignment="1" applyProtection="1">
      <alignment horizontal="left" vertical="center"/>
      <protection locked="0"/>
    </xf>
    <xf numFmtId="177" fontId="11" fillId="0" borderId="51" xfId="0" applyNumberFormat="1" applyFont="1" applyFill="1" applyBorder="1" applyAlignment="1" applyProtection="1">
      <alignment horizontal="right" vertical="center" wrapText="1"/>
      <protection/>
    </xf>
    <xf numFmtId="177" fontId="11" fillId="0" borderId="19" xfId="0" applyNumberFormat="1" applyFont="1" applyFill="1" applyBorder="1" applyAlignment="1" applyProtection="1">
      <alignment horizontal="right" vertical="center" wrapText="1"/>
      <protection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177" fontId="11" fillId="0" borderId="78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 applyProtection="1">
      <alignment horizontal="right" vertical="center" wrapText="1"/>
      <protection/>
    </xf>
    <xf numFmtId="177" fontId="11" fillId="0" borderId="42" xfId="0" applyNumberFormat="1" applyFont="1" applyFill="1" applyBorder="1" applyAlignment="1" applyProtection="1">
      <alignment horizontal="right" vertical="center" wrapText="1"/>
      <protection/>
    </xf>
    <xf numFmtId="177" fontId="17" fillId="0" borderId="88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8" xfId="36" applyFont="1" applyFill="1" applyBorder="1" applyAlignment="1" applyProtection="1">
      <alignment horizontal="left" vertical="center"/>
      <protection/>
    </xf>
    <xf numFmtId="177" fontId="11" fillId="0" borderId="33" xfId="0" applyNumberFormat="1" applyFont="1" applyFill="1" applyBorder="1" applyAlignment="1" applyProtection="1">
      <alignment vertical="center" wrapText="1"/>
      <protection/>
    </xf>
    <xf numFmtId="177" fontId="11" fillId="0" borderId="19" xfId="0" applyNumberFormat="1" applyFont="1" applyFill="1" applyBorder="1" applyAlignment="1" applyProtection="1">
      <alignment vertical="center" wrapText="1"/>
      <protection/>
    </xf>
    <xf numFmtId="177" fontId="11" fillId="0" borderId="87" xfId="0" applyNumberFormat="1" applyFont="1" applyFill="1" applyBorder="1" applyAlignment="1" applyProtection="1">
      <alignment vertical="center" wrapText="1"/>
      <protection/>
    </xf>
    <xf numFmtId="177" fontId="11" fillId="0" borderId="78" xfId="0" applyNumberFormat="1" applyFont="1" applyFill="1" applyBorder="1" applyAlignment="1" applyProtection="1">
      <alignment vertical="center" wrapText="1"/>
      <protection/>
    </xf>
    <xf numFmtId="177" fontId="17" fillId="0" borderId="51" xfId="0" applyNumberFormat="1" applyFont="1" applyFill="1" applyBorder="1" applyAlignment="1" applyProtection="1">
      <alignment vertical="center" wrapText="1"/>
      <protection/>
    </xf>
    <xf numFmtId="177" fontId="17" fillId="0" borderId="23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99" xfId="0" applyNumberFormat="1" applyFont="1" applyFill="1" applyBorder="1" applyAlignment="1" applyProtection="1">
      <alignment horizontal="right" vertical="center" wrapText="1"/>
      <protection/>
    </xf>
    <xf numFmtId="177" fontId="11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3" xfId="36" applyFont="1" applyFill="1" applyBorder="1" applyAlignment="1" applyProtection="1">
      <alignment horizontal="left" vertical="center"/>
      <protection locked="0"/>
    </xf>
    <xf numFmtId="177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2" xfId="0" applyNumberFormat="1" applyFont="1" applyFill="1" applyBorder="1" applyAlignment="1">
      <alignment horizontal="right" vertical="center" wrapText="1"/>
    </xf>
    <xf numFmtId="177" fontId="11" fillId="0" borderId="76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4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0" borderId="37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177" fontId="11" fillId="0" borderId="88" xfId="0" applyNumberFormat="1" applyFont="1" applyFill="1" applyBorder="1" applyAlignment="1" applyProtection="1">
      <alignment horizontal="right" vertical="center" wrapText="1"/>
      <protection/>
    </xf>
    <xf numFmtId="177" fontId="11" fillId="0" borderId="35" xfId="0" applyNumberFormat="1" applyFont="1" applyFill="1" applyBorder="1" applyAlignment="1">
      <alignment horizontal="right" vertical="center" wrapText="1"/>
    </xf>
    <xf numFmtId="177" fontId="11" fillId="0" borderId="45" xfId="0" applyNumberFormat="1" applyFont="1" applyFill="1" applyBorder="1" applyAlignment="1">
      <alignment horizontal="right" vertical="center" wrapText="1"/>
    </xf>
    <xf numFmtId="0" fontId="0" fillId="0" borderId="100" xfId="0" applyFill="1" applyBorder="1" applyAlignment="1">
      <alignment/>
    </xf>
    <xf numFmtId="0" fontId="17" fillId="0" borderId="30" xfId="0" applyFont="1" applyFill="1" applyBorder="1" applyAlignment="1">
      <alignment horizontal="left" vertical="center"/>
    </xf>
    <xf numFmtId="177" fontId="11" fillId="0" borderId="20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7" fontId="11" fillId="0" borderId="30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/>
    </xf>
    <xf numFmtId="0" fontId="11" fillId="0" borderId="10" xfId="36" applyFont="1" applyFill="1" applyBorder="1" applyAlignment="1" applyProtection="1">
      <alignment horizontal="left" vertical="center"/>
      <protection locked="0"/>
    </xf>
    <xf numFmtId="0" fontId="11" fillId="0" borderId="37" xfId="36" applyFont="1" applyFill="1" applyBorder="1" applyAlignment="1" applyProtection="1">
      <alignment horizontal="left" vertical="center"/>
      <protection locked="0"/>
    </xf>
    <xf numFmtId="177" fontId="17" fillId="0" borderId="101" xfId="0" applyNumberFormat="1" applyFont="1" applyFill="1" applyBorder="1" applyAlignment="1" applyProtection="1">
      <alignment horizontal="right" vertical="center" wrapText="1"/>
      <protection/>
    </xf>
    <xf numFmtId="0" fontId="1" fillId="0" borderId="0" xfId="36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99" xfId="0" applyNumberFormat="1" applyFont="1" applyFill="1" applyBorder="1" applyAlignment="1">
      <alignment horizontal="right" vertical="center" wrapText="1"/>
    </xf>
    <xf numFmtId="177" fontId="11" fillId="0" borderId="102" xfId="0" applyNumberFormat="1" applyFont="1" applyFill="1" applyBorder="1" applyAlignment="1">
      <alignment horizontal="right" vertical="center" wrapText="1"/>
    </xf>
    <xf numFmtId="0" fontId="17" fillId="0" borderId="13" xfId="36" applyFont="1" applyFill="1" applyBorder="1" applyAlignment="1" applyProtection="1">
      <alignment horizontal="left" vertical="center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wrapText="1"/>
      <protection locked="0"/>
    </xf>
    <xf numFmtId="177" fontId="17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0" fontId="14" fillId="0" borderId="27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177" fontId="11" fillId="0" borderId="33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horizontal="right" vertical="center" wrapText="1"/>
    </xf>
    <xf numFmtId="0" fontId="11" fillId="0" borderId="64" xfId="36" applyFont="1" applyFill="1" applyBorder="1" applyAlignment="1" applyProtection="1">
      <alignment horizontal="left" vertical="center"/>
      <protection locked="0"/>
    </xf>
    <xf numFmtId="177" fontId="11" fillId="0" borderId="87" xfId="0" applyNumberFormat="1" applyFont="1" applyFill="1" applyBorder="1" applyAlignment="1">
      <alignment horizontal="right"/>
    </xf>
    <xf numFmtId="0" fontId="9" fillId="0" borderId="35" xfId="0" applyFont="1" applyFill="1" applyBorder="1" applyAlignment="1" applyProtection="1">
      <alignment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vertical="center"/>
      <protection locked="0"/>
    </xf>
    <xf numFmtId="177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177" fontId="9" fillId="0" borderId="32" xfId="0" applyNumberFormat="1" applyFont="1" applyFill="1" applyBorder="1" applyAlignment="1" applyProtection="1">
      <alignment vertical="center"/>
      <protection/>
    </xf>
    <xf numFmtId="177" fontId="9" fillId="0" borderId="24" xfId="0" applyNumberFormat="1" applyFont="1" applyFill="1" applyBorder="1" applyAlignment="1" applyProtection="1">
      <alignment vertical="center"/>
      <protection/>
    </xf>
    <xf numFmtId="177" fontId="9" fillId="0" borderId="25" xfId="0" applyNumberFormat="1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177" fontId="9" fillId="0" borderId="20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9" fillId="0" borderId="35" xfId="0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left" vertical="center"/>
      <protection locked="0"/>
    </xf>
    <xf numFmtId="177" fontId="10" fillId="0" borderId="26" xfId="0" applyNumberFormat="1" applyFont="1" applyFill="1" applyBorder="1" applyAlignment="1" applyProtection="1">
      <alignment vertical="center"/>
      <protection locked="0"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9" fillId="0" borderId="33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10" fillId="0" borderId="33" xfId="0" applyNumberFormat="1" applyFont="1" applyFill="1" applyBorder="1" applyAlignment="1" applyProtection="1">
      <alignment vertical="center"/>
      <protection locked="0"/>
    </xf>
    <xf numFmtId="177" fontId="10" fillId="0" borderId="11" xfId="0" applyNumberFormat="1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horizontal="left" vertical="center"/>
      <protection locked="0"/>
    </xf>
    <xf numFmtId="177" fontId="9" fillId="0" borderId="48" xfId="0" applyNumberFormat="1" applyFont="1" applyFill="1" applyBorder="1" applyAlignment="1" applyProtection="1">
      <alignment vertical="center"/>
      <protection/>
    </xf>
    <xf numFmtId="177" fontId="9" fillId="0" borderId="26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0" fontId="14" fillId="0" borderId="5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24" xfId="0" applyNumberFormat="1" applyFont="1" applyFill="1" applyBorder="1" applyAlignment="1">
      <alignment horizontal="right" vertical="center" wrapText="1"/>
    </xf>
    <xf numFmtId="177" fontId="17" fillId="0" borderId="26" xfId="0" applyNumberFormat="1" applyFont="1" applyFill="1" applyBorder="1" applyAlignment="1">
      <alignment horizontal="right" vertical="center" wrapText="1"/>
    </xf>
    <xf numFmtId="0" fontId="11" fillId="0" borderId="34" xfId="36" applyFont="1" applyFill="1" applyBorder="1" applyAlignment="1" applyProtection="1">
      <alignment horizontal="left" vertical="center"/>
      <protection/>
    </xf>
    <xf numFmtId="177" fontId="14" fillId="0" borderId="23" xfId="0" applyNumberFormat="1" applyFont="1" applyFill="1" applyBorder="1" applyAlignment="1">
      <alignment horizontal="right" vertical="center" wrapText="1"/>
    </xf>
    <xf numFmtId="177" fontId="14" fillId="0" borderId="44" xfId="0" applyNumberFormat="1" applyFont="1" applyFill="1" applyBorder="1" applyAlignment="1">
      <alignment horizontal="right" vertical="center" wrapText="1"/>
    </xf>
    <xf numFmtId="177" fontId="14" fillId="0" borderId="15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left"/>
    </xf>
    <xf numFmtId="177" fontId="11" fillId="0" borderId="78" xfId="0" applyNumberFormat="1" applyFont="1" applyFill="1" applyBorder="1" applyAlignment="1">
      <alignment/>
    </xf>
    <xf numFmtId="177" fontId="11" fillId="0" borderId="4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7" fontId="11" fillId="0" borderId="28" xfId="0" applyNumberFormat="1" applyFont="1" applyFill="1" applyBorder="1" applyAlignment="1" applyProtection="1">
      <alignment horizontal="right" vertical="center"/>
      <protection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177" fontId="14" fillId="0" borderId="78" xfId="0" applyNumberFormat="1" applyFont="1" applyFill="1" applyBorder="1" applyAlignment="1">
      <alignment horizontal="right" vertical="center" wrapText="1"/>
    </xf>
    <xf numFmtId="0" fontId="11" fillId="0" borderId="75" xfId="0" applyFont="1" applyFill="1" applyBorder="1" applyAlignment="1" applyProtection="1">
      <alignment horizontal="left" vertical="center"/>
      <protection locked="0"/>
    </xf>
    <xf numFmtId="177" fontId="11" fillId="0" borderId="99" xfId="0" applyNumberFormat="1" applyFont="1" applyFill="1" applyBorder="1" applyAlignment="1" applyProtection="1">
      <alignment horizontal="right" vertical="center"/>
      <protection/>
    </xf>
    <xf numFmtId="177" fontId="11" fillId="0" borderId="40" xfId="0" applyNumberFormat="1" applyFont="1" applyFill="1" applyBorder="1" applyAlignment="1" applyProtection="1">
      <alignment horizontal="right" vertical="center"/>
      <protection/>
    </xf>
    <xf numFmtId="177" fontId="11" fillId="0" borderId="75" xfId="0" applyNumberFormat="1" applyFont="1" applyFill="1" applyBorder="1" applyAlignment="1" applyProtection="1">
      <alignment horizontal="right" vertical="center"/>
      <protection/>
    </xf>
    <xf numFmtId="177" fontId="11" fillId="0" borderId="102" xfId="0" applyNumberFormat="1" applyFont="1" applyFill="1" applyBorder="1" applyAlignment="1" applyProtection="1">
      <alignment horizontal="right" vertical="center" wrapText="1"/>
      <protection/>
    </xf>
    <xf numFmtId="176" fontId="14" fillId="0" borderId="37" xfId="0" applyNumberFormat="1" applyFont="1" applyFill="1" applyBorder="1" applyAlignment="1" applyProtection="1">
      <alignment vertical="center"/>
      <protection locked="0"/>
    </xf>
    <xf numFmtId="177" fontId="14" fillId="0" borderId="7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78" xfId="0" applyNumberFormat="1" applyFont="1" applyFill="1" applyBorder="1" applyAlignment="1" applyProtection="1">
      <alignment horizontal="right" vertical="center" wrapText="1"/>
      <protection/>
    </xf>
    <xf numFmtId="176" fontId="14" fillId="0" borderId="19" xfId="36" applyNumberFormat="1" applyFont="1" applyFill="1" applyBorder="1" applyAlignment="1" applyProtection="1">
      <alignment horizontal="right" vertical="center"/>
      <protection/>
    </xf>
    <xf numFmtId="176" fontId="14" fillId="0" borderId="19" xfId="36" applyNumberFormat="1" applyFont="1" applyFill="1" applyBorder="1" applyAlignment="1" applyProtection="1">
      <alignment horizontal="right" vertical="center"/>
      <protection/>
    </xf>
    <xf numFmtId="177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horizontal="right" vertical="center"/>
    </xf>
    <xf numFmtId="176" fontId="14" fillId="0" borderId="19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6" fontId="14" fillId="0" borderId="32" xfId="0" applyNumberFormat="1" applyFont="1" applyFill="1" applyBorder="1" applyAlignment="1">
      <alignment horizontal="right" vertical="center" wrapText="1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4" fillId="0" borderId="48" xfId="0" applyNumberFormat="1" applyFont="1" applyFill="1" applyBorder="1" applyAlignment="1">
      <alignment horizontal="right" vertical="center" wrapText="1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 wrapText="1"/>
    </xf>
    <xf numFmtId="176" fontId="14" fillId="0" borderId="13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177" fontId="14" fillId="0" borderId="22" xfId="0" applyNumberFormat="1" applyFont="1" applyFill="1" applyBorder="1" applyAlignment="1" applyProtection="1">
      <alignment horizontal="right" vertical="center" wrapText="1"/>
      <protection/>
    </xf>
    <xf numFmtId="177" fontId="10" fillId="0" borderId="33" xfId="0" applyNumberFormat="1" applyFont="1" applyFill="1" applyBorder="1" applyAlignment="1" applyProtection="1">
      <alignment vertical="center"/>
      <protection/>
    </xf>
    <xf numFmtId="177" fontId="9" fillId="0" borderId="87" xfId="0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3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177" fontId="20" fillId="0" borderId="69" xfId="0" applyNumberFormat="1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0" borderId="43" xfId="36" applyNumberFormat="1" applyFill="1" applyBorder="1" applyAlignment="1" applyProtection="1">
      <alignment horizontal="left" vertical="top" wrapText="1"/>
      <protection/>
    </xf>
    <xf numFmtId="0" fontId="2" fillId="0" borderId="43" xfId="36" applyFill="1" applyBorder="1" applyAlignment="1" applyProtection="1">
      <alignment horizontal="left" vertical="top" wrapText="1"/>
      <protection/>
    </xf>
    <xf numFmtId="0" fontId="2" fillId="0" borderId="43" xfId="36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vertical="center"/>
      <protection/>
    </xf>
    <xf numFmtId="0" fontId="20" fillId="0" borderId="104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49" fontId="2" fillId="0" borderId="0" xfId="36" applyNumberFormat="1" applyFill="1" applyBorder="1" applyAlignment="1" applyProtection="1">
      <alignment horizontal="left" vertical="top" wrapText="1"/>
      <protection/>
    </xf>
    <xf numFmtId="0" fontId="20" fillId="0" borderId="27" xfId="0" applyFont="1" applyFill="1" applyBorder="1" applyAlignment="1" applyProtection="1">
      <alignment vertical="center" wrapText="1"/>
      <protection/>
    </xf>
    <xf numFmtId="0" fontId="20" fillId="0" borderId="104" xfId="0" applyFont="1" applyFill="1" applyBorder="1" applyAlignment="1" applyProtection="1">
      <alignment vertical="center" wrapText="1"/>
      <protection/>
    </xf>
    <xf numFmtId="49" fontId="2" fillId="0" borderId="43" xfId="36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22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0" fontId="17" fillId="0" borderId="104" xfId="0" applyFont="1" applyFill="1" applyBorder="1" applyAlignment="1" applyProtection="1">
      <alignment vertical="center" wrapText="1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 applyProtection="1">
      <alignment vertical="center"/>
      <protection/>
    </xf>
    <xf numFmtId="49" fontId="0" fillId="0" borderId="43" xfId="0" applyNumberFormat="1" applyFill="1" applyBorder="1" applyAlignment="1" applyProtection="1">
      <alignment vertical="center"/>
      <protection/>
    </xf>
    <xf numFmtId="49" fontId="2" fillId="0" borderId="43" xfId="36" applyNumberFormat="1" applyFill="1" applyBorder="1" applyAlignment="1" applyProtection="1">
      <alignment vertical="center"/>
      <protection/>
    </xf>
    <xf numFmtId="0" fontId="2" fillId="0" borderId="43" xfId="36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0" fontId="16" fillId="0" borderId="35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82" xfId="0" applyFont="1" applyBorder="1" applyAlignment="1">
      <alignment vertical="center"/>
    </xf>
    <xf numFmtId="0" fontId="32" fillId="0" borderId="106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79" xfId="0" applyBorder="1" applyAlignment="1">
      <alignment vertical="center"/>
    </xf>
    <xf numFmtId="0" fontId="33" fillId="0" borderId="107" xfId="0" applyFont="1" applyBorder="1" applyAlignment="1">
      <alignment vertical="center" wrapText="1"/>
    </xf>
    <xf numFmtId="0" fontId="32" fillId="0" borderId="108" xfId="0" applyFont="1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94" xfId="0" applyBorder="1" applyAlignment="1">
      <alignment vertical="center"/>
    </xf>
    <xf numFmtId="0" fontId="33" fillId="0" borderId="107" xfId="0" applyFont="1" applyFill="1" applyBorder="1" applyAlignment="1">
      <alignment vertical="center" wrapText="1"/>
    </xf>
    <xf numFmtId="0" fontId="32" fillId="0" borderId="94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textRotation="90" shrinkToFit="1"/>
    </xf>
    <xf numFmtId="0" fontId="32" fillId="0" borderId="46" xfId="0" applyFont="1" applyBorder="1" applyAlignment="1">
      <alignment horizontal="center" vertical="center" textRotation="90" shrinkToFit="1"/>
    </xf>
    <xf numFmtId="0" fontId="32" fillId="0" borderId="109" xfId="0" applyFont="1" applyBorder="1" applyAlignment="1">
      <alignment horizontal="center" vertical="center" textRotation="90" shrinkToFit="1"/>
    </xf>
    <xf numFmtId="0" fontId="31" fillId="0" borderId="11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109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3" fillId="0" borderId="107" xfId="0" applyFont="1" applyFill="1" applyBorder="1" applyAlignment="1">
      <alignment vertical="center"/>
    </xf>
    <xf numFmtId="0" fontId="32" fillId="0" borderId="108" xfId="0" applyFont="1" applyFill="1" applyBorder="1" applyAlignment="1">
      <alignment vertical="center"/>
    </xf>
    <xf numFmtId="0" fontId="38" fillId="0" borderId="2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 applyProtection="1">
      <alignment vertical="center"/>
      <protection locked="0"/>
    </xf>
    <xf numFmtId="0" fontId="33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32" fillId="0" borderId="29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17" fillId="0" borderId="28" xfId="48" applyFont="1" applyFill="1" applyBorder="1" applyAlignment="1" applyProtection="1">
      <alignment vertical="center" wrapText="1"/>
      <protection/>
    </xf>
    <xf numFmtId="0" fontId="20" fillId="0" borderId="28" xfId="48" applyFont="1" applyFill="1" applyBorder="1" applyAlignment="1" applyProtection="1">
      <alignment vertical="center" wrapText="1"/>
      <protection/>
    </xf>
    <xf numFmtId="0" fontId="30" fillId="0" borderId="28" xfId="48" applyFont="1" applyFill="1" applyBorder="1" applyAlignment="1" applyProtection="1">
      <alignment vertical="center" wrapText="1"/>
      <protection/>
    </xf>
    <xf numFmtId="0" fontId="33" fillId="0" borderId="0" xfId="48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2" fillId="0" borderId="29" xfId="0" applyFont="1" applyBorder="1" applyAlignment="1">
      <alignment/>
    </xf>
    <xf numFmtId="0" fontId="17" fillId="0" borderId="30" xfId="48" applyFont="1" applyFill="1" applyBorder="1" applyAlignment="1" applyProtection="1">
      <alignment horizontal="center" vertical="center"/>
      <protection/>
    </xf>
    <xf numFmtId="0" fontId="30" fillId="0" borderId="12" xfId="48" applyFont="1" applyFill="1" applyBorder="1" applyAlignment="1" applyProtection="1">
      <alignment horizontal="center" vertical="center"/>
      <protection/>
    </xf>
    <xf numFmtId="0" fontId="17" fillId="0" borderId="28" xfId="48" applyFont="1" applyFill="1" applyBorder="1" applyAlignment="1" applyProtection="1">
      <alignment horizontal="center" vertical="center" wrapText="1"/>
      <protection/>
    </xf>
    <xf numFmtId="0" fontId="7" fillId="0" borderId="28" xfId="48" applyFont="1" applyFill="1" applyBorder="1" applyAlignment="1" applyProtection="1">
      <alignment horizontal="center" vertical="center" wrapText="1"/>
      <protection/>
    </xf>
    <xf numFmtId="0" fontId="20" fillId="0" borderId="37" xfId="48" applyFont="1" applyFill="1" applyBorder="1" applyAlignment="1" applyProtection="1">
      <alignment vertical="center"/>
      <protection/>
    </xf>
    <xf numFmtId="0" fontId="20" fillId="0" borderId="76" xfId="48" applyFont="1" applyFill="1" applyBorder="1" applyAlignment="1" applyProtection="1">
      <alignment vertical="center"/>
      <protection/>
    </xf>
    <xf numFmtId="0" fontId="17" fillId="0" borderId="28" xfId="48" applyFont="1" applyFill="1" applyBorder="1" applyAlignment="1" applyProtection="1">
      <alignment vertical="center"/>
      <protection/>
    </xf>
    <xf numFmtId="0" fontId="7" fillId="0" borderId="28" xfId="48" applyFont="1" applyFill="1" applyBorder="1" applyAlignment="1" applyProtection="1">
      <alignment vertical="center" wrapText="1"/>
      <protection/>
    </xf>
    <xf numFmtId="0" fontId="13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13" fillId="0" borderId="29" xfId="0" applyFont="1" applyFill="1" applyBorder="1" applyAlignment="1" applyProtection="1">
      <alignment horizontal="left" vertical="center"/>
      <protection/>
    </xf>
    <xf numFmtId="0" fontId="0" fillId="0" borderId="29" xfId="0" applyFill="1" applyBorder="1" applyAlignment="1">
      <alignment horizontal="left" vertical="center"/>
    </xf>
    <xf numFmtId="0" fontId="13" fillId="0" borderId="29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2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30" xfId="36" applyFont="1" applyFill="1" applyBorder="1" applyAlignment="1" applyProtection="1">
      <alignment horizontal="left" vertical="center"/>
      <protection/>
    </xf>
    <xf numFmtId="0" fontId="0" fillId="0" borderId="58" xfId="0" applyBorder="1" applyAlignment="1">
      <alignment horizontal="left" vertical="center"/>
    </xf>
    <xf numFmtId="0" fontId="14" fillId="0" borderId="10" xfId="36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>
      <alignment horizontal="left" vertical="center"/>
    </xf>
    <xf numFmtId="0" fontId="11" fillId="0" borderId="10" xfId="36" applyFont="1" applyFill="1" applyBorder="1" applyAlignment="1" applyProtection="1">
      <alignment horizontal="left" vertical="center"/>
      <protection/>
    </xf>
    <xf numFmtId="0" fontId="0" fillId="0" borderId="57" xfId="0" applyBorder="1" applyAlignment="1">
      <alignment horizontal="left" vertical="center"/>
    </xf>
    <xf numFmtId="0" fontId="11" fillId="0" borderId="37" xfId="36" applyFont="1" applyFill="1" applyBorder="1" applyAlignment="1" applyProtection="1">
      <alignment horizontal="left" vertical="center"/>
      <protection/>
    </xf>
    <xf numFmtId="0" fontId="0" fillId="0" borderId="103" xfId="0" applyBorder="1" applyAlignment="1">
      <alignment horizontal="left" vertical="center"/>
    </xf>
    <xf numFmtId="0" fontId="11" fillId="0" borderId="37" xfId="0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wrapText="1"/>
      <protection/>
    </xf>
    <xf numFmtId="49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vertical="center"/>
    </xf>
    <xf numFmtId="0" fontId="14" fillId="0" borderId="75" xfId="0" applyFont="1" applyFill="1" applyBorder="1" applyAlignment="1" applyProtection="1">
      <alignment vertical="center"/>
      <protection/>
    </xf>
    <xf numFmtId="0" fontId="0" fillId="0" borderId="74" xfId="0" applyFill="1" applyBorder="1" applyAlignment="1">
      <alignment vertical="center"/>
    </xf>
    <xf numFmtId="0" fontId="17" fillId="0" borderId="18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36" fillId="0" borderId="29" xfId="0" applyFont="1" applyFill="1" applyBorder="1" applyAlignment="1" applyProtection="1">
      <alignment horizontal="center" vertic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37" fillId="0" borderId="29" xfId="0" applyFont="1" applyBorder="1" applyAlignment="1">
      <alignment horizontal="center" vertical="center"/>
    </xf>
    <xf numFmtId="0" fontId="17" fillId="0" borderId="31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14" fillId="0" borderId="30" xfId="0" applyFont="1" applyFill="1" applyBorder="1" applyAlignment="1" applyProtection="1">
      <alignment vertical="center"/>
      <protection/>
    </xf>
    <xf numFmtId="0" fontId="0" fillId="0" borderId="58" xfId="0" applyFill="1" applyBorder="1" applyAlignment="1">
      <alignment vertical="center"/>
    </xf>
    <xf numFmtId="0" fontId="14" fillId="0" borderId="10" xfId="36" applyFont="1" applyFill="1" applyBorder="1" applyAlignment="1" applyProtection="1">
      <alignment vertical="center"/>
      <protection/>
    </xf>
    <xf numFmtId="0" fontId="0" fillId="0" borderId="57" xfId="0" applyFill="1" applyBorder="1" applyAlignment="1">
      <alignment vertical="center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2" fontId="11" fillId="0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48" xfId="0" applyNumberFormat="1" applyFill="1" applyBorder="1" applyAlignment="1">
      <alignment horizontal="left" vertical="center" wrapText="1"/>
    </xf>
    <xf numFmtId="2" fontId="11" fillId="0" borderId="75" xfId="0" applyNumberFormat="1" applyFont="1" applyFill="1" applyBorder="1" applyAlignment="1" applyProtection="1">
      <alignment horizontal="left" vertical="center" wrapText="1"/>
      <protection/>
    </xf>
    <xf numFmtId="2" fontId="0" fillId="0" borderId="74" xfId="0" applyNumberFormat="1" applyFill="1" applyBorder="1" applyAlignment="1">
      <alignment horizontal="left" vertical="center" wrapText="1"/>
    </xf>
    <xf numFmtId="0" fontId="0" fillId="0" borderId="29" xfId="0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49" fontId="11" fillId="0" borderId="28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4" fillId="0" borderId="27" xfId="0" applyFont="1" applyFill="1" applyBorder="1" applyAlignment="1">
      <alignment/>
    </xf>
    <xf numFmtId="0" fontId="0" fillId="0" borderId="29" xfId="0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externalLink" Target="externalLinks/externalLink22.xml" /><Relationship Id="rId55" Type="http://schemas.openxmlformats.org/officeDocument/2006/relationships/externalLink" Target="externalLinks/externalLink23.xml" /><Relationship Id="rId56" Type="http://schemas.openxmlformats.org/officeDocument/2006/relationships/externalLink" Target="externalLinks/externalLink24.xml" /><Relationship Id="rId57" Type="http://schemas.openxmlformats.org/officeDocument/2006/relationships/externalLink" Target="externalLinks/externalLink25.xml" /><Relationship Id="rId58" Type="http://schemas.openxmlformats.org/officeDocument/2006/relationships/externalLink" Target="externalLinks/externalLink26.xml" /><Relationship Id="rId59" Type="http://schemas.openxmlformats.org/officeDocument/2006/relationships/externalLink" Target="externalLinks/externalLink27.xml" /><Relationship Id="rId60" Type="http://schemas.openxmlformats.org/officeDocument/2006/relationships/externalLink" Target="externalLinks/externalLink28.xml" /><Relationship Id="rId61" Type="http://schemas.openxmlformats.org/officeDocument/2006/relationships/externalLink" Target="externalLinks/externalLink29.xml" /><Relationship Id="rId62" Type="http://schemas.openxmlformats.org/officeDocument/2006/relationships/externalLink" Target="externalLinks/externalLink30.xml" /><Relationship Id="rId63" Type="http://schemas.openxmlformats.org/officeDocument/2006/relationships/externalLink" Target="externalLinks/externalLink31.xml" /><Relationship Id="rId64" Type="http://schemas.openxmlformats.org/officeDocument/2006/relationships/externalLink" Target="externalLinks/externalLink32.xml" /><Relationship Id="rId65" Type="http://schemas.openxmlformats.org/officeDocument/2006/relationships/externalLink" Target="externalLinks/externalLink33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D&#381;\rozpo&#269;tov&#253;%20v&#253;hled%20do%20roku%202013%20od&#38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&#352;K\0604,KK%20Po&#353;tovk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KM&#268;\062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KM&#268;\072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IV\082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IV\09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S\092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S\09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EK\1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OA\012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D&#381;\0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MZ\rozpo&#269;tov&#253;%20v&#253;hled%20do%20roku%202013%20omz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MZ\0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&#352;K\04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&#352;K\0400%20M&#352;%20Z&#352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O\0500so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O\0500Zd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M\05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O\0519,CSOP,%20ZZ%20Sm&#237;chov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OS\06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M\08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OA\08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&#352;K\rozpo&#269;tov&#253;%20v&#253;hled%20do%20roku%202013%20o&#353;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KM&#268;\09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KTA\09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VV\0920,052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tabulka%20pro%20p&#345;&#237;pravu%20rozpo&#269;tu%202009%20-%20verze%20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M\04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M\rozpo&#269;tov&#253;%20v&#253;hled%20do%20roku%202013%20os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O\rozpo&#269;tov&#253;%20v&#253;hled%20do%20roku%202013%20os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KM&#268;\rozpo&#269;tov&#253;%20v&#253;hled%20do%20roku%202013%20km&#26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SS\rozpo&#269;tov&#253;%20v&#253;hled%20do%20roku%202013%20os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9%20a%20v&#253;hled%20do%202013\OIV\06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příjmy výhled -02"/>
      <sheetName val="příjmy výhled-0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l0604, KK Poštovka"/>
      <sheetName val="maxim0604, KK Poštovka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al0625"/>
      <sheetName val="maxim062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l0725"/>
      <sheetName val="maxim0725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real0821"/>
      <sheetName val="maxim082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al0921"/>
      <sheetName val="maxim092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al0924"/>
      <sheetName val="maxim0924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al0912"/>
      <sheetName val="maxim0912 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l1000"/>
      <sheetName val="maxim100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al0127"/>
      <sheetName val="maxim012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l0202"/>
      <sheetName val="maxim02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příjmy výhled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al0205"/>
      <sheetName val="maxim0205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al0400"/>
      <sheetName val="maxim0400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al04 (ZŠ,MŠ)"/>
      <sheetName val="maxim04 (ZŠ,MŠ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l05soc"/>
      <sheetName val="maxim05soc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l05zdr"/>
      <sheetName val="maxim05zd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l0513"/>
      <sheetName val="maxim051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l0519,CSOP,ZZ Smíchov"/>
      <sheetName val="maxim0519,CSOP,ZZ Smíchov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l0608"/>
      <sheetName val="maxim0608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real0813"/>
      <sheetName val="maxim081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real0827"/>
      <sheetName val="maxim0827"/>
      <sheetName val="r0827"/>
      <sheetName val="re0827"/>
      <sheetName val="rea08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l0925 "/>
      <sheetName val="maxim0925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al0926 "/>
      <sheetName val="maxim0926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al0920,0520"/>
      <sheetName val="maxim0920,052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 příjmy "/>
      <sheetName val="výdaje  "/>
      <sheetName val="příjmy porovnání 2002-2008 "/>
      <sheetName val="výdaje porovnání 2002-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l0413"/>
      <sheetName val="maxim041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  <sheetName val="příjmy výhl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ýdaje výhle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l0621"/>
      <sheetName val="maxim06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OMZ/0205.xls#real0205!A1" TargetMode="External" /><Relationship Id="rId2" Type="http://schemas.openxmlformats.org/officeDocument/2006/relationships/hyperlink" Target="../OD&#381;/0202.xls#real0202!A1" TargetMode="External" /><Relationship Id="rId3" Type="http://schemas.openxmlformats.org/officeDocument/2006/relationships/hyperlink" Target="../OD&#381;/0302.xls#real0302!A1" TargetMode="External" /><Relationship Id="rId4" Type="http://schemas.openxmlformats.org/officeDocument/2006/relationships/hyperlink" Target="../OIV/0321.xls#real0321!A1" TargetMode="External" /><Relationship Id="rId5" Type="http://schemas.openxmlformats.org/officeDocument/2006/relationships/hyperlink" Target="tabulky%200400,0413,0421.xls" TargetMode="External" /><Relationship Id="rId6" Type="http://schemas.openxmlformats.org/officeDocument/2006/relationships/hyperlink" Target="../OSM/0413.xls#real0413!A1" TargetMode="External" /><Relationship Id="rId7" Type="http://schemas.openxmlformats.org/officeDocument/2006/relationships/hyperlink" Target="../OIV/0421.xls" TargetMode="External" /><Relationship Id="rId8" Type="http://schemas.openxmlformats.org/officeDocument/2006/relationships/hyperlink" Target="../OSO/0500soc.xls" TargetMode="External" /><Relationship Id="rId9" Type="http://schemas.openxmlformats.org/officeDocument/2006/relationships/hyperlink" Target="tabulky%200500Zdr.xls" TargetMode="External" /><Relationship Id="rId10" Type="http://schemas.openxmlformats.org/officeDocument/2006/relationships/hyperlink" Target="../OMZ/0505.xls#real0505!A1" TargetMode="External" /><Relationship Id="rId11" Type="http://schemas.openxmlformats.org/officeDocument/2006/relationships/hyperlink" Target="../OSO/0519,CSOP,%20ZZ%20Sm&#237;chov.xls#'real0519,CSOP,ZZ%20Sm&#237;chov'!A1" TargetMode="External" /><Relationship Id="rId12" Type="http://schemas.openxmlformats.org/officeDocument/2006/relationships/hyperlink" Target="../O&#352;K/0604,KK%20Po&#353;tovka.xls" TargetMode="External" /><Relationship Id="rId13" Type="http://schemas.openxmlformats.org/officeDocument/2006/relationships/hyperlink" Target="../O&#352;K/0604,KK%20Po&#353;tovka.xls#'real0604,%20KK%20Po&#353;tovka'!A1" TargetMode="External" /><Relationship Id="rId14" Type="http://schemas.openxmlformats.org/officeDocument/2006/relationships/hyperlink" Target="../OOS/0608.xls#real0608!A1" TargetMode="External" /><Relationship Id="rId15" Type="http://schemas.openxmlformats.org/officeDocument/2006/relationships/hyperlink" Target="../OIV/0621.xls" TargetMode="External" /><Relationship Id="rId16" Type="http://schemas.openxmlformats.org/officeDocument/2006/relationships/hyperlink" Target="tabulky%200621,0625.xls" TargetMode="External" /><Relationship Id="rId17" Type="http://schemas.openxmlformats.org/officeDocument/2006/relationships/hyperlink" Target="tabulky%200725.xls" TargetMode="External" /><Relationship Id="rId18" Type="http://schemas.openxmlformats.org/officeDocument/2006/relationships/hyperlink" Target="../OSO/0801.xls#real0801!A1" TargetMode="External" /><Relationship Id="rId19" Type="http://schemas.openxmlformats.org/officeDocument/2006/relationships/hyperlink" Target="../OSB/0811.xls#real0811!A1" TargetMode="External" /><Relationship Id="rId20" Type="http://schemas.openxmlformats.org/officeDocument/2006/relationships/hyperlink" Target="../OSM/0813.xls" TargetMode="External" /><Relationship Id="rId21" Type="http://schemas.openxmlformats.org/officeDocument/2006/relationships/hyperlink" Target="tabulky%200801.0811,0813,0821,0827.xls" TargetMode="External" /><Relationship Id="rId22" Type="http://schemas.openxmlformats.org/officeDocument/2006/relationships/hyperlink" Target="tabulky%200801.0811,0813,0821,0827.xls" TargetMode="External" /><Relationship Id="rId23" Type="http://schemas.openxmlformats.org/officeDocument/2006/relationships/hyperlink" Target="tabulky%200912.xls" TargetMode="External" /><Relationship Id="rId24" Type="http://schemas.openxmlformats.org/officeDocument/2006/relationships/hyperlink" Target="..\OPM\0920,0520.xls" TargetMode="External" /><Relationship Id="rId25" Type="http://schemas.openxmlformats.org/officeDocument/2006/relationships/hyperlink" Target="../OIV/0921.xls" TargetMode="External" /><Relationship Id="rId26" Type="http://schemas.openxmlformats.org/officeDocument/2006/relationships/hyperlink" Target="tabulky%20921,0924.xls" TargetMode="External" /><Relationship Id="rId27" Type="http://schemas.openxmlformats.org/officeDocument/2006/relationships/hyperlink" Target="../KM&#268;/0925.xls#'real0925%20'!A1" TargetMode="External" /><Relationship Id="rId28" Type="http://schemas.openxmlformats.org/officeDocument/2006/relationships/hyperlink" Target="../KTA/0926.xls#'real0926%20'!A1" TargetMode="External" /><Relationship Id="rId29" Type="http://schemas.openxmlformats.org/officeDocument/2006/relationships/hyperlink" Target="../OSS/1012.xls#real1012!A1" TargetMode="External" /><Relationship Id="rId30" Type="http://schemas.openxmlformats.org/officeDocument/2006/relationships/hyperlink" Target="../OOA/0127.xls#real0127!A1" TargetMode="External" /><Relationship Id="rId31" Type="http://schemas.openxmlformats.org/officeDocument/2006/relationships/hyperlink" Target="../O&#352;K/0400%20M&#352;%20Z&#352;.xls#'real04%20(Z&#352;,M&#352;)'!A1" TargetMode="External" /><Relationship Id="rId32" Type="http://schemas.openxmlformats.org/officeDocument/2006/relationships/hyperlink" Target="tabulky%200400M&#352;%20Z&#352;.xls" TargetMode="External" /><Relationship Id="rId33" Type="http://schemas.openxmlformats.org/officeDocument/2006/relationships/hyperlink" Target="tabulky0505,05190521,CSOP.xls" TargetMode="External" /><Relationship Id="rId34" Type="http://schemas.openxmlformats.org/officeDocument/2006/relationships/hyperlink" Target="../O&#352;K/0400.xls#real0400!A1" TargetMode="External" /><Relationship Id="rId35" Type="http://schemas.openxmlformats.org/officeDocument/2006/relationships/hyperlink" Target="../O&#352;K/0400%20M&#352;%20Z&#352;.xls#'real04%20(Z&#352;,M&#352;)'!A1" TargetMode="External" /><Relationship Id="rId36" Type="http://schemas.openxmlformats.org/officeDocument/2006/relationships/hyperlink" Target="../OSO/0500Zdr.xls#real05zdr!A1" TargetMode="External" /><Relationship Id="rId37" Type="http://schemas.openxmlformats.org/officeDocument/2006/relationships/hyperlink" Target="../OSO/0519,CSOP,%20ZZ%20Sm&#237;chov.xls#'real0519,CSOP,ZZ%20Sm&#237;chov'!A1" TargetMode="External" /><Relationship Id="rId38" Type="http://schemas.openxmlformats.org/officeDocument/2006/relationships/hyperlink" Target="../KM&#268;/0625.xls#real0625!A1" TargetMode="External" /><Relationship Id="rId39" Type="http://schemas.openxmlformats.org/officeDocument/2006/relationships/hyperlink" Target="../KM&#268;/0725.xls#real0725!A1" TargetMode="External" /><Relationship Id="rId40" Type="http://schemas.openxmlformats.org/officeDocument/2006/relationships/hyperlink" Target="../OIV/0821.xls#real0821!A1" TargetMode="External" /><Relationship Id="rId41" Type="http://schemas.openxmlformats.org/officeDocument/2006/relationships/hyperlink" Target="../OOA/0827.xls#real0827!A1" TargetMode="External" /><Relationship Id="rId42" Type="http://schemas.openxmlformats.org/officeDocument/2006/relationships/hyperlink" Target="../OSS/0912.xls#real0912!A1" TargetMode="External" /><Relationship Id="rId43" Type="http://schemas.openxmlformats.org/officeDocument/2006/relationships/hyperlink" Target="../OSS/0924.xls#real0924!A1" TargetMode="External" /><Relationship Id="rId44" Type="http://schemas.openxmlformats.org/officeDocument/2006/relationships/hyperlink" Target="../OIV/0421.xls#real0421!A1" TargetMode="External" /><Relationship Id="rId45" Type="http://schemas.openxmlformats.org/officeDocument/2006/relationships/hyperlink" Target="../OSO/0500soc.xls#real05soc!A1" TargetMode="External" /><Relationship Id="rId46" Type="http://schemas.openxmlformats.org/officeDocument/2006/relationships/hyperlink" Target="../OIV/0521.xls#real0521!A1" TargetMode="External" /><Relationship Id="rId47" Type="http://schemas.openxmlformats.org/officeDocument/2006/relationships/hyperlink" Target="../OPM/0920,0520.xls" TargetMode="External" /><Relationship Id="rId48" Type="http://schemas.openxmlformats.org/officeDocument/2006/relationships/hyperlink" Target="../OSO/0519,CSOP,%20ZZ%20Sm&#237;chov.xls#'real0519,CSOP,ZZ%20Sm&#237;chov'!A1" TargetMode="External" /><Relationship Id="rId49" Type="http://schemas.openxmlformats.org/officeDocument/2006/relationships/hyperlink" Target="../O&#352;K/0604,KK%20Po&#353;tovka.xls#'real0604,%20KK%20Po&#353;tovka'!A1" TargetMode="External" /><Relationship Id="rId50" Type="http://schemas.openxmlformats.org/officeDocument/2006/relationships/hyperlink" Target="../OIV/0621.xls#real0621!A1" TargetMode="External" /><Relationship Id="rId51" Type="http://schemas.openxmlformats.org/officeDocument/2006/relationships/hyperlink" Target="../OSM/0813.xls#real0813!A1" TargetMode="External" /><Relationship Id="rId52" Type="http://schemas.openxmlformats.org/officeDocument/2006/relationships/hyperlink" Target="../OIV/0921.xls#real0921!A1" TargetMode="External" /><Relationship Id="rId53" Type="http://schemas.openxmlformats.org/officeDocument/2006/relationships/hyperlink" Target="../OPM/0901.xls" TargetMode="External" /><Relationship Id="rId54" Type="http://schemas.openxmlformats.org/officeDocument/2006/relationships/hyperlink" Target="../OSS/0912.xls" TargetMode="External" /><Relationship Id="rId55" Type="http://schemas.openxmlformats.org/officeDocument/2006/relationships/hyperlink" Target="../OPM/0920,0520.xls" TargetMode="External" /><Relationship Id="rId56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1" sqref="A1:D1"/>
    </sheetView>
  </sheetViews>
  <sheetFormatPr defaultColWidth="9.00390625" defaultRowHeight="12.75"/>
  <cols>
    <col min="1" max="1" width="48.125" style="509" customWidth="1"/>
    <col min="2" max="4" width="12.625" style="509" customWidth="1"/>
    <col min="5" max="5" width="14.00390625" style="509" customWidth="1"/>
    <col min="6" max="16384" width="9.125" style="509" customWidth="1"/>
  </cols>
  <sheetData>
    <row r="1" spans="1:5" ht="35.25" customHeight="1">
      <c r="A1" s="1209" t="s">
        <v>789</v>
      </c>
      <c r="B1" s="1210"/>
      <c r="C1" s="1210"/>
      <c r="D1" s="1210"/>
      <c r="E1" s="508" t="s">
        <v>736</v>
      </c>
    </row>
    <row r="2" spans="1:5" ht="32.25" customHeight="1">
      <c r="A2" s="510" t="s">
        <v>719</v>
      </c>
      <c r="B2" s="511" t="s">
        <v>544</v>
      </c>
      <c r="C2" s="512" t="s">
        <v>546</v>
      </c>
      <c r="D2" s="512" t="s">
        <v>545</v>
      </c>
      <c r="E2" s="513" t="s">
        <v>547</v>
      </c>
    </row>
    <row r="3" spans="1:5" ht="15">
      <c r="A3" s="514" t="s">
        <v>535</v>
      </c>
      <c r="B3" s="515"/>
      <c r="C3" s="515"/>
      <c r="D3" s="515"/>
      <c r="E3" s="515"/>
    </row>
    <row r="4" spans="1:5" ht="15">
      <c r="A4" s="516" t="s">
        <v>115</v>
      </c>
      <c r="B4" s="517">
        <v>5</v>
      </c>
      <c r="C4" s="517">
        <v>5</v>
      </c>
      <c r="D4" s="517">
        <v>1.3</v>
      </c>
      <c r="E4" s="517">
        <v>5</v>
      </c>
    </row>
    <row r="5" spans="1:5" ht="15">
      <c r="A5" s="516" t="s">
        <v>105</v>
      </c>
      <c r="B5" s="517">
        <v>2600</v>
      </c>
      <c r="C5" s="517">
        <v>2600</v>
      </c>
      <c r="D5" s="517">
        <v>2655.4</v>
      </c>
      <c r="E5" s="517">
        <v>2700</v>
      </c>
    </row>
    <row r="6" spans="1:5" ht="15">
      <c r="A6" s="516" t="s">
        <v>43</v>
      </c>
      <c r="B6" s="517">
        <v>600</v>
      </c>
      <c r="C6" s="517">
        <v>600</v>
      </c>
      <c r="D6" s="517">
        <v>591.5</v>
      </c>
      <c r="E6" s="517">
        <v>600</v>
      </c>
    </row>
    <row r="7" spans="1:5" ht="15">
      <c r="A7" s="516" t="s">
        <v>106</v>
      </c>
      <c r="B7" s="517">
        <v>9000</v>
      </c>
      <c r="C7" s="517">
        <v>9000</v>
      </c>
      <c r="D7" s="517">
        <v>10301.6</v>
      </c>
      <c r="E7" s="517">
        <v>10500</v>
      </c>
    </row>
    <row r="8" spans="1:5" ht="15">
      <c r="A8" s="516" t="s">
        <v>107</v>
      </c>
      <c r="B8" s="517">
        <v>55</v>
      </c>
      <c r="C8" s="517">
        <v>55</v>
      </c>
      <c r="D8" s="517">
        <v>32.3</v>
      </c>
      <c r="E8" s="517">
        <v>20</v>
      </c>
    </row>
    <row r="9" spans="1:5" ht="15">
      <c r="A9" s="516" t="s">
        <v>108</v>
      </c>
      <c r="B9" s="517">
        <v>500</v>
      </c>
      <c r="C9" s="517">
        <v>500</v>
      </c>
      <c r="D9" s="517">
        <v>547.6</v>
      </c>
      <c r="E9" s="517">
        <v>550</v>
      </c>
    </row>
    <row r="10" spans="1:5" ht="15">
      <c r="A10" s="516" t="s">
        <v>109</v>
      </c>
      <c r="B10" s="517">
        <v>13500</v>
      </c>
      <c r="C10" s="517">
        <v>13500</v>
      </c>
      <c r="D10" s="517">
        <v>15197.7</v>
      </c>
      <c r="E10" s="517">
        <v>14000</v>
      </c>
    </row>
    <row r="11" spans="1:5" ht="15">
      <c r="A11" s="516" t="s">
        <v>155</v>
      </c>
      <c r="B11" s="517">
        <v>9020</v>
      </c>
      <c r="C11" s="517">
        <v>9502.7</v>
      </c>
      <c r="D11" s="517">
        <v>10317.3</v>
      </c>
      <c r="E11" s="517">
        <v>10250</v>
      </c>
    </row>
    <row r="12" spans="1:5" ht="15">
      <c r="A12" s="516" t="s">
        <v>42</v>
      </c>
      <c r="B12" s="517">
        <v>25000</v>
      </c>
      <c r="C12" s="517">
        <v>25000</v>
      </c>
      <c r="D12" s="517">
        <v>22879.2</v>
      </c>
      <c r="E12" s="517">
        <v>23000</v>
      </c>
    </row>
    <row r="13" spans="1:5" ht="15">
      <c r="A13" s="518" t="s">
        <v>44</v>
      </c>
      <c r="B13" s="519">
        <v>28000</v>
      </c>
      <c r="C13" s="519">
        <v>28602.5</v>
      </c>
      <c r="D13" s="519">
        <v>32115</v>
      </c>
      <c r="E13" s="519">
        <v>32000</v>
      </c>
    </row>
    <row r="14" spans="1:5" ht="26.25" customHeight="1">
      <c r="A14" s="520" t="s">
        <v>45</v>
      </c>
      <c r="B14" s="521">
        <f>SUM(B4:B13)</f>
        <v>88280</v>
      </c>
      <c r="C14" s="521">
        <f>SUM(C4:C13)</f>
        <v>89365.2</v>
      </c>
      <c r="D14" s="521">
        <f>SUM(D4:D13)</f>
        <v>94638.9</v>
      </c>
      <c r="E14" s="521">
        <f>SUM(E4:E13)</f>
        <v>93625</v>
      </c>
    </row>
    <row r="15" spans="1:5" ht="15">
      <c r="A15" s="514" t="s">
        <v>534</v>
      </c>
      <c r="B15" s="522"/>
      <c r="C15" s="522"/>
      <c r="D15" s="522"/>
      <c r="E15" s="522"/>
    </row>
    <row r="16" spans="1:5" ht="15">
      <c r="A16" s="516" t="s">
        <v>143</v>
      </c>
      <c r="B16" s="522">
        <v>1500</v>
      </c>
      <c r="C16" s="522">
        <v>1500</v>
      </c>
      <c r="D16" s="522">
        <v>1294.1</v>
      </c>
      <c r="E16" s="522">
        <v>803</v>
      </c>
    </row>
    <row r="17" spans="1:5" ht="0.75" customHeight="1" hidden="1">
      <c r="A17" s="516" t="s">
        <v>157</v>
      </c>
      <c r="B17" s="522">
        <v>0</v>
      </c>
      <c r="C17" s="522"/>
      <c r="D17" s="522"/>
      <c r="E17" s="522"/>
    </row>
    <row r="18" spans="1:5" ht="15">
      <c r="A18" s="516" t="s">
        <v>50</v>
      </c>
      <c r="B18" s="522">
        <v>6500</v>
      </c>
      <c r="C18" s="522">
        <v>6500</v>
      </c>
      <c r="D18" s="522">
        <v>8750.9</v>
      </c>
      <c r="E18" s="522">
        <v>8100</v>
      </c>
    </row>
    <row r="19" spans="1:5" ht="15">
      <c r="A19" s="516" t="s">
        <v>51</v>
      </c>
      <c r="B19" s="522">
        <v>3500</v>
      </c>
      <c r="C19" s="522">
        <v>3500</v>
      </c>
      <c r="D19" s="522">
        <v>944.1</v>
      </c>
      <c r="E19" s="522">
        <v>1290</v>
      </c>
    </row>
    <row r="20" spans="1:5" ht="15">
      <c r="A20" s="516" t="s">
        <v>764</v>
      </c>
      <c r="B20" s="522"/>
      <c r="C20" s="522">
        <v>-9157.4</v>
      </c>
      <c r="D20" s="522">
        <v>-9143.2</v>
      </c>
      <c r="E20" s="522">
        <v>0</v>
      </c>
    </row>
    <row r="21" spans="1:5" ht="15">
      <c r="A21" s="516" t="s">
        <v>543</v>
      </c>
      <c r="B21" s="522"/>
      <c r="C21" s="522"/>
      <c r="D21" s="522">
        <v>0.2</v>
      </c>
      <c r="E21" s="522">
        <v>0</v>
      </c>
    </row>
    <row r="22" spans="1:5" ht="15">
      <c r="A22" s="516" t="s">
        <v>156</v>
      </c>
      <c r="B22" s="522"/>
      <c r="C22" s="522"/>
      <c r="D22" s="522">
        <v>155</v>
      </c>
      <c r="E22" s="522">
        <v>0</v>
      </c>
    </row>
    <row r="23" spans="1:5" ht="15">
      <c r="A23" s="516" t="s">
        <v>52</v>
      </c>
      <c r="B23" s="522">
        <v>2093.9</v>
      </c>
      <c r="C23" s="522">
        <v>2093.9</v>
      </c>
      <c r="D23" s="522">
        <v>1081.3</v>
      </c>
      <c r="E23" s="522">
        <v>1000</v>
      </c>
    </row>
    <row r="24" spans="1:5" ht="15">
      <c r="A24" s="518" t="s">
        <v>111</v>
      </c>
      <c r="B24" s="523">
        <v>600</v>
      </c>
      <c r="C24" s="523">
        <v>600</v>
      </c>
      <c r="D24" s="523">
        <v>483.8</v>
      </c>
      <c r="E24" s="523">
        <v>540</v>
      </c>
    </row>
    <row r="25" spans="1:5" ht="26.25" customHeight="1">
      <c r="A25" s="520" t="s">
        <v>53</v>
      </c>
      <c r="B25" s="524">
        <f>SUM(B16,B17,B18,B19,B20,B21,B22,B23,B24)</f>
        <v>14193.9</v>
      </c>
      <c r="C25" s="524">
        <f>SUM(C16,C17,C18,C19,C20,C21,C22,C23,C24)</f>
        <v>5036.5</v>
      </c>
      <c r="D25" s="524">
        <f>SUM(D16,D17,D18,D19,D20,D21,D22,D23,D24)</f>
        <v>3566.2</v>
      </c>
      <c r="E25" s="524">
        <f>SUM(E16,E17,E18,E19,E20,E21,E22,E23,E24)</f>
        <v>11733</v>
      </c>
    </row>
    <row r="26" spans="1:5" ht="15" customHeight="1">
      <c r="A26" s="514" t="s">
        <v>533</v>
      </c>
      <c r="B26" s="522"/>
      <c r="C26" s="522"/>
      <c r="D26" s="522"/>
      <c r="E26" s="522"/>
    </row>
    <row r="27" spans="1:5" ht="3.75" customHeight="1" hidden="1">
      <c r="A27" s="518" t="s">
        <v>531</v>
      </c>
      <c r="B27" s="523"/>
      <c r="C27" s="523"/>
      <c r="D27" s="523"/>
      <c r="E27" s="523">
        <v>0</v>
      </c>
    </row>
    <row r="28" spans="1:5" ht="26.25" customHeight="1" hidden="1">
      <c r="A28" s="520" t="s">
        <v>532</v>
      </c>
      <c r="B28" s="524">
        <f>SUM(B27)</f>
        <v>0</v>
      </c>
      <c r="C28" s="524">
        <f>SUM(C27)</f>
        <v>0</v>
      </c>
      <c r="D28" s="524">
        <f>SUM(D27)</f>
        <v>0</v>
      </c>
      <c r="E28" s="524">
        <v>0</v>
      </c>
    </row>
    <row r="29" spans="1:5" ht="26.25" customHeight="1">
      <c r="A29" s="520" t="s">
        <v>54</v>
      </c>
      <c r="B29" s="524">
        <f>B14+B25+B28</f>
        <v>102473.9</v>
      </c>
      <c r="C29" s="524">
        <f>C14+C25+C28</f>
        <v>94401.7</v>
      </c>
      <c r="D29" s="524">
        <f>D14+D25+D28</f>
        <v>98205.09999999999</v>
      </c>
      <c r="E29" s="524">
        <f>E14+E25</f>
        <v>105358</v>
      </c>
    </row>
    <row r="30" spans="1:5" ht="15">
      <c r="A30" s="514" t="s">
        <v>536</v>
      </c>
      <c r="B30" s="522"/>
      <c r="C30" s="522"/>
      <c r="D30" s="522"/>
      <c r="E30" s="522"/>
    </row>
    <row r="31" spans="1:5" ht="15">
      <c r="A31" s="516" t="s">
        <v>539</v>
      </c>
      <c r="B31" s="522"/>
      <c r="C31" s="522">
        <v>132501.2</v>
      </c>
      <c r="D31" s="522">
        <v>130121.1</v>
      </c>
      <c r="E31" s="522">
        <v>0</v>
      </c>
    </row>
    <row r="32" spans="1:5" ht="15">
      <c r="A32" s="516" t="s">
        <v>538</v>
      </c>
      <c r="B32" s="522">
        <v>37709</v>
      </c>
      <c r="C32" s="522">
        <v>37709</v>
      </c>
      <c r="D32" s="522">
        <v>37709</v>
      </c>
      <c r="E32" s="522">
        <v>39501</v>
      </c>
    </row>
    <row r="33" spans="1:5" ht="0.75" customHeight="1" hidden="1">
      <c r="A33" s="516" t="s">
        <v>537</v>
      </c>
      <c r="B33" s="522"/>
      <c r="C33" s="522"/>
      <c r="D33" s="522"/>
      <c r="E33" s="522"/>
    </row>
    <row r="34" spans="1:5" ht="15">
      <c r="A34" s="516" t="s">
        <v>542</v>
      </c>
      <c r="B34" s="517">
        <v>248989</v>
      </c>
      <c r="C34" s="517">
        <v>344823.7</v>
      </c>
      <c r="D34" s="517">
        <v>344799.7</v>
      </c>
      <c r="E34" s="517">
        <v>293443</v>
      </c>
    </row>
    <row r="35" spans="1:5" ht="15">
      <c r="A35" s="516" t="s">
        <v>639</v>
      </c>
      <c r="B35" s="517"/>
      <c r="C35" s="517">
        <v>-12406</v>
      </c>
      <c r="D35" s="517">
        <v>-12406.2</v>
      </c>
      <c r="E35" s="517">
        <v>0</v>
      </c>
    </row>
    <row r="36" spans="1:5" ht="0.75" customHeight="1" hidden="1">
      <c r="A36" s="516" t="s">
        <v>540</v>
      </c>
      <c r="B36" s="522"/>
      <c r="C36" s="522"/>
      <c r="D36" s="522"/>
      <c r="E36" s="522"/>
    </row>
    <row r="37" spans="1:5" ht="15">
      <c r="A37" s="516" t="s">
        <v>102</v>
      </c>
      <c r="B37" s="517">
        <v>371062</v>
      </c>
      <c r="C37" s="517">
        <v>289995.2</v>
      </c>
      <c r="D37" s="517">
        <v>228210.2</v>
      </c>
      <c r="E37" s="517">
        <v>299045.2</v>
      </c>
    </row>
    <row r="38" spans="1:5" ht="15">
      <c r="A38" s="516" t="s">
        <v>541</v>
      </c>
      <c r="B38" s="522"/>
      <c r="C38" s="522">
        <v>28000</v>
      </c>
      <c r="D38" s="522">
        <v>28000</v>
      </c>
      <c r="E38" s="522">
        <v>0</v>
      </c>
    </row>
    <row r="39" spans="1:5" ht="15">
      <c r="A39" s="518" t="s">
        <v>653</v>
      </c>
      <c r="B39" s="523"/>
      <c r="C39" s="523">
        <v>-900</v>
      </c>
      <c r="D39" s="523">
        <v>-900</v>
      </c>
      <c r="E39" s="523"/>
    </row>
    <row r="40" spans="1:5" ht="26.25" customHeight="1" thickBot="1">
      <c r="A40" s="525" t="s">
        <v>100</v>
      </c>
      <c r="B40" s="526">
        <f>SUM(B31:B39)</f>
        <v>657760</v>
      </c>
      <c r="C40" s="526">
        <f>SUM(C31:C39)</f>
        <v>819723.1000000001</v>
      </c>
      <c r="D40" s="526">
        <f>SUM(D31:D39)</f>
        <v>755533.8</v>
      </c>
      <c r="E40" s="526">
        <f>SUM(E32:E39)</f>
        <v>631989.2</v>
      </c>
    </row>
    <row r="41" spans="1:5" ht="24" customHeight="1" thickTop="1">
      <c r="A41" s="520" t="s">
        <v>58</v>
      </c>
      <c r="B41" s="524">
        <f>B29+B40</f>
        <v>760233.9</v>
      </c>
      <c r="C41" s="524">
        <f>C29+C40</f>
        <v>914124.8</v>
      </c>
      <c r="D41" s="524">
        <f>D29+D40</f>
        <v>853738.9</v>
      </c>
      <c r="E41" s="524">
        <f>E29+E40</f>
        <v>737347.2</v>
      </c>
    </row>
    <row r="42" spans="1:5" ht="15">
      <c r="A42" s="514" t="s">
        <v>713</v>
      </c>
      <c r="B42" s="522"/>
      <c r="C42" s="522"/>
      <c r="D42" s="522"/>
      <c r="E42" s="522"/>
    </row>
    <row r="43" spans="1:5" ht="15">
      <c r="A43" s="516" t="s">
        <v>287</v>
      </c>
      <c r="B43" s="522">
        <v>1071.2</v>
      </c>
      <c r="C43" s="522">
        <v>16617.2</v>
      </c>
      <c r="D43" s="522">
        <v>-6058</v>
      </c>
      <c r="E43" s="522">
        <v>1732.6</v>
      </c>
    </row>
    <row r="44" spans="1:5" ht="15.75" thickBot="1">
      <c r="A44" s="527" t="s">
        <v>142</v>
      </c>
      <c r="B44" s="528">
        <v>8000</v>
      </c>
      <c r="C44" s="528">
        <v>8000</v>
      </c>
      <c r="D44" s="528">
        <v>8000</v>
      </c>
      <c r="E44" s="528">
        <v>0</v>
      </c>
    </row>
    <row r="45" spans="1:5" ht="35.25" customHeight="1" thickTop="1">
      <c r="A45" s="520" t="s">
        <v>158</v>
      </c>
      <c r="B45" s="524">
        <f>B41+B43+B44</f>
        <v>769305.1</v>
      </c>
      <c r="C45" s="524">
        <f>C41+C43+C44</f>
        <v>938742</v>
      </c>
      <c r="D45" s="524">
        <f>D41+D42+D43+D44</f>
        <v>855680.9</v>
      </c>
      <c r="E45" s="524">
        <f>E41+E43+E44</f>
        <v>739079.7999999999</v>
      </c>
    </row>
    <row r="47" spans="5:6" ht="12.75">
      <c r="E47" s="529"/>
      <c r="F47" s="529"/>
    </row>
    <row r="49" ht="12.75">
      <c r="F49" s="529"/>
    </row>
  </sheetData>
  <sheetProtection/>
  <mergeCells count="1">
    <mergeCell ref="A1:D1"/>
  </mergeCells>
  <printOptions horizontalCentered="1"/>
  <pageMargins left="0.17" right="0.17" top="0.28" bottom="0.23" header="0.2362204724409449" footer="0.22"/>
  <pageSetup horizontalDpi="600" verticalDpi="600" orientation="portrait" paperSize="9" r:id="rId1"/>
  <headerFooter alignWithMargins="0">
    <oddFooter>&amp;L&amp;"Times New Roman CE,Obyčejné"&amp;8Rozpočet na rok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85" zoomScaleSheetLayoutView="100" zoomScalePageLayoutView="0" workbookViewId="0" topLeftCell="A1">
      <selection activeCell="A20" sqref="A20:A21"/>
    </sheetView>
  </sheetViews>
  <sheetFormatPr defaultColWidth="9.00390625" defaultRowHeight="12.75"/>
  <cols>
    <col min="1" max="1" width="39.125" style="22" customWidth="1"/>
    <col min="2" max="3" width="18.625" style="22" customWidth="1"/>
    <col min="4" max="4" width="18.375" style="22" customWidth="1"/>
    <col min="5" max="16384" width="9.125" style="22" customWidth="1"/>
  </cols>
  <sheetData>
    <row r="1" spans="1:4" ht="37.5" customHeight="1">
      <c r="A1" s="1289" t="s">
        <v>793</v>
      </c>
      <c r="B1" s="1290"/>
      <c r="C1" s="1290"/>
      <c r="D1" s="745" t="s">
        <v>744</v>
      </c>
    </row>
    <row r="2" spans="1:4" ht="53.25" customHeight="1" thickBot="1">
      <c r="A2" s="84" t="s">
        <v>726</v>
      </c>
      <c r="B2" s="32" t="s">
        <v>299</v>
      </c>
      <c r="C2" s="32" t="s">
        <v>300</v>
      </c>
      <c r="D2" s="139" t="s">
        <v>110</v>
      </c>
    </row>
    <row r="3" spans="1:4" ht="18" customHeight="1" thickTop="1">
      <c r="A3" s="381" t="s">
        <v>66</v>
      </c>
      <c r="B3" s="382">
        <v>0</v>
      </c>
      <c r="C3" s="367">
        <v>80</v>
      </c>
      <c r="D3" s="96">
        <f>B3+C3</f>
        <v>80</v>
      </c>
    </row>
    <row r="4" spans="1:4" ht="18" customHeight="1">
      <c r="A4" s="39" t="s">
        <v>146</v>
      </c>
      <c r="B4" s="224">
        <v>300</v>
      </c>
      <c r="C4" s="206">
        <v>200</v>
      </c>
      <c r="D4" s="48">
        <f>B4+C4</f>
        <v>500</v>
      </c>
    </row>
    <row r="5" spans="1:4" ht="18" customHeight="1">
      <c r="A5" s="40">
        <v>516</v>
      </c>
      <c r="B5" s="453">
        <f>SUM(B3:B4)</f>
        <v>300</v>
      </c>
      <c r="C5" s="455">
        <f>SUM(C3:C4)</f>
        <v>280</v>
      </c>
      <c r="D5" s="218">
        <f>B5+C5</f>
        <v>580</v>
      </c>
    </row>
    <row r="6" spans="1:4" ht="7.5" customHeight="1" hidden="1">
      <c r="A6" s="40"/>
      <c r="B6" s="746"/>
      <c r="C6" s="202"/>
      <c r="D6" s="145">
        <f aca="true" t="shared" si="0" ref="D6:D11">SUM(B6:C6)</f>
        <v>0</v>
      </c>
    </row>
    <row r="7" spans="1:4" ht="18" customHeight="1">
      <c r="A7" s="41" t="s">
        <v>226</v>
      </c>
      <c r="B7" s="746">
        <v>0</v>
      </c>
      <c r="C7" s="202">
        <v>800</v>
      </c>
      <c r="D7" s="145">
        <f t="shared" si="0"/>
        <v>800</v>
      </c>
    </row>
    <row r="8" spans="1:4" ht="18" customHeight="1">
      <c r="A8" s="40">
        <v>612</v>
      </c>
      <c r="B8" s="747">
        <f>SUM(B6:B7)</f>
        <v>0</v>
      </c>
      <c r="C8" s="748">
        <f>SUM(C6:C7)</f>
        <v>800</v>
      </c>
      <c r="D8" s="218">
        <f t="shared" si="0"/>
        <v>800</v>
      </c>
    </row>
    <row r="9" spans="1:4" ht="11.25" customHeight="1" hidden="1">
      <c r="A9" s="40"/>
      <c r="B9" s="224"/>
      <c r="C9" s="206"/>
      <c r="D9" s="48">
        <f t="shared" si="0"/>
        <v>0</v>
      </c>
    </row>
    <row r="10" spans="1:4" ht="18" customHeight="1">
      <c r="A10" s="41" t="s">
        <v>225</v>
      </c>
      <c r="B10" s="224">
        <v>0</v>
      </c>
      <c r="C10" s="206">
        <v>1000</v>
      </c>
      <c r="D10" s="48">
        <f t="shared" si="0"/>
        <v>1000</v>
      </c>
    </row>
    <row r="11" spans="1:4" ht="18" customHeight="1" thickBot="1">
      <c r="A11" s="749">
        <v>613</v>
      </c>
      <c r="B11" s="750">
        <f>SUM(B9:B10)</f>
        <v>0</v>
      </c>
      <c r="C11" s="751">
        <f>SUM(C9:C10)</f>
        <v>1000</v>
      </c>
      <c r="D11" s="752">
        <f t="shared" si="0"/>
        <v>1000</v>
      </c>
    </row>
    <row r="12" spans="1:4" ht="22.5" customHeight="1" thickTop="1">
      <c r="A12" s="753" t="s">
        <v>7</v>
      </c>
      <c r="B12" s="458">
        <f>B5+B8+B11</f>
        <v>300</v>
      </c>
      <c r="C12" s="459">
        <f>C5+C8+C11</f>
        <v>2080</v>
      </c>
      <c r="D12" s="754">
        <f>D5+D8+D11</f>
        <v>2380</v>
      </c>
    </row>
    <row r="13" spans="1:4" ht="21" customHeight="1">
      <c r="A13" s="13"/>
      <c r="B13" s="13"/>
      <c r="C13" s="13"/>
      <c r="D13" s="13"/>
    </row>
    <row r="14" spans="1:4" ht="32.25" customHeight="1" thickBot="1">
      <c r="A14" s="84" t="s">
        <v>633</v>
      </c>
      <c r="B14" s="32" t="s">
        <v>728</v>
      </c>
      <c r="C14" s="139" t="s">
        <v>110</v>
      </c>
      <c r="D14" s="755"/>
    </row>
    <row r="15" spans="1:4" ht="13.5" hidden="1" thickTop="1">
      <c r="A15" s="52" t="s">
        <v>8</v>
      </c>
      <c r="B15" s="169"/>
      <c r="C15" s="38">
        <f>B15</f>
        <v>0</v>
      </c>
      <c r="D15" s="755"/>
    </row>
    <row r="16" spans="1:4" ht="12.75" hidden="1">
      <c r="A16" s="40">
        <v>513</v>
      </c>
      <c r="B16" s="756">
        <f>SUM(B15)</f>
        <v>0</v>
      </c>
      <c r="C16" s="36">
        <f>B16</f>
        <v>0</v>
      </c>
      <c r="D16" s="755"/>
    </row>
    <row r="17" spans="1:4" ht="18" customHeight="1" thickTop="1">
      <c r="A17" s="471" t="s">
        <v>67</v>
      </c>
      <c r="B17" s="169">
        <v>2550</v>
      </c>
      <c r="C17" s="33">
        <f>B17</f>
        <v>2550</v>
      </c>
      <c r="D17" s="755"/>
    </row>
    <row r="18" spans="1:4" ht="18" customHeight="1" hidden="1">
      <c r="A18" s="41" t="s">
        <v>12</v>
      </c>
      <c r="B18" s="170">
        <v>0</v>
      </c>
      <c r="C18" s="38">
        <f>B18</f>
        <v>0</v>
      </c>
      <c r="D18" s="755"/>
    </row>
    <row r="19" spans="1:4" ht="18" customHeight="1" thickBot="1">
      <c r="A19" s="749">
        <v>516</v>
      </c>
      <c r="B19" s="757">
        <f>SUM(B17:B18)</f>
        <v>2550</v>
      </c>
      <c r="C19" s="752">
        <f>B19</f>
        <v>2550</v>
      </c>
      <c r="D19" s="755"/>
    </row>
    <row r="20" spans="1:4" ht="22.5" customHeight="1" thickTop="1">
      <c r="A20" s="753" t="s">
        <v>7</v>
      </c>
      <c r="B20" s="758">
        <f>SUM(B16,B19)</f>
        <v>2550</v>
      </c>
      <c r="C20" s="458">
        <f>C16+C19</f>
        <v>2550</v>
      </c>
      <c r="D20" s="755"/>
    </row>
    <row r="21" ht="38.25" customHeight="1"/>
    <row r="22" ht="14.25" customHeight="1"/>
    <row r="23" ht="15.75" customHeight="1"/>
    <row r="24" ht="14.25" customHeight="1"/>
    <row r="25" ht="14.25" customHeight="1"/>
    <row r="26" ht="15.75" customHeight="1"/>
    <row r="27" ht="23.25" customHeight="1"/>
  </sheetData>
  <sheetProtection/>
  <mergeCells count="1">
    <mergeCell ref="A1:C1"/>
  </mergeCells>
  <printOptions horizontalCentered="1"/>
  <pageMargins left="0" right="0" top="0.74" bottom="0.5118110236220472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Normal="75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6.25390625" style="759" customWidth="1"/>
    <col min="2" max="5" width="12.875" style="759" customWidth="1"/>
    <col min="6" max="16384" width="9.125" style="759" customWidth="1"/>
  </cols>
  <sheetData>
    <row r="1" spans="1:5" ht="43.5" customHeight="1">
      <c r="A1" s="1291" t="s">
        <v>794</v>
      </c>
      <c r="B1" s="1292"/>
      <c r="C1" s="1292"/>
      <c r="D1" s="1292"/>
      <c r="E1" s="745" t="s">
        <v>745</v>
      </c>
    </row>
    <row r="2" spans="1:5" ht="39" thickBot="1">
      <c r="A2" s="188" t="s">
        <v>378</v>
      </c>
      <c r="B2" s="196" t="s">
        <v>379</v>
      </c>
      <c r="C2" s="196" t="s">
        <v>380</v>
      </c>
      <c r="D2" s="196" t="s">
        <v>381</v>
      </c>
      <c r="E2" s="190" t="s">
        <v>110</v>
      </c>
    </row>
    <row r="3" spans="1:5" ht="0.75" customHeight="1" thickTop="1">
      <c r="A3" s="52"/>
      <c r="B3" s="171">
        <v>0</v>
      </c>
      <c r="C3" s="172">
        <v>0</v>
      </c>
      <c r="D3" s="172">
        <v>0</v>
      </c>
      <c r="E3" s="171">
        <f>SUM(B3:D3)</f>
        <v>0</v>
      </c>
    </row>
    <row r="4" spans="1:5" ht="18.75" customHeight="1">
      <c r="A4" s="41" t="s">
        <v>461</v>
      </c>
      <c r="B4" s="173">
        <v>0</v>
      </c>
      <c r="C4" s="174">
        <v>0</v>
      </c>
      <c r="D4" s="206">
        <v>350</v>
      </c>
      <c r="E4" s="173">
        <f>SUM(B4:D4)</f>
        <v>350</v>
      </c>
    </row>
    <row r="5" spans="1:5" ht="18.75" customHeight="1">
      <c r="A5" s="41" t="s">
        <v>400</v>
      </c>
      <c r="B5" s="173">
        <v>28</v>
      </c>
      <c r="C5" s="174">
        <v>140</v>
      </c>
      <c r="D5" s="206">
        <v>0</v>
      </c>
      <c r="E5" s="173">
        <f>SUM(B5:D5)</f>
        <v>168</v>
      </c>
    </row>
    <row r="6" spans="1:5" ht="18.75" customHeight="1">
      <c r="A6" s="42">
        <v>516</v>
      </c>
      <c r="B6" s="453">
        <f>SUM(B4:B5)</f>
        <v>28</v>
      </c>
      <c r="C6" s="496">
        <f>SUM(C4:C5)</f>
        <v>140</v>
      </c>
      <c r="D6" s="760">
        <f>SUM(D4:D5)</f>
        <v>350</v>
      </c>
      <c r="E6" s="453">
        <f>SUM(E3:E5)</f>
        <v>518</v>
      </c>
    </row>
    <row r="7" spans="1:5" ht="18.75" customHeight="1">
      <c r="A7" s="41" t="s">
        <v>401</v>
      </c>
      <c r="B7" s="173">
        <v>0</v>
      </c>
      <c r="C7" s="174">
        <v>29</v>
      </c>
      <c r="D7" s="206">
        <v>0</v>
      </c>
      <c r="E7" s="238">
        <f>SUM(B7:D7)</f>
        <v>29</v>
      </c>
    </row>
    <row r="8" spans="1:5" ht="18.75" customHeight="1">
      <c r="A8" s="41" t="s">
        <v>462</v>
      </c>
      <c r="B8" s="173">
        <v>0</v>
      </c>
      <c r="C8" s="174">
        <v>800</v>
      </c>
      <c r="D8" s="206">
        <v>0</v>
      </c>
      <c r="E8" s="238">
        <f>SUM(B8:D8)</f>
        <v>800</v>
      </c>
    </row>
    <row r="9" spans="1:5" ht="18.75" customHeight="1" thickBot="1">
      <c r="A9" s="749">
        <v>522</v>
      </c>
      <c r="B9" s="761">
        <f>SUM(B7:B8)</f>
        <v>0</v>
      </c>
      <c r="C9" s="762">
        <f>SUM(C7:C8)</f>
        <v>829</v>
      </c>
      <c r="D9" s="751">
        <f>SUM(D7:D8)</f>
        <v>0</v>
      </c>
      <c r="E9" s="761">
        <f>SUM(E7:E8)</f>
        <v>829</v>
      </c>
    </row>
    <row r="10" spans="1:5" ht="29.25" customHeight="1" thickTop="1">
      <c r="A10" s="763" t="s">
        <v>7</v>
      </c>
      <c r="B10" s="764">
        <f>B6+B9</f>
        <v>28</v>
      </c>
      <c r="C10" s="764">
        <f>C6+C9</f>
        <v>969</v>
      </c>
      <c r="D10" s="764">
        <f>D6+D9</f>
        <v>350</v>
      </c>
      <c r="E10" s="765">
        <f>E6+E9</f>
        <v>1347</v>
      </c>
    </row>
  </sheetData>
  <sheetProtection/>
  <mergeCells count="1">
    <mergeCell ref="A1:D1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8.00390625" style="759" customWidth="1"/>
    <col min="2" max="7" width="11.75390625" style="759" customWidth="1"/>
    <col min="8" max="16384" width="9.125" style="759" customWidth="1"/>
  </cols>
  <sheetData>
    <row r="1" spans="1:7" ht="43.5" customHeight="1">
      <c r="A1" s="1293" t="s">
        <v>794</v>
      </c>
      <c r="B1" s="1290"/>
      <c r="C1" s="1290"/>
      <c r="D1" s="1290"/>
      <c r="E1" s="1290"/>
      <c r="F1" s="1290"/>
      <c r="G1" s="745" t="s">
        <v>746</v>
      </c>
    </row>
    <row r="2" spans="1:7" ht="57.75" customHeight="1" thickBot="1">
      <c r="A2" s="188" t="s">
        <v>372</v>
      </c>
      <c r="B2" s="196" t="s">
        <v>644</v>
      </c>
      <c r="C2" s="196" t="s">
        <v>373</v>
      </c>
      <c r="D2" s="196" t="s">
        <v>374</v>
      </c>
      <c r="E2" s="196" t="s">
        <v>375</v>
      </c>
      <c r="F2" s="196" t="s">
        <v>376</v>
      </c>
      <c r="G2" s="197" t="s">
        <v>110</v>
      </c>
    </row>
    <row r="3" spans="1:7" ht="18" customHeight="1" thickTop="1">
      <c r="A3" s="766" t="s">
        <v>2</v>
      </c>
      <c r="B3" s="171">
        <v>0</v>
      </c>
      <c r="C3" s="172">
        <v>0</v>
      </c>
      <c r="D3" s="172">
        <v>0</v>
      </c>
      <c r="E3" s="172">
        <v>500</v>
      </c>
      <c r="F3" s="744">
        <v>0</v>
      </c>
      <c r="G3" s="191">
        <f aca="true" t="shared" si="0" ref="G3:G8">SUM(B3:F3)</f>
        <v>500</v>
      </c>
    </row>
    <row r="4" spans="1:7" ht="18" customHeight="1">
      <c r="A4" s="39" t="s">
        <v>8</v>
      </c>
      <c r="B4" s="173">
        <v>0</v>
      </c>
      <c r="C4" s="174">
        <v>0</v>
      </c>
      <c r="D4" s="174">
        <v>0</v>
      </c>
      <c r="E4" s="174">
        <v>900</v>
      </c>
      <c r="F4" s="206">
        <v>100</v>
      </c>
      <c r="G4" s="199">
        <f t="shared" si="0"/>
        <v>1000</v>
      </c>
    </row>
    <row r="5" spans="1:7" ht="18" customHeight="1">
      <c r="A5" s="40">
        <v>513</v>
      </c>
      <c r="B5" s="767">
        <f>SUM(B3:B4)</f>
        <v>0</v>
      </c>
      <c r="C5" s="768">
        <f>SUM(C3:C4)</f>
        <v>0</v>
      </c>
      <c r="D5" s="496">
        <f>SUM(D3:D4)</f>
        <v>0</v>
      </c>
      <c r="E5" s="496">
        <f>SUM(E3:E4)</f>
        <v>1400</v>
      </c>
      <c r="F5" s="760">
        <f>SUM(F3:F4)</f>
        <v>100</v>
      </c>
      <c r="G5" s="454">
        <f t="shared" si="0"/>
        <v>1500</v>
      </c>
    </row>
    <row r="6" spans="1:7" ht="18" customHeight="1" hidden="1">
      <c r="A6" s="40"/>
      <c r="B6" s="200"/>
      <c r="C6" s="201"/>
      <c r="D6" s="201"/>
      <c r="E6" s="201"/>
      <c r="F6" s="202"/>
      <c r="G6" s="203">
        <f t="shared" si="0"/>
        <v>0</v>
      </c>
    </row>
    <row r="7" spans="1:7" ht="18" customHeight="1">
      <c r="A7" s="256" t="s">
        <v>463</v>
      </c>
      <c r="B7" s="200"/>
      <c r="C7" s="201"/>
      <c r="D7" s="201"/>
      <c r="E7" s="201">
        <v>650</v>
      </c>
      <c r="F7" s="202"/>
      <c r="G7" s="204">
        <f t="shared" si="0"/>
        <v>650</v>
      </c>
    </row>
    <row r="8" spans="1:7" ht="18" customHeight="1">
      <c r="A8" s="256" t="s">
        <v>41</v>
      </c>
      <c r="B8" s="200"/>
      <c r="C8" s="201"/>
      <c r="D8" s="201"/>
      <c r="E8" s="201">
        <v>450</v>
      </c>
      <c r="F8" s="202"/>
      <c r="G8" s="205">
        <f t="shared" si="0"/>
        <v>450</v>
      </c>
    </row>
    <row r="9" spans="1:7" ht="18" customHeight="1">
      <c r="A9" s="769">
        <v>515</v>
      </c>
      <c r="B9" s="767">
        <f aca="true" t="shared" si="1" ref="B9:G9">SUM(B6:B8)</f>
        <v>0</v>
      </c>
      <c r="C9" s="768">
        <f t="shared" si="1"/>
        <v>0</v>
      </c>
      <c r="D9" s="496">
        <f t="shared" si="1"/>
        <v>0</v>
      </c>
      <c r="E9" s="496">
        <f t="shared" si="1"/>
        <v>1100</v>
      </c>
      <c r="F9" s="760">
        <f t="shared" si="1"/>
        <v>0</v>
      </c>
      <c r="G9" s="454">
        <f t="shared" si="1"/>
        <v>1100</v>
      </c>
    </row>
    <row r="10" spans="1:7" ht="18" customHeight="1" hidden="1">
      <c r="A10" s="286"/>
      <c r="B10" s="173"/>
      <c r="C10" s="174"/>
      <c r="D10" s="174"/>
      <c r="E10" s="174"/>
      <c r="F10" s="206"/>
      <c r="G10" s="207">
        <f>SUM(B10:F10)</f>
        <v>0</v>
      </c>
    </row>
    <row r="11" spans="1:7" ht="18" customHeight="1" hidden="1">
      <c r="A11" s="286" t="s">
        <v>66</v>
      </c>
      <c r="B11" s="173"/>
      <c r="C11" s="174"/>
      <c r="D11" s="174"/>
      <c r="E11" s="174">
        <v>0</v>
      </c>
      <c r="F11" s="206"/>
      <c r="G11" s="207">
        <f>SUM(B11:F11)</f>
        <v>0</v>
      </c>
    </row>
    <row r="12" spans="1:7" ht="18" customHeight="1">
      <c r="A12" s="256" t="s">
        <v>464</v>
      </c>
      <c r="B12" s="173"/>
      <c r="C12" s="174"/>
      <c r="D12" s="174"/>
      <c r="E12" s="174">
        <v>250</v>
      </c>
      <c r="F12" s="206"/>
      <c r="G12" s="207">
        <f>SUM(B12:F12)</f>
        <v>250</v>
      </c>
    </row>
    <row r="13" spans="1:7" ht="18" customHeight="1">
      <c r="A13" s="256" t="s">
        <v>400</v>
      </c>
      <c r="B13" s="173">
        <v>1000</v>
      </c>
      <c r="C13" s="174">
        <v>20</v>
      </c>
      <c r="D13" s="174">
        <v>1000</v>
      </c>
      <c r="E13" s="174">
        <v>32580</v>
      </c>
      <c r="F13" s="206">
        <v>16900</v>
      </c>
      <c r="G13" s="207">
        <f>SUM(B13:F13)</f>
        <v>51500</v>
      </c>
    </row>
    <row r="14" spans="1:7" ht="18" customHeight="1">
      <c r="A14" s="770">
        <v>516</v>
      </c>
      <c r="B14" s="771">
        <f aca="true" t="shared" si="2" ref="B14:G14">SUM(B10:B13)</f>
        <v>1000</v>
      </c>
      <c r="C14" s="772">
        <f t="shared" si="2"/>
        <v>20</v>
      </c>
      <c r="D14" s="773">
        <f t="shared" si="2"/>
        <v>1000</v>
      </c>
      <c r="E14" s="773">
        <f t="shared" si="2"/>
        <v>32830</v>
      </c>
      <c r="F14" s="774">
        <f>SUM(F11:F13)</f>
        <v>16900</v>
      </c>
      <c r="G14" s="775">
        <f t="shared" si="2"/>
        <v>51750</v>
      </c>
    </row>
    <row r="15" spans="1:7" ht="18" customHeight="1" hidden="1">
      <c r="A15" s="256"/>
      <c r="B15" s="173"/>
      <c r="C15" s="174"/>
      <c r="D15" s="174"/>
      <c r="E15" s="174"/>
      <c r="F15" s="206"/>
      <c r="G15" s="208">
        <f>SUM(B15:F15)</f>
        <v>0</v>
      </c>
    </row>
    <row r="16" spans="1:7" ht="18" customHeight="1">
      <c r="A16" s="256" t="s">
        <v>13</v>
      </c>
      <c r="B16" s="224"/>
      <c r="C16" s="174"/>
      <c r="D16" s="174"/>
      <c r="E16" s="225">
        <v>1900</v>
      </c>
      <c r="F16" s="206"/>
      <c r="G16" s="208">
        <f>SUM(B16:F16)</f>
        <v>1900</v>
      </c>
    </row>
    <row r="17" spans="1:7" ht="18" customHeight="1">
      <c r="A17" s="769">
        <v>517</v>
      </c>
      <c r="B17" s="776">
        <f aca="true" t="shared" si="3" ref="B17:G17">SUM(B15:B16)</f>
        <v>0</v>
      </c>
      <c r="C17" s="768">
        <f t="shared" si="3"/>
        <v>0</v>
      </c>
      <c r="D17" s="496">
        <f t="shared" si="3"/>
        <v>0</v>
      </c>
      <c r="E17" s="777">
        <f t="shared" si="3"/>
        <v>1900</v>
      </c>
      <c r="F17" s="760">
        <f t="shared" si="3"/>
        <v>0</v>
      </c>
      <c r="G17" s="775">
        <f t="shared" si="3"/>
        <v>1900</v>
      </c>
    </row>
    <row r="18" spans="1:7" ht="18" customHeight="1" hidden="1">
      <c r="A18" s="256"/>
      <c r="B18" s="224"/>
      <c r="C18" s="174"/>
      <c r="D18" s="174"/>
      <c r="E18" s="225"/>
      <c r="F18" s="206"/>
      <c r="G18" s="208">
        <f>SUM(B18:F18)</f>
        <v>0</v>
      </c>
    </row>
    <row r="19" spans="1:7" ht="18" customHeight="1">
      <c r="A19" s="256" t="s">
        <v>377</v>
      </c>
      <c r="B19" s="224"/>
      <c r="C19" s="174"/>
      <c r="D19" s="174"/>
      <c r="E19" s="225">
        <v>450</v>
      </c>
      <c r="F19" s="206"/>
      <c r="G19" s="208">
        <f>SUM(B19:F19)</f>
        <v>450</v>
      </c>
    </row>
    <row r="20" spans="1:8" ht="18" customHeight="1">
      <c r="A20" s="256" t="s">
        <v>5</v>
      </c>
      <c r="B20" s="224"/>
      <c r="C20" s="174"/>
      <c r="D20" s="174"/>
      <c r="E20" s="225">
        <v>3400</v>
      </c>
      <c r="F20" s="206"/>
      <c r="G20" s="208">
        <f>SUM(B20:F20)</f>
        <v>3400</v>
      </c>
      <c r="H20" s="778"/>
    </row>
    <row r="21" spans="1:7" ht="18" customHeight="1">
      <c r="A21" s="256" t="s">
        <v>428</v>
      </c>
      <c r="B21" s="224"/>
      <c r="C21" s="174"/>
      <c r="D21" s="174"/>
      <c r="E21" s="225">
        <v>1000</v>
      </c>
      <c r="F21" s="206"/>
      <c r="G21" s="208">
        <f>SUM(B21:F21)</f>
        <v>1000</v>
      </c>
    </row>
    <row r="22" spans="1:7" ht="18" customHeight="1" thickBot="1">
      <c r="A22" s="779">
        <v>612</v>
      </c>
      <c r="B22" s="780">
        <f aca="true" t="shared" si="4" ref="B22:G22">SUM(B18:B21)</f>
        <v>0</v>
      </c>
      <c r="C22" s="781">
        <f t="shared" si="4"/>
        <v>0</v>
      </c>
      <c r="D22" s="781">
        <f t="shared" si="4"/>
        <v>0</v>
      </c>
      <c r="E22" s="781">
        <f t="shared" si="4"/>
        <v>4850</v>
      </c>
      <c r="F22" s="782">
        <f t="shared" si="4"/>
        <v>0</v>
      </c>
      <c r="G22" s="783">
        <f t="shared" si="4"/>
        <v>4850</v>
      </c>
    </row>
    <row r="23" spans="1:7" ht="25.5" customHeight="1" thickTop="1">
      <c r="A23" s="763" t="s">
        <v>7</v>
      </c>
      <c r="B23" s="784">
        <f>SUM(B22,B17,B14,B9,B5)</f>
        <v>1000</v>
      </c>
      <c r="C23" s="785">
        <f>C5+C9+C14+C17+C22</f>
        <v>20</v>
      </c>
      <c r="D23" s="785">
        <f>D5+D9+D14+D17+D22</f>
        <v>1000</v>
      </c>
      <c r="E23" s="785">
        <f>E5+E9+E14+E17+E22</f>
        <v>42080</v>
      </c>
      <c r="F23" s="786">
        <f>F5+F9+F14+F17+F22</f>
        <v>17000</v>
      </c>
      <c r="G23" s="787">
        <f>SUM(G5+G9+G14+G17+G22)</f>
        <v>61100</v>
      </c>
    </row>
    <row r="24" ht="21" customHeight="1"/>
    <row r="25" spans="1:3" ht="51" customHeight="1" hidden="1" thickBot="1">
      <c r="A25" s="180" t="s">
        <v>634</v>
      </c>
      <c r="B25" s="181" t="s">
        <v>635</v>
      </c>
      <c r="C25" s="182" t="s">
        <v>110</v>
      </c>
    </row>
    <row r="26" spans="1:3" ht="13.5" hidden="1" thickTop="1">
      <c r="A26" s="92" t="s">
        <v>152</v>
      </c>
      <c r="B26" s="184">
        <v>36200</v>
      </c>
      <c r="C26" s="184">
        <f>B26</f>
        <v>36200</v>
      </c>
    </row>
    <row r="27" spans="1:3" ht="21" customHeight="1" hidden="1" thickBot="1">
      <c r="A27" s="73">
        <v>612</v>
      </c>
      <c r="B27" s="761">
        <f>SUM(B26)</f>
        <v>36200</v>
      </c>
      <c r="C27" s="761">
        <f>SUM(B27)</f>
        <v>36200</v>
      </c>
    </row>
    <row r="28" spans="1:3" ht="25.5" customHeight="1" hidden="1" thickTop="1">
      <c r="A28" s="753" t="s">
        <v>7</v>
      </c>
      <c r="B28" s="765">
        <f>B27</f>
        <v>36200</v>
      </c>
      <c r="C28" s="765">
        <f>C27</f>
        <v>36200</v>
      </c>
    </row>
  </sheetData>
  <sheetProtection/>
  <mergeCells count="1">
    <mergeCell ref="A1:F1"/>
  </mergeCells>
  <printOptions horizontalCentered="1"/>
  <pageMargins left="0.27" right="0.33" top="0.79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75" zoomScaleNormal="85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35.25390625" style="22" customWidth="1"/>
    <col min="2" max="5" width="16.75390625" style="22" customWidth="1"/>
    <col min="6" max="16384" width="9.125" style="22" customWidth="1"/>
  </cols>
  <sheetData>
    <row r="1" spans="1:5" ht="39.75" customHeight="1">
      <c r="A1" s="1296" t="s">
        <v>807</v>
      </c>
      <c r="B1" s="1297"/>
      <c r="C1" s="1297"/>
      <c r="D1" s="1297"/>
      <c r="E1" s="745" t="s">
        <v>795</v>
      </c>
    </row>
    <row r="2" spans="1:5" ht="48.75" customHeight="1" thickBot="1">
      <c r="A2" s="188" t="s">
        <v>334</v>
      </c>
      <c r="B2" s="196" t="s">
        <v>646</v>
      </c>
      <c r="C2" s="196" t="s">
        <v>620</v>
      </c>
      <c r="D2" s="196" t="s">
        <v>619</v>
      </c>
      <c r="E2" s="189" t="s">
        <v>110</v>
      </c>
    </row>
    <row r="3" spans="1:5" ht="21" customHeight="1" thickTop="1">
      <c r="A3" s="175" t="s">
        <v>622</v>
      </c>
      <c r="B3" s="437">
        <v>950</v>
      </c>
      <c r="C3" s="438">
        <v>0</v>
      </c>
      <c r="D3" s="439">
        <v>0</v>
      </c>
      <c r="E3" s="440">
        <f>SUM(B3:D3)</f>
        <v>950</v>
      </c>
    </row>
    <row r="4" spans="1:5" ht="21" customHeight="1">
      <c r="A4" s="49" t="s">
        <v>400</v>
      </c>
      <c r="B4" s="173">
        <v>0</v>
      </c>
      <c r="C4" s="174">
        <v>1100</v>
      </c>
      <c r="D4" s="206"/>
      <c r="E4" s="293">
        <f>SUM(B4:D4)</f>
        <v>1100</v>
      </c>
    </row>
    <row r="5" spans="1:5" ht="21" customHeight="1">
      <c r="A5" s="73">
        <v>516</v>
      </c>
      <c r="B5" s="453">
        <f>SUM(B3:B4)</f>
        <v>950</v>
      </c>
      <c r="C5" s="496">
        <f>SUM(C3:C4)</f>
        <v>1100</v>
      </c>
      <c r="D5" s="760">
        <f>SUM(D3:D4)</f>
        <v>0</v>
      </c>
      <c r="E5" s="454">
        <f>SUM(E3:E4)</f>
        <v>2050</v>
      </c>
    </row>
    <row r="6" spans="1:5" ht="21" customHeight="1">
      <c r="A6" s="156" t="s">
        <v>13</v>
      </c>
      <c r="B6" s="200">
        <v>11500</v>
      </c>
      <c r="C6" s="201"/>
      <c r="D6" s="202"/>
      <c r="E6" s="296">
        <f>SUM(B6:D6)</f>
        <v>11500</v>
      </c>
    </row>
    <row r="7" spans="1:5" ht="21" customHeight="1">
      <c r="A7" s="73">
        <v>517</v>
      </c>
      <c r="B7" s="453">
        <f>SUM(B6)</f>
        <v>11500</v>
      </c>
      <c r="C7" s="496">
        <f>C6</f>
        <v>0</v>
      </c>
      <c r="D7" s="760">
        <f>D6</f>
        <v>0</v>
      </c>
      <c r="E7" s="454">
        <f>E6</f>
        <v>11500</v>
      </c>
    </row>
    <row r="8" spans="1:5" ht="21" customHeight="1">
      <c r="A8" s="49" t="s">
        <v>621</v>
      </c>
      <c r="B8" s="173">
        <v>0</v>
      </c>
      <c r="C8" s="174"/>
      <c r="D8" s="206">
        <v>1000</v>
      </c>
      <c r="E8" s="293">
        <f>SUM(B8:D8)</f>
        <v>1000</v>
      </c>
    </row>
    <row r="9" spans="1:5" ht="21" customHeight="1" thickBot="1">
      <c r="A9" s="73">
        <v>521</v>
      </c>
      <c r="B9" s="761">
        <f>SUM(B8:B8)</f>
        <v>0</v>
      </c>
      <c r="C9" s="762">
        <f>SUM(C8:C8)</f>
        <v>0</v>
      </c>
      <c r="D9" s="751">
        <v>1000</v>
      </c>
      <c r="E9" s="790">
        <f>SUM(B9:D9)</f>
        <v>1000</v>
      </c>
    </row>
    <row r="10" spans="1:5" ht="26.25" customHeight="1" thickTop="1">
      <c r="A10" s="753" t="s">
        <v>7</v>
      </c>
      <c r="B10" s="765">
        <f>B9+B5+B7</f>
        <v>12450</v>
      </c>
      <c r="C10" s="764">
        <f>C9+C5+C7</f>
        <v>1100</v>
      </c>
      <c r="D10" s="791">
        <f>D9+D5+D7</f>
        <v>1000</v>
      </c>
      <c r="E10" s="787">
        <f>SUM(E5+E7+E9)</f>
        <v>14550</v>
      </c>
    </row>
    <row r="11" spans="1:5" ht="24" customHeight="1">
      <c r="A11" s="63"/>
      <c r="B11" s="64"/>
      <c r="C11" s="64"/>
      <c r="D11" s="64"/>
      <c r="E11" s="13"/>
    </row>
    <row r="12" spans="1:5" ht="22.5" customHeight="1" hidden="1">
      <c r="A12" s="63"/>
      <c r="B12" s="64"/>
      <c r="C12" s="64"/>
      <c r="D12" s="64"/>
      <c r="E12" s="13"/>
    </row>
    <row r="13" spans="1:5" ht="18" customHeight="1" hidden="1">
      <c r="A13" s="63"/>
      <c r="B13" s="64"/>
      <c r="C13" s="64"/>
      <c r="D13" s="64"/>
      <c r="E13" s="13"/>
    </row>
    <row r="14" spans="1:6" ht="18" customHeight="1" hidden="1">
      <c r="A14" s="63"/>
      <c r="B14" s="64"/>
      <c r="C14" s="64"/>
      <c r="D14" s="64"/>
      <c r="E14" s="13"/>
      <c r="F14" s="22">
        <v>126029</v>
      </c>
    </row>
    <row r="15" spans="1:5" ht="18" customHeight="1" hidden="1">
      <c r="A15" s="63"/>
      <c r="B15" s="64"/>
      <c r="C15" s="64"/>
      <c r="D15" s="1294"/>
      <c r="E15" s="13"/>
    </row>
    <row r="16" spans="1:5" ht="2.25" customHeight="1" hidden="1">
      <c r="A16" s="4"/>
      <c r="B16" s="4"/>
      <c r="C16" s="4"/>
      <c r="D16" s="1295"/>
      <c r="E16" s="13"/>
    </row>
    <row r="17" spans="1:5" ht="48" customHeight="1" hidden="1" thickBot="1">
      <c r="A17" s="90" t="s">
        <v>335</v>
      </c>
      <c r="B17" s="94" t="s">
        <v>298</v>
      </c>
      <c r="C17" s="91" t="s">
        <v>110</v>
      </c>
      <c r="D17" s="792"/>
      <c r="E17" s="13"/>
    </row>
    <row r="18" spans="1:5" ht="21.75" customHeight="1" hidden="1" thickTop="1">
      <c r="A18" s="92" t="s">
        <v>152</v>
      </c>
      <c r="B18" s="55">
        <v>0</v>
      </c>
      <c r="C18" s="55">
        <f>SUM(B18)</f>
        <v>0</v>
      </c>
      <c r="D18" s="792"/>
      <c r="E18" s="13"/>
    </row>
    <row r="19" spans="1:5" ht="21.75" customHeight="1" hidden="1" thickBot="1">
      <c r="A19" s="73">
        <v>612</v>
      </c>
      <c r="B19" s="752">
        <f>B18</f>
        <v>0</v>
      </c>
      <c r="C19" s="752">
        <f>SUM(C18)</f>
        <v>0</v>
      </c>
      <c r="D19" s="792"/>
      <c r="E19" s="13"/>
    </row>
    <row r="20" spans="1:5" ht="32.25" customHeight="1" hidden="1" thickTop="1">
      <c r="A20" s="753" t="s">
        <v>7</v>
      </c>
      <c r="B20" s="458">
        <f>B19</f>
        <v>0</v>
      </c>
      <c r="C20" s="458">
        <f>C19</f>
        <v>0</v>
      </c>
      <c r="D20" s="792"/>
      <c r="E20" s="13"/>
    </row>
    <row r="21" spans="1:5" ht="18">
      <c r="A21" s="5"/>
      <c r="B21" s="5"/>
      <c r="C21" s="5"/>
      <c r="D21" s="6"/>
      <c r="E21" s="13"/>
    </row>
    <row r="22" spans="1:5" ht="12.75">
      <c r="A22" s="4"/>
      <c r="B22" s="4"/>
      <c r="C22" s="4"/>
      <c r="D22" s="7"/>
      <c r="E22" s="13"/>
    </row>
    <row r="23" spans="1:5" ht="18">
      <c r="A23" s="5"/>
      <c r="B23" s="5"/>
      <c r="C23" s="5"/>
      <c r="D23" s="6"/>
      <c r="E23" s="13"/>
    </row>
    <row r="24" spans="1:5" ht="12.75">
      <c r="A24" s="13"/>
      <c r="B24" s="13"/>
      <c r="C24" s="13"/>
      <c r="D24" s="13"/>
      <c r="E24" s="13"/>
    </row>
  </sheetData>
  <sheetProtection/>
  <mergeCells count="2">
    <mergeCell ref="D15:D16"/>
    <mergeCell ref="A1:D1"/>
  </mergeCells>
  <printOptions horizontalCentered="1"/>
  <pageMargins left="0.17" right="0.16" top="0.6" bottom="0.47" header="0.35" footer="0.21"/>
  <pageSetup horizontalDpi="600" verticalDpi="600" orientation="portrait" paperSize="9" scale="97" r:id="rId1"/>
  <headerFooter alignWithMargins="0">
    <oddFooter>&amp;L&amp;"Times New Roman CE,Obyčejné"&amp;8Rozpočet na rok 2009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5" zoomScaleNormal="8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29.75390625" style="22" customWidth="1"/>
    <col min="2" max="5" width="17.875" style="22" customWidth="1"/>
    <col min="6" max="16384" width="9.125" style="22" customWidth="1"/>
  </cols>
  <sheetData>
    <row r="1" spans="1:5" ht="43.5" customHeight="1">
      <c r="A1" s="1289" t="s">
        <v>792</v>
      </c>
      <c r="B1" s="1298"/>
      <c r="C1" s="1298"/>
      <c r="D1" s="1298"/>
      <c r="E1" s="793" t="s">
        <v>747</v>
      </c>
    </row>
    <row r="2" spans="1:5" ht="41.25" customHeight="1" thickBot="1">
      <c r="A2" s="90" t="s">
        <v>336</v>
      </c>
      <c r="B2" s="270" t="s">
        <v>328</v>
      </c>
      <c r="C2" s="270" t="s">
        <v>330</v>
      </c>
      <c r="D2" s="270" t="s">
        <v>426</v>
      </c>
      <c r="E2" s="126" t="s">
        <v>110</v>
      </c>
    </row>
    <row r="3" spans="1:5" ht="24.75" customHeight="1" thickTop="1">
      <c r="A3" s="239" t="s">
        <v>2</v>
      </c>
      <c r="B3" s="50">
        <v>0</v>
      </c>
      <c r="C3" s="51">
        <v>1100</v>
      </c>
      <c r="D3" s="35">
        <v>0</v>
      </c>
      <c r="E3" s="96">
        <f>SUM(B3,C3,D3)</f>
        <v>1100</v>
      </c>
    </row>
    <row r="4" spans="1:5" ht="24.75" customHeight="1">
      <c r="A4" s="40">
        <v>513</v>
      </c>
      <c r="B4" s="218">
        <f>SUM(B3:B3)</f>
        <v>0</v>
      </c>
      <c r="C4" s="217">
        <f>SUM(C3:C3)</f>
        <v>1100</v>
      </c>
      <c r="D4" s="223">
        <f>SUM(D3:D3)</f>
        <v>0</v>
      </c>
      <c r="E4" s="218">
        <f>SUM(E3)</f>
        <v>1100</v>
      </c>
    </row>
    <row r="5" spans="1:5" ht="24.75" customHeight="1" hidden="1">
      <c r="A5" s="346" t="s">
        <v>66</v>
      </c>
      <c r="B5" s="145">
        <v>0</v>
      </c>
      <c r="C5" s="142">
        <v>0</v>
      </c>
      <c r="D5" s="146">
        <v>0</v>
      </c>
      <c r="E5" s="48">
        <f>SUM(B5,C5,D5)</f>
        <v>0</v>
      </c>
    </row>
    <row r="6" spans="1:5" ht="24.75" customHeight="1">
      <c r="A6" s="39" t="s">
        <v>11</v>
      </c>
      <c r="B6" s="145">
        <v>0</v>
      </c>
      <c r="C6" s="142">
        <v>100</v>
      </c>
      <c r="D6" s="146">
        <v>0</v>
      </c>
      <c r="E6" s="48">
        <f>SUM(B6,C6,D6)</f>
        <v>100</v>
      </c>
    </row>
    <row r="7" spans="1:5" ht="24.75" customHeight="1">
      <c r="A7" s="39" t="s">
        <v>6</v>
      </c>
      <c r="B7" s="145">
        <v>40</v>
      </c>
      <c r="C7" s="142">
        <v>150</v>
      </c>
      <c r="D7" s="146">
        <v>0</v>
      </c>
      <c r="E7" s="48">
        <f>SUM(B7,C7,D7)</f>
        <v>190</v>
      </c>
    </row>
    <row r="8" spans="1:5" ht="24.75" customHeight="1">
      <c r="A8" s="41" t="s">
        <v>12</v>
      </c>
      <c r="B8" s="145">
        <v>110</v>
      </c>
      <c r="C8" s="142">
        <v>430</v>
      </c>
      <c r="D8" s="146">
        <v>1850</v>
      </c>
      <c r="E8" s="48">
        <f>SUM(B8,C8,D8)</f>
        <v>2390</v>
      </c>
    </row>
    <row r="9" spans="1:5" ht="24.75" customHeight="1">
      <c r="A9" s="42">
        <v>516</v>
      </c>
      <c r="B9" s="218">
        <f>SUM(B5:B8)</f>
        <v>150</v>
      </c>
      <c r="C9" s="217">
        <f>SUM(C5:C8)</f>
        <v>680</v>
      </c>
      <c r="D9" s="223">
        <f>SUM(D5:D8)</f>
        <v>1850</v>
      </c>
      <c r="E9" s="794">
        <f>SUM(E5:E8)</f>
        <v>2680</v>
      </c>
    </row>
    <row r="10" spans="1:5" ht="18" customHeight="1" hidden="1">
      <c r="A10" s="41"/>
      <c r="B10" s="48"/>
      <c r="C10" s="68"/>
      <c r="D10" s="37"/>
      <c r="E10" s="48"/>
    </row>
    <row r="11" spans="1:5" ht="21.75" customHeight="1">
      <c r="A11" s="41" t="s">
        <v>4</v>
      </c>
      <c r="B11" s="48">
        <v>0</v>
      </c>
      <c r="C11" s="68">
        <v>300</v>
      </c>
      <c r="D11" s="37">
        <v>0</v>
      </c>
      <c r="E11" s="48">
        <f>SUM(B11,C11,D11)</f>
        <v>300</v>
      </c>
    </row>
    <row r="12" spans="1:5" ht="21.75" customHeight="1">
      <c r="A12" s="41" t="s">
        <v>39</v>
      </c>
      <c r="B12" s="48">
        <v>30</v>
      </c>
      <c r="C12" s="68">
        <v>30</v>
      </c>
      <c r="D12" s="37">
        <v>0</v>
      </c>
      <c r="E12" s="48">
        <f>SUM(B12,C12,D12)</f>
        <v>60</v>
      </c>
    </row>
    <row r="13" spans="1:5" ht="21.75" customHeight="1">
      <c r="A13" s="41" t="s">
        <v>40</v>
      </c>
      <c r="B13" s="48">
        <v>0</v>
      </c>
      <c r="C13" s="68">
        <v>50</v>
      </c>
      <c r="D13" s="37">
        <v>0</v>
      </c>
      <c r="E13" s="48">
        <f>SUM(B13,C13,D13)</f>
        <v>50</v>
      </c>
    </row>
    <row r="14" spans="1:5" ht="21.75" customHeight="1">
      <c r="A14" s="40">
        <v>517</v>
      </c>
      <c r="B14" s="218">
        <f>SUM(B10:B13)</f>
        <v>30</v>
      </c>
      <c r="C14" s="217">
        <f>SUM(C10:C13)</f>
        <v>380</v>
      </c>
      <c r="D14" s="223">
        <f>SUM(D10:D13)</f>
        <v>0</v>
      </c>
      <c r="E14" s="794">
        <f>SUM(E10:E13)</f>
        <v>410</v>
      </c>
    </row>
    <row r="15" spans="1:5" s="759" customFormat="1" ht="0.75" customHeight="1" hidden="1">
      <c r="A15" s="347" t="s">
        <v>113</v>
      </c>
      <c r="B15" s="48">
        <v>0</v>
      </c>
      <c r="C15" s="68">
        <v>0</v>
      </c>
      <c r="D15" s="37">
        <v>0</v>
      </c>
      <c r="E15" s="338">
        <f>SUM(B15:D15)</f>
        <v>0</v>
      </c>
    </row>
    <row r="16" spans="1:5" s="759" customFormat="1" ht="0.75" customHeight="1" hidden="1">
      <c r="A16" s="769">
        <v>519</v>
      </c>
      <c r="B16" s="453">
        <f>B15</f>
        <v>0</v>
      </c>
      <c r="C16" s="496">
        <f>C15</f>
        <v>0</v>
      </c>
      <c r="D16" s="774">
        <f>D15</f>
        <v>0</v>
      </c>
      <c r="E16" s="795">
        <f>E15</f>
        <v>0</v>
      </c>
    </row>
    <row r="17" spans="1:5" ht="21.75" customHeight="1">
      <c r="A17" s="256" t="s">
        <v>429</v>
      </c>
      <c r="B17" s="48">
        <v>0</v>
      </c>
      <c r="C17" s="68">
        <v>550</v>
      </c>
      <c r="D17" s="37">
        <v>0</v>
      </c>
      <c r="E17" s="48">
        <f>SUM(B17:D17)</f>
        <v>550</v>
      </c>
    </row>
    <row r="18" spans="1:5" ht="21.75" customHeight="1">
      <c r="A18" s="41" t="s">
        <v>356</v>
      </c>
      <c r="B18" s="48">
        <v>0</v>
      </c>
      <c r="C18" s="68">
        <v>2650</v>
      </c>
      <c r="D18" s="37">
        <v>0</v>
      </c>
      <c r="E18" s="48">
        <f>SUM(B18,C18,D18)</f>
        <v>2650</v>
      </c>
    </row>
    <row r="19" spans="1:5" ht="21.75" customHeight="1">
      <c r="A19" s="40">
        <v>522</v>
      </c>
      <c r="B19" s="218">
        <f>SUM(B17:B18)</f>
        <v>0</v>
      </c>
      <c r="C19" s="217">
        <f>SUM(C17:C18)</f>
        <v>3200</v>
      </c>
      <c r="D19" s="223">
        <f>SUM(D17:D18)</f>
        <v>0</v>
      </c>
      <c r="E19" s="218">
        <f>SUM(E17:E18)</f>
        <v>3200</v>
      </c>
    </row>
    <row r="20" spans="1:5" ht="3" customHeight="1" hidden="1">
      <c r="A20" s="40"/>
      <c r="B20" s="145"/>
      <c r="C20" s="142"/>
      <c r="D20" s="146"/>
      <c r="E20" s="48"/>
    </row>
    <row r="21" spans="1:5" ht="21.75" customHeight="1">
      <c r="A21" s="41" t="s">
        <v>125</v>
      </c>
      <c r="B21" s="145">
        <v>250</v>
      </c>
      <c r="C21" s="142">
        <v>2000</v>
      </c>
      <c r="D21" s="146">
        <v>0</v>
      </c>
      <c r="E21" s="48">
        <f>SUM(B21,C21,D21)</f>
        <v>2250</v>
      </c>
    </row>
    <row r="22" spans="1:5" ht="21.75" customHeight="1">
      <c r="A22" s="40">
        <v>533</v>
      </c>
      <c r="B22" s="218">
        <f>SUM(B20:B21)</f>
        <v>250</v>
      </c>
      <c r="C22" s="217">
        <f>SUM(C20:C21)</f>
        <v>2000</v>
      </c>
      <c r="D22" s="223">
        <f>SUM(D20:D21)</f>
        <v>0</v>
      </c>
      <c r="E22" s="218">
        <f>SUM(E20:E21)</f>
        <v>2250</v>
      </c>
    </row>
    <row r="23" spans="1:5" ht="18" customHeight="1" hidden="1">
      <c r="A23" s="41"/>
      <c r="B23" s="48"/>
      <c r="C23" s="68"/>
      <c r="D23" s="37"/>
      <c r="E23" s="48"/>
    </row>
    <row r="24" spans="1:5" ht="21" customHeight="1">
      <c r="A24" s="41" t="s">
        <v>76</v>
      </c>
      <c r="B24" s="48">
        <v>0</v>
      </c>
      <c r="C24" s="68">
        <v>600</v>
      </c>
      <c r="D24" s="37">
        <v>0</v>
      </c>
      <c r="E24" s="48">
        <f>SUM(B24,C24,D24)</f>
        <v>600</v>
      </c>
    </row>
    <row r="25" spans="1:5" ht="21" customHeight="1" thickBot="1">
      <c r="A25" s="796">
        <v>612</v>
      </c>
      <c r="B25" s="797">
        <f>SUM(B23:B24)</f>
        <v>0</v>
      </c>
      <c r="C25" s="798">
        <f>SUM(C23:C24)</f>
        <v>600</v>
      </c>
      <c r="D25" s="799">
        <f>SUM(D23:D24)</f>
        <v>0</v>
      </c>
      <c r="E25" s="797">
        <f>SUM(E23:E24)</f>
        <v>600</v>
      </c>
    </row>
    <row r="26" spans="1:5" ht="32.25" customHeight="1" thickTop="1">
      <c r="A26" s="763" t="s">
        <v>7</v>
      </c>
      <c r="B26" s="458">
        <f>B4+B9+B14+B16+B19+B22+B25</f>
        <v>430</v>
      </c>
      <c r="C26" s="800">
        <f>C4+C9+C14+C16+C19+C22+C25</f>
        <v>7960</v>
      </c>
      <c r="D26" s="459">
        <f>D4+D9+D14+D16+D19+D22+D25</f>
        <v>1850</v>
      </c>
      <c r="E26" s="458">
        <f>SUM(E4,E9,E14,E16,E19,E22,E25)</f>
        <v>10240</v>
      </c>
    </row>
    <row r="27" spans="1:5" ht="9" customHeight="1">
      <c r="A27" s="63"/>
      <c r="B27" s="64"/>
      <c r="C27" s="64"/>
      <c r="D27" s="64"/>
      <c r="E27" s="64"/>
    </row>
    <row r="28" ht="50.25" customHeight="1"/>
    <row r="29" ht="18" customHeight="1"/>
    <row r="30" ht="18" customHeight="1"/>
    <row r="31" ht="18" customHeight="1"/>
    <row r="32" ht="16.5" customHeight="1"/>
    <row r="33" ht="1.5" customHeight="1" hidden="1"/>
    <row r="34" ht="17.25" customHeight="1"/>
    <row r="35" ht="21.75" customHeight="1"/>
    <row r="36" ht="27" customHeight="1"/>
    <row r="37" ht="9" customHeight="1"/>
    <row r="38" ht="41.25" customHeight="1"/>
    <row r="39" ht="19.5" customHeight="1"/>
    <row r="40" ht="21" customHeight="1"/>
    <row r="41" ht="2.25" customHeight="1" hidden="1"/>
    <row r="42" ht="18.75" customHeight="1"/>
    <row r="43" ht="21.75" customHeight="1"/>
    <row r="44" ht="27" customHeight="1"/>
  </sheetData>
  <sheetProtection/>
  <mergeCells count="1">
    <mergeCell ref="A1:D1"/>
  </mergeCells>
  <printOptions horizontalCentered="1"/>
  <pageMargins left="0.17" right="0.16" top="0.37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5" zoomScaleNormal="8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32.625" style="22" customWidth="1"/>
    <col min="2" max="5" width="17.125" style="22" customWidth="1"/>
    <col min="6" max="16384" width="9.125" style="22" customWidth="1"/>
  </cols>
  <sheetData>
    <row r="1" spans="1:5" ht="47.25" customHeight="1">
      <c r="A1" s="1299" t="s">
        <v>549</v>
      </c>
      <c r="B1" s="1300"/>
      <c r="C1" s="1300"/>
      <c r="D1" s="1300"/>
      <c r="E1" s="802" t="s">
        <v>748</v>
      </c>
    </row>
    <row r="2" spans="1:5" ht="41.25" customHeight="1" thickBot="1">
      <c r="A2" s="188" t="s">
        <v>482</v>
      </c>
      <c r="B2" s="270" t="s">
        <v>328</v>
      </c>
      <c r="C2" s="270" t="s">
        <v>330</v>
      </c>
      <c r="D2" s="189" t="s">
        <v>110</v>
      </c>
      <c r="E2" s="503"/>
    </row>
    <row r="3" spans="1:5" ht="0.75" customHeight="1" thickTop="1">
      <c r="A3" s="340"/>
      <c r="B3" s="330"/>
      <c r="C3" s="367"/>
      <c r="D3" s="331"/>
      <c r="E3" s="44"/>
    </row>
    <row r="4" spans="1:5" ht="17.25" customHeight="1">
      <c r="A4" s="256" t="s">
        <v>5</v>
      </c>
      <c r="B4" s="173">
        <v>2375</v>
      </c>
      <c r="C4" s="206">
        <v>1425</v>
      </c>
      <c r="D4" s="261">
        <f>SUM(A4:C4)</f>
        <v>3800</v>
      </c>
      <c r="E4" s="504"/>
    </row>
    <row r="5" spans="1:5" ht="18.75" customHeight="1" thickBot="1">
      <c r="A5" s="803">
        <v>612</v>
      </c>
      <c r="B5" s="761">
        <f>SUM(B3:B4)</f>
        <v>2375</v>
      </c>
      <c r="C5" s="751">
        <f>SUM(C3:C4)</f>
        <v>1425</v>
      </c>
      <c r="D5" s="496">
        <f>SUM(D3,D4)</f>
        <v>3800</v>
      </c>
      <c r="E5" s="44"/>
    </row>
    <row r="6" spans="1:5" ht="33" customHeight="1" thickTop="1">
      <c r="A6" s="763" t="s">
        <v>7</v>
      </c>
      <c r="B6" s="765">
        <f>B5</f>
        <v>2375</v>
      </c>
      <c r="C6" s="791">
        <f>C5</f>
        <v>1425</v>
      </c>
      <c r="D6" s="765">
        <f>D5</f>
        <v>3800</v>
      </c>
      <c r="E6" s="44"/>
    </row>
    <row r="7" spans="1:5" ht="24" customHeight="1">
      <c r="A7" s="63"/>
      <c r="B7" s="64"/>
      <c r="C7" s="64"/>
      <c r="D7" s="64"/>
      <c r="E7" s="64"/>
    </row>
    <row r="8" spans="1:5" ht="50.25" customHeight="1" thickBot="1">
      <c r="A8" s="83" t="s">
        <v>338</v>
      </c>
      <c r="B8" s="126" t="s">
        <v>331</v>
      </c>
      <c r="C8" s="126" t="s">
        <v>330</v>
      </c>
      <c r="D8" s="126" t="s">
        <v>610</v>
      </c>
      <c r="E8" s="126" t="s">
        <v>110</v>
      </c>
    </row>
    <row r="9" spans="1:5" ht="18" customHeight="1" thickTop="1">
      <c r="A9" s="507" t="s">
        <v>400</v>
      </c>
      <c r="B9" s="226">
        <v>240</v>
      </c>
      <c r="C9" s="505">
        <v>240</v>
      </c>
      <c r="D9" s="506">
        <v>0</v>
      </c>
      <c r="E9" s="435">
        <f>SUM(B9:D9)</f>
        <v>480</v>
      </c>
    </row>
    <row r="10" spans="1:5" ht="18" customHeight="1">
      <c r="A10" s="804" t="s">
        <v>609</v>
      </c>
      <c r="B10" s="218">
        <f>B9</f>
        <v>240</v>
      </c>
      <c r="C10" s="217">
        <f>C9</f>
        <v>240</v>
      </c>
      <c r="D10" s="223">
        <f>D9</f>
        <v>0</v>
      </c>
      <c r="E10" s="36">
        <f>E9</f>
        <v>480</v>
      </c>
    </row>
    <row r="11" spans="1:5" ht="18" customHeight="1">
      <c r="A11" s="259" t="s">
        <v>13</v>
      </c>
      <c r="B11" s="145">
        <v>8360</v>
      </c>
      <c r="C11" s="142">
        <v>10660</v>
      </c>
      <c r="D11" s="146">
        <v>1000</v>
      </c>
      <c r="E11" s="38">
        <f>SUM(B11,C11,D11)</f>
        <v>20020</v>
      </c>
    </row>
    <row r="12" spans="1:5" ht="16.5" customHeight="1">
      <c r="A12" s="805">
        <v>517</v>
      </c>
      <c r="B12" s="794">
        <f>SUM(B11:B11)</f>
        <v>8360</v>
      </c>
      <c r="C12" s="806">
        <f>SUM(C11:C11)</f>
        <v>10660</v>
      </c>
      <c r="D12" s="807">
        <f>D11</f>
        <v>1000</v>
      </c>
      <c r="E12" s="808">
        <f>SUM(B12:D12)</f>
        <v>20020</v>
      </c>
    </row>
    <row r="13" spans="1:5" ht="1.5" customHeight="1" hidden="1">
      <c r="A13" s="73"/>
      <c r="B13" s="218"/>
      <c r="C13" s="217"/>
      <c r="D13" s="223"/>
      <c r="E13" s="36"/>
    </row>
    <row r="14" spans="1:5" ht="17.25" customHeight="1">
      <c r="A14" s="156" t="s">
        <v>384</v>
      </c>
      <c r="B14" s="145">
        <v>3000</v>
      </c>
      <c r="C14" s="142">
        <v>0</v>
      </c>
      <c r="D14" s="146">
        <v>0</v>
      </c>
      <c r="E14" s="141">
        <f>SUM(B14:D14)</f>
        <v>3000</v>
      </c>
    </row>
    <row r="15" spans="1:5" ht="21.75" customHeight="1" thickBot="1">
      <c r="A15" s="809">
        <v>612</v>
      </c>
      <c r="B15" s="810">
        <f>B14</f>
        <v>3000</v>
      </c>
      <c r="C15" s="811">
        <f>C14</f>
        <v>0</v>
      </c>
      <c r="D15" s="812">
        <f>D14</f>
        <v>0</v>
      </c>
      <c r="E15" s="813">
        <f>SUM(B15:D15)</f>
        <v>3000</v>
      </c>
    </row>
    <row r="16" spans="1:5" ht="33" customHeight="1" thickTop="1">
      <c r="A16" s="763" t="s">
        <v>7</v>
      </c>
      <c r="B16" s="814">
        <f>B10+B12+B15</f>
        <v>11600</v>
      </c>
      <c r="C16" s="815">
        <f>C10+C12+C15</f>
        <v>10900</v>
      </c>
      <c r="D16" s="816">
        <f>D10+D12+D15</f>
        <v>1000</v>
      </c>
      <c r="E16" s="817">
        <f>SUM(B16:D16)</f>
        <v>23500</v>
      </c>
    </row>
    <row r="17" spans="1:5" ht="27.75" customHeight="1">
      <c r="A17" s="63"/>
      <c r="B17" s="64"/>
      <c r="C17" s="64"/>
      <c r="D17" s="64"/>
      <c r="E17" s="755"/>
    </row>
    <row r="18" spans="1:5" ht="65.25" customHeight="1" thickBot="1">
      <c r="A18" s="188" t="s">
        <v>337</v>
      </c>
      <c r="B18" s="189" t="s">
        <v>328</v>
      </c>
      <c r="C18" s="189" t="s">
        <v>329</v>
      </c>
      <c r="D18" s="126" t="s">
        <v>610</v>
      </c>
      <c r="E18" s="189" t="s">
        <v>110</v>
      </c>
    </row>
    <row r="19" spans="1:5" ht="0.75" customHeight="1" thickTop="1">
      <c r="A19" s="175" t="s">
        <v>358</v>
      </c>
      <c r="B19" s="441">
        <v>0</v>
      </c>
      <c r="C19" s="438">
        <v>0</v>
      </c>
      <c r="D19" s="439">
        <v>0</v>
      </c>
      <c r="E19" s="442">
        <f>SUM(B19:D19)</f>
        <v>0</v>
      </c>
    </row>
    <row r="20" spans="1:5" ht="17.25" customHeight="1" hidden="1">
      <c r="A20" s="804" t="s">
        <v>359</v>
      </c>
      <c r="B20" s="818">
        <f>B19</f>
        <v>0</v>
      </c>
      <c r="C20" s="496">
        <f>C19</f>
        <v>0</v>
      </c>
      <c r="D20" s="760">
        <f>D19</f>
        <v>0</v>
      </c>
      <c r="E20" s="454">
        <f>SUM(B20:D20)</f>
        <v>0</v>
      </c>
    </row>
    <row r="21" spans="1:5" ht="17.25" customHeight="1" hidden="1">
      <c r="A21" s="819"/>
      <c r="B21" s="184"/>
      <c r="C21" s="443"/>
      <c r="D21" s="444"/>
      <c r="E21" s="445"/>
    </row>
    <row r="22" spans="1:5" ht="27.75" customHeight="1">
      <c r="A22" s="92" t="s">
        <v>151</v>
      </c>
      <c r="B22" s="184">
        <v>18378</v>
      </c>
      <c r="C22" s="443">
        <v>61480</v>
      </c>
      <c r="D22" s="446">
        <v>2000</v>
      </c>
      <c r="E22" s="208">
        <f>SUM(B22:D22)</f>
        <v>81858</v>
      </c>
    </row>
    <row r="23" spans="1:5" ht="27.75" customHeight="1" thickBot="1">
      <c r="A23" s="779">
        <v>612</v>
      </c>
      <c r="B23" s="780">
        <f>SUM(B21:B22)</f>
        <v>18378</v>
      </c>
      <c r="C23" s="781">
        <f>SUM(C21:C22)</f>
        <v>61480</v>
      </c>
      <c r="D23" s="782">
        <f>SUM(D21:D22)</f>
        <v>2000</v>
      </c>
      <c r="E23" s="783">
        <f>SUM(E21:E22)</f>
        <v>81858</v>
      </c>
    </row>
    <row r="24" spans="1:5" ht="33" customHeight="1" thickTop="1">
      <c r="A24" s="763" t="s">
        <v>7</v>
      </c>
      <c r="B24" s="820">
        <f>B20+B23</f>
        <v>18378</v>
      </c>
      <c r="C24" s="821">
        <f>C20+C23</f>
        <v>61480</v>
      </c>
      <c r="D24" s="822">
        <f>D20+D23</f>
        <v>2000</v>
      </c>
      <c r="E24" s="823">
        <f>E20+E23</f>
        <v>81858</v>
      </c>
    </row>
  </sheetData>
  <sheetProtection/>
  <mergeCells count="1">
    <mergeCell ref="A1:D1"/>
  </mergeCells>
  <printOptions horizontalCentered="1"/>
  <pageMargins left="0.21" right="0.16" top="0.37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5" zoomScaleSheetLayoutView="75" zoomScalePageLayoutView="0" workbookViewId="0" topLeftCell="A1">
      <pane ySplit="1" topLeftCell="BM2" activePane="bottomLeft" state="frozen"/>
      <selection pane="topLeft" activeCell="D2" sqref="D2"/>
      <selection pane="bottomLeft" activeCell="I22" sqref="I22"/>
    </sheetView>
  </sheetViews>
  <sheetFormatPr defaultColWidth="9.00390625" defaultRowHeight="12.75"/>
  <cols>
    <col min="1" max="1" width="26.875" style="759" customWidth="1"/>
    <col min="2" max="5" width="16.875" style="759" customWidth="1"/>
    <col min="6" max="7" width="11.25390625" style="759" customWidth="1"/>
    <col min="8" max="16384" width="9.125" style="759" customWidth="1"/>
  </cols>
  <sheetData>
    <row r="1" spans="1:5" ht="40.5" customHeight="1">
      <c r="A1" s="1293" t="s">
        <v>803</v>
      </c>
      <c r="B1" s="1293"/>
      <c r="C1" s="1293"/>
      <c r="D1" s="1293"/>
      <c r="E1" s="793" t="s">
        <v>749</v>
      </c>
    </row>
    <row r="2" spans="1:7" ht="41.25" customHeight="1" thickBot="1">
      <c r="A2" s="188" t="s">
        <v>237</v>
      </c>
      <c r="B2" s="270" t="s">
        <v>328</v>
      </c>
      <c r="C2" s="270" t="s">
        <v>329</v>
      </c>
      <c r="D2" s="244" t="s">
        <v>434</v>
      </c>
      <c r="E2" s="189" t="s">
        <v>110</v>
      </c>
      <c r="F2" s="824"/>
      <c r="G2" s="825"/>
    </row>
    <row r="3" spans="1:7" ht="20.25" customHeight="1" thickTop="1">
      <c r="A3" s="826" t="s">
        <v>14</v>
      </c>
      <c r="B3" s="827"/>
      <c r="C3" s="828"/>
      <c r="D3" s="829"/>
      <c r="E3" s="191"/>
      <c r="F3" s="824"/>
      <c r="G3" s="825"/>
    </row>
    <row r="4" spans="1:7" ht="20.25" customHeight="1">
      <c r="A4" s="319" t="s">
        <v>257</v>
      </c>
      <c r="B4" s="830"/>
      <c r="C4" s="831">
        <v>9838</v>
      </c>
      <c r="D4" s="832"/>
      <c r="E4" s="261">
        <f>B4+C4+D4</f>
        <v>9838</v>
      </c>
      <c r="F4" s="824"/>
      <c r="G4" s="825"/>
    </row>
    <row r="5" spans="1:7" ht="20.25" customHeight="1">
      <c r="A5" s="319" t="s">
        <v>148</v>
      </c>
      <c r="B5" s="830"/>
      <c r="C5" s="831">
        <v>11669</v>
      </c>
      <c r="D5" s="832"/>
      <c r="E5" s="261">
        <f aca="true" t="shared" si="0" ref="E5:E31">B5+C5+D5</f>
        <v>11669</v>
      </c>
      <c r="F5" s="824"/>
      <c r="G5" s="825"/>
    </row>
    <row r="6" spans="1:7" ht="20.25" customHeight="1">
      <c r="A6" s="319" t="s">
        <v>19</v>
      </c>
      <c r="B6" s="830"/>
      <c r="C6" s="831">
        <v>4410</v>
      </c>
      <c r="D6" s="832"/>
      <c r="E6" s="261">
        <f t="shared" si="0"/>
        <v>4410</v>
      </c>
      <c r="F6" s="824"/>
      <c r="G6" s="825"/>
    </row>
    <row r="7" spans="1:7" ht="20.25" customHeight="1">
      <c r="A7" s="319" t="s">
        <v>258</v>
      </c>
      <c r="B7" s="833"/>
      <c r="C7" s="831">
        <v>3638</v>
      </c>
      <c r="D7" s="832"/>
      <c r="E7" s="261">
        <f t="shared" si="0"/>
        <v>3638</v>
      </c>
      <c r="F7" s="824"/>
      <c r="G7" s="825"/>
    </row>
    <row r="8" spans="1:7" ht="20.25" customHeight="1">
      <c r="A8" s="319" t="s">
        <v>22</v>
      </c>
      <c r="B8" s="833"/>
      <c r="C8" s="831">
        <v>2312</v>
      </c>
      <c r="D8" s="832"/>
      <c r="E8" s="261">
        <f t="shared" si="0"/>
        <v>2312</v>
      </c>
      <c r="F8" s="824"/>
      <c r="G8" s="825"/>
    </row>
    <row r="9" spans="1:7" ht="20.25" customHeight="1">
      <c r="A9" s="319" t="s">
        <v>15</v>
      </c>
      <c r="B9" s="830"/>
      <c r="C9" s="831">
        <v>3527</v>
      </c>
      <c r="D9" s="832"/>
      <c r="E9" s="261">
        <f t="shared" si="0"/>
        <v>3527</v>
      </c>
      <c r="F9" s="824"/>
      <c r="G9" s="825"/>
    </row>
    <row r="10" spans="1:7" ht="20.25" customHeight="1">
      <c r="A10" s="319" t="s">
        <v>16</v>
      </c>
      <c r="B10" s="830"/>
      <c r="C10" s="831">
        <v>2772</v>
      </c>
      <c r="D10" s="832"/>
      <c r="E10" s="261">
        <f t="shared" si="0"/>
        <v>2772</v>
      </c>
      <c r="F10" s="824"/>
      <c r="G10" s="825"/>
    </row>
    <row r="11" spans="1:7" ht="20.25" customHeight="1">
      <c r="A11" s="319" t="s">
        <v>21</v>
      </c>
      <c r="B11" s="830"/>
      <c r="C11" s="831"/>
      <c r="D11" s="832">
        <v>2048</v>
      </c>
      <c r="E11" s="261">
        <f t="shared" si="0"/>
        <v>2048</v>
      </c>
      <c r="F11" s="824"/>
      <c r="G11" s="825"/>
    </row>
    <row r="12" spans="1:7" ht="20.25" customHeight="1">
      <c r="A12" s="319" t="s">
        <v>18</v>
      </c>
      <c r="B12" s="830"/>
      <c r="C12" s="831">
        <v>3459</v>
      </c>
      <c r="D12" s="832"/>
      <c r="E12" s="261">
        <f t="shared" si="0"/>
        <v>3459</v>
      </c>
      <c r="F12" s="824"/>
      <c r="G12" s="825"/>
    </row>
    <row r="13" spans="1:7" ht="20.25" customHeight="1">
      <c r="A13" s="319" t="s">
        <v>149</v>
      </c>
      <c r="B13" s="830"/>
      <c r="C13" s="831">
        <v>3208</v>
      </c>
      <c r="D13" s="832"/>
      <c r="E13" s="261">
        <f t="shared" si="0"/>
        <v>3208</v>
      </c>
      <c r="F13" s="824"/>
      <c r="G13" s="825"/>
    </row>
    <row r="14" spans="1:7" ht="20.25" customHeight="1">
      <c r="A14" s="319" t="s">
        <v>20</v>
      </c>
      <c r="B14" s="830"/>
      <c r="C14" s="831">
        <v>6503</v>
      </c>
      <c r="D14" s="832"/>
      <c r="E14" s="261">
        <f t="shared" si="0"/>
        <v>6503</v>
      </c>
      <c r="F14" s="824"/>
      <c r="G14" s="825"/>
    </row>
    <row r="15" spans="1:7" ht="20.25" customHeight="1">
      <c r="A15" s="319" t="s">
        <v>150</v>
      </c>
      <c r="B15" s="830"/>
      <c r="C15" s="831">
        <v>2319</v>
      </c>
      <c r="D15" s="832"/>
      <c r="E15" s="261">
        <f t="shared" si="0"/>
        <v>2319</v>
      </c>
      <c r="F15" s="824"/>
      <c r="G15" s="825"/>
    </row>
    <row r="16" spans="1:7" ht="20.25" customHeight="1">
      <c r="A16" s="319" t="s">
        <v>17</v>
      </c>
      <c r="B16" s="830"/>
      <c r="C16" s="831">
        <v>8900</v>
      </c>
      <c r="D16" s="832"/>
      <c r="E16" s="261">
        <f t="shared" si="0"/>
        <v>8900</v>
      </c>
      <c r="F16" s="824"/>
      <c r="G16" s="825"/>
    </row>
    <row r="17" spans="1:6" ht="20.25" customHeight="1">
      <c r="A17" s="318" t="s">
        <v>23</v>
      </c>
      <c r="B17" s="173">
        <v>1450.5</v>
      </c>
      <c r="C17" s="174"/>
      <c r="D17" s="834"/>
      <c r="E17" s="261">
        <f t="shared" si="0"/>
        <v>1450.5</v>
      </c>
      <c r="F17" s="824"/>
    </row>
    <row r="18" spans="1:6" ht="20.25" customHeight="1">
      <c r="A18" s="319" t="s">
        <v>27</v>
      </c>
      <c r="B18" s="173">
        <v>1082.5</v>
      </c>
      <c r="C18" s="174"/>
      <c r="D18" s="317"/>
      <c r="E18" s="261">
        <f t="shared" si="0"/>
        <v>1082.5</v>
      </c>
      <c r="F18" s="824"/>
    </row>
    <row r="19" spans="1:6" ht="20.25" customHeight="1">
      <c r="A19" s="319" t="s">
        <v>25</v>
      </c>
      <c r="B19" s="173">
        <v>616</v>
      </c>
      <c r="C19" s="174"/>
      <c r="D19" s="317"/>
      <c r="E19" s="261">
        <f t="shared" si="0"/>
        <v>616</v>
      </c>
      <c r="F19" s="824"/>
    </row>
    <row r="20" spans="1:6" ht="20.25" customHeight="1">
      <c r="A20" s="319" t="s">
        <v>24</v>
      </c>
      <c r="B20" s="173">
        <v>1336.4</v>
      </c>
      <c r="C20" s="174"/>
      <c r="D20" s="317"/>
      <c r="E20" s="261">
        <f t="shared" si="0"/>
        <v>1336.4</v>
      </c>
      <c r="F20" s="824"/>
    </row>
    <row r="21" spans="1:6" ht="20.25" customHeight="1">
      <c r="A21" s="319" t="s">
        <v>33</v>
      </c>
      <c r="B21" s="173">
        <v>1292.1</v>
      </c>
      <c r="C21" s="174"/>
      <c r="D21" s="317"/>
      <c r="E21" s="261">
        <f t="shared" si="0"/>
        <v>1292.1</v>
      </c>
      <c r="F21" s="824"/>
    </row>
    <row r="22" spans="1:6" ht="20.25" customHeight="1">
      <c r="A22" s="319" t="s">
        <v>34</v>
      </c>
      <c r="B22" s="173">
        <v>1048.7</v>
      </c>
      <c r="C22" s="174"/>
      <c r="D22" s="317"/>
      <c r="E22" s="261">
        <f t="shared" si="0"/>
        <v>1048.7</v>
      </c>
      <c r="F22" s="824"/>
    </row>
    <row r="23" spans="1:6" ht="20.25" customHeight="1">
      <c r="A23" s="319" t="s">
        <v>35</v>
      </c>
      <c r="B23" s="173">
        <v>1066.1</v>
      </c>
      <c r="C23" s="174"/>
      <c r="D23" s="317"/>
      <c r="E23" s="261">
        <f t="shared" si="0"/>
        <v>1066.1</v>
      </c>
      <c r="F23" s="824"/>
    </row>
    <row r="24" spans="1:6" ht="20.25" customHeight="1">
      <c r="A24" s="319" t="s">
        <v>26</v>
      </c>
      <c r="B24" s="173">
        <v>1399</v>
      </c>
      <c r="C24" s="174"/>
      <c r="D24" s="317"/>
      <c r="E24" s="261">
        <f t="shared" si="0"/>
        <v>1399</v>
      </c>
      <c r="F24" s="824"/>
    </row>
    <row r="25" spans="1:6" ht="20.25" customHeight="1">
      <c r="A25" s="319" t="s">
        <v>32</v>
      </c>
      <c r="B25" s="173">
        <v>850</v>
      </c>
      <c r="C25" s="174"/>
      <c r="D25" s="317"/>
      <c r="E25" s="261">
        <f t="shared" si="0"/>
        <v>850</v>
      </c>
      <c r="F25" s="824"/>
    </row>
    <row r="26" spans="1:6" ht="20.25" customHeight="1">
      <c r="A26" s="319" t="s">
        <v>30</v>
      </c>
      <c r="B26" s="173">
        <v>1279.5</v>
      </c>
      <c r="C26" s="174"/>
      <c r="D26" s="317"/>
      <c r="E26" s="261">
        <f t="shared" si="0"/>
        <v>1279.5</v>
      </c>
      <c r="F26" s="824"/>
    </row>
    <row r="27" spans="1:6" ht="20.25" customHeight="1">
      <c r="A27" s="319" t="s">
        <v>36</v>
      </c>
      <c r="B27" s="173">
        <v>1067</v>
      </c>
      <c r="C27" s="174"/>
      <c r="D27" s="317"/>
      <c r="E27" s="261">
        <f t="shared" si="0"/>
        <v>1067</v>
      </c>
      <c r="F27" s="824"/>
    </row>
    <row r="28" spans="1:6" ht="20.25" customHeight="1">
      <c r="A28" s="319" t="s">
        <v>29</v>
      </c>
      <c r="B28" s="173">
        <v>1015.6</v>
      </c>
      <c r="C28" s="174"/>
      <c r="D28" s="317"/>
      <c r="E28" s="261">
        <f t="shared" si="0"/>
        <v>1015.6</v>
      </c>
      <c r="F28" s="824"/>
    </row>
    <row r="29" spans="1:6" ht="20.25" customHeight="1">
      <c r="A29" s="319" t="s">
        <v>37</v>
      </c>
      <c r="B29" s="173">
        <v>1212</v>
      </c>
      <c r="C29" s="174"/>
      <c r="D29" s="317"/>
      <c r="E29" s="261">
        <f t="shared" si="0"/>
        <v>1212</v>
      </c>
      <c r="F29" s="824"/>
    </row>
    <row r="30" spans="1:6" ht="20.25" customHeight="1">
      <c r="A30" s="319" t="s">
        <v>28</v>
      </c>
      <c r="B30" s="173">
        <v>1153</v>
      </c>
      <c r="C30" s="174"/>
      <c r="D30" s="317"/>
      <c r="E30" s="261">
        <f t="shared" si="0"/>
        <v>1153</v>
      </c>
      <c r="F30" s="824"/>
    </row>
    <row r="31" spans="1:6" ht="22.5" customHeight="1" thickBot="1">
      <c r="A31" s="1147" t="s">
        <v>31</v>
      </c>
      <c r="B31" s="1148">
        <v>900.8</v>
      </c>
      <c r="C31" s="1149"/>
      <c r="D31" s="1150"/>
      <c r="E31" s="1151">
        <f t="shared" si="0"/>
        <v>900.8</v>
      </c>
      <c r="F31" s="824"/>
    </row>
    <row r="32" spans="1:6" ht="18" customHeight="1" hidden="1" thickBot="1">
      <c r="A32" s="1142">
        <v>5331</v>
      </c>
      <c r="B32" s="1143">
        <f>SUM(B3:B31)</f>
        <v>16769.2</v>
      </c>
      <c r="C32" s="1144">
        <f>SUM(C3:C31)</f>
        <v>62555</v>
      </c>
      <c r="D32" s="1145">
        <f>SUM(D3:D31)</f>
        <v>2048</v>
      </c>
      <c r="E32" s="1146">
        <f>B32+C32+D32</f>
        <v>81372.2</v>
      </c>
      <c r="F32" s="824"/>
    </row>
    <row r="33" spans="1:6" ht="30" customHeight="1" thickTop="1">
      <c r="A33" s="318" t="s">
        <v>7</v>
      </c>
      <c r="B33" s="765">
        <f>SUM(B32)</f>
        <v>16769.2</v>
      </c>
      <c r="C33" s="764">
        <f>SUM(C32)</f>
        <v>62555</v>
      </c>
      <c r="D33" s="836">
        <f>SUM(D32)</f>
        <v>2048</v>
      </c>
      <c r="E33" s="784">
        <f>SUM(E32)</f>
        <v>81372.2</v>
      </c>
      <c r="F33" s="824"/>
    </row>
    <row r="34" spans="1:5" ht="26.25" customHeight="1">
      <c r="A34" s="837"/>
      <c r="B34" s="837"/>
      <c r="C34" s="837"/>
      <c r="D34" s="837"/>
      <c r="E34" s="837"/>
    </row>
    <row r="35" ht="45" customHeight="1">
      <c r="A35" s="838"/>
    </row>
    <row r="39" ht="0.75" customHeight="1" hidden="1"/>
    <row r="40" ht="0.75" customHeight="1" hidden="1"/>
    <row r="41" ht="0.75" customHeight="1" hidden="1"/>
    <row r="42" ht="0.75" customHeight="1" hidden="1"/>
    <row r="43" ht="0.75" customHeight="1" hidden="1"/>
    <row r="44" ht="0.75" customHeight="1" hidden="1"/>
    <row r="45" ht="0.75" customHeight="1" hidden="1"/>
    <row r="46" ht="0.75" customHeight="1" hidden="1"/>
    <row r="47" ht="0.75" customHeight="1" hidden="1"/>
    <row r="48" ht="0.75" customHeight="1" hidden="1"/>
    <row r="49" ht="0.75" customHeight="1" hidden="1"/>
    <row r="50" ht="0.75" customHeight="1" hidden="1"/>
    <row r="51" ht="0.75" customHeight="1" hidden="1"/>
    <row r="52" ht="0.75" customHeight="1" hidden="1"/>
    <row r="53" ht="0.75" customHeight="1" hidden="1"/>
    <row r="54" ht="0.75" customHeight="1" hidden="1"/>
    <row r="55" ht="0.75" customHeight="1" hidden="1"/>
    <row r="56" ht="0.75" customHeight="1" hidden="1"/>
    <row r="57" ht="0.75" customHeight="1" hidden="1"/>
    <row r="58" ht="0.75" customHeight="1" hidden="1"/>
    <row r="59" ht="0.75" customHeight="1" hidden="1"/>
    <row r="60" ht="0.75" customHeight="1" hidden="1"/>
    <row r="61" ht="0.75" customHeight="1" hidden="1"/>
    <row r="62" ht="0.75" customHeight="1"/>
    <row r="63" ht="22.5" customHeight="1"/>
    <row r="64" ht="24" customHeight="1"/>
    <row r="69" ht="21.75" customHeight="1"/>
  </sheetData>
  <sheetProtection/>
  <mergeCells count="1">
    <mergeCell ref="A1:D1"/>
  </mergeCells>
  <printOptions horizontalCentered="1"/>
  <pageMargins left="0.21" right="0.18" top="0.51" bottom="0.22" header="0.2362204724409449" footer="0.1968503937007874"/>
  <pageSetup horizontalDpi="600" verticalDpi="600" orientation="portrait" paperSize="9" r:id="rId1"/>
  <headerFooter alignWithMargins="0">
    <oddFooter>&amp;L&amp;"Times New Roman CE,Obyčejné"&amp;9Rozpočet na rok 2009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Normal="85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31.625" style="841" customWidth="1"/>
    <col min="2" max="10" width="12.375" style="841" customWidth="1"/>
    <col min="11" max="15" width="14.25390625" style="841" customWidth="1"/>
    <col min="16" max="16" width="16.375" style="841" customWidth="1"/>
    <col min="17" max="16384" width="9.125" style="841" customWidth="1"/>
  </cols>
  <sheetData>
    <row r="1" spans="1:17" ht="45.75" customHeight="1">
      <c r="A1" s="1296" t="s">
        <v>804</v>
      </c>
      <c r="B1" s="1296"/>
      <c r="C1" s="1296"/>
      <c r="D1" s="1296"/>
      <c r="E1" s="1296"/>
      <c r="F1" s="1296"/>
      <c r="G1" s="1296"/>
      <c r="H1" s="1296"/>
      <c r="I1" s="788"/>
      <c r="J1" s="802" t="s">
        <v>750</v>
      </c>
      <c r="K1" s="788"/>
      <c r="L1" s="788"/>
      <c r="M1" s="788"/>
      <c r="N1" s="788"/>
      <c r="O1" s="839"/>
      <c r="P1" s="840"/>
      <c r="Q1" s="348"/>
    </row>
    <row r="2" spans="1:15" ht="58.5" customHeight="1" thickBot="1">
      <c r="A2" s="842" t="s">
        <v>238</v>
      </c>
      <c r="B2" s="843" t="s">
        <v>651</v>
      </c>
      <c r="C2" s="844" t="s">
        <v>404</v>
      </c>
      <c r="D2" s="845" t="s">
        <v>524</v>
      </c>
      <c r="E2" s="845" t="s">
        <v>525</v>
      </c>
      <c r="F2" s="846" t="s">
        <v>522</v>
      </c>
      <c r="G2" s="847" t="s">
        <v>405</v>
      </c>
      <c r="H2" s="846" t="s">
        <v>645</v>
      </c>
      <c r="I2" s="846" t="s">
        <v>486</v>
      </c>
      <c r="J2" s="846" t="s">
        <v>110</v>
      </c>
      <c r="K2" s="848"/>
      <c r="L2" s="305"/>
      <c r="M2" s="305"/>
      <c r="O2" s="348"/>
    </row>
    <row r="3" spans="1:15" ht="0.75" customHeight="1" thickTop="1">
      <c r="A3" s="849" t="s">
        <v>2</v>
      </c>
      <c r="B3" s="850"/>
      <c r="C3" s="172">
        <v>0</v>
      </c>
      <c r="D3" s="172">
        <v>0</v>
      </c>
      <c r="E3" s="172">
        <v>0</v>
      </c>
      <c r="F3" s="172">
        <v>0</v>
      </c>
      <c r="G3" s="172">
        <v>0</v>
      </c>
      <c r="H3" s="172">
        <v>0</v>
      </c>
      <c r="I3" s="209"/>
      <c r="J3" s="331">
        <f>SUM(C3:H3)</f>
        <v>0</v>
      </c>
      <c r="K3" s="848"/>
      <c r="L3" s="306"/>
      <c r="M3" s="306"/>
      <c r="O3" s="348"/>
    </row>
    <row r="4" spans="1:15" ht="19.5" customHeight="1">
      <c r="A4" s="849" t="s">
        <v>8</v>
      </c>
      <c r="B4" s="851"/>
      <c r="C4" s="452">
        <v>0</v>
      </c>
      <c r="D4" s="452">
        <v>0</v>
      </c>
      <c r="E4" s="452">
        <v>5</v>
      </c>
      <c r="F4" s="452">
        <v>0</v>
      </c>
      <c r="G4" s="452">
        <v>0</v>
      </c>
      <c r="H4" s="452">
        <v>0</v>
      </c>
      <c r="I4" s="852"/>
      <c r="J4" s="261">
        <f>SUM(C4:H4)</f>
        <v>5</v>
      </c>
      <c r="K4" s="848"/>
      <c r="L4" s="306"/>
      <c r="M4" s="306"/>
      <c r="O4" s="348"/>
    </row>
    <row r="5" spans="1:15" ht="18" customHeight="1">
      <c r="A5" s="853">
        <v>513</v>
      </c>
      <c r="B5" s="854">
        <f>SUM(B3:B4)</f>
        <v>0</v>
      </c>
      <c r="C5" s="855">
        <f aca="true" t="shared" si="0" ref="C5:J5">SUM(C3:C4)</f>
        <v>0</v>
      </c>
      <c r="D5" s="855">
        <f t="shared" si="0"/>
        <v>0</v>
      </c>
      <c r="E5" s="855">
        <f t="shared" si="0"/>
        <v>5</v>
      </c>
      <c r="F5" s="855">
        <f t="shared" si="0"/>
        <v>0</v>
      </c>
      <c r="G5" s="855">
        <f t="shared" si="0"/>
        <v>0</v>
      </c>
      <c r="H5" s="855">
        <f t="shared" si="0"/>
        <v>0</v>
      </c>
      <c r="I5" s="856">
        <f t="shared" si="0"/>
        <v>0</v>
      </c>
      <c r="J5" s="857">
        <f t="shared" si="0"/>
        <v>5</v>
      </c>
      <c r="K5" s="848"/>
      <c r="L5" s="307"/>
      <c r="M5" s="307"/>
      <c r="O5" s="348"/>
    </row>
    <row r="6" spans="1:15" ht="19.5" customHeight="1" hidden="1">
      <c r="A6" s="853"/>
      <c r="B6" s="854"/>
      <c r="C6" s="858"/>
      <c r="D6" s="858"/>
      <c r="E6" s="858"/>
      <c r="F6" s="858"/>
      <c r="G6" s="858"/>
      <c r="H6" s="859"/>
      <c r="I6" s="860"/>
      <c r="J6" s="861"/>
      <c r="K6" s="848"/>
      <c r="L6" s="307"/>
      <c r="M6" s="307"/>
      <c r="O6" s="348"/>
    </row>
    <row r="7" spans="1:15" ht="19.5" customHeight="1">
      <c r="A7" s="862" t="s">
        <v>66</v>
      </c>
      <c r="B7" s="851"/>
      <c r="C7" s="858">
        <v>0</v>
      </c>
      <c r="D7" s="858">
        <v>0</v>
      </c>
      <c r="E7" s="858">
        <v>50</v>
      </c>
      <c r="F7" s="858">
        <v>0</v>
      </c>
      <c r="G7" s="858">
        <v>0</v>
      </c>
      <c r="H7" s="858">
        <v>0</v>
      </c>
      <c r="I7" s="863"/>
      <c r="J7" s="261">
        <f>SUM(C7:H7)</f>
        <v>50</v>
      </c>
      <c r="K7" s="848"/>
      <c r="L7" s="307"/>
      <c r="M7" s="307"/>
      <c r="O7" s="348"/>
    </row>
    <row r="8" spans="1:15" ht="19.5" customHeight="1">
      <c r="A8" s="862" t="s">
        <v>400</v>
      </c>
      <c r="B8" s="851"/>
      <c r="C8" s="858">
        <v>2160</v>
      </c>
      <c r="D8" s="858">
        <v>20</v>
      </c>
      <c r="E8" s="858">
        <v>598</v>
      </c>
      <c r="F8" s="858">
        <v>0</v>
      </c>
      <c r="G8" s="858">
        <v>0</v>
      </c>
      <c r="H8" s="858">
        <v>0</v>
      </c>
      <c r="I8" s="863"/>
      <c r="J8" s="261">
        <f>SUM(C8:H8)</f>
        <v>2778</v>
      </c>
      <c r="K8" s="848"/>
      <c r="L8" s="306"/>
      <c r="M8" s="306"/>
      <c r="O8" s="348"/>
    </row>
    <row r="9" spans="1:15" ht="18" customHeight="1">
      <c r="A9" s="864">
        <v>516</v>
      </c>
      <c r="B9" s="502">
        <f>SUM(B7:B8)</f>
        <v>0</v>
      </c>
      <c r="C9" s="496">
        <f aca="true" t="shared" si="1" ref="C9:J9">SUM(C6:C8)</f>
        <v>2160</v>
      </c>
      <c r="D9" s="496">
        <f t="shared" si="1"/>
        <v>20</v>
      </c>
      <c r="E9" s="496">
        <f t="shared" si="1"/>
        <v>648</v>
      </c>
      <c r="F9" s="496">
        <f t="shared" si="1"/>
        <v>0</v>
      </c>
      <c r="G9" s="496">
        <f t="shared" si="1"/>
        <v>0</v>
      </c>
      <c r="H9" s="496">
        <f t="shared" si="1"/>
        <v>0</v>
      </c>
      <c r="I9" s="760">
        <f t="shared" si="1"/>
        <v>0</v>
      </c>
      <c r="J9" s="865">
        <f t="shared" si="1"/>
        <v>2828</v>
      </c>
      <c r="K9" s="848"/>
      <c r="L9" s="307"/>
      <c r="M9" s="307"/>
      <c r="O9" s="348"/>
    </row>
    <row r="10" spans="1:15" ht="19.5" customHeight="1" hidden="1">
      <c r="A10" s="866"/>
      <c r="B10" s="867"/>
      <c r="C10" s="174"/>
      <c r="D10" s="174"/>
      <c r="E10" s="174"/>
      <c r="F10" s="174"/>
      <c r="G10" s="174"/>
      <c r="H10" s="868">
        <v>0</v>
      </c>
      <c r="I10" s="446"/>
      <c r="J10" s="261">
        <f>SUM(C10:H10)</f>
        <v>0</v>
      </c>
      <c r="K10" s="848"/>
      <c r="L10" s="306"/>
      <c r="M10" s="306"/>
      <c r="O10" s="348"/>
    </row>
    <row r="11" spans="1:15" ht="19.5" customHeight="1">
      <c r="A11" s="862" t="s">
        <v>39</v>
      </c>
      <c r="B11" s="851"/>
      <c r="C11" s="452">
        <v>0</v>
      </c>
      <c r="D11" s="452">
        <v>10</v>
      </c>
      <c r="E11" s="452">
        <v>0</v>
      </c>
      <c r="F11" s="452">
        <v>0</v>
      </c>
      <c r="G11" s="452">
        <v>0</v>
      </c>
      <c r="H11" s="452">
        <v>0</v>
      </c>
      <c r="I11" s="852"/>
      <c r="J11" s="261">
        <f>SUM(C11:H11)</f>
        <v>10</v>
      </c>
      <c r="K11" s="848"/>
      <c r="L11" s="306"/>
      <c r="M11" s="306"/>
      <c r="O11" s="348"/>
    </row>
    <row r="12" spans="1:16" ht="19.5" customHeight="1">
      <c r="A12" s="862" t="s">
        <v>40</v>
      </c>
      <c r="B12" s="851"/>
      <c r="C12" s="452">
        <v>20</v>
      </c>
      <c r="D12" s="452">
        <v>0</v>
      </c>
      <c r="E12" s="452">
        <v>30</v>
      </c>
      <c r="F12" s="452">
        <v>0</v>
      </c>
      <c r="G12" s="452">
        <v>0</v>
      </c>
      <c r="H12" s="452">
        <v>0</v>
      </c>
      <c r="I12" s="852"/>
      <c r="J12" s="261">
        <f>SUM(C12:H12)</f>
        <v>50</v>
      </c>
      <c r="K12" s="848"/>
      <c r="L12" s="306"/>
      <c r="M12" s="306"/>
      <c r="O12" s="348"/>
      <c r="P12" s="869"/>
    </row>
    <row r="13" spans="1:13" ht="19.5" customHeight="1">
      <c r="A13" s="864">
        <v>517</v>
      </c>
      <c r="B13" s="502">
        <f>SUM(B11:B12)</f>
        <v>0</v>
      </c>
      <c r="C13" s="496">
        <f aca="true" t="shared" si="2" ref="C13:J13">SUM(C10:C12)</f>
        <v>20</v>
      </c>
      <c r="D13" s="773">
        <f t="shared" si="2"/>
        <v>10</v>
      </c>
      <c r="E13" s="773">
        <f t="shared" si="2"/>
        <v>30</v>
      </c>
      <c r="F13" s="773">
        <f t="shared" si="2"/>
        <v>0</v>
      </c>
      <c r="G13" s="773">
        <f>SUM(G11:G12)</f>
        <v>0</v>
      </c>
      <c r="H13" s="773">
        <f t="shared" si="2"/>
        <v>0</v>
      </c>
      <c r="I13" s="774">
        <f t="shared" si="2"/>
        <v>0</v>
      </c>
      <c r="J13" s="795">
        <f t="shared" si="2"/>
        <v>60</v>
      </c>
      <c r="K13" s="848"/>
      <c r="L13" s="307"/>
      <c r="M13" s="307"/>
    </row>
    <row r="14" spans="1:13" ht="19.5" customHeight="1" hidden="1">
      <c r="A14" s="862"/>
      <c r="B14" s="851"/>
      <c r="C14" s="452"/>
      <c r="D14" s="174"/>
      <c r="E14" s="174"/>
      <c r="F14" s="174"/>
      <c r="G14" s="174"/>
      <c r="H14" s="868">
        <v>0</v>
      </c>
      <c r="I14" s="446"/>
      <c r="J14" s="261">
        <f>SUM(C14:H14)</f>
        <v>0</v>
      </c>
      <c r="K14" s="848"/>
      <c r="L14" s="306"/>
      <c r="M14" s="306"/>
    </row>
    <row r="15" spans="1:13" ht="19.5" customHeight="1" hidden="1">
      <c r="A15" s="92" t="s">
        <v>113</v>
      </c>
      <c r="B15" s="499"/>
      <c r="C15" s="452">
        <v>0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852"/>
      <c r="J15" s="261">
        <f>SUM(C15:H15)</f>
        <v>0</v>
      </c>
      <c r="K15" s="848"/>
      <c r="L15" s="306"/>
      <c r="M15" s="306"/>
    </row>
    <row r="16" spans="1:13" ht="19.5" customHeight="1" hidden="1">
      <c r="A16" s="870">
        <v>519</v>
      </c>
      <c r="B16" s="871"/>
      <c r="C16" s="872">
        <f aca="true" t="shared" si="3" ref="C16:J16">C15</f>
        <v>0</v>
      </c>
      <c r="D16" s="872">
        <f t="shared" si="3"/>
        <v>0</v>
      </c>
      <c r="E16" s="872">
        <f t="shared" si="3"/>
        <v>0</v>
      </c>
      <c r="F16" s="872">
        <f t="shared" si="3"/>
        <v>0</v>
      </c>
      <c r="G16" s="872">
        <f t="shared" si="3"/>
        <v>0</v>
      </c>
      <c r="H16" s="872">
        <f t="shared" si="3"/>
        <v>0</v>
      </c>
      <c r="I16" s="873">
        <f t="shared" si="3"/>
        <v>0</v>
      </c>
      <c r="J16" s="874">
        <f t="shared" si="3"/>
        <v>0</v>
      </c>
      <c r="K16" s="848"/>
      <c r="L16" s="306"/>
      <c r="M16" s="306"/>
    </row>
    <row r="17" spans="1:13" ht="0.75" customHeight="1" hidden="1">
      <c r="A17" s="92"/>
      <c r="B17" s="499"/>
      <c r="C17" s="333"/>
      <c r="D17" s="333"/>
      <c r="E17" s="333"/>
      <c r="F17" s="333"/>
      <c r="G17" s="333"/>
      <c r="H17" s="333"/>
      <c r="I17" s="334"/>
      <c r="J17" s="304"/>
      <c r="K17" s="848"/>
      <c r="L17" s="306"/>
      <c r="M17" s="306"/>
    </row>
    <row r="18" spans="1:13" ht="19.5" customHeight="1">
      <c r="A18" s="316" t="s">
        <v>411</v>
      </c>
      <c r="B18" s="500"/>
      <c r="C18" s="333">
        <v>200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4"/>
      <c r="J18" s="304">
        <f>SUM(C18:H18)</f>
        <v>200</v>
      </c>
      <c r="K18" s="848"/>
      <c r="L18" s="306"/>
      <c r="M18" s="306"/>
    </row>
    <row r="19" spans="1:13" ht="19.5" customHeight="1">
      <c r="A19" s="870">
        <v>521</v>
      </c>
      <c r="B19" s="871">
        <f>SUM(B18)</f>
        <v>0</v>
      </c>
      <c r="C19" s="875">
        <f aca="true" t="shared" si="4" ref="C19:J19">SUM(C17:C18)</f>
        <v>200</v>
      </c>
      <c r="D19" s="875">
        <f t="shared" si="4"/>
        <v>0</v>
      </c>
      <c r="E19" s="875">
        <f t="shared" si="4"/>
        <v>0</v>
      </c>
      <c r="F19" s="875">
        <f t="shared" si="4"/>
        <v>0</v>
      </c>
      <c r="G19" s="875">
        <f t="shared" si="4"/>
        <v>0</v>
      </c>
      <c r="H19" s="875">
        <f t="shared" si="4"/>
        <v>0</v>
      </c>
      <c r="I19" s="876">
        <f t="shared" si="4"/>
        <v>0</v>
      </c>
      <c r="J19" s="877">
        <f t="shared" si="4"/>
        <v>200</v>
      </c>
      <c r="K19" s="848"/>
      <c r="L19" s="306"/>
      <c r="M19" s="306"/>
    </row>
    <row r="20" spans="1:13" ht="19.5" customHeight="1">
      <c r="A20" s="819" t="s">
        <v>401</v>
      </c>
      <c r="B20" s="878"/>
      <c r="C20" s="452">
        <v>450</v>
      </c>
      <c r="D20" s="452">
        <v>0</v>
      </c>
      <c r="E20" s="452">
        <v>90</v>
      </c>
      <c r="F20" s="452">
        <v>0</v>
      </c>
      <c r="G20" s="452">
        <v>0</v>
      </c>
      <c r="H20" s="452">
        <v>0</v>
      </c>
      <c r="I20" s="852"/>
      <c r="J20" s="261">
        <f>SUM(C20:H20)</f>
        <v>540</v>
      </c>
      <c r="K20" s="848"/>
      <c r="L20" s="306"/>
      <c r="M20" s="306"/>
    </row>
    <row r="21" spans="1:13" ht="18.75" customHeight="1">
      <c r="A21" s="819" t="s">
        <v>424</v>
      </c>
      <c r="B21" s="878"/>
      <c r="C21" s="452">
        <v>0</v>
      </c>
      <c r="D21" s="452">
        <v>0</v>
      </c>
      <c r="E21" s="452">
        <v>0</v>
      </c>
      <c r="F21" s="452">
        <v>0</v>
      </c>
      <c r="G21" s="452">
        <v>1000</v>
      </c>
      <c r="H21" s="452">
        <v>0</v>
      </c>
      <c r="I21" s="852"/>
      <c r="J21" s="261">
        <f>SUM(C21:H21)</f>
        <v>1000</v>
      </c>
      <c r="K21" s="848"/>
      <c r="L21" s="306"/>
      <c r="M21" s="306"/>
    </row>
    <row r="22" spans="1:13" ht="19.5" customHeight="1" hidden="1">
      <c r="A22" s="819" t="s">
        <v>402</v>
      </c>
      <c r="B22" s="878"/>
      <c r="C22" s="452">
        <v>0</v>
      </c>
      <c r="D22" s="452">
        <v>0</v>
      </c>
      <c r="E22" s="452">
        <v>0</v>
      </c>
      <c r="F22" s="452">
        <v>0</v>
      </c>
      <c r="G22" s="452">
        <v>0</v>
      </c>
      <c r="H22" s="452">
        <v>0</v>
      </c>
      <c r="I22" s="852"/>
      <c r="J22" s="261">
        <f>SUM(C22:H22)</f>
        <v>0</v>
      </c>
      <c r="K22" s="848"/>
      <c r="L22" s="306"/>
      <c r="M22" s="306"/>
    </row>
    <row r="23" spans="1:13" ht="19.5" customHeight="1">
      <c r="A23" s="819" t="s">
        <v>403</v>
      </c>
      <c r="B23" s="878"/>
      <c r="C23" s="452">
        <v>2100</v>
      </c>
      <c r="D23" s="452">
        <v>200</v>
      </c>
      <c r="E23" s="452">
        <v>300</v>
      </c>
      <c r="F23" s="452">
        <v>0</v>
      </c>
      <c r="G23" s="452">
        <v>0</v>
      </c>
      <c r="H23" s="452">
        <v>0</v>
      </c>
      <c r="I23" s="852"/>
      <c r="J23" s="261">
        <f>SUM(C23:H23)</f>
        <v>2600</v>
      </c>
      <c r="K23" s="848"/>
      <c r="L23" s="306"/>
      <c r="M23" s="306"/>
    </row>
    <row r="24" spans="1:13" ht="18.75" customHeight="1">
      <c r="A24" s="853">
        <v>522</v>
      </c>
      <c r="B24" s="854">
        <f aca="true" t="shared" si="5" ref="B24:G24">SUM(B20:B23)</f>
        <v>0</v>
      </c>
      <c r="C24" s="855">
        <f t="shared" si="5"/>
        <v>2550</v>
      </c>
      <c r="D24" s="855">
        <f t="shared" si="5"/>
        <v>200</v>
      </c>
      <c r="E24" s="855">
        <f t="shared" si="5"/>
        <v>390</v>
      </c>
      <c r="F24" s="855">
        <f t="shared" si="5"/>
        <v>0</v>
      </c>
      <c r="G24" s="855">
        <f t="shared" si="5"/>
        <v>1000</v>
      </c>
      <c r="H24" s="855">
        <v>0</v>
      </c>
      <c r="I24" s="856">
        <v>0</v>
      </c>
      <c r="J24" s="857">
        <f>SUM(J20:J23)</f>
        <v>4140</v>
      </c>
      <c r="K24" s="848"/>
      <c r="L24" s="307"/>
      <c r="M24" s="307"/>
    </row>
    <row r="25" spans="1:13" ht="19.5" customHeight="1" hidden="1">
      <c r="A25" s="862"/>
      <c r="B25" s="851"/>
      <c r="C25" s="452"/>
      <c r="D25" s="452"/>
      <c r="E25" s="452"/>
      <c r="F25" s="452"/>
      <c r="G25" s="452"/>
      <c r="H25" s="868"/>
      <c r="I25" s="446"/>
      <c r="J25" s="261"/>
      <c r="K25" s="848"/>
      <c r="L25" s="306"/>
      <c r="M25" s="306"/>
    </row>
    <row r="26" spans="1:13" ht="19.5" customHeight="1" hidden="1">
      <c r="A26" s="377" t="s">
        <v>652</v>
      </c>
      <c r="B26" s="851">
        <v>0</v>
      </c>
      <c r="C26" s="452">
        <v>0</v>
      </c>
      <c r="D26" s="452">
        <v>0</v>
      </c>
      <c r="E26" s="452">
        <v>0</v>
      </c>
      <c r="F26" s="452">
        <v>0</v>
      </c>
      <c r="G26" s="452">
        <v>0</v>
      </c>
      <c r="H26" s="452">
        <v>0</v>
      </c>
      <c r="I26" s="852"/>
      <c r="J26" s="261">
        <f>SUM(B26:I26)</f>
        <v>0</v>
      </c>
      <c r="K26" s="848"/>
      <c r="L26" s="306"/>
      <c r="M26" s="306"/>
    </row>
    <row r="27" spans="1:13" ht="19.5" customHeight="1" hidden="1">
      <c r="A27" s="879">
        <v>635</v>
      </c>
      <c r="B27" s="880">
        <f>B26</f>
        <v>0</v>
      </c>
      <c r="C27" s="881">
        <f>SUM(C25:C26)</f>
        <v>0</v>
      </c>
      <c r="D27" s="881">
        <f>SUM(D25:D26)</f>
        <v>0</v>
      </c>
      <c r="E27" s="881">
        <f>SUM(E25:E26)</f>
        <v>0</v>
      </c>
      <c r="F27" s="881">
        <f>SUM(F25:F26)</f>
        <v>0</v>
      </c>
      <c r="G27" s="881">
        <f>SUM(G25:G26)</f>
        <v>0</v>
      </c>
      <c r="H27" s="881">
        <v>0</v>
      </c>
      <c r="I27" s="882">
        <v>0</v>
      </c>
      <c r="J27" s="883">
        <f>SUM(J25:J26)</f>
        <v>0</v>
      </c>
      <c r="K27" s="848"/>
      <c r="L27" s="376"/>
      <c r="M27" s="376"/>
    </row>
    <row r="28" spans="1:13" ht="19.5" customHeight="1" hidden="1">
      <c r="A28" s="377" t="s">
        <v>523</v>
      </c>
      <c r="B28" s="501"/>
      <c r="C28" s="379"/>
      <c r="D28" s="379"/>
      <c r="E28" s="379"/>
      <c r="F28" s="379"/>
      <c r="G28" s="379"/>
      <c r="H28" s="379"/>
      <c r="I28" s="380">
        <v>0</v>
      </c>
      <c r="J28" s="378">
        <f>SUM(C28:I28)</f>
        <v>0</v>
      </c>
      <c r="K28" s="848"/>
      <c r="L28" s="376"/>
      <c r="M28" s="376"/>
    </row>
    <row r="29" spans="1:13" ht="19.5" customHeight="1" hidden="1" thickBot="1">
      <c r="A29" s="884">
        <v>638</v>
      </c>
      <c r="B29" s="885">
        <f>B28</f>
        <v>0</v>
      </c>
      <c r="C29" s="835">
        <f>SUM(C28)</f>
        <v>0</v>
      </c>
      <c r="D29" s="835">
        <f aca="true" t="shared" si="6" ref="D29:J29">SUM(D28)</f>
        <v>0</v>
      </c>
      <c r="E29" s="835">
        <f t="shared" si="6"/>
        <v>0</v>
      </c>
      <c r="F29" s="835">
        <f t="shared" si="6"/>
        <v>0</v>
      </c>
      <c r="G29" s="835">
        <f t="shared" si="6"/>
        <v>0</v>
      </c>
      <c r="H29" s="835">
        <f t="shared" si="6"/>
        <v>0</v>
      </c>
      <c r="I29" s="886">
        <f t="shared" si="6"/>
        <v>0</v>
      </c>
      <c r="J29" s="887">
        <f t="shared" si="6"/>
        <v>0</v>
      </c>
      <c r="K29" s="848"/>
      <c r="L29" s="376"/>
      <c r="M29" s="376"/>
    </row>
    <row r="30" spans="1:13" ht="30.75" customHeight="1">
      <c r="A30" s="888" t="s">
        <v>7</v>
      </c>
      <c r="B30" s="889">
        <f>B5+B9+B13+B19+B24+B27+B29</f>
        <v>0</v>
      </c>
      <c r="C30" s="785">
        <f>C5+C9+C13+C16+C24+C27+C19+C29</f>
        <v>4930</v>
      </c>
      <c r="D30" s="785">
        <f aca="true" t="shared" si="7" ref="D30:J30">D5+D9+D13+D16+D24+D27+D19+D29</f>
        <v>230</v>
      </c>
      <c r="E30" s="785">
        <f t="shared" si="7"/>
        <v>1073</v>
      </c>
      <c r="F30" s="785">
        <f t="shared" si="7"/>
        <v>0</v>
      </c>
      <c r="G30" s="785">
        <f t="shared" si="7"/>
        <v>1000</v>
      </c>
      <c r="H30" s="785">
        <f t="shared" si="7"/>
        <v>0</v>
      </c>
      <c r="I30" s="786">
        <f t="shared" si="7"/>
        <v>0</v>
      </c>
      <c r="J30" s="784">
        <f t="shared" si="7"/>
        <v>7233</v>
      </c>
      <c r="K30" s="890"/>
      <c r="L30" s="308"/>
      <c r="M30" s="308"/>
    </row>
    <row r="31" spans="1:15" ht="14.25">
      <c r="A31" s="848"/>
      <c r="B31" s="848"/>
      <c r="C31" s="848"/>
      <c r="D31" s="848"/>
      <c r="E31" s="848"/>
      <c r="F31" s="848"/>
      <c r="G31" s="848"/>
      <c r="H31" s="890"/>
      <c r="I31" s="890"/>
      <c r="J31" s="890"/>
      <c r="K31" s="848"/>
      <c r="L31" s="848"/>
      <c r="M31" s="308"/>
      <c r="N31" s="848"/>
      <c r="O31" s="848"/>
    </row>
    <row r="32" spans="1:15" ht="12.75">
      <c r="A32" s="309"/>
      <c r="B32" s="309"/>
      <c r="C32" s="310"/>
      <c r="D32" s="311"/>
      <c r="E32" s="305"/>
      <c r="F32" s="305"/>
      <c r="G32" s="305"/>
      <c r="H32" s="891"/>
      <c r="I32" s="891"/>
      <c r="J32" s="891"/>
      <c r="K32" s="848"/>
      <c r="L32" s="848"/>
      <c r="M32" s="848"/>
      <c r="N32" s="848"/>
      <c r="O32" s="848"/>
    </row>
    <row r="33" ht="12.75">
      <c r="D33" s="892"/>
    </row>
  </sheetData>
  <sheetProtection/>
  <mergeCells count="1">
    <mergeCell ref="A1:H1"/>
  </mergeCells>
  <printOptions horizontalCentered="1"/>
  <pageMargins left="0.17" right="0.16" top="0.32" bottom="0.41" header="0.1968503937007874" footer="0.19"/>
  <pageSetup horizontalDpi="600" verticalDpi="600" orientation="landscape" paperSize="9" r:id="rId1"/>
  <headerFooter alignWithMargins="0">
    <oddFooter>&amp;L&amp;"Times New Roman CE,Obyčejné"&amp;8Rozpočet na rok 2009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37.00390625" style="22" customWidth="1"/>
    <col min="2" max="7" width="11.625" style="22" customWidth="1"/>
    <col min="8" max="8" width="13.625" style="22" customWidth="1"/>
    <col min="9" max="9" width="14.00390625" style="22" customWidth="1"/>
    <col min="10" max="16384" width="9.125" style="22" customWidth="1"/>
  </cols>
  <sheetData>
    <row r="1" spans="1:10" ht="51" customHeight="1">
      <c r="A1" s="1209" t="s">
        <v>800</v>
      </c>
      <c r="B1" s="1209"/>
      <c r="C1" s="1209"/>
      <c r="D1" s="1209"/>
      <c r="E1" s="1209"/>
      <c r="F1" s="1209"/>
      <c r="G1" s="110" t="s">
        <v>751</v>
      </c>
      <c r="H1" s="894"/>
      <c r="I1" s="894"/>
      <c r="J1" s="13"/>
    </row>
    <row r="2" spans="1:10" ht="41.25" customHeight="1" thickBot="1">
      <c r="A2" s="1166" t="s">
        <v>239</v>
      </c>
      <c r="B2" s="1167" t="s">
        <v>654</v>
      </c>
      <c r="C2" s="70" t="s">
        <v>324</v>
      </c>
      <c r="D2" s="70" t="s">
        <v>325</v>
      </c>
      <c r="E2" s="70" t="s">
        <v>326</v>
      </c>
      <c r="F2" s="70" t="s">
        <v>327</v>
      </c>
      <c r="G2" s="76" t="s">
        <v>110</v>
      </c>
      <c r="J2" s="13"/>
    </row>
    <row r="3" spans="1:10" ht="18" customHeight="1" hidden="1" thickTop="1">
      <c r="A3" s="77"/>
      <c r="B3" s="153"/>
      <c r="C3" s="154"/>
      <c r="D3" s="154"/>
      <c r="E3" s="154"/>
      <c r="F3" s="155"/>
      <c r="G3" s="895">
        <f>SUM(B3:F3)</f>
        <v>0</v>
      </c>
      <c r="J3" s="13"/>
    </row>
    <row r="4" spans="1:10" ht="18" customHeight="1" hidden="1">
      <c r="A4" s="896" t="s">
        <v>112</v>
      </c>
      <c r="B4" s="897"/>
      <c r="C4" s="898">
        <v>0</v>
      </c>
      <c r="D4" s="898">
        <v>0</v>
      </c>
      <c r="E4" s="147"/>
      <c r="F4" s="899">
        <v>0</v>
      </c>
      <c r="G4" s="148">
        <f>SUM(C4:F4)</f>
        <v>0</v>
      </c>
      <c r="J4" s="13"/>
    </row>
    <row r="5" spans="1:10" ht="18" customHeight="1" hidden="1">
      <c r="A5" s="900">
        <v>501</v>
      </c>
      <c r="B5" s="901">
        <f aca="true" t="shared" si="0" ref="B5:G5">SUM(B3:B4)</f>
        <v>0</v>
      </c>
      <c r="C5" s="902">
        <f t="shared" si="0"/>
        <v>0</v>
      </c>
      <c r="D5" s="902">
        <f t="shared" si="0"/>
        <v>0</v>
      </c>
      <c r="E5" s="902">
        <f t="shared" si="0"/>
        <v>0</v>
      </c>
      <c r="F5" s="903">
        <f t="shared" si="0"/>
        <v>0</v>
      </c>
      <c r="G5" s="904">
        <f t="shared" si="0"/>
        <v>0</v>
      </c>
      <c r="J5" s="13"/>
    </row>
    <row r="6" spans="1:10" ht="18" customHeight="1" hidden="1">
      <c r="A6" s="905"/>
      <c r="B6" s="1155"/>
      <c r="C6" s="149"/>
      <c r="D6" s="149"/>
      <c r="E6" s="149"/>
      <c r="F6" s="150"/>
      <c r="G6" s="152">
        <f>SUM(B6:F6)</f>
        <v>0</v>
      </c>
      <c r="J6" s="13"/>
    </row>
    <row r="7" spans="1:10" ht="18" customHeight="1" hidden="1">
      <c r="A7" s="89"/>
      <c r="B7" s="1156"/>
      <c r="C7" s="147">
        <v>0</v>
      </c>
      <c r="D7" s="147">
        <v>0</v>
      </c>
      <c r="E7" s="147"/>
      <c r="F7" s="151">
        <v>0</v>
      </c>
      <c r="G7" s="148">
        <f>SUM(B7:F7)</f>
        <v>0</v>
      </c>
      <c r="J7" s="13"/>
    </row>
    <row r="8" spans="1:10" ht="18" customHeight="1" hidden="1">
      <c r="A8" s="900">
        <v>503</v>
      </c>
      <c r="B8" s="901">
        <f aca="true" t="shared" si="1" ref="B8:G8">SUM(B6:B7)</f>
        <v>0</v>
      </c>
      <c r="C8" s="902">
        <f t="shared" si="1"/>
        <v>0</v>
      </c>
      <c r="D8" s="902">
        <f t="shared" si="1"/>
        <v>0</v>
      </c>
      <c r="E8" s="902">
        <f t="shared" si="1"/>
        <v>0</v>
      </c>
      <c r="F8" s="903">
        <f t="shared" si="1"/>
        <v>0</v>
      </c>
      <c r="G8" s="906">
        <f t="shared" si="1"/>
        <v>0</v>
      </c>
      <c r="J8" s="13"/>
    </row>
    <row r="9" spans="1:10" ht="18" customHeight="1" hidden="1">
      <c r="A9" s="900"/>
      <c r="B9" s="1158"/>
      <c r="C9" s="1159"/>
      <c r="D9" s="1159"/>
      <c r="E9" s="1159"/>
      <c r="F9" s="1160"/>
      <c r="G9" s="1161">
        <f>SUM(B9:F9)</f>
        <v>0</v>
      </c>
      <c r="J9" s="13"/>
    </row>
    <row r="10" spans="1:10" ht="20.25" customHeight="1" thickTop="1">
      <c r="A10" s="910" t="s">
        <v>413</v>
      </c>
      <c r="B10" s="1162"/>
      <c r="C10" s="1163">
        <v>0</v>
      </c>
      <c r="D10" s="1163">
        <v>5</v>
      </c>
      <c r="E10" s="1163"/>
      <c r="F10" s="1164">
        <v>0</v>
      </c>
      <c r="G10" s="1165">
        <f>SUM(B10:F10)</f>
        <v>5</v>
      </c>
      <c r="J10" s="13"/>
    </row>
    <row r="11" spans="1:10" ht="18" customHeight="1" hidden="1">
      <c r="A11" s="910" t="s">
        <v>444</v>
      </c>
      <c r="B11" s="1157"/>
      <c r="C11" s="907">
        <v>0</v>
      </c>
      <c r="D11" s="907">
        <v>0</v>
      </c>
      <c r="E11" s="907"/>
      <c r="F11" s="908">
        <v>0</v>
      </c>
      <c r="G11" s="909">
        <f>SUM(B11:F11)</f>
        <v>0</v>
      </c>
      <c r="J11" s="13"/>
    </row>
    <row r="12" spans="1:10" ht="20.25" customHeight="1">
      <c r="A12" s="292" t="s">
        <v>8</v>
      </c>
      <c r="B12" s="1157"/>
      <c r="C12" s="907">
        <v>0</v>
      </c>
      <c r="D12" s="907">
        <v>30</v>
      </c>
      <c r="E12" s="907">
        <v>0</v>
      </c>
      <c r="F12" s="908">
        <v>0</v>
      </c>
      <c r="G12" s="909">
        <f>SUM(B12:F12)</f>
        <v>30</v>
      </c>
      <c r="J12" s="13"/>
    </row>
    <row r="13" spans="1:10" ht="20.25" customHeight="1">
      <c r="A13" s="73">
        <v>513</v>
      </c>
      <c r="B13" s="911">
        <f aca="true" t="shared" si="2" ref="B13:G13">SUM(B9:B12)</f>
        <v>0</v>
      </c>
      <c r="C13" s="912">
        <f t="shared" si="2"/>
        <v>0</v>
      </c>
      <c r="D13" s="912">
        <f t="shared" si="2"/>
        <v>35</v>
      </c>
      <c r="E13" s="912">
        <f t="shared" si="2"/>
        <v>0</v>
      </c>
      <c r="F13" s="913">
        <f t="shared" si="2"/>
        <v>0</v>
      </c>
      <c r="G13" s="906">
        <f t="shared" si="2"/>
        <v>35</v>
      </c>
      <c r="J13" s="13"/>
    </row>
    <row r="14" spans="1:10" ht="18" customHeight="1" hidden="1">
      <c r="A14" s="72"/>
      <c r="B14" s="1152"/>
      <c r="C14" s="149"/>
      <c r="D14" s="149"/>
      <c r="E14" s="149"/>
      <c r="F14" s="150"/>
      <c r="G14" s="152"/>
      <c r="J14" s="13"/>
    </row>
    <row r="15" spans="1:10" ht="18" customHeight="1" hidden="1">
      <c r="A15" s="292" t="s">
        <v>414</v>
      </c>
      <c r="B15" s="1152"/>
      <c r="C15" s="149">
        <v>0</v>
      </c>
      <c r="D15" s="149">
        <v>0</v>
      </c>
      <c r="E15" s="149">
        <v>0</v>
      </c>
      <c r="F15" s="150">
        <v>0</v>
      </c>
      <c r="G15" s="152">
        <f>SUM(B15:F15)</f>
        <v>0</v>
      </c>
      <c r="J15" s="13"/>
    </row>
    <row r="16" spans="1:10" ht="20.25" customHeight="1">
      <c r="A16" s="292" t="s">
        <v>415</v>
      </c>
      <c r="B16" s="1152"/>
      <c r="C16" s="149">
        <v>0</v>
      </c>
      <c r="D16" s="149">
        <v>20</v>
      </c>
      <c r="E16" s="149">
        <v>0</v>
      </c>
      <c r="F16" s="150">
        <v>0</v>
      </c>
      <c r="G16" s="152">
        <f>SUM(B16:F16)</f>
        <v>20</v>
      </c>
      <c r="J16" s="13"/>
    </row>
    <row r="17" spans="1:10" ht="20.25" customHeight="1">
      <c r="A17" s="294" t="s">
        <v>400</v>
      </c>
      <c r="B17" s="1152"/>
      <c r="C17" s="149">
        <v>0</v>
      </c>
      <c r="D17" s="149">
        <v>195</v>
      </c>
      <c r="E17" s="149">
        <v>0</v>
      </c>
      <c r="F17" s="150">
        <v>50</v>
      </c>
      <c r="G17" s="152">
        <f>SUM(B17:F17)</f>
        <v>245</v>
      </c>
      <c r="J17" s="13"/>
    </row>
    <row r="18" spans="1:10" ht="20.25" customHeight="1">
      <c r="A18" s="73">
        <v>516</v>
      </c>
      <c r="B18" s="911">
        <f aca="true" t="shared" si="3" ref="B18:G18">SUM(B14:B17)</f>
        <v>0</v>
      </c>
      <c r="C18" s="912">
        <f t="shared" si="3"/>
        <v>0</v>
      </c>
      <c r="D18" s="912">
        <f>SUM(D14:D17)</f>
        <v>215</v>
      </c>
      <c r="E18" s="912">
        <f t="shared" si="3"/>
        <v>0</v>
      </c>
      <c r="F18" s="913">
        <f t="shared" si="3"/>
        <v>50</v>
      </c>
      <c r="G18" s="906">
        <f t="shared" si="3"/>
        <v>265</v>
      </c>
      <c r="J18" s="13"/>
    </row>
    <row r="19" spans="1:10" ht="18" customHeight="1" hidden="1">
      <c r="A19" s="73"/>
      <c r="B19" s="1153"/>
      <c r="C19" s="907"/>
      <c r="D19" s="907"/>
      <c r="E19" s="907"/>
      <c r="F19" s="908"/>
      <c r="G19" s="914">
        <f>SUM(B19:F19)</f>
        <v>0</v>
      </c>
      <c r="J19" s="13"/>
    </row>
    <row r="20" spans="1:10" ht="18" customHeight="1" hidden="1">
      <c r="A20" s="49" t="s">
        <v>13</v>
      </c>
      <c r="B20" s="1153"/>
      <c r="C20" s="907">
        <v>0</v>
      </c>
      <c r="D20" s="907">
        <v>0</v>
      </c>
      <c r="E20" s="907">
        <v>0</v>
      </c>
      <c r="F20" s="908">
        <v>0</v>
      </c>
      <c r="G20" s="914">
        <f>SUM(B20:F20)</f>
        <v>0</v>
      </c>
      <c r="J20" s="13"/>
    </row>
    <row r="21" spans="1:10" ht="18" customHeight="1" hidden="1">
      <c r="A21" s="49" t="s">
        <v>39</v>
      </c>
      <c r="B21" s="1153"/>
      <c r="C21" s="907">
        <v>0</v>
      </c>
      <c r="D21" s="907">
        <v>0</v>
      </c>
      <c r="E21" s="907">
        <v>0</v>
      </c>
      <c r="F21" s="908">
        <v>0</v>
      </c>
      <c r="G21" s="914">
        <f>SUM(B21:F21)</f>
        <v>0</v>
      </c>
      <c r="J21" s="13"/>
    </row>
    <row r="22" spans="1:10" ht="20.25" customHeight="1">
      <c r="A22" s="49" t="s">
        <v>40</v>
      </c>
      <c r="B22" s="1153"/>
      <c r="C22" s="907">
        <v>0</v>
      </c>
      <c r="D22" s="907">
        <v>20</v>
      </c>
      <c r="E22" s="907">
        <v>0</v>
      </c>
      <c r="F22" s="908">
        <v>0</v>
      </c>
      <c r="G22" s="914">
        <f>SUM(B22:F22)</f>
        <v>20</v>
      </c>
      <c r="J22" s="13"/>
    </row>
    <row r="23" spans="1:10" ht="20.25" customHeight="1">
      <c r="A23" s="73">
        <v>517</v>
      </c>
      <c r="B23" s="911">
        <f>SUM(B19:B21)</f>
        <v>0</v>
      </c>
      <c r="C23" s="912">
        <f>SUM(C20:C22)</f>
        <v>0</v>
      </c>
      <c r="D23" s="912">
        <f>SUM(D20:D22)</f>
        <v>20</v>
      </c>
      <c r="E23" s="912">
        <f>SUM(E20:E22)</f>
        <v>0</v>
      </c>
      <c r="F23" s="913">
        <f>SUM(F20:F22)</f>
        <v>0</v>
      </c>
      <c r="G23" s="906">
        <f>SUM(G19:G22)</f>
        <v>20</v>
      </c>
      <c r="J23" s="13"/>
    </row>
    <row r="24" spans="1:10" ht="18" customHeight="1" hidden="1">
      <c r="A24" s="73"/>
      <c r="B24" s="1153"/>
      <c r="C24" s="907"/>
      <c r="D24" s="907"/>
      <c r="E24" s="907"/>
      <c r="F24" s="908"/>
      <c r="G24" s="914">
        <f>SUM(B24:F24)</f>
        <v>0</v>
      </c>
      <c r="J24" s="13"/>
    </row>
    <row r="25" spans="1:10" s="176" customFormat="1" ht="20.25" customHeight="1">
      <c r="A25" s="49" t="s">
        <v>113</v>
      </c>
      <c r="B25" s="1153"/>
      <c r="C25" s="907">
        <v>0</v>
      </c>
      <c r="D25" s="907">
        <v>35</v>
      </c>
      <c r="E25" s="907">
        <v>0</v>
      </c>
      <c r="F25" s="908">
        <v>0</v>
      </c>
      <c r="G25" s="914">
        <f>SUM(B25:F25)</f>
        <v>35</v>
      </c>
      <c r="J25" s="178"/>
    </row>
    <row r="26" spans="1:10" ht="20.25" customHeight="1">
      <c r="A26" s="73">
        <v>519</v>
      </c>
      <c r="B26" s="1153">
        <f>SUM(B25)</f>
        <v>0</v>
      </c>
      <c r="C26" s="916">
        <f>SUM(C25)</f>
        <v>0</v>
      </c>
      <c r="D26" s="916">
        <f>SUM(D25)</f>
        <v>35</v>
      </c>
      <c r="E26" s="916">
        <f>SUM(E25)</f>
        <v>0</v>
      </c>
      <c r="F26" s="917">
        <f>SUM(F25)</f>
        <v>0</v>
      </c>
      <c r="G26" s="918">
        <f>SUM(B26:F26)</f>
        <v>35</v>
      </c>
      <c r="J26" s="13"/>
    </row>
    <row r="27" spans="1:10" ht="20.25" customHeight="1">
      <c r="A27" s="294" t="s">
        <v>412</v>
      </c>
      <c r="B27" s="1153"/>
      <c r="C27" s="907">
        <v>0</v>
      </c>
      <c r="D27" s="907">
        <v>115</v>
      </c>
      <c r="E27" s="907">
        <v>0</v>
      </c>
      <c r="F27" s="908">
        <v>0</v>
      </c>
      <c r="G27" s="914">
        <f>SUM(C27:F27)</f>
        <v>115</v>
      </c>
      <c r="J27" s="13"/>
    </row>
    <row r="28" spans="1:10" ht="20.25" customHeight="1">
      <c r="A28" s="919" t="s">
        <v>401</v>
      </c>
      <c r="B28" s="1153"/>
      <c r="C28" s="907">
        <v>0</v>
      </c>
      <c r="D28" s="907">
        <v>1680.2</v>
      </c>
      <c r="E28" s="907">
        <v>0</v>
      </c>
      <c r="F28" s="908">
        <v>0</v>
      </c>
      <c r="G28" s="914">
        <f>SUM(B28:F28)</f>
        <v>1680.2</v>
      </c>
      <c r="J28" s="13"/>
    </row>
    <row r="29" spans="1:10" ht="18" customHeight="1" hidden="1">
      <c r="A29" s="294" t="s">
        <v>416</v>
      </c>
      <c r="B29" s="1153"/>
      <c r="C29" s="907">
        <v>0</v>
      </c>
      <c r="D29" s="907">
        <v>0</v>
      </c>
      <c r="E29" s="907">
        <v>0</v>
      </c>
      <c r="F29" s="908">
        <v>0</v>
      </c>
      <c r="G29" s="914">
        <f>SUM(B29:F29)</f>
        <v>0</v>
      </c>
      <c r="J29" s="13"/>
    </row>
    <row r="30" spans="1:10" ht="20.25" customHeight="1">
      <c r="A30" s="920">
        <v>522</v>
      </c>
      <c r="B30" s="921">
        <f>SUM(B29)</f>
        <v>0</v>
      </c>
      <c r="C30" s="922">
        <f>SUM(C27:C29)</f>
        <v>0</v>
      </c>
      <c r="D30" s="922">
        <f>SUM(D27:D29)</f>
        <v>1795.2</v>
      </c>
      <c r="E30" s="922">
        <f>SUM(E27:E29)</f>
        <v>0</v>
      </c>
      <c r="F30" s="923">
        <f>SUM(F27:F29)</f>
        <v>0</v>
      </c>
      <c r="G30" s="906">
        <f>SUM(B30:F30)</f>
        <v>1795.2</v>
      </c>
      <c r="J30" s="13"/>
    </row>
    <row r="31" spans="1:10" ht="18" customHeight="1" hidden="1">
      <c r="A31" s="49"/>
      <c r="B31" s="1152"/>
      <c r="C31" s="149"/>
      <c r="D31" s="149"/>
      <c r="E31" s="149"/>
      <c r="F31" s="150"/>
      <c r="G31" s="152">
        <f>SUM(B31:F31)</f>
        <v>0</v>
      </c>
      <c r="J31" s="13"/>
    </row>
    <row r="32" spans="1:10" ht="18" customHeight="1" hidden="1">
      <c r="A32" s="294" t="s">
        <v>417</v>
      </c>
      <c r="B32" s="1152"/>
      <c r="C32" s="149">
        <v>0</v>
      </c>
      <c r="D32" s="149">
        <v>0</v>
      </c>
      <c r="E32" s="149">
        <v>0</v>
      </c>
      <c r="F32" s="150">
        <v>0</v>
      </c>
      <c r="G32" s="152">
        <f>SUM(B32:F32)</f>
        <v>0</v>
      </c>
      <c r="J32" s="13"/>
    </row>
    <row r="33" spans="1:10" ht="18" customHeight="1" hidden="1">
      <c r="A33" s="312">
        <v>533</v>
      </c>
      <c r="B33" s="915">
        <f>SUM(B32)</f>
        <v>0</v>
      </c>
      <c r="C33" s="313">
        <f>SUM(C32)</f>
        <v>0</v>
      </c>
      <c r="D33" s="313">
        <f>SUM(D32)</f>
        <v>0</v>
      </c>
      <c r="E33" s="313">
        <f>SUM(E32)</f>
        <v>0</v>
      </c>
      <c r="F33" s="314">
        <f>SUM(F32)</f>
        <v>0</v>
      </c>
      <c r="G33" s="315">
        <f>SUM(C33:F33)</f>
        <v>0</v>
      </c>
      <c r="J33" s="13"/>
    </row>
    <row r="34" spans="1:10" ht="18" customHeight="1" hidden="1">
      <c r="A34" s="312"/>
      <c r="B34" s="915"/>
      <c r="C34" s="313"/>
      <c r="D34" s="313"/>
      <c r="E34" s="313"/>
      <c r="F34" s="314"/>
      <c r="G34" s="315"/>
      <c r="J34" s="13"/>
    </row>
    <row r="35" spans="1:10" ht="18" customHeight="1" hidden="1">
      <c r="A35" s="294" t="s">
        <v>119</v>
      </c>
      <c r="B35" s="287"/>
      <c r="C35" s="924">
        <v>0</v>
      </c>
      <c r="D35" s="924">
        <v>0</v>
      </c>
      <c r="E35" s="924">
        <v>0</v>
      </c>
      <c r="F35" s="925">
        <v>0</v>
      </c>
      <c r="G35" s="926">
        <f>SUM(C35:F35)</f>
        <v>0</v>
      </c>
      <c r="J35" s="13"/>
    </row>
    <row r="36" spans="1:10" ht="18" customHeight="1" hidden="1">
      <c r="A36" s="320">
        <v>612</v>
      </c>
      <c r="B36" s="1154">
        <f>SUM(B32:B35)</f>
        <v>0</v>
      </c>
      <c r="C36" s="335">
        <f>C35</f>
        <v>0</v>
      </c>
      <c r="D36" s="335">
        <f>D35</f>
        <v>0</v>
      </c>
      <c r="E36" s="335">
        <f>E35</f>
        <v>0</v>
      </c>
      <c r="F36" s="336">
        <f>F35</f>
        <v>0</v>
      </c>
      <c r="G36" s="321">
        <f>G35</f>
        <v>0</v>
      </c>
      <c r="J36" s="13"/>
    </row>
    <row r="37" spans="1:10" ht="18" customHeight="1" hidden="1">
      <c r="A37" s="320"/>
      <c r="B37" s="1154"/>
      <c r="C37" s="335"/>
      <c r="D37" s="335"/>
      <c r="E37" s="335"/>
      <c r="F37" s="748"/>
      <c r="G37" s="321"/>
      <c r="J37" s="13"/>
    </row>
    <row r="38" spans="1:10" ht="20.25" customHeight="1">
      <c r="A38" s="377" t="s">
        <v>652</v>
      </c>
      <c r="B38" s="449">
        <v>250</v>
      </c>
      <c r="C38" s="149">
        <v>0</v>
      </c>
      <c r="D38" s="149">
        <v>0</v>
      </c>
      <c r="E38" s="149">
        <v>0</v>
      </c>
      <c r="F38" s="150">
        <v>0</v>
      </c>
      <c r="G38" s="152">
        <f>SUM(B38:F38)</f>
        <v>250</v>
      </c>
      <c r="J38" s="13"/>
    </row>
    <row r="39" spans="1:10" ht="20.25" customHeight="1" thickBot="1">
      <c r="A39" s="864">
        <v>635</v>
      </c>
      <c r="B39" s="887">
        <f>SUM(B38)</f>
        <v>250</v>
      </c>
      <c r="C39" s="927">
        <f>C38</f>
        <v>0</v>
      </c>
      <c r="D39" s="927">
        <f>D38</f>
        <v>0</v>
      </c>
      <c r="E39" s="927">
        <f>E38</f>
        <v>0</v>
      </c>
      <c r="F39" s="928">
        <f>F38</f>
        <v>0</v>
      </c>
      <c r="G39" s="929">
        <f>SUM(B39:F39)</f>
        <v>250</v>
      </c>
      <c r="H39" s="930"/>
      <c r="J39" s="13"/>
    </row>
    <row r="40" spans="1:10" ht="30" customHeight="1" thickTop="1">
      <c r="A40" s="457" t="s">
        <v>7</v>
      </c>
      <c r="B40" s="931">
        <f>SUM(B39,B30,B23,B18,B13,B8,B5+B33+B26)</f>
        <v>250</v>
      </c>
      <c r="C40" s="932">
        <f>C5+C8+C13+C18+C23+C26+C30+C33+C36+C39</f>
        <v>0</v>
      </c>
      <c r="D40" s="932">
        <f>D5+D8+D13+D18+D23+D26+D30+D33+D36+D39</f>
        <v>2100.2</v>
      </c>
      <c r="E40" s="932">
        <f>E5+E8+E13+E18+E23+E26+E30+E33+E36+E39</f>
        <v>0</v>
      </c>
      <c r="F40" s="933">
        <f>F5+F8+F13+F18+F23+F26+F30+F33+F36+F39</f>
        <v>50</v>
      </c>
      <c r="G40" s="934">
        <f>SUM(B40:F40)</f>
        <v>2400.2</v>
      </c>
      <c r="H40" s="935"/>
      <c r="J40" s="13"/>
    </row>
    <row r="41" spans="1:10" ht="9" customHeight="1">
      <c r="A41" s="43"/>
      <c r="B41" s="43"/>
      <c r="C41" s="44"/>
      <c r="D41" s="44"/>
      <c r="E41" s="44"/>
      <c r="F41" s="44"/>
      <c r="G41" s="44"/>
      <c r="H41" s="3"/>
      <c r="I41" s="3"/>
      <c r="J41" s="13"/>
    </row>
    <row r="42" spans="1:7" ht="12.75">
      <c r="A42" s="60"/>
      <c r="B42" s="60"/>
      <c r="C42" s="61"/>
      <c r="D42" s="78"/>
      <c r="E42" s="74"/>
      <c r="F42" s="74"/>
      <c r="G42" s="755"/>
    </row>
    <row r="43" spans="1:7" ht="13.5" customHeight="1">
      <c r="A43" s="86"/>
      <c r="B43" s="86"/>
      <c r="C43" s="65"/>
      <c r="D43" s="65"/>
      <c r="E43" s="65"/>
      <c r="F43" s="65"/>
      <c r="G43" s="755"/>
    </row>
    <row r="44" spans="1:7" ht="12.75" customHeight="1">
      <c r="A44" s="87"/>
      <c r="B44" s="87"/>
      <c r="C44" s="44"/>
      <c r="D44" s="44"/>
      <c r="E44" s="65"/>
      <c r="F44" s="65"/>
      <c r="G44" s="755"/>
    </row>
    <row r="45" spans="1:7" ht="12.75" customHeight="1">
      <c r="A45" s="87"/>
      <c r="B45" s="87"/>
      <c r="C45" s="44"/>
      <c r="D45" s="44"/>
      <c r="E45" s="65"/>
      <c r="F45" s="65"/>
      <c r="G45" s="755"/>
    </row>
    <row r="46" spans="1:6" ht="12.75">
      <c r="A46" s="936"/>
      <c r="B46" s="936"/>
      <c r="C46" s="937"/>
      <c r="D46" s="937"/>
      <c r="E46" s="11"/>
      <c r="F46" s="11"/>
    </row>
    <row r="47" spans="1:9" ht="12.75">
      <c r="A47" s="938"/>
      <c r="B47" s="938"/>
      <c r="C47" s="3"/>
      <c r="D47" s="3"/>
      <c r="E47" s="14"/>
      <c r="F47" s="14"/>
      <c r="G47" s="15"/>
      <c r="H47" s="14"/>
      <c r="I47" s="16"/>
    </row>
    <row r="48" spans="1:9" ht="12.75" customHeight="1">
      <c r="A48" s="938"/>
      <c r="B48" s="938"/>
      <c r="C48" s="3"/>
      <c r="D48" s="3"/>
      <c r="E48" s="14"/>
      <c r="F48" s="14"/>
      <c r="G48" s="15"/>
      <c r="H48" s="14"/>
      <c r="I48" s="16"/>
    </row>
    <row r="49" spans="1:9" ht="12.75">
      <c r="A49" s="938"/>
      <c r="B49" s="938"/>
      <c r="C49" s="3"/>
      <c r="D49" s="3"/>
      <c r="E49" s="14"/>
      <c r="F49" s="14"/>
      <c r="G49" s="15"/>
      <c r="H49" s="14"/>
      <c r="I49" s="16"/>
    </row>
    <row r="50" spans="1:9" ht="12.75" customHeight="1">
      <c r="A50" s="938"/>
      <c r="B50" s="938"/>
      <c r="C50" s="3"/>
      <c r="D50" s="3"/>
      <c r="E50" s="14"/>
      <c r="F50" s="14"/>
      <c r="G50" s="15"/>
      <c r="H50" s="14"/>
      <c r="I50" s="16"/>
    </row>
    <row r="51" spans="1:9" ht="12.75">
      <c r="A51" s="20"/>
      <c r="B51" s="20"/>
      <c r="C51" s="3"/>
      <c r="D51" s="3"/>
      <c r="E51" s="14"/>
      <c r="F51" s="14"/>
      <c r="G51" s="17"/>
      <c r="H51" s="14"/>
      <c r="I51" s="16"/>
    </row>
    <row r="52" spans="1:9" ht="12.75">
      <c r="A52" s="20"/>
      <c r="B52" s="20"/>
      <c r="C52" s="3"/>
      <c r="D52" s="3"/>
      <c r="E52" s="14"/>
      <c r="F52" s="14"/>
      <c r="G52" s="17"/>
      <c r="H52" s="14"/>
      <c r="I52" s="16"/>
    </row>
    <row r="53" spans="1:9" ht="12.75" customHeight="1">
      <c r="A53" s="18"/>
      <c r="B53" s="18"/>
      <c r="C53" s="3"/>
      <c r="D53" s="3"/>
      <c r="E53" s="9"/>
      <c r="F53" s="9"/>
      <c r="G53" s="18"/>
      <c r="H53" s="14"/>
      <c r="I53" s="14"/>
    </row>
    <row r="54" spans="1:9" ht="12.75">
      <c r="A54" s="21"/>
      <c r="B54" s="21"/>
      <c r="C54" s="937"/>
      <c r="D54" s="937"/>
      <c r="E54" s="11"/>
      <c r="F54" s="11"/>
      <c r="G54" s="19"/>
      <c r="H54" s="14"/>
      <c r="I54" s="14"/>
    </row>
    <row r="55" spans="1:9" ht="12.75">
      <c r="A55" s="18"/>
      <c r="B55" s="18"/>
      <c r="C55" s="3"/>
      <c r="D55" s="3"/>
      <c r="E55" s="9"/>
      <c r="F55" s="9"/>
      <c r="G55" s="18"/>
      <c r="H55" s="14"/>
      <c r="I55" s="14"/>
    </row>
    <row r="56" spans="1:9" ht="12.75" customHeight="1">
      <c r="A56" s="18"/>
      <c r="B56" s="18"/>
      <c r="C56" s="3"/>
      <c r="D56" s="3"/>
      <c r="E56" s="9"/>
      <c r="F56" s="9"/>
      <c r="G56" s="18"/>
      <c r="H56" s="9"/>
      <c r="I56" s="9"/>
    </row>
    <row r="57" spans="1:9" ht="12.75">
      <c r="A57" s="18"/>
      <c r="B57" s="18"/>
      <c r="C57" s="3"/>
      <c r="D57" s="3"/>
      <c r="E57" s="9"/>
      <c r="F57" s="9"/>
      <c r="G57" s="18"/>
      <c r="H57" s="9"/>
      <c r="I57" s="9"/>
    </row>
    <row r="58" spans="1:9" ht="12.75">
      <c r="A58" s="18"/>
      <c r="B58" s="18"/>
      <c r="C58" s="3"/>
      <c r="D58" s="3"/>
      <c r="E58" s="9"/>
      <c r="F58" s="9"/>
      <c r="G58" s="18"/>
      <c r="H58" s="9"/>
      <c r="I58" s="9"/>
    </row>
    <row r="59" spans="1:9" ht="12.75" customHeight="1">
      <c r="A59" s="18"/>
      <c r="B59" s="18"/>
      <c r="C59" s="3"/>
      <c r="D59" s="3"/>
      <c r="E59" s="9"/>
      <c r="F59" s="9"/>
      <c r="G59" s="18"/>
      <c r="H59" s="9"/>
      <c r="I59" s="9"/>
    </row>
    <row r="60" spans="1:9" ht="12.75" customHeight="1">
      <c r="A60" s="18"/>
      <c r="B60" s="18"/>
      <c r="C60" s="3"/>
      <c r="D60" s="3"/>
      <c r="E60" s="9"/>
      <c r="F60" s="9"/>
      <c r="G60" s="18"/>
      <c r="H60" s="9"/>
      <c r="I60" s="9"/>
    </row>
    <row r="61" spans="1:9" ht="12.75">
      <c r="A61" s="21"/>
      <c r="B61" s="21"/>
      <c r="C61" s="937"/>
      <c r="D61" s="937"/>
      <c r="E61" s="9"/>
      <c r="F61" s="9"/>
      <c r="G61" s="18"/>
      <c r="H61" s="9"/>
      <c r="I61" s="9"/>
    </row>
    <row r="62" spans="1:9" ht="12.75">
      <c r="A62" s="18"/>
      <c r="B62" s="18"/>
      <c r="C62" s="3"/>
      <c r="D62" s="3"/>
      <c r="E62" s="9"/>
      <c r="F62" s="9"/>
      <c r="G62" s="18"/>
      <c r="H62" s="9"/>
      <c r="I62" s="9"/>
    </row>
    <row r="63" spans="1:9" ht="12.75" customHeight="1">
      <c r="A63" s="18"/>
      <c r="B63" s="18"/>
      <c r="C63" s="3"/>
      <c r="D63" s="3"/>
      <c r="E63" s="9"/>
      <c r="F63" s="9"/>
      <c r="G63" s="18"/>
      <c r="H63" s="9"/>
      <c r="I63" s="9"/>
    </row>
    <row r="64" spans="1:9" ht="12.75" customHeight="1">
      <c r="A64" s="19"/>
      <c r="B64" s="19"/>
      <c r="C64" s="3"/>
      <c r="D64" s="3"/>
      <c r="E64" s="9"/>
      <c r="F64" s="9"/>
      <c r="G64" s="19"/>
      <c r="H64" s="9"/>
      <c r="I64" s="9"/>
    </row>
    <row r="65" spans="1:9" ht="12.75">
      <c r="A65" s="21"/>
      <c r="B65" s="21"/>
      <c r="C65" s="937"/>
      <c r="D65" s="937"/>
      <c r="E65" s="11"/>
      <c r="F65" s="11"/>
      <c r="G65" s="21"/>
      <c r="H65" s="11"/>
      <c r="I65" s="9"/>
    </row>
    <row r="66" spans="1:9" ht="12.75">
      <c r="A66" s="19"/>
      <c r="B66" s="19"/>
      <c r="C66" s="3"/>
      <c r="D66" s="3"/>
      <c r="E66" s="9"/>
      <c r="F66" s="9"/>
      <c r="G66" s="19"/>
      <c r="H66" s="9"/>
      <c r="I66" s="9"/>
    </row>
    <row r="67" spans="1:9" ht="12.75" customHeight="1">
      <c r="A67" s="19"/>
      <c r="B67" s="19"/>
      <c r="C67" s="3"/>
      <c r="D67" s="3"/>
      <c r="E67" s="9"/>
      <c r="F67" s="9"/>
      <c r="G67" s="19"/>
      <c r="H67" s="9"/>
      <c r="I67" s="9"/>
    </row>
    <row r="68" spans="1:9" ht="12.75" customHeight="1">
      <c r="A68" s="19"/>
      <c r="B68" s="19"/>
      <c r="C68" s="3"/>
      <c r="D68" s="3"/>
      <c r="E68" s="9"/>
      <c r="F68" s="9"/>
      <c r="G68" s="19"/>
      <c r="H68" s="9"/>
      <c r="I68" s="9"/>
    </row>
    <row r="69" spans="1:9" ht="12.75">
      <c r="A69" s="21"/>
      <c r="B69" s="21"/>
      <c r="C69" s="937"/>
      <c r="D69" s="937"/>
      <c r="E69" s="11"/>
      <c r="F69" s="11"/>
      <c r="G69" s="21"/>
      <c r="H69" s="11"/>
      <c r="I69" s="9"/>
    </row>
    <row r="70" spans="1:6" ht="15.75" customHeight="1">
      <c r="A70" s="284"/>
      <c r="B70" s="284"/>
      <c r="C70" s="939"/>
      <c r="D70" s="939"/>
      <c r="E70" s="12"/>
      <c r="F70" s="12"/>
    </row>
    <row r="71" spans="1:4" ht="18.75" customHeight="1">
      <c r="A71" s="13"/>
      <c r="B71" s="13"/>
      <c r="C71" s="13"/>
      <c r="D71" s="13"/>
    </row>
    <row r="72" spans="1:6" ht="12.75">
      <c r="A72" s="1301"/>
      <c r="B72" s="940"/>
      <c r="C72" s="627"/>
      <c r="D72" s="627"/>
      <c r="E72" s="1302"/>
      <c r="F72" s="8"/>
    </row>
    <row r="73" spans="1:6" ht="12.75">
      <c r="A73" s="1223"/>
      <c r="B73" s="20"/>
      <c r="C73" s="9"/>
      <c r="D73" s="9"/>
      <c r="E73" s="1303"/>
      <c r="F73" s="26"/>
    </row>
    <row r="74" spans="1:6" ht="12.75">
      <c r="A74" s="17"/>
      <c r="B74" s="17"/>
      <c r="C74" s="941"/>
      <c r="D74" s="941"/>
      <c r="E74" s="14"/>
      <c r="F74" s="14"/>
    </row>
    <row r="75" spans="1:6" ht="12.75">
      <c r="A75" s="936"/>
      <c r="B75" s="936"/>
      <c r="C75" s="937"/>
      <c r="D75" s="937"/>
      <c r="E75" s="11"/>
      <c r="F75" s="11"/>
    </row>
    <row r="76" spans="1:6" ht="12.75">
      <c r="A76" s="15"/>
      <c r="B76" s="15"/>
      <c r="C76" s="941"/>
      <c r="D76" s="941"/>
      <c r="E76" s="23"/>
      <c r="F76" s="23"/>
    </row>
    <row r="77" spans="1:6" ht="12.75">
      <c r="A77" s="15"/>
      <c r="B77" s="15"/>
      <c r="C77" s="941"/>
      <c r="D77" s="941"/>
      <c r="E77" s="14"/>
      <c r="F77" s="14"/>
    </row>
    <row r="78" spans="1:6" ht="12.75">
      <c r="A78" s="936"/>
      <c r="B78" s="936"/>
      <c r="C78" s="937"/>
      <c r="D78" s="937"/>
      <c r="E78" s="11"/>
      <c r="F78" s="11"/>
    </row>
    <row r="79" spans="1:6" ht="15">
      <c r="A79" s="284"/>
      <c r="B79" s="284"/>
      <c r="C79" s="939"/>
      <c r="D79" s="939"/>
      <c r="E79" s="12"/>
      <c r="F79" s="12"/>
    </row>
  </sheetData>
  <sheetProtection/>
  <mergeCells count="3">
    <mergeCell ref="A72:A73"/>
    <mergeCell ref="E72:E73"/>
    <mergeCell ref="A1:F1"/>
  </mergeCells>
  <printOptions horizontalCentered="1"/>
  <pageMargins left="0.17" right="0.17" top="0.45" bottom="0.4" header="0.17" footer="0.18"/>
  <pageSetup horizontalDpi="600" verticalDpi="600" orientation="portrait" paperSize="9" scale="95" r:id="rId1"/>
  <headerFooter alignWithMargins="0">
    <oddFooter>&amp;L&amp;"Times New Roman CE,Obyčejné"&amp;8Rozpočet na rok 2009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5" zoomScaleNormal="75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46.25390625" style="942" customWidth="1"/>
    <col min="2" max="2" width="15.875" style="942" customWidth="1"/>
    <col min="3" max="4" width="15.75390625" style="942" customWidth="1"/>
    <col min="5" max="16384" width="9.125" style="942" customWidth="1"/>
  </cols>
  <sheetData>
    <row r="1" spans="1:5" ht="42" customHeight="1">
      <c r="A1" s="1293" t="s">
        <v>803</v>
      </c>
      <c r="B1" s="1293"/>
      <c r="C1" s="1298"/>
      <c r="D1" s="110" t="s">
        <v>752</v>
      </c>
      <c r="E1" s="281"/>
    </row>
    <row r="2" spans="1:5" ht="39.75" customHeight="1" thickBot="1">
      <c r="A2" s="188" t="s">
        <v>394</v>
      </c>
      <c r="B2" s="391" t="s">
        <v>529</v>
      </c>
      <c r="C2" s="189" t="s">
        <v>314</v>
      </c>
      <c r="D2" s="189" t="s">
        <v>110</v>
      </c>
      <c r="E2" s="281"/>
    </row>
    <row r="3" spans="1:5" ht="21.75" customHeight="1" thickTop="1">
      <c r="A3" s="340" t="s">
        <v>400</v>
      </c>
      <c r="B3" s="392">
        <v>0</v>
      </c>
      <c r="C3" s="393">
        <v>80</v>
      </c>
      <c r="D3" s="390">
        <f>SUM(B3:C3)</f>
        <v>80</v>
      </c>
      <c r="E3" s="281"/>
    </row>
    <row r="4" spans="1:5" ht="21" customHeight="1">
      <c r="A4" s="943">
        <v>516</v>
      </c>
      <c r="B4" s="944">
        <f>SUM(B3)</f>
        <v>0</v>
      </c>
      <c r="C4" s="945">
        <f>SUM(C3)</f>
        <v>80</v>
      </c>
      <c r="D4" s="946">
        <f>SUM(B4:C4)</f>
        <v>80</v>
      </c>
      <c r="E4" s="281"/>
    </row>
    <row r="5" spans="1:5" ht="24.75" customHeight="1">
      <c r="A5" s="292" t="s">
        <v>13</v>
      </c>
      <c r="B5" s="287">
        <v>450</v>
      </c>
      <c r="C5" s="383">
        <v>1160</v>
      </c>
      <c r="D5" s="296">
        <f>SUM(B5:C5)</f>
        <v>1610</v>
      </c>
      <c r="E5" s="281"/>
    </row>
    <row r="6" spans="1:5" ht="26.25" customHeight="1">
      <c r="A6" s="73">
        <v>517</v>
      </c>
      <c r="B6" s="947">
        <f>SUM(B5)</f>
        <v>450</v>
      </c>
      <c r="C6" s="948">
        <f>SUM(C5)</f>
        <v>1160</v>
      </c>
      <c r="D6" s="454">
        <f>SUM(D5)</f>
        <v>1610</v>
      </c>
      <c r="E6" s="281"/>
    </row>
    <row r="7" spans="1:5" ht="27.75" customHeight="1" hidden="1">
      <c r="A7" s="156" t="s">
        <v>427</v>
      </c>
      <c r="B7" s="328">
        <v>0</v>
      </c>
      <c r="C7" s="332">
        <v>0</v>
      </c>
      <c r="D7" s="204">
        <f>SUM(B7:C7)</f>
        <v>0</v>
      </c>
      <c r="E7" s="281"/>
    </row>
    <row r="8" spans="1:5" ht="27.75" customHeight="1">
      <c r="A8" s="156" t="s">
        <v>428</v>
      </c>
      <c r="B8" s="328">
        <v>0</v>
      </c>
      <c r="C8" s="332">
        <v>410</v>
      </c>
      <c r="D8" s="204">
        <f>SUM(B8:C8)</f>
        <v>410</v>
      </c>
      <c r="E8" s="281"/>
    </row>
    <row r="9" spans="1:5" ht="27.75" customHeight="1" thickBot="1">
      <c r="A9" s="949">
        <v>612</v>
      </c>
      <c r="B9" s="950">
        <f>SUM(B7:B8)</f>
        <v>0</v>
      </c>
      <c r="C9" s="951">
        <f>SUM(C7:C8)</f>
        <v>410</v>
      </c>
      <c r="D9" s="952">
        <f>SUM(D7:D8)</f>
        <v>410</v>
      </c>
      <c r="E9" s="281"/>
    </row>
    <row r="10" spans="1:5" ht="28.5" customHeight="1" thickTop="1">
      <c r="A10" s="763" t="s">
        <v>7</v>
      </c>
      <c r="B10" s="953">
        <f>B4+B6+B9</f>
        <v>450</v>
      </c>
      <c r="C10" s="953">
        <f>C4+C6+C9</f>
        <v>1650</v>
      </c>
      <c r="D10" s="784">
        <f>D4+D6+D9</f>
        <v>2100</v>
      </c>
      <c r="E10" s="281"/>
    </row>
    <row r="11" spans="1:4" ht="30" customHeight="1" thickBot="1">
      <c r="A11" s="63"/>
      <c r="B11" s="185"/>
      <c r="C11" s="185"/>
      <c r="D11" s="185"/>
    </row>
    <row r="12" spans="1:4" ht="39.75" customHeight="1" thickBot="1">
      <c r="A12" s="484" t="s">
        <v>468</v>
      </c>
      <c r="B12" s="485" t="s">
        <v>641</v>
      </c>
      <c r="C12" s="486" t="s">
        <v>642</v>
      </c>
      <c r="D12" s="487" t="s">
        <v>110</v>
      </c>
    </row>
    <row r="13" spans="1:4" ht="21.75" customHeight="1">
      <c r="A13" s="955" t="s">
        <v>2</v>
      </c>
      <c r="B13" s="956">
        <v>0</v>
      </c>
      <c r="C13" s="488">
        <v>30</v>
      </c>
      <c r="D13" s="489">
        <f>SUM(C13:C13)</f>
        <v>30</v>
      </c>
    </row>
    <row r="14" spans="1:4" ht="21.75" customHeight="1">
      <c r="A14" s="490" t="s">
        <v>8</v>
      </c>
      <c r="B14" s="491">
        <v>0</v>
      </c>
      <c r="C14" s="174">
        <v>10</v>
      </c>
      <c r="D14" s="492">
        <f>SUM(C14:C14)</f>
        <v>10</v>
      </c>
    </row>
    <row r="15" spans="1:4" ht="21.75" customHeight="1">
      <c r="A15" s="957">
        <v>513</v>
      </c>
      <c r="B15" s="958">
        <f>SUM(B13:B14)</f>
        <v>0</v>
      </c>
      <c r="C15" s="496">
        <f>SUM(C13:C14)</f>
        <v>40</v>
      </c>
      <c r="D15" s="497">
        <f>SUM(B15:C15)</f>
        <v>40</v>
      </c>
    </row>
    <row r="16" spans="1:4" ht="21.75" customHeight="1">
      <c r="A16" s="490" t="s">
        <v>395</v>
      </c>
      <c r="B16" s="491">
        <v>0</v>
      </c>
      <c r="C16" s="174">
        <v>0</v>
      </c>
      <c r="D16" s="492">
        <f>SUM(C16:C16)</f>
        <v>0</v>
      </c>
    </row>
    <row r="17" spans="1:4" ht="21.75" customHeight="1">
      <c r="A17" s="493" t="s">
        <v>12</v>
      </c>
      <c r="B17" s="491">
        <v>0</v>
      </c>
      <c r="C17" s="174">
        <v>80</v>
      </c>
      <c r="D17" s="492">
        <f>SUM(C17:C17)</f>
        <v>80</v>
      </c>
    </row>
    <row r="18" spans="1:4" ht="21.75" customHeight="1" thickBot="1">
      <c r="A18" s="959">
        <v>516</v>
      </c>
      <c r="B18" s="960">
        <f>SUM(B16:B17)</f>
        <v>0</v>
      </c>
      <c r="C18" s="773">
        <f>SUM(C16:C17)</f>
        <v>80</v>
      </c>
      <c r="D18" s="961">
        <f>SUM(B18:C18)</f>
        <v>80</v>
      </c>
    </row>
    <row r="19" spans="1:4" ht="24.75" customHeight="1" hidden="1">
      <c r="A19" s="494" t="s">
        <v>643</v>
      </c>
      <c r="B19" s="495">
        <v>0</v>
      </c>
      <c r="C19" s="496">
        <v>0</v>
      </c>
      <c r="D19" s="497">
        <f>SUM(B19:C19)</f>
        <v>0</v>
      </c>
    </row>
    <row r="20" spans="1:4" ht="21.75" customHeight="1" hidden="1" thickBot="1">
      <c r="A20" s="962">
        <v>635</v>
      </c>
      <c r="B20" s="963">
        <f>SUM(B19)</f>
        <v>0</v>
      </c>
      <c r="C20" s="964">
        <f>SUM(C19)</f>
        <v>0</v>
      </c>
      <c r="D20" s="965">
        <f>SUM(B20:C20)</f>
        <v>0</v>
      </c>
    </row>
    <row r="21" spans="1:4" ht="28.5" customHeight="1" thickBot="1">
      <c r="A21" s="966" t="s">
        <v>7</v>
      </c>
      <c r="B21" s="967">
        <f>B15+B18+B20</f>
        <v>0</v>
      </c>
      <c r="C21" s="968">
        <f>C15+C18+C20</f>
        <v>120</v>
      </c>
      <c r="D21" s="969">
        <f>D15+D18+D20</f>
        <v>120</v>
      </c>
    </row>
  </sheetData>
  <sheetProtection/>
  <mergeCells count="1">
    <mergeCell ref="A1:C1"/>
  </mergeCells>
  <printOptions horizontalCentered="1"/>
  <pageMargins left="0.33" right="0.27" top="0.55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2009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7"/>
  <sheetViews>
    <sheetView view="pageBreakPreview" zoomScaleNormal="70" zoomScaleSheetLayoutView="100" zoomScalePageLayoutView="0" workbookViewId="0" topLeftCell="A1">
      <pane xSplit="1" ySplit="2" topLeftCell="B17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G190" sqref="G190"/>
    </sheetView>
  </sheetViews>
  <sheetFormatPr defaultColWidth="9.00390625" defaultRowHeight="12.75"/>
  <cols>
    <col min="1" max="1" width="6.125" style="530" hidden="1" customWidth="1"/>
    <col min="2" max="2" width="45.75390625" style="348" customWidth="1"/>
    <col min="3" max="3" width="15.625" style="348" customWidth="1"/>
    <col min="4" max="4" width="11.875" style="348" customWidth="1"/>
    <col min="5" max="5" width="11.75390625" style="348" customWidth="1"/>
    <col min="6" max="8" width="11.875" style="348" customWidth="1"/>
    <col min="9" max="16384" width="9.125" style="348" customWidth="1"/>
  </cols>
  <sheetData>
    <row r="1" spans="2:7" ht="38.25" customHeight="1">
      <c r="B1" s="1187" t="s">
        <v>647</v>
      </c>
      <c r="C1" s="1188"/>
      <c r="D1" s="1188"/>
      <c r="E1" s="1188"/>
      <c r="F1" s="1188"/>
      <c r="G1" s="531" t="s">
        <v>552</v>
      </c>
    </row>
    <row r="2" spans="1:7" ht="29.25" customHeight="1">
      <c r="A2" s="532"/>
      <c r="B2" s="533" t="s">
        <v>720</v>
      </c>
      <c r="C2" s="401" t="s">
        <v>160</v>
      </c>
      <c r="D2" s="163" t="s">
        <v>544</v>
      </c>
      <c r="E2" s="408" t="s">
        <v>648</v>
      </c>
      <c r="F2" s="534" t="s">
        <v>649</v>
      </c>
      <c r="G2" s="535" t="s">
        <v>547</v>
      </c>
    </row>
    <row r="3" spans="1:7" ht="16.5" customHeight="1">
      <c r="A3" s="1206" t="s">
        <v>553</v>
      </c>
      <c r="B3" s="586" t="s">
        <v>722</v>
      </c>
      <c r="C3" s="550" t="s">
        <v>59</v>
      </c>
      <c r="D3" s="359">
        <v>740</v>
      </c>
      <c r="E3" s="587">
        <v>570</v>
      </c>
      <c r="F3" s="587">
        <v>420.9</v>
      </c>
      <c r="G3" s="236">
        <v>580</v>
      </c>
    </row>
    <row r="4" spans="1:7" ht="16.5" customHeight="1">
      <c r="A4" s="1218"/>
      <c r="B4" s="556" t="s">
        <v>723</v>
      </c>
      <c r="C4" s="423" t="s">
        <v>224</v>
      </c>
      <c r="D4" s="349">
        <v>4500</v>
      </c>
      <c r="E4" s="588">
        <v>2000</v>
      </c>
      <c r="F4" s="588">
        <v>0</v>
      </c>
      <c r="G4" s="234">
        <v>1800</v>
      </c>
    </row>
    <row r="5" spans="1:7" ht="16.5" customHeight="1">
      <c r="A5" s="1217"/>
      <c r="B5" s="558" t="s">
        <v>554</v>
      </c>
      <c r="C5" s="589"/>
      <c r="D5" s="351">
        <f>SUM(D3:D4)</f>
        <v>5240</v>
      </c>
      <c r="E5" s="351">
        <f>SUM(E3:E4)</f>
        <v>2570</v>
      </c>
      <c r="F5" s="351">
        <f>SUM(F3:F4)</f>
        <v>420.9</v>
      </c>
      <c r="G5" s="233">
        <f>SUM(G3:G4)</f>
        <v>2380</v>
      </c>
    </row>
    <row r="6" spans="1:7" ht="16.5" customHeight="1">
      <c r="A6" s="1217"/>
      <c r="B6" s="410" t="s">
        <v>555</v>
      </c>
      <c r="C6" s="410" t="s">
        <v>59</v>
      </c>
      <c r="D6" s="538">
        <v>4500</v>
      </c>
      <c r="E6" s="539">
        <v>4330</v>
      </c>
      <c r="F6" s="539">
        <v>2096.8</v>
      </c>
      <c r="G6" s="539">
        <v>2550</v>
      </c>
    </row>
    <row r="7" spans="1:7" ht="16.5" customHeight="1">
      <c r="A7" s="1217"/>
      <c r="B7" s="1211" t="s">
        <v>727</v>
      </c>
      <c r="C7" s="536" t="s">
        <v>59</v>
      </c>
      <c r="D7" s="352">
        <f>D3+D6</f>
        <v>5240</v>
      </c>
      <c r="E7" s="167">
        <f>E3+E6</f>
        <v>4900</v>
      </c>
      <c r="F7" s="167">
        <f>F3+F6</f>
        <v>2517.7000000000003</v>
      </c>
      <c r="G7" s="167">
        <f>G3+G6</f>
        <v>3130</v>
      </c>
    </row>
    <row r="8" spans="1:7" ht="16.5" customHeight="1">
      <c r="A8" s="1217"/>
      <c r="B8" s="1198"/>
      <c r="C8" s="548" t="s">
        <v>224</v>
      </c>
      <c r="D8" s="350">
        <f>SUM(D4)</f>
        <v>4500</v>
      </c>
      <c r="E8" s="350">
        <f>E4</f>
        <v>2000</v>
      </c>
      <c r="F8" s="350">
        <f>F4</f>
        <v>0</v>
      </c>
      <c r="G8" s="166">
        <f>SUM(G4)</f>
        <v>1800</v>
      </c>
    </row>
    <row r="9" spans="1:7" ht="16.5" customHeight="1" thickBot="1">
      <c r="A9" s="1217"/>
      <c r="B9" s="1199"/>
      <c r="C9" s="599"/>
      <c r="D9" s="600">
        <f>SUM(D7:D8)</f>
        <v>9740</v>
      </c>
      <c r="E9" s="600">
        <f>SUM(E7:E8)</f>
        <v>6900</v>
      </c>
      <c r="F9" s="600">
        <f>SUM(F7:F8)</f>
        <v>2517.7000000000003</v>
      </c>
      <c r="G9" s="601">
        <f>SUM(G7:G8)</f>
        <v>4930</v>
      </c>
    </row>
    <row r="10" spans="1:7" ht="16.5" customHeight="1">
      <c r="A10" s="541" t="s">
        <v>556</v>
      </c>
      <c r="B10" s="556" t="s">
        <v>202</v>
      </c>
      <c r="C10" s="556" t="s">
        <v>59</v>
      </c>
      <c r="D10" s="357">
        <v>63437</v>
      </c>
      <c r="E10" s="235">
        <v>75290</v>
      </c>
      <c r="F10" s="235">
        <v>74896.9</v>
      </c>
      <c r="G10" s="235">
        <v>56250</v>
      </c>
    </row>
    <row r="11" spans="1:7" ht="16.5" customHeight="1">
      <c r="A11" s="532"/>
      <c r="B11" s="556"/>
      <c r="C11" s="556" t="s">
        <v>224</v>
      </c>
      <c r="D11" s="349">
        <v>12950</v>
      </c>
      <c r="E11" s="234">
        <v>13525</v>
      </c>
      <c r="F11" s="234">
        <v>10998.6</v>
      </c>
      <c r="G11" s="234">
        <v>4850</v>
      </c>
    </row>
    <row r="12" spans="1:7" ht="16.5" customHeight="1">
      <c r="A12" s="532"/>
      <c r="B12" s="558" t="s">
        <v>161</v>
      </c>
      <c r="C12" s="589"/>
      <c r="D12" s="349">
        <f>SUM(D10:D11)</f>
        <v>76387</v>
      </c>
      <c r="E12" s="351">
        <f>SUM(E10:E11)</f>
        <v>88815</v>
      </c>
      <c r="F12" s="351">
        <f>SUM(F10:F11)</f>
        <v>85895.5</v>
      </c>
      <c r="G12" s="233">
        <f>SUM(G10:G11)</f>
        <v>61100</v>
      </c>
    </row>
    <row r="13" spans="1:7" ht="16.5" customHeight="1">
      <c r="A13" s="532"/>
      <c r="B13" s="558" t="s">
        <v>632</v>
      </c>
      <c r="C13" s="556" t="s">
        <v>224</v>
      </c>
      <c r="D13" s="357"/>
      <c r="E13" s="359"/>
      <c r="F13" s="359"/>
      <c r="G13" s="236">
        <f>'0205, 0221'!C27</f>
        <v>36200</v>
      </c>
    </row>
    <row r="14" spans="1:7" ht="16.5" customHeight="1">
      <c r="A14" s="1218" t="s">
        <v>557</v>
      </c>
      <c r="B14" s="550" t="s">
        <v>262</v>
      </c>
      <c r="C14" s="550" t="s">
        <v>59</v>
      </c>
      <c r="D14" s="359">
        <v>547</v>
      </c>
      <c r="E14" s="236">
        <v>547</v>
      </c>
      <c r="F14" s="236">
        <v>197</v>
      </c>
      <c r="G14" s="236">
        <v>547</v>
      </c>
    </row>
    <row r="15" spans="1:7" ht="16.5" customHeight="1">
      <c r="A15" s="1218"/>
      <c r="B15" s="556"/>
      <c r="C15" s="423" t="s">
        <v>63</v>
      </c>
      <c r="D15" s="349">
        <v>800</v>
      </c>
      <c r="E15" s="234">
        <v>622</v>
      </c>
      <c r="F15" s="234">
        <v>622</v>
      </c>
      <c r="G15" s="234">
        <v>800</v>
      </c>
    </row>
    <row r="16" spans="1:7" ht="16.5" customHeight="1">
      <c r="A16" s="1217"/>
      <c r="B16" s="558" t="s">
        <v>162</v>
      </c>
      <c r="C16" s="589"/>
      <c r="D16" s="349">
        <f>SUM(D14,D15)</f>
        <v>1347</v>
      </c>
      <c r="E16" s="351">
        <f>SUM(E14:E15)</f>
        <v>1169</v>
      </c>
      <c r="F16" s="351">
        <f>SUM(F14:F15)</f>
        <v>819</v>
      </c>
      <c r="G16" s="233">
        <f>SUM(G14:G15)</f>
        <v>1347</v>
      </c>
    </row>
    <row r="17" spans="1:7" ht="16.5" customHeight="1">
      <c r="A17" s="1217"/>
      <c r="B17" s="1211" t="s">
        <v>290</v>
      </c>
      <c r="C17" s="536" t="s">
        <v>59</v>
      </c>
      <c r="D17" s="352">
        <f>SUM(D10+D14)</f>
        <v>63984</v>
      </c>
      <c r="E17" s="167">
        <f>SUM(E10+E14)</f>
        <v>75837</v>
      </c>
      <c r="F17" s="167">
        <f>SUM(F10+F14)</f>
        <v>75093.9</v>
      </c>
      <c r="G17" s="167">
        <f>SUM(G10+G14)</f>
        <v>56797</v>
      </c>
    </row>
    <row r="18" spans="1:7" ht="16.5" customHeight="1">
      <c r="A18" s="1217"/>
      <c r="B18" s="1204"/>
      <c r="C18" s="411" t="s">
        <v>224</v>
      </c>
      <c r="D18" s="353">
        <f>D11</f>
        <v>12950</v>
      </c>
      <c r="E18" s="353">
        <f>SUM(E11)</f>
        <v>13525</v>
      </c>
      <c r="F18" s="353">
        <f>SUM(F11)</f>
        <v>10998.6</v>
      </c>
      <c r="G18" s="165">
        <f>SUM(G11)+G13</f>
        <v>41050</v>
      </c>
    </row>
    <row r="19" spans="1:7" ht="16.5" customHeight="1">
      <c r="A19" s="1217"/>
      <c r="B19" s="1204"/>
      <c r="C19" s="548" t="s">
        <v>63</v>
      </c>
      <c r="D19" s="350">
        <f>D15</f>
        <v>800</v>
      </c>
      <c r="E19" s="166">
        <f>E15</f>
        <v>622</v>
      </c>
      <c r="F19" s="166">
        <f>F15</f>
        <v>622</v>
      </c>
      <c r="G19" s="166">
        <f>G15</f>
        <v>800</v>
      </c>
    </row>
    <row r="20" spans="1:7" ht="16.5" customHeight="1" thickBot="1">
      <c r="A20" s="1217"/>
      <c r="B20" s="1205"/>
      <c r="C20" s="603"/>
      <c r="D20" s="600">
        <f>SUM(D17,D18,D19)</f>
        <v>77734</v>
      </c>
      <c r="E20" s="600">
        <f>SUM(E17,E18,E19)</f>
        <v>89984</v>
      </c>
      <c r="F20" s="600">
        <f>SUM(F17,F18,F19)</f>
        <v>86714.5</v>
      </c>
      <c r="G20" s="601">
        <f>SUM(G17,G18,G19)</f>
        <v>98647</v>
      </c>
    </row>
    <row r="21" spans="1:7" ht="14.25" customHeight="1">
      <c r="A21" s="1206" t="s">
        <v>558</v>
      </c>
      <c r="B21" s="423" t="s">
        <v>263</v>
      </c>
      <c r="C21" s="602" t="s">
        <v>59</v>
      </c>
      <c r="D21" s="349">
        <v>13425</v>
      </c>
      <c r="E21" s="234">
        <v>944</v>
      </c>
      <c r="F21" s="234">
        <v>736.6</v>
      </c>
      <c r="G21" s="234">
        <v>14550</v>
      </c>
    </row>
    <row r="22" spans="1:7" ht="16.5" customHeight="1" hidden="1">
      <c r="A22" s="1218"/>
      <c r="B22" s="550"/>
      <c r="C22" s="590" t="s">
        <v>224</v>
      </c>
      <c r="D22" s="349">
        <v>0</v>
      </c>
      <c r="E22" s="234">
        <v>0</v>
      </c>
      <c r="F22" s="234">
        <v>0</v>
      </c>
      <c r="G22" s="234">
        <v>0</v>
      </c>
    </row>
    <row r="23" spans="1:7" ht="16.5" customHeight="1" hidden="1">
      <c r="A23" s="532"/>
      <c r="B23" s="558" t="s">
        <v>163</v>
      </c>
      <c r="C23" s="589"/>
      <c r="D23" s="351">
        <f>SUM(D21,D22)</f>
        <v>13425</v>
      </c>
      <c r="E23" s="351">
        <f>SUM(E21:E22)</f>
        <v>944</v>
      </c>
      <c r="F23" s="351">
        <f>SUM(F21:F22)</f>
        <v>736.6</v>
      </c>
      <c r="G23" s="233">
        <f>SUM(G21:G22)</f>
        <v>14550</v>
      </c>
    </row>
    <row r="24" spans="1:7" ht="16.5" customHeight="1">
      <c r="A24" s="546" t="s">
        <v>559</v>
      </c>
      <c r="B24" s="410" t="s">
        <v>350</v>
      </c>
      <c r="C24" s="410" t="s">
        <v>224</v>
      </c>
      <c r="D24" s="349">
        <v>300</v>
      </c>
      <c r="E24" s="234">
        <v>300</v>
      </c>
      <c r="F24" s="234">
        <v>226.1</v>
      </c>
      <c r="G24" s="233">
        <v>0</v>
      </c>
    </row>
    <row r="25" spans="1:7" ht="16.5" customHeight="1">
      <c r="A25" s="1217"/>
      <c r="B25" s="1211" t="s">
        <v>289</v>
      </c>
      <c r="C25" s="536" t="s">
        <v>59</v>
      </c>
      <c r="D25" s="352">
        <f>D21</f>
        <v>13425</v>
      </c>
      <c r="E25" s="352">
        <f>E21</f>
        <v>944</v>
      </c>
      <c r="F25" s="352">
        <f>F21</f>
        <v>736.6</v>
      </c>
      <c r="G25" s="167">
        <f>G21</f>
        <v>14550</v>
      </c>
    </row>
    <row r="26" spans="1:7" ht="16.5" customHeight="1">
      <c r="A26" s="1217"/>
      <c r="B26" s="1204"/>
      <c r="C26" s="548" t="s">
        <v>224</v>
      </c>
      <c r="D26" s="350">
        <f>D24</f>
        <v>300</v>
      </c>
      <c r="E26" s="350">
        <f>SUM(E22+E24)</f>
        <v>300</v>
      </c>
      <c r="F26" s="350">
        <f>SUM(F22+F24)</f>
        <v>226.1</v>
      </c>
      <c r="G26" s="166">
        <f>G22+G24</f>
        <v>0</v>
      </c>
    </row>
    <row r="27" spans="1:7" ht="16.5" customHeight="1" thickBot="1">
      <c r="A27" s="1217"/>
      <c r="B27" s="1205"/>
      <c r="C27" s="603"/>
      <c r="D27" s="600">
        <f>SUM(D25,D26)</f>
        <v>13725</v>
      </c>
      <c r="E27" s="600">
        <f>SUM(E25,E26)</f>
        <v>1244</v>
      </c>
      <c r="F27" s="600">
        <f>SUM(F25,F26)</f>
        <v>962.7</v>
      </c>
      <c r="G27" s="601">
        <f>SUM(G25,G26)</f>
        <v>14550</v>
      </c>
    </row>
    <row r="28" spans="1:7" ht="16.5" customHeight="1">
      <c r="A28" s="1218" t="s">
        <v>560</v>
      </c>
      <c r="B28" s="556" t="s">
        <v>203</v>
      </c>
      <c r="C28" s="556" t="s">
        <v>59</v>
      </c>
      <c r="D28" s="357">
        <v>7307</v>
      </c>
      <c r="E28" s="235">
        <v>5312.5</v>
      </c>
      <c r="F28" s="235">
        <v>5063.7</v>
      </c>
      <c r="G28" s="235">
        <v>6990</v>
      </c>
    </row>
    <row r="29" spans="1:7" ht="16.5" customHeight="1">
      <c r="A29" s="1218"/>
      <c r="B29" s="591"/>
      <c r="C29" s="556" t="s">
        <v>561</v>
      </c>
      <c r="D29" s="357">
        <v>146.5</v>
      </c>
      <c r="E29" s="235">
        <v>386.7</v>
      </c>
      <c r="F29" s="235">
        <v>386.8</v>
      </c>
      <c r="G29" s="235">
        <v>0</v>
      </c>
    </row>
    <row r="30" spans="1:7" ht="16.5" customHeight="1">
      <c r="A30" s="1219"/>
      <c r="B30" s="591"/>
      <c r="C30" s="556" t="s">
        <v>224</v>
      </c>
      <c r="D30" s="357">
        <v>600</v>
      </c>
      <c r="E30" s="235">
        <v>319.4</v>
      </c>
      <c r="F30" s="235">
        <v>319.3</v>
      </c>
      <c r="G30" s="235">
        <v>600</v>
      </c>
    </row>
    <row r="31" spans="1:7" ht="17.25" customHeight="1">
      <c r="A31" s="1219"/>
      <c r="B31" s="591"/>
      <c r="C31" s="423" t="s">
        <v>63</v>
      </c>
      <c r="D31" s="349">
        <v>3000</v>
      </c>
      <c r="E31" s="234">
        <v>2815</v>
      </c>
      <c r="F31" s="234">
        <v>2765</v>
      </c>
      <c r="G31" s="234">
        <v>2650</v>
      </c>
    </row>
    <row r="32" spans="1:9" ht="16.5" customHeight="1">
      <c r="A32" s="1219"/>
      <c r="B32" s="558" t="s">
        <v>164</v>
      </c>
      <c r="C32" s="589"/>
      <c r="D32" s="351">
        <f>SUM(D28:D31)</f>
        <v>11053.5</v>
      </c>
      <c r="E32" s="351">
        <f>SUM(E28:E31)</f>
        <v>8833.599999999999</v>
      </c>
      <c r="F32" s="351">
        <f>SUM(F28:F31)</f>
        <v>8534.8</v>
      </c>
      <c r="G32" s="233">
        <f>SUM(G28:G31)</f>
        <v>10240</v>
      </c>
      <c r="I32" s="361">
        <f>G32-G29</f>
        <v>10240</v>
      </c>
    </row>
    <row r="33" spans="1:7" ht="2.25" customHeight="1" hidden="1">
      <c r="A33" s="1203" t="s">
        <v>562</v>
      </c>
      <c r="B33" s="411" t="s">
        <v>563</v>
      </c>
      <c r="C33" s="411" t="s">
        <v>165</v>
      </c>
      <c r="D33" s="353">
        <v>9820</v>
      </c>
      <c r="E33" s="165">
        <v>11298.7</v>
      </c>
      <c r="F33" s="165">
        <v>11298.8</v>
      </c>
      <c r="G33" s="165">
        <v>9838</v>
      </c>
    </row>
    <row r="34" spans="1:10" ht="12" customHeight="1" hidden="1">
      <c r="A34" s="1203"/>
      <c r="B34" s="548"/>
      <c r="C34" s="548" t="s">
        <v>63</v>
      </c>
      <c r="D34" s="353"/>
      <c r="E34" s="166"/>
      <c r="F34" s="166"/>
      <c r="G34" s="166"/>
      <c r="J34" s="361">
        <f>SUM(F33+F34)</f>
        <v>11298.8</v>
      </c>
    </row>
    <row r="35" spans="1:10" ht="10.5" customHeight="1" hidden="1">
      <c r="A35" s="1203"/>
      <c r="B35" s="411" t="s">
        <v>166</v>
      </c>
      <c r="C35" s="411" t="s">
        <v>165</v>
      </c>
      <c r="D35" s="352">
        <v>11657</v>
      </c>
      <c r="E35" s="165">
        <v>13243.1</v>
      </c>
      <c r="F35" s="165">
        <v>13243.1</v>
      </c>
      <c r="G35" s="165">
        <v>11669</v>
      </c>
      <c r="J35" s="361"/>
    </row>
    <row r="36" spans="1:10" ht="12.75" customHeight="1" hidden="1">
      <c r="A36" s="1203"/>
      <c r="B36" s="548"/>
      <c r="C36" s="548" t="s">
        <v>63</v>
      </c>
      <c r="D36" s="353"/>
      <c r="E36" s="166">
        <v>37</v>
      </c>
      <c r="F36" s="166">
        <v>37</v>
      </c>
      <c r="G36" s="166"/>
      <c r="J36" s="361">
        <f>SUM(F35+F36)</f>
        <v>13280.1</v>
      </c>
    </row>
    <row r="37" spans="1:10" ht="21.75" customHeight="1" hidden="1">
      <c r="A37" s="1203"/>
      <c r="B37" s="411" t="s">
        <v>167</v>
      </c>
      <c r="C37" s="411" t="s">
        <v>165</v>
      </c>
      <c r="D37" s="352">
        <v>4400</v>
      </c>
      <c r="E37" s="165">
        <v>4615.2</v>
      </c>
      <c r="F37" s="165">
        <v>4615.1</v>
      </c>
      <c r="G37" s="165">
        <v>4410</v>
      </c>
      <c r="J37" s="361"/>
    </row>
    <row r="38" spans="1:10" ht="14.25" customHeight="1" hidden="1">
      <c r="A38" s="1203"/>
      <c r="B38" s="548"/>
      <c r="C38" s="548" t="s">
        <v>63</v>
      </c>
      <c r="D38" s="353"/>
      <c r="E38" s="166"/>
      <c r="F38" s="166"/>
      <c r="G38" s="166"/>
      <c r="J38" s="361">
        <f>SUM(F37+F38)</f>
        <v>4615.1</v>
      </c>
    </row>
    <row r="39" spans="1:10" ht="18.75" customHeight="1" hidden="1">
      <c r="A39" s="1203"/>
      <c r="B39" s="411" t="s">
        <v>564</v>
      </c>
      <c r="C39" s="411" t="s">
        <v>165</v>
      </c>
      <c r="D39" s="352">
        <v>3632</v>
      </c>
      <c r="E39" s="165">
        <v>3872.6</v>
      </c>
      <c r="F39" s="165">
        <v>3872.6</v>
      </c>
      <c r="G39" s="165">
        <v>3638</v>
      </c>
      <c r="J39" s="361"/>
    </row>
    <row r="40" spans="1:10" ht="12" customHeight="1" hidden="1">
      <c r="A40" s="1203"/>
      <c r="B40" s="548"/>
      <c r="C40" s="548" t="s">
        <v>63</v>
      </c>
      <c r="D40" s="353"/>
      <c r="E40" s="350">
        <v>83</v>
      </c>
      <c r="F40" s="350">
        <v>83</v>
      </c>
      <c r="G40" s="166"/>
      <c r="J40" s="361">
        <f>SUM(F39+F40)</f>
        <v>3955.6</v>
      </c>
    </row>
    <row r="41" spans="1:10" ht="14.25" customHeight="1" hidden="1">
      <c r="A41" s="1203"/>
      <c r="B41" s="411" t="s">
        <v>168</v>
      </c>
      <c r="C41" s="411" t="s">
        <v>165</v>
      </c>
      <c r="D41" s="352">
        <v>2302</v>
      </c>
      <c r="E41" s="165">
        <v>2718</v>
      </c>
      <c r="F41" s="165">
        <v>2718</v>
      </c>
      <c r="G41" s="165">
        <v>2312</v>
      </c>
      <c r="J41" s="361"/>
    </row>
    <row r="42" spans="1:10" ht="21.75" customHeight="1" hidden="1">
      <c r="A42" s="1203"/>
      <c r="B42" s="548"/>
      <c r="C42" s="548" t="s">
        <v>63</v>
      </c>
      <c r="D42" s="350"/>
      <c r="E42" s="166">
        <v>68</v>
      </c>
      <c r="F42" s="166">
        <v>68</v>
      </c>
      <c r="G42" s="166"/>
      <c r="J42" s="361">
        <f>SUM(F41+F42)</f>
        <v>2786</v>
      </c>
    </row>
    <row r="43" spans="1:10" ht="15.75" customHeight="1" hidden="1">
      <c r="A43" s="1203"/>
      <c r="B43" s="411" t="s">
        <v>169</v>
      </c>
      <c r="C43" s="411" t="s">
        <v>165</v>
      </c>
      <c r="D43" s="353">
        <v>3511</v>
      </c>
      <c r="E43" s="165">
        <v>3777.4</v>
      </c>
      <c r="F43" s="165">
        <v>3777.4</v>
      </c>
      <c r="G43" s="165">
        <v>3527</v>
      </c>
      <c r="J43" s="361"/>
    </row>
    <row r="44" spans="1:10" ht="9" customHeight="1" hidden="1">
      <c r="A44" s="1203"/>
      <c r="B44" s="548"/>
      <c r="C44" s="548" t="s">
        <v>63</v>
      </c>
      <c r="D44" s="353"/>
      <c r="E44" s="166"/>
      <c r="F44" s="166"/>
      <c r="G44" s="166"/>
      <c r="J44" s="361">
        <f>SUM(F43+F44)</f>
        <v>3777.4</v>
      </c>
    </row>
    <row r="45" spans="1:10" ht="15.75" customHeight="1" hidden="1">
      <c r="A45" s="1203"/>
      <c r="B45" s="411" t="s">
        <v>170</v>
      </c>
      <c r="C45" s="411" t="s">
        <v>165</v>
      </c>
      <c r="D45" s="352">
        <v>2762</v>
      </c>
      <c r="E45" s="165">
        <v>3004.8</v>
      </c>
      <c r="F45" s="165">
        <v>3004.8</v>
      </c>
      <c r="G45" s="165">
        <v>2772</v>
      </c>
      <c r="J45" s="361"/>
    </row>
    <row r="46" spans="1:10" ht="0.75" customHeight="1" hidden="1">
      <c r="A46" s="1203"/>
      <c r="B46" s="548"/>
      <c r="C46" s="548" t="s">
        <v>63</v>
      </c>
      <c r="D46" s="353"/>
      <c r="E46" s="350">
        <v>100</v>
      </c>
      <c r="F46" s="350">
        <v>100</v>
      </c>
      <c r="G46" s="166"/>
      <c r="J46" s="361">
        <f>SUM(F45+F46)</f>
        <v>3104.8</v>
      </c>
    </row>
    <row r="47" spans="1:10" ht="9" customHeight="1" hidden="1">
      <c r="A47" s="1203"/>
      <c r="B47" s="411" t="s">
        <v>171</v>
      </c>
      <c r="C47" s="411" t="s">
        <v>165</v>
      </c>
      <c r="D47" s="352">
        <v>2047</v>
      </c>
      <c r="E47" s="165">
        <v>2115.2</v>
      </c>
      <c r="F47" s="165">
        <v>2115.2</v>
      </c>
      <c r="G47" s="165">
        <v>2048</v>
      </c>
      <c r="J47" s="361"/>
    </row>
    <row r="48" spans="1:10" ht="12.75" customHeight="1" hidden="1">
      <c r="A48" s="1203"/>
      <c r="B48" s="548"/>
      <c r="C48" s="548" t="s">
        <v>63</v>
      </c>
      <c r="D48" s="353"/>
      <c r="E48" s="166"/>
      <c r="F48" s="166"/>
      <c r="G48" s="166"/>
      <c r="J48" s="361">
        <f>SUM(F47+F48)</f>
        <v>2115.2</v>
      </c>
    </row>
    <row r="49" spans="1:10" ht="8.25" customHeight="1" hidden="1">
      <c r="A49" s="1203"/>
      <c r="B49" s="411" t="s">
        <v>172</v>
      </c>
      <c r="C49" s="411" t="s">
        <v>165</v>
      </c>
      <c r="D49" s="352">
        <v>3453</v>
      </c>
      <c r="E49" s="165">
        <v>3583.8</v>
      </c>
      <c r="F49" s="165">
        <v>3583.8</v>
      </c>
      <c r="G49" s="165">
        <v>3459</v>
      </c>
      <c r="J49" s="361"/>
    </row>
    <row r="50" spans="1:10" ht="12" customHeight="1" hidden="1">
      <c r="A50" s="1203"/>
      <c r="B50" s="548"/>
      <c r="C50" s="548" t="s">
        <v>63</v>
      </c>
      <c r="D50" s="353"/>
      <c r="E50" s="166"/>
      <c r="F50" s="166"/>
      <c r="G50" s="166"/>
      <c r="J50" s="361">
        <f>SUM(F49+F50)</f>
        <v>3583.8</v>
      </c>
    </row>
    <row r="51" spans="1:10" ht="6.75" customHeight="1" hidden="1">
      <c r="A51" s="1203"/>
      <c r="B51" s="411" t="s">
        <v>565</v>
      </c>
      <c r="C51" s="536" t="s">
        <v>165</v>
      </c>
      <c r="D51" s="352">
        <v>2852</v>
      </c>
      <c r="E51" s="167">
        <v>3332.6</v>
      </c>
      <c r="F51" s="167">
        <v>3332.6</v>
      </c>
      <c r="G51" s="167">
        <v>3208</v>
      </c>
      <c r="J51" s="361"/>
    </row>
    <row r="52" spans="1:10" ht="8.25" customHeight="1" hidden="1">
      <c r="A52" s="1203"/>
      <c r="B52" s="548"/>
      <c r="C52" s="548" t="s">
        <v>63</v>
      </c>
      <c r="D52" s="354"/>
      <c r="E52" s="350">
        <v>0</v>
      </c>
      <c r="F52" s="350">
        <v>0</v>
      </c>
      <c r="G52" s="166"/>
      <c r="J52" s="361">
        <f>SUM(F51+F52)</f>
        <v>3332.6</v>
      </c>
    </row>
    <row r="53" spans="1:10" ht="6" customHeight="1" hidden="1">
      <c r="A53" s="1203"/>
      <c r="B53" s="548"/>
      <c r="C53" s="548"/>
      <c r="D53" s="352">
        <v>6491</v>
      </c>
      <c r="E53" s="350"/>
      <c r="F53" s="416"/>
      <c r="G53" s="417"/>
      <c r="J53" s="361">
        <f>SUM(F52+F53)</f>
        <v>0</v>
      </c>
    </row>
    <row r="54" spans="1:10" ht="6" customHeight="1" hidden="1">
      <c r="A54" s="1203"/>
      <c r="B54" s="533" t="s">
        <v>159</v>
      </c>
      <c r="C54" s="401" t="s">
        <v>160</v>
      </c>
      <c r="D54" s="163" t="s">
        <v>397</v>
      </c>
      <c r="E54" s="408" t="s">
        <v>648</v>
      </c>
      <c r="F54" s="534" t="s">
        <v>649</v>
      </c>
      <c r="G54" s="535" t="s">
        <v>547</v>
      </c>
      <c r="J54" s="361"/>
    </row>
    <row r="55" spans="1:10" ht="5.25" customHeight="1" hidden="1">
      <c r="A55" s="1203"/>
      <c r="B55" s="411" t="s">
        <v>566</v>
      </c>
      <c r="C55" s="411" t="s">
        <v>165</v>
      </c>
      <c r="D55" s="167">
        <v>6491</v>
      </c>
      <c r="E55" s="165">
        <v>6757.4</v>
      </c>
      <c r="F55" s="165">
        <v>6757.4</v>
      </c>
      <c r="G55" s="165">
        <v>6503</v>
      </c>
      <c r="J55" s="361"/>
    </row>
    <row r="56" spans="1:10" ht="6.75" customHeight="1" hidden="1">
      <c r="A56" s="1203"/>
      <c r="B56" s="548"/>
      <c r="C56" s="548" t="s">
        <v>63</v>
      </c>
      <c r="D56" s="413"/>
      <c r="E56" s="166">
        <v>100</v>
      </c>
      <c r="F56" s="166">
        <v>100</v>
      </c>
      <c r="G56" s="166"/>
      <c r="J56" s="361">
        <f>SUM(F55+F56)</f>
        <v>6857.4</v>
      </c>
    </row>
    <row r="57" spans="1:10" ht="9.75" customHeight="1" hidden="1">
      <c r="A57" s="1203"/>
      <c r="B57" s="411" t="s">
        <v>173</v>
      </c>
      <c r="C57" s="411" t="s">
        <v>165</v>
      </c>
      <c r="D57" s="167">
        <v>2319</v>
      </c>
      <c r="E57" s="165">
        <v>3043</v>
      </c>
      <c r="F57" s="165">
        <v>3043</v>
      </c>
      <c r="G57" s="165">
        <v>2319</v>
      </c>
      <c r="J57" s="361"/>
    </row>
    <row r="58" spans="1:10" ht="9.75" customHeight="1" hidden="1">
      <c r="A58" s="1203"/>
      <c r="B58" s="548"/>
      <c r="C58" s="548" t="s">
        <v>63</v>
      </c>
      <c r="D58" s="413"/>
      <c r="E58" s="166"/>
      <c r="F58" s="166"/>
      <c r="G58" s="166"/>
      <c r="J58" s="361">
        <f>SUM(F57+F58)</f>
        <v>3043</v>
      </c>
    </row>
    <row r="59" spans="1:10" ht="3.75" customHeight="1" hidden="1">
      <c r="A59" s="1203"/>
      <c r="B59" s="411" t="s">
        <v>174</v>
      </c>
      <c r="C59" s="411" t="s">
        <v>165</v>
      </c>
      <c r="D59" s="167">
        <v>8596</v>
      </c>
      <c r="E59" s="165">
        <v>9149.8</v>
      </c>
      <c r="F59" s="165">
        <v>9149.8</v>
      </c>
      <c r="G59" s="165">
        <v>8900</v>
      </c>
      <c r="J59" s="361"/>
    </row>
    <row r="60" spans="1:10" ht="5.25" customHeight="1" hidden="1">
      <c r="A60" s="1203"/>
      <c r="B60" s="415"/>
      <c r="C60" s="548" t="s">
        <v>63</v>
      </c>
      <c r="D60" s="413"/>
      <c r="E60" s="165"/>
      <c r="F60" s="165"/>
      <c r="G60" s="165"/>
      <c r="J60" s="361">
        <f>SUM(F59+F60)</f>
        <v>9149.8</v>
      </c>
    </row>
    <row r="61" spans="1:10" ht="16.5" customHeight="1">
      <c r="A61" s="1203"/>
      <c r="B61" s="1200" t="s">
        <v>175</v>
      </c>
      <c r="C61" s="536" t="s">
        <v>165</v>
      </c>
      <c r="D61" s="352">
        <f>D33+D35+D37+D39+D41+D43+D45+D47+D49+D51+D55+D57+D59</f>
        <v>63842</v>
      </c>
      <c r="E61" s="352">
        <f>E33+E35+E37+E39+E41+E43+E45+E47+E49+E51+E55+E57+E59</f>
        <v>70511.6</v>
      </c>
      <c r="F61" s="352">
        <f>F33+F35+F37+F39+F41+F43+F45+F47+F49+F51+F55+F57+F59</f>
        <v>70511.6</v>
      </c>
      <c r="G61" s="167">
        <f>SUM(G33+G35+G37+G39+G41+G43+G45+G47+G49+G51+G55+G57+G59)</f>
        <v>64603</v>
      </c>
      <c r="J61" s="361"/>
    </row>
    <row r="62" spans="1:10" ht="16.5" customHeight="1">
      <c r="A62" s="1203"/>
      <c r="B62" s="1207"/>
      <c r="C62" s="548" t="s">
        <v>63</v>
      </c>
      <c r="D62" s="166">
        <f>SUM(D34,D36,D38,D40,D42,D44,D46,D48,D50,D52,D56,D58,D60)</f>
        <v>0</v>
      </c>
      <c r="E62" s="166">
        <f>SUM(E34,E36,E38,E40,E42,E44,E46,E48,E50,E52,E56,E58,E60)</f>
        <v>388</v>
      </c>
      <c r="F62" s="166">
        <f>SUM(F34,F36,F38,F40,F42,F44,F46,F48,F50,F52,F56,F58,F60)</f>
        <v>388</v>
      </c>
      <c r="G62" s="166">
        <f>SUM(G34,G36,G38,G40,G42,G44,G46,G48,G50,G52,G56,G58,G60)</f>
        <v>0</v>
      </c>
      <c r="J62" s="361"/>
    </row>
    <row r="63" spans="1:10" ht="15" customHeight="1">
      <c r="A63" s="1203"/>
      <c r="B63" s="1208"/>
      <c r="C63" s="544"/>
      <c r="D63" s="234">
        <f>SUM(D61:D62)</f>
        <v>63842</v>
      </c>
      <c r="E63" s="349">
        <f>SUM(E61:E62)</f>
        <v>70899.6</v>
      </c>
      <c r="F63" s="349">
        <f>SUM(F61:F62)</f>
        <v>70899.6</v>
      </c>
      <c r="G63" s="234">
        <f>SUM(G61:G62)</f>
        <v>64603</v>
      </c>
      <c r="J63" s="361">
        <f>SUM(F62+F63)</f>
        <v>71287.6</v>
      </c>
    </row>
    <row r="64" spans="1:10" ht="1.5" customHeight="1" hidden="1">
      <c r="A64" s="1184" t="s">
        <v>567</v>
      </c>
      <c r="B64" s="411" t="s">
        <v>176</v>
      </c>
      <c r="C64" s="411" t="s">
        <v>165</v>
      </c>
      <c r="D64" s="353">
        <v>1450.5</v>
      </c>
      <c r="E64" s="165">
        <v>1595.5</v>
      </c>
      <c r="F64" s="165">
        <v>1595.5</v>
      </c>
      <c r="G64" s="165">
        <v>1450.5</v>
      </c>
      <c r="J64" s="361"/>
    </row>
    <row r="65" spans="1:10" ht="16.5" customHeight="1" hidden="1">
      <c r="A65" s="1185"/>
      <c r="B65" s="548"/>
      <c r="C65" s="411" t="s">
        <v>63</v>
      </c>
      <c r="D65" s="353"/>
      <c r="E65" s="165"/>
      <c r="F65" s="165"/>
      <c r="G65" s="165"/>
      <c r="J65" s="361">
        <f>SUM(F64+F65)</f>
        <v>1595.5</v>
      </c>
    </row>
    <row r="66" spans="1:10" ht="16.5" customHeight="1" hidden="1">
      <c r="A66" s="1185"/>
      <c r="B66" s="411" t="s">
        <v>177</v>
      </c>
      <c r="C66" s="536" t="s">
        <v>165</v>
      </c>
      <c r="D66" s="352">
        <v>957.1</v>
      </c>
      <c r="E66" s="167">
        <v>1009.4</v>
      </c>
      <c r="F66" s="167">
        <v>1009.4</v>
      </c>
      <c r="G66" s="167">
        <v>1082.5</v>
      </c>
      <c r="J66" s="361"/>
    </row>
    <row r="67" spans="1:10" ht="16.5" customHeight="1" hidden="1">
      <c r="A67" s="1185"/>
      <c r="B67" s="548"/>
      <c r="C67" s="548" t="s">
        <v>63</v>
      </c>
      <c r="D67" s="350"/>
      <c r="E67" s="166"/>
      <c r="F67" s="166"/>
      <c r="G67" s="166"/>
      <c r="J67" s="361">
        <f>SUM(F66+F67)</f>
        <v>1009.4</v>
      </c>
    </row>
    <row r="68" spans="1:10" ht="16.5" customHeight="1" hidden="1">
      <c r="A68" s="1185"/>
      <c r="B68" s="411" t="s">
        <v>178</v>
      </c>
      <c r="C68" s="536" t="s">
        <v>165</v>
      </c>
      <c r="D68" s="352">
        <v>616</v>
      </c>
      <c r="E68" s="167">
        <v>667.7</v>
      </c>
      <c r="F68" s="167">
        <v>667.7</v>
      </c>
      <c r="G68" s="167">
        <v>616</v>
      </c>
      <c r="J68" s="361"/>
    </row>
    <row r="69" spans="1:10" ht="16.5" customHeight="1" hidden="1">
      <c r="A69" s="1185"/>
      <c r="B69" s="548"/>
      <c r="C69" s="548" t="s">
        <v>63</v>
      </c>
      <c r="D69" s="350"/>
      <c r="E69" s="166"/>
      <c r="F69" s="166"/>
      <c r="G69" s="166"/>
      <c r="J69" s="361">
        <f>SUM(F68+F69)</f>
        <v>667.7</v>
      </c>
    </row>
    <row r="70" spans="1:10" ht="16.5" customHeight="1" hidden="1">
      <c r="A70" s="1185"/>
      <c r="B70" s="411" t="s">
        <v>179</v>
      </c>
      <c r="C70" s="411" t="s">
        <v>165</v>
      </c>
      <c r="D70" s="353">
        <v>1332.4</v>
      </c>
      <c r="E70" s="165">
        <v>1335.4</v>
      </c>
      <c r="F70" s="165">
        <v>1335.4</v>
      </c>
      <c r="G70" s="165">
        <v>1336.4</v>
      </c>
      <c r="J70" s="361"/>
    </row>
    <row r="71" spans="1:10" ht="16.5" customHeight="1" hidden="1">
      <c r="A71" s="1185"/>
      <c r="B71" s="548"/>
      <c r="C71" s="411" t="s">
        <v>63</v>
      </c>
      <c r="D71" s="353"/>
      <c r="E71" s="165"/>
      <c r="F71" s="165"/>
      <c r="G71" s="165"/>
      <c r="J71" s="361">
        <f>SUM(F70+F71)</f>
        <v>1335.4</v>
      </c>
    </row>
    <row r="72" spans="1:10" ht="16.5" customHeight="1" hidden="1">
      <c r="A72" s="1185"/>
      <c r="B72" s="411" t="s">
        <v>180</v>
      </c>
      <c r="C72" s="536" t="s">
        <v>165</v>
      </c>
      <c r="D72" s="352">
        <v>1174.4</v>
      </c>
      <c r="E72" s="167">
        <v>1397</v>
      </c>
      <c r="F72" s="167">
        <v>1397</v>
      </c>
      <c r="G72" s="167">
        <v>1292.1</v>
      </c>
      <c r="J72" s="361"/>
    </row>
    <row r="73" spans="1:10" ht="16.5" customHeight="1" hidden="1">
      <c r="A73" s="1185"/>
      <c r="B73" s="548"/>
      <c r="C73" s="548" t="s">
        <v>63</v>
      </c>
      <c r="D73" s="353"/>
      <c r="E73" s="166">
        <v>20</v>
      </c>
      <c r="F73" s="166">
        <v>20</v>
      </c>
      <c r="G73" s="166"/>
      <c r="J73" s="361">
        <f>SUM(F72+F73)</f>
        <v>1417</v>
      </c>
    </row>
    <row r="74" spans="1:10" ht="16.5" customHeight="1" hidden="1">
      <c r="A74" s="1185"/>
      <c r="B74" s="411" t="s">
        <v>181</v>
      </c>
      <c r="C74" s="411" t="s">
        <v>165</v>
      </c>
      <c r="D74" s="352">
        <v>1048.7</v>
      </c>
      <c r="E74" s="165">
        <v>1427.6</v>
      </c>
      <c r="F74" s="165">
        <v>1427.5</v>
      </c>
      <c r="G74" s="165">
        <v>1048.7</v>
      </c>
      <c r="J74" s="361"/>
    </row>
    <row r="75" spans="1:10" ht="16.5" customHeight="1" hidden="1">
      <c r="A75" s="1185"/>
      <c r="B75" s="548"/>
      <c r="C75" s="411" t="s">
        <v>63</v>
      </c>
      <c r="D75" s="350"/>
      <c r="E75" s="165"/>
      <c r="F75" s="165"/>
      <c r="G75" s="165"/>
      <c r="J75" s="361">
        <f>SUM(F74+F75)</f>
        <v>1427.5</v>
      </c>
    </row>
    <row r="76" spans="1:10" ht="16.5" customHeight="1" hidden="1">
      <c r="A76" s="1185"/>
      <c r="B76" s="411" t="s">
        <v>182</v>
      </c>
      <c r="C76" s="536" t="s">
        <v>165</v>
      </c>
      <c r="D76" s="353">
        <v>1066.1</v>
      </c>
      <c r="E76" s="167">
        <v>1760.8</v>
      </c>
      <c r="F76" s="167">
        <v>1760.8</v>
      </c>
      <c r="G76" s="167">
        <v>1066.1</v>
      </c>
      <c r="J76" s="361"/>
    </row>
    <row r="77" spans="1:10" ht="16.5" customHeight="1" hidden="1">
      <c r="A77" s="1185"/>
      <c r="B77" s="548"/>
      <c r="C77" s="548" t="s">
        <v>63</v>
      </c>
      <c r="D77" s="350"/>
      <c r="E77" s="166"/>
      <c r="F77" s="166"/>
      <c r="G77" s="166"/>
      <c r="J77" s="361">
        <f>SUM(F76+F77)</f>
        <v>1760.8</v>
      </c>
    </row>
    <row r="78" spans="1:10" ht="16.5" customHeight="1" hidden="1">
      <c r="A78" s="1185"/>
      <c r="B78" s="411" t="s">
        <v>183</v>
      </c>
      <c r="C78" s="411" t="s">
        <v>165</v>
      </c>
      <c r="D78" s="353">
        <v>1399</v>
      </c>
      <c r="E78" s="165">
        <v>1402.8</v>
      </c>
      <c r="F78" s="165">
        <v>1402.7</v>
      </c>
      <c r="G78" s="165">
        <v>1399</v>
      </c>
      <c r="J78" s="361"/>
    </row>
    <row r="79" spans="1:10" ht="16.5" customHeight="1" hidden="1">
      <c r="A79" s="1185"/>
      <c r="B79" s="548"/>
      <c r="C79" s="411" t="s">
        <v>63</v>
      </c>
      <c r="D79" s="353"/>
      <c r="E79" s="165"/>
      <c r="F79" s="165"/>
      <c r="G79" s="165"/>
      <c r="J79" s="361">
        <f>SUM(F78+F79)</f>
        <v>1402.7</v>
      </c>
    </row>
    <row r="80" spans="1:10" ht="16.5" customHeight="1" hidden="1">
      <c r="A80" s="1185"/>
      <c r="B80" s="411" t="s">
        <v>184</v>
      </c>
      <c r="C80" s="536" t="s">
        <v>165</v>
      </c>
      <c r="D80" s="352">
        <v>846</v>
      </c>
      <c r="E80" s="167">
        <v>899.2</v>
      </c>
      <c r="F80" s="167">
        <v>899.2</v>
      </c>
      <c r="G80" s="167">
        <v>850</v>
      </c>
      <c r="J80" s="361"/>
    </row>
    <row r="81" spans="1:10" ht="16.5" customHeight="1" hidden="1">
      <c r="A81" s="1185"/>
      <c r="B81" s="548"/>
      <c r="C81" s="548" t="s">
        <v>63</v>
      </c>
      <c r="D81" s="350"/>
      <c r="E81" s="166"/>
      <c r="F81" s="166"/>
      <c r="G81" s="166"/>
      <c r="J81" s="361">
        <f>SUM(F80+F81)</f>
        <v>899.2</v>
      </c>
    </row>
    <row r="82" spans="1:10" ht="16.5" customHeight="1" hidden="1">
      <c r="A82" s="1185"/>
      <c r="B82" s="411" t="s">
        <v>185</v>
      </c>
      <c r="C82" s="411" t="s">
        <v>165</v>
      </c>
      <c r="D82" s="353">
        <v>1275.5</v>
      </c>
      <c r="E82" s="165">
        <v>1278.5</v>
      </c>
      <c r="F82" s="165">
        <v>1278.5</v>
      </c>
      <c r="G82" s="165">
        <v>1279.5</v>
      </c>
      <c r="J82" s="361"/>
    </row>
    <row r="83" spans="1:10" ht="16.5" customHeight="1" hidden="1">
      <c r="A83" s="1185"/>
      <c r="B83" s="548"/>
      <c r="C83" s="411" t="s">
        <v>63</v>
      </c>
      <c r="D83" s="353"/>
      <c r="E83" s="353"/>
      <c r="F83" s="353"/>
      <c r="G83" s="165"/>
      <c r="J83" s="361">
        <f>SUM(F82+F83)</f>
        <v>1278.5</v>
      </c>
    </row>
    <row r="84" spans="1:10" ht="16.5" customHeight="1" hidden="1">
      <c r="A84" s="1185"/>
      <c r="B84" s="411" t="s">
        <v>186</v>
      </c>
      <c r="C84" s="536" t="s">
        <v>165</v>
      </c>
      <c r="D84" s="352">
        <v>1067</v>
      </c>
      <c r="E84" s="167">
        <v>1090.7</v>
      </c>
      <c r="F84" s="167">
        <v>1090.7</v>
      </c>
      <c r="G84" s="167">
        <v>1067</v>
      </c>
      <c r="J84" s="361"/>
    </row>
    <row r="85" spans="1:10" ht="16.5" customHeight="1" hidden="1">
      <c r="A85" s="1185"/>
      <c r="B85" s="548"/>
      <c r="C85" s="548" t="s">
        <v>63</v>
      </c>
      <c r="D85" s="350"/>
      <c r="E85" s="350"/>
      <c r="F85" s="350"/>
      <c r="G85" s="166"/>
      <c r="J85" s="361">
        <f>SUM(F84+F85)</f>
        <v>1090.7</v>
      </c>
    </row>
    <row r="86" spans="1:10" ht="16.5" customHeight="1" hidden="1">
      <c r="A86" s="1185"/>
      <c r="B86" s="411" t="s">
        <v>187</v>
      </c>
      <c r="C86" s="411" t="s">
        <v>165</v>
      </c>
      <c r="D86" s="353">
        <v>1015.6</v>
      </c>
      <c r="E86" s="165">
        <v>1017.9</v>
      </c>
      <c r="F86" s="165">
        <v>1017.9</v>
      </c>
      <c r="G86" s="165">
        <v>1015.6</v>
      </c>
      <c r="J86" s="361"/>
    </row>
    <row r="87" spans="1:10" ht="16.5" customHeight="1" hidden="1">
      <c r="A87" s="1185"/>
      <c r="B87" s="548"/>
      <c r="C87" s="411" t="s">
        <v>63</v>
      </c>
      <c r="D87" s="353"/>
      <c r="E87" s="350">
        <v>50</v>
      </c>
      <c r="F87" s="350">
        <v>50</v>
      </c>
      <c r="G87" s="165"/>
      <c r="J87" s="361">
        <f>SUM(F86+F87)</f>
        <v>1067.9</v>
      </c>
    </row>
    <row r="88" spans="1:10" ht="16.5" customHeight="1" hidden="1">
      <c r="A88" s="1185"/>
      <c r="B88" s="411" t="s">
        <v>188</v>
      </c>
      <c r="C88" s="536" t="s">
        <v>165</v>
      </c>
      <c r="D88" s="355">
        <v>672</v>
      </c>
      <c r="E88" s="420">
        <v>1902.2</v>
      </c>
      <c r="F88" s="420">
        <v>1902.2</v>
      </c>
      <c r="G88" s="167">
        <v>1212</v>
      </c>
      <c r="J88" s="361"/>
    </row>
    <row r="89" spans="1:10" ht="16.5" customHeight="1" hidden="1">
      <c r="A89" s="1185"/>
      <c r="B89" s="548"/>
      <c r="C89" s="548" t="s">
        <v>63</v>
      </c>
      <c r="D89" s="356"/>
      <c r="E89" s="166"/>
      <c r="F89" s="417"/>
      <c r="G89" s="166"/>
      <c r="J89" s="361">
        <f>SUM(F88+F89)</f>
        <v>1902.2</v>
      </c>
    </row>
    <row r="90" spans="1:10" ht="16.5" customHeight="1" hidden="1">
      <c r="A90" s="1185"/>
      <c r="B90" s="411" t="s">
        <v>189</v>
      </c>
      <c r="C90" s="411" t="s">
        <v>165</v>
      </c>
      <c r="D90" s="353">
        <v>993</v>
      </c>
      <c r="E90" s="165">
        <v>1856.6</v>
      </c>
      <c r="F90" s="165">
        <v>1856.7</v>
      </c>
      <c r="G90" s="165">
        <v>1153</v>
      </c>
      <c r="J90" s="361"/>
    </row>
    <row r="91" spans="1:10" ht="16.5" customHeight="1" hidden="1">
      <c r="A91" s="1185"/>
      <c r="B91" s="548"/>
      <c r="C91" s="411" t="s">
        <v>63</v>
      </c>
      <c r="D91" s="353"/>
      <c r="E91" s="165">
        <v>115</v>
      </c>
      <c r="F91" s="165">
        <v>115</v>
      </c>
      <c r="G91" s="165"/>
      <c r="J91" s="361">
        <f>SUM(F90+F91)</f>
        <v>1971.7</v>
      </c>
    </row>
    <row r="92" spans="1:10" ht="16.5" customHeight="1" hidden="1">
      <c r="A92" s="1185"/>
      <c r="B92" s="411" t="s">
        <v>190</v>
      </c>
      <c r="C92" s="536" t="s">
        <v>165</v>
      </c>
      <c r="D92" s="352">
        <v>900.8</v>
      </c>
      <c r="E92" s="167">
        <v>903.1</v>
      </c>
      <c r="F92" s="167">
        <v>903.1</v>
      </c>
      <c r="G92" s="167">
        <v>900.8</v>
      </c>
      <c r="J92" s="361"/>
    </row>
    <row r="93" spans="1:10" ht="16.5" customHeight="1" hidden="1">
      <c r="A93" s="1185"/>
      <c r="B93" s="415"/>
      <c r="C93" s="411" t="s">
        <v>63</v>
      </c>
      <c r="D93" s="166"/>
      <c r="E93" s="165"/>
      <c r="F93" s="165"/>
      <c r="G93" s="165"/>
      <c r="J93" s="361">
        <f>SUM(F92+F93)</f>
        <v>903.1</v>
      </c>
    </row>
    <row r="94" spans="1:10" ht="16.5" customHeight="1">
      <c r="A94" s="1185"/>
      <c r="B94" s="1200" t="s">
        <v>191</v>
      </c>
      <c r="C94" s="536" t="s">
        <v>165</v>
      </c>
      <c r="D94" s="167">
        <f>D64+D66+D68+D70+D72+D74+D76+D78+D80+D82+D84+D86+D88+D90+D92</f>
        <v>15814.099999999999</v>
      </c>
      <c r="E94" s="167">
        <f>E64+E66+E68+E70+E72+E74+E76+E78+E80+E82+E84+E86+E88+E90+E92</f>
        <v>19544.399999999998</v>
      </c>
      <c r="F94" s="167">
        <f>F64+F66+F68+F70+F72+F74+F76+F78+F80+F82+F84+F86+F88+F90+F92</f>
        <v>19544.3</v>
      </c>
      <c r="G94" s="167">
        <f>SUM(G64+G66+G68+G70+G72+G74+G76+G78+G80+G82+G84+G86+G88+G90+G92)</f>
        <v>16769.2</v>
      </c>
      <c r="J94" s="361"/>
    </row>
    <row r="95" spans="1:10" ht="16.5" customHeight="1">
      <c r="A95" s="1185"/>
      <c r="B95" s="1207"/>
      <c r="C95" s="411" t="s">
        <v>63</v>
      </c>
      <c r="D95" s="166"/>
      <c r="E95" s="166">
        <f>SUM(E65,E67,E69,E71,E73,E75,E77,E79,E81,E83,E85,E87,E89,E91,E93)</f>
        <v>185</v>
      </c>
      <c r="F95" s="166">
        <f>SUM(F65,F67,F69,F71,F73,F75,F77,F79,F81,F83,F85,F87,F89,F91,F93)</f>
        <v>185</v>
      </c>
      <c r="G95" s="166">
        <f>SUM(G65,G67,G69,G71,G73,G75,G77,G79,G81,G83,G85,G87,G89,G91,G93)</f>
        <v>0</v>
      </c>
      <c r="J95" s="361"/>
    </row>
    <row r="96" spans="1:10" ht="16.5" customHeight="1">
      <c r="A96" s="1185"/>
      <c r="B96" s="1208"/>
      <c r="C96" s="544"/>
      <c r="D96" s="234">
        <f>SUM(D94:D95)</f>
        <v>15814.099999999999</v>
      </c>
      <c r="E96" s="349">
        <f>SUM(E94:E95)</f>
        <v>19729.399999999998</v>
      </c>
      <c r="F96" s="349">
        <f>SUM(F94:F95)</f>
        <v>19729.3</v>
      </c>
      <c r="G96" s="234">
        <f>SUM(G94:G95)</f>
        <v>16769.2</v>
      </c>
      <c r="J96" s="361">
        <f>SUM(F95+F96)</f>
        <v>19914.3</v>
      </c>
    </row>
    <row r="97" spans="1:8" ht="16.5" customHeight="1">
      <c r="A97" s="1186"/>
      <c r="B97" s="558" t="s">
        <v>721</v>
      </c>
      <c r="C97" s="589"/>
      <c r="D97" s="234">
        <f>SUM(D63+D96)</f>
        <v>79656.1</v>
      </c>
      <c r="E97" s="349">
        <f>SUM(E63+E96)</f>
        <v>90629</v>
      </c>
      <c r="F97" s="349">
        <f>SUM(F63+F96)</f>
        <v>90628.90000000001</v>
      </c>
      <c r="G97" s="234">
        <f>SUM(G63+G96)</f>
        <v>81372.2</v>
      </c>
      <c r="H97" s="361">
        <f>G97+G32</f>
        <v>91612.2</v>
      </c>
    </row>
    <row r="98" spans="1:8" ht="16.5" customHeight="1">
      <c r="A98" s="549"/>
      <c r="B98" s="591" t="s">
        <v>715</v>
      </c>
      <c r="C98" s="410" t="s">
        <v>716</v>
      </c>
      <c r="D98" s="235">
        <v>4000</v>
      </c>
      <c r="E98" s="351">
        <v>4000</v>
      </c>
      <c r="F98" s="351">
        <v>3997.8</v>
      </c>
      <c r="G98" s="235">
        <v>3800</v>
      </c>
      <c r="H98" s="361"/>
    </row>
    <row r="99" spans="1:7" ht="16.5" customHeight="1">
      <c r="A99" s="541" t="s">
        <v>568</v>
      </c>
      <c r="B99" s="550" t="s">
        <v>204</v>
      </c>
      <c r="C99" s="550" t="s">
        <v>59</v>
      </c>
      <c r="D99" s="167">
        <v>22450</v>
      </c>
      <c r="E99" s="235">
        <v>32480</v>
      </c>
      <c r="F99" s="235">
        <v>32040.3</v>
      </c>
      <c r="G99" s="236">
        <v>20500</v>
      </c>
    </row>
    <row r="100" spans="1:7" ht="16.5" customHeight="1">
      <c r="A100" s="541"/>
      <c r="B100" s="556"/>
      <c r="C100" s="423" t="s">
        <v>224</v>
      </c>
      <c r="D100" s="166">
        <v>0</v>
      </c>
      <c r="E100" s="234">
        <v>6448</v>
      </c>
      <c r="F100" s="234">
        <v>6445.1</v>
      </c>
      <c r="G100" s="234">
        <v>3000</v>
      </c>
    </row>
    <row r="101" spans="1:7" ht="16.5" customHeight="1">
      <c r="A101" s="541"/>
      <c r="B101" s="558" t="s">
        <v>569</v>
      </c>
      <c r="C101" s="592"/>
      <c r="D101" s="234">
        <f>SUM(D99:D100)</f>
        <v>22450</v>
      </c>
      <c r="E101" s="234">
        <f>SUM(E99:E100)</f>
        <v>38928</v>
      </c>
      <c r="F101" s="234">
        <f>SUM(F99:F100)</f>
        <v>38485.4</v>
      </c>
      <c r="G101" s="234">
        <f>SUM(G99:G100)</f>
        <v>23500</v>
      </c>
    </row>
    <row r="102" spans="1:7" ht="15" customHeight="1">
      <c r="A102" s="541"/>
      <c r="B102" s="593" t="s">
        <v>570</v>
      </c>
      <c r="C102" s="552" t="s">
        <v>59</v>
      </c>
      <c r="D102" s="233">
        <v>266.1</v>
      </c>
      <c r="E102" s="233">
        <v>934.2</v>
      </c>
      <c r="F102" s="233">
        <v>913.7</v>
      </c>
      <c r="G102" s="233">
        <v>0</v>
      </c>
    </row>
    <row r="103" spans="1:7" ht="16.5" customHeight="1" hidden="1">
      <c r="A103" s="1218" t="s">
        <v>571</v>
      </c>
      <c r="B103" s="542" t="s">
        <v>342</v>
      </c>
      <c r="C103" s="411" t="s">
        <v>59</v>
      </c>
      <c r="D103" s="165">
        <v>0</v>
      </c>
      <c r="E103" s="353">
        <v>0</v>
      </c>
      <c r="F103" s="353">
        <v>0</v>
      </c>
      <c r="G103" s="165">
        <v>0</v>
      </c>
    </row>
    <row r="104" spans="1:7" ht="16.5" customHeight="1">
      <c r="A104" s="1219"/>
      <c r="B104" s="556" t="s">
        <v>342</v>
      </c>
      <c r="C104" s="411" t="s">
        <v>224</v>
      </c>
      <c r="D104" s="413">
        <v>121429</v>
      </c>
      <c r="E104" s="166">
        <v>137427.3</v>
      </c>
      <c r="F104" s="166">
        <v>131086.5</v>
      </c>
      <c r="G104" s="234">
        <v>81858</v>
      </c>
    </row>
    <row r="105" spans="1:7" ht="16.5" customHeight="1" hidden="1">
      <c r="A105" s="1219"/>
      <c r="B105" s="414" t="s">
        <v>572</v>
      </c>
      <c r="C105" s="544"/>
      <c r="D105" s="418">
        <f>SUM(D103:D104)</f>
        <v>121429</v>
      </c>
      <c r="E105" s="419">
        <f>SUM(E103:E104)</f>
        <v>137427.3</v>
      </c>
      <c r="F105" s="419">
        <f>SUM(F103:F104)</f>
        <v>131086.5</v>
      </c>
      <c r="G105" s="418">
        <f>SUM(G103:G104)</f>
        <v>81858</v>
      </c>
    </row>
    <row r="106" spans="1:7" ht="16.5" customHeight="1">
      <c r="A106" s="1217"/>
      <c r="B106" s="1214" t="s">
        <v>714</v>
      </c>
      <c r="C106" s="536" t="s">
        <v>59</v>
      </c>
      <c r="D106" s="167">
        <f>SUM(D28+D94+D61+D99+D103+D102+D29)</f>
        <v>109825.70000000001</v>
      </c>
      <c r="E106" s="167">
        <f>SUM(E28+E94+E61+E99+E103+E102+E29)</f>
        <v>129169.4</v>
      </c>
      <c r="F106" s="167">
        <f>SUM(F28+F94+F61+F99+F103+F102+F29)</f>
        <v>128460.40000000001</v>
      </c>
      <c r="G106" s="167">
        <f>SUM(G28+G94+G61+G99+G103+G102+G29)</f>
        <v>108862.2</v>
      </c>
    </row>
    <row r="107" spans="1:7" ht="16.5" customHeight="1">
      <c r="A107" s="1217"/>
      <c r="B107" s="1198"/>
      <c r="C107" s="411" t="s">
        <v>224</v>
      </c>
      <c r="D107" s="353">
        <f>SUM(D30+D104+D100+D98)</f>
        <v>126029</v>
      </c>
      <c r="E107" s="353">
        <f>SUM(E30+E104+E100+E98)</f>
        <v>148194.69999999998</v>
      </c>
      <c r="F107" s="353">
        <f>SUM(F30+F104+F100+F98)</f>
        <v>141848.69999999998</v>
      </c>
      <c r="G107" s="353">
        <f>SUM(G30+G104+G100+G98)</f>
        <v>89258</v>
      </c>
    </row>
    <row r="108" spans="1:7" ht="16.5" customHeight="1">
      <c r="A108" s="1217"/>
      <c r="B108" s="1198"/>
      <c r="C108" s="548" t="s">
        <v>63</v>
      </c>
      <c r="D108" s="166">
        <f>SUM(D31+D62+D95)</f>
        <v>3000</v>
      </c>
      <c r="E108" s="166">
        <f>SUM(E31+E62+E95)</f>
        <v>3388</v>
      </c>
      <c r="F108" s="166">
        <f>SUM(F31+F62+F95)</f>
        <v>3338</v>
      </c>
      <c r="G108" s="166">
        <f>SUM(G31+G62+G95)</f>
        <v>2650</v>
      </c>
    </row>
    <row r="109" spans="1:7" ht="14.25" customHeight="1" thickBot="1">
      <c r="A109" s="1217"/>
      <c r="B109" s="1199"/>
      <c r="C109" s="599"/>
      <c r="D109" s="601">
        <f>SUM(D106,D107,D108)</f>
        <v>238854.7</v>
      </c>
      <c r="E109" s="601">
        <f>SUM(E106,E107,E108)</f>
        <v>280752.1</v>
      </c>
      <c r="F109" s="601">
        <f>SUM(F106,F107,F108)</f>
        <v>273647.1</v>
      </c>
      <c r="G109" s="601">
        <f>SUM(G106,G107,G108)</f>
        <v>200770.2</v>
      </c>
    </row>
    <row r="110" spans="1:7" ht="0.75" customHeight="1">
      <c r="A110" s="532"/>
      <c r="B110" s="415"/>
      <c r="C110" s="606"/>
      <c r="D110" s="607"/>
      <c r="E110" s="607"/>
      <c r="F110" s="608"/>
      <c r="G110" s="608"/>
    </row>
    <row r="111" spans="1:7" ht="32.25" customHeight="1">
      <c r="A111" s="532"/>
      <c r="B111" s="533" t="s">
        <v>159</v>
      </c>
      <c r="C111" s="164" t="s">
        <v>160</v>
      </c>
      <c r="D111" s="163" t="s">
        <v>544</v>
      </c>
      <c r="E111" s="408" t="s">
        <v>648</v>
      </c>
      <c r="F111" s="534" t="s">
        <v>649</v>
      </c>
      <c r="G111" s="535" t="s">
        <v>547</v>
      </c>
    </row>
    <row r="112" spans="1:7" ht="16.5" customHeight="1">
      <c r="A112" s="1218" t="s">
        <v>573</v>
      </c>
      <c r="B112" s="556" t="s">
        <v>205</v>
      </c>
      <c r="C112" s="536" t="s">
        <v>59</v>
      </c>
      <c r="D112" s="353">
        <v>3760</v>
      </c>
      <c r="E112" s="165">
        <v>123546.9</v>
      </c>
      <c r="F112" s="165">
        <v>115766.8</v>
      </c>
      <c r="G112" s="165">
        <v>4633</v>
      </c>
    </row>
    <row r="113" spans="1:7" ht="16.5" customHeight="1">
      <c r="A113" s="1218"/>
      <c r="B113" s="556"/>
      <c r="C113" s="411" t="s">
        <v>224</v>
      </c>
      <c r="D113" s="353">
        <v>400</v>
      </c>
      <c r="E113" s="165">
        <v>400</v>
      </c>
      <c r="F113" s="165">
        <v>400</v>
      </c>
      <c r="G113" s="165">
        <f>'05'!J27</f>
        <v>0</v>
      </c>
    </row>
    <row r="114" spans="1:7" ht="16.5" customHeight="1">
      <c r="A114" s="1218"/>
      <c r="B114" s="411"/>
      <c r="C114" s="548" t="s">
        <v>63</v>
      </c>
      <c r="D114" s="350">
        <v>1100</v>
      </c>
      <c r="E114" s="166">
        <v>1155</v>
      </c>
      <c r="F114" s="166">
        <v>1155</v>
      </c>
      <c r="G114" s="166">
        <v>2600</v>
      </c>
    </row>
    <row r="115" spans="1:7" ht="16.5" customHeight="1">
      <c r="A115" s="1219"/>
      <c r="B115" s="558" t="s">
        <v>192</v>
      </c>
      <c r="C115" s="589"/>
      <c r="D115" s="358">
        <f>SUM(D112:D114)</f>
        <v>5260</v>
      </c>
      <c r="E115" s="351">
        <f>SUM(E112:E114)</f>
        <v>125101.9</v>
      </c>
      <c r="F115" s="351">
        <f>SUM(F112:F114)</f>
        <v>117321.8</v>
      </c>
      <c r="G115" s="235">
        <f>SUM(G112:G114)</f>
        <v>7233</v>
      </c>
    </row>
    <row r="116" spans="1:7" ht="16.5" customHeight="1">
      <c r="A116" s="1218" t="s">
        <v>573</v>
      </c>
      <c r="B116" s="550" t="s">
        <v>221</v>
      </c>
      <c r="C116" s="536" t="s">
        <v>59</v>
      </c>
      <c r="D116" s="352">
        <v>7047.7</v>
      </c>
      <c r="E116" s="167">
        <v>4660.8</v>
      </c>
      <c r="F116" s="167">
        <v>2302.3</v>
      </c>
      <c r="G116" s="167">
        <v>2150.2</v>
      </c>
    </row>
    <row r="117" spans="1:7" ht="16.5" customHeight="1">
      <c r="A117" s="1218"/>
      <c r="B117" s="411"/>
      <c r="C117" s="548" t="s">
        <v>224</v>
      </c>
      <c r="D117" s="350">
        <v>450</v>
      </c>
      <c r="E117" s="166">
        <v>450</v>
      </c>
      <c r="F117" s="166">
        <v>288</v>
      </c>
      <c r="G117" s="166">
        <v>250</v>
      </c>
    </row>
    <row r="118" spans="1:7" ht="16.5" customHeight="1">
      <c r="A118" s="1219"/>
      <c r="B118" s="558" t="s">
        <v>288</v>
      </c>
      <c r="C118" s="589"/>
      <c r="D118" s="353">
        <f>SUM(D116,D117)</f>
        <v>7497.7</v>
      </c>
      <c r="E118" s="351">
        <f>SUM(E116:E117)</f>
        <v>5110.8</v>
      </c>
      <c r="F118" s="351">
        <f>SUM(F116:F117)</f>
        <v>2590.3</v>
      </c>
      <c r="G118" s="235">
        <f>SUM(G116:G117)</f>
        <v>2400.2</v>
      </c>
    </row>
    <row r="119" spans="1:7" ht="15" customHeight="1">
      <c r="A119" s="1218" t="s">
        <v>573</v>
      </c>
      <c r="B119" s="556" t="s">
        <v>222</v>
      </c>
      <c r="C119" s="536" t="s">
        <v>193</v>
      </c>
      <c r="D119" s="167"/>
      <c r="E119" s="167">
        <v>1023.8</v>
      </c>
      <c r="F119" s="567">
        <v>1023.8</v>
      </c>
      <c r="G119" s="233">
        <v>0</v>
      </c>
    </row>
    <row r="120" spans="1:7" ht="16.5" customHeight="1" hidden="1">
      <c r="A120" s="1218"/>
      <c r="B120" s="411"/>
      <c r="C120" s="548" t="s">
        <v>61</v>
      </c>
      <c r="D120" s="413"/>
      <c r="E120" s="165"/>
      <c r="F120" s="165"/>
      <c r="G120" s="166">
        <v>0</v>
      </c>
    </row>
    <row r="121" spans="1:7" ht="16.5" customHeight="1" hidden="1">
      <c r="A121" s="1219"/>
      <c r="B121" s="558" t="s">
        <v>574</v>
      </c>
      <c r="C121" s="589"/>
      <c r="D121" s="233">
        <f>SUM(D119,D120)</f>
        <v>0</v>
      </c>
      <c r="E121" s="351">
        <f>SUM(E119:E120)</f>
        <v>1023.8</v>
      </c>
      <c r="F121" s="351">
        <f>SUM(F119:F120)</f>
        <v>1023.8</v>
      </c>
      <c r="G121" s="234">
        <f>SUM(G119:G120)</f>
        <v>0</v>
      </c>
    </row>
    <row r="122" spans="1:7" ht="16.5" customHeight="1">
      <c r="A122" s="1217"/>
      <c r="B122" s="1200" t="s">
        <v>223</v>
      </c>
      <c r="C122" s="536" t="s">
        <v>59</v>
      </c>
      <c r="D122" s="167">
        <f>SUM(D116,D119)</f>
        <v>7047.7</v>
      </c>
      <c r="E122" s="352">
        <f aca="true" t="shared" si="0" ref="E122:G123">SUM(E116+E119)</f>
        <v>5684.6</v>
      </c>
      <c r="F122" s="352">
        <f t="shared" si="0"/>
        <v>3326.1000000000004</v>
      </c>
      <c r="G122" s="167">
        <f t="shared" si="0"/>
        <v>2150.2</v>
      </c>
    </row>
    <row r="123" spans="1:7" ht="16.5" customHeight="1">
      <c r="A123" s="1217"/>
      <c r="B123" s="1201"/>
      <c r="C123" s="548" t="s">
        <v>61</v>
      </c>
      <c r="D123" s="166">
        <f>SUM(D117,D120)</f>
        <v>450</v>
      </c>
      <c r="E123" s="350">
        <f t="shared" si="0"/>
        <v>450</v>
      </c>
      <c r="F123" s="350">
        <f t="shared" si="0"/>
        <v>288</v>
      </c>
      <c r="G123" s="166">
        <f t="shared" si="0"/>
        <v>250</v>
      </c>
    </row>
    <row r="124" spans="1:7" ht="16.5" customHeight="1">
      <c r="A124" s="1217"/>
      <c r="B124" s="1202"/>
      <c r="C124" s="589"/>
      <c r="D124" s="594">
        <f>SUM(D122,D123)</f>
        <v>7497.7</v>
      </c>
      <c r="E124" s="594">
        <f>SUM(E122,E123)</f>
        <v>6134.6</v>
      </c>
      <c r="F124" s="594">
        <f>SUM(F122,F123)</f>
        <v>3614.1000000000004</v>
      </c>
      <c r="G124" s="594">
        <f>SUM(G122,G123)</f>
        <v>2400.2</v>
      </c>
    </row>
    <row r="125" spans="1:8" ht="16.5" customHeight="1">
      <c r="A125" s="541" t="s">
        <v>575</v>
      </c>
      <c r="B125" s="410" t="s">
        <v>206</v>
      </c>
      <c r="C125" s="553" t="s">
        <v>59</v>
      </c>
      <c r="D125" s="349">
        <v>500</v>
      </c>
      <c r="E125" s="234">
        <v>500</v>
      </c>
      <c r="F125" s="234">
        <v>500</v>
      </c>
      <c r="G125" s="234">
        <v>475</v>
      </c>
      <c r="H125" s="361"/>
    </row>
    <row r="126" spans="1:7" ht="16.5" customHeight="1">
      <c r="A126" s="541"/>
      <c r="B126" s="550" t="s">
        <v>576</v>
      </c>
      <c r="C126" s="597" t="s">
        <v>59</v>
      </c>
      <c r="D126" s="359">
        <v>1470</v>
      </c>
      <c r="E126" s="236">
        <v>613.7</v>
      </c>
      <c r="F126" s="236">
        <v>453.7</v>
      </c>
      <c r="G126" s="236">
        <v>1690</v>
      </c>
    </row>
    <row r="127" spans="1:7" ht="16.5" customHeight="1">
      <c r="A127" s="541"/>
      <c r="B127" s="556"/>
      <c r="C127" s="554" t="s">
        <v>224</v>
      </c>
      <c r="D127" s="349">
        <v>820</v>
      </c>
      <c r="E127" s="234">
        <v>1296.3</v>
      </c>
      <c r="F127" s="234">
        <v>1292</v>
      </c>
      <c r="G127" s="234">
        <v>410</v>
      </c>
    </row>
    <row r="128" spans="1:7" ht="16.5" customHeight="1">
      <c r="A128" s="541"/>
      <c r="B128" s="558" t="s">
        <v>577</v>
      </c>
      <c r="C128" s="596"/>
      <c r="D128" s="349">
        <f>SUM(D126:D127)</f>
        <v>2290</v>
      </c>
      <c r="E128" s="234">
        <f>SUM(E126:E127)</f>
        <v>1910</v>
      </c>
      <c r="F128" s="234">
        <f>SUM(F126:F127)</f>
        <v>1745.7</v>
      </c>
      <c r="G128" s="234">
        <f>SUM(G126:G127)</f>
        <v>2100</v>
      </c>
    </row>
    <row r="129" spans="1:7" ht="16.5" customHeight="1">
      <c r="A129" s="541" t="s">
        <v>578</v>
      </c>
      <c r="B129" s="423" t="s">
        <v>343</v>
      </c>
      <c r="C129" s="553" t="s">
        <v>59</v>
      </c>
      <c r="D129" s="349">
        <v>2353</v>
      </c>
      <c r="E129" s="234">
        <v>1664.3</v>
      </c>
      <c r="F129" s="234">
        <v>1284.3</v>
      </c>
      <c r="G129" s="234">
        <v>1182</v>
      </c>
    </row>
    <row r="130" spans="1:7" ht="15.75" customHeight="1">
      <c r="A130" s="541" t="s">
        <v>579</v>
      </c>
      <c r="B130" s="410" t="s">
        <v>344</v>
      </c>
      <c r="C130" s="555" t="s">
        <v>59</v>
      </c>
      <c r="D130" s="351">
        <v>6840</v>
      </c>
      <c r="E130" s="233">
        <v>6755</v>
      </c>
      <c r="F130" s="233">
        <v>5463.4</v>
      </c>
      <c r="G130" s="233">
        <v>2866</v>
      </c>
    </row>
    <row r="131" spans="1:8" ht="16.5" customHeight="1" hidden="1">
      <c r="A131" s="541" t="s">
        <v>580</v>
      </c>
      <c r="B131" s="410" t="s">
        <v>345</v>
      </c>
      <c r="C131" s="555" t="s">
        <v>224</v>
      </c>
      <c r="D131" s="351"/>
      <c r="E131" s="233"/>
      <c r="F131" s="233"/>
      <c r="G131" s="233">
        <v>0</v>
      </c>
      <c r="H131" s="361"/>
    </row>
    <row r="132" spans="1:8" ht="15.75" customHeight="1">
      <c r="A132" s="541"/>
      <c r="B132" s="410" t="s">
        <v>472</v>
      </c>
      <c r="C132" s="553" t="s">
        <v>59</v>
      </c>
      <c r="D132" s="351">
        <v>120</v>
      </c>
      <c r="E132" s="233">
        <v>183</v>
      </c>
      <c r="F132" s="233">
        <v>129</v>
      </c>
      <c r="G132" s="233">
        <f>'0513,0525'!D21-'0513,0525'!D20</f>
        <v>120</v>
      </c>
      <c r="H132" s="361"/>
    </row>
    <row r="133" spans="1:8" ht="16.5" customHeight="1" hidden="1">
      <c r="A133" s="541"/>
      <c r="B133" s="556"/>
      <c r="C133" s="555" t="s">
        <v>224</v>
      </c>
      <c r="D133" s="351"/>
      <c r="E133" s="555"/>
      <c r="F133" s="233"/>
      <c r="G133" s="233">
        <f>'0513,0525'!D20</f>
        <v>0</v>
      </c>
      <c r="H133" s="361"/>
    </row>
    <row r="134" spans="1:8" ht="15.75" customHeight="1">
      <c r="A134" s="541" t="s">
        <v>266</v>
      </c>
      <c r="B134" s="556" t="s">
        <v>346</v>
      </c>
      <c r="C134" s="553" t="s">
        <v>59</v>
      </c>
      <c r="D134" s="351">
        <v>20639</v>
      </c>
      <c r="E134" s="233">
        <v>20892</v>
      </c>
      <c r="F134" s="233">
        <v>20891.8</v>
      </c>
      <c r="G134" s="233">
        <v>21100</v>
      </c>
      <c r="H134" s="361"/>
    </row>
    <row r="135" spans="1:7" ht="1.5" customHeight="1" hidden="1">
      <c r="A135" s="541"/>
      <c r="B135" s="414" t="s">
        <v>361</v>
      </c>
      <c r="C135" s="536" t="s">
        <v>59</v>
      </c>
      <c r="D135" s="233">
        <v>0</v>
      </c>
      <c r="E135" s="236"/>
      <c r="F135" s="236"/>
      <c r="G135" s="425">
        <v>0</v>
      </c>
    </row>
    <row r="136" spans="1:7" ht="1.5" customHeight="1" hidden="1">
      <c r="A136" s="541"/>
      <c r="B136" s="426"/>
      <c r="C136" s="548" t="s">
        <v>224</v>
      </c>
      <c r="D136" s="168">
        <f>D112++D116+D119+D125+D126+D129+D130+D134+D132</f>
        <v>42729.7</v>
      </c>
      <c r="E136" s="234"/>
      <c r="F136" s="234"/>
      <c r="G136" s="427">
        <v>0</v>
      </c>
    </row>
    <row r="137" spans="1:7" ht="1.5" customHeight="1" hidden="1">
      <c r="A137" s="541"/>
      <c r="B137" s="414" t="s">
        <v>581</v>
      </c>
      <c r="C137" s="424"/>
      <c r="D137" s="428">
        <f>D117+D120+D127+D131+D113</f>
        <v>1670</v>
      </c>
      <c r="E137" s="409">
        <f>SUM(E135:E136)</f>
        <v>0</v>
      </c>
      <c r="F137" s="409">
        <f>SUM(F135:F136)</f>
        <v>0</v>
      </c>
      <c r="G137" s="422">
        <v>0</v>
      </c>
    </row>
    <row r="138" spans="1:7" ht="16.5" customHeight="1">
      <c r="A138" s="1217"/>
      <c r="B138" s="1211" t="s">
        <v>123</v>
      </c>
      <c r="C138" s="411" t="s">
        <v>59</v>
      </c>
      <c r="D138" s="360">
        <f>D112+D116+D119+D125+D126+D129+D130+D134+D135+D132</f>
        <v>42729.7</v>
      </c>
      <c r="E138" s="168">
        <f>E112+E116+E119++E125+E126+E129+E130+E134+E137+E132</f>
        <v>159839.5</v>
      </c>
      <c r="F138" s="168">
        <f>F112+F116+F119++F125+F126+F129+F130+F134+F137+F132</f>
        <v>147815.1</v>
      </c>
      <c r="G138" s="168">
        <f>G112+G116+G119+G125+G126+G129+G130+G134+G137+G132</f>
        <v>34216.2</v>
      </c>
    </row>
    <row r="139" spans="1:7" ht="16.5" customHeight="1">
      <c r="A139" s="1217"/>
      <c r="B139" s="1212"/>
      <c r="C139" s="411" t="s">
        <v>224</v>
      </c>
      <c r="D139" s="360">
        <f>D123+D127+D131+D113</f>
        <v>1670</v>
      </c>
      <c r="E139" s="360">
        <f>E123+E127+E131+E113</f>
        <v>2146.3</v>
      </c>
      <c r="F139" s="360">
        <f>F123+F127+F131+F113</f>
        <v>1980</v>
      </c>
      <c r="G139" s="168">
        <f>SUM(G117+G120+G131+G127+G120+G113+G133)</f>
        <v>660</v>
      </c>
    </row>
    <row r="140" spans="1:7" ht="16.5" customHeight="1">
      <c r="A140" s="1217"/>
      <c r="B140" s="1212"/>
      <c r="C140" s="411" t="s">
        <v>63</v>
      </c>
      <c r="D140" s="360">
        <f>D114</f>
        <v>1100</v>
      </c>
      <c r="E140" s="168">
        <f>E114</f>
        <v>1155</v>
      </c>
      <c r="F140" s="168">
        <f>F114</f>
        <v>1155</v>
      </c>
      <c r="G140" s="168">
        <f>G114</f>
        <v>2600</v>
      </c>
    </row>
    <row r="141" spans="1:7" ht="16.5" customHeight="1" thickBot="1">
      <c r="A141" s="1217"/>
      <c r="B141" s="1213"/>
      <c r="C141" s="603"/>
      <c r="D141" s="600">
        <f>SUM(D138,D139,D140)</f>
        <v>45499.7</v>
      </c>
      <c r="E141" s="601">
        <f>SUM(E138,E139,E140)</f>
        <v>163140.8</v>
      </c>
      <c r="F141" s="601">
        <f>SUM(F138,F139,F140)</f>
        <v>150950.1</v>
      </c>
      <c r="G141" s="601">
        <f>SUM(G138,G139,G140)</f>
        <v>37476.2</v>
      </c>
    </row>
    <row r="142" spans="1:7" ht="16.5" customHeight="1">
      <c r="A142" s="1218" t="s">
        <v>582</v>
      </c>
      <c r="B142" s="556" t="s">
        <v>209</v>
      </c>
      <c r="C142" s="556" t="s">
        <v>59</v>
      </c>
      <c r="D142" s="357">
        <v>7704.5</v>
      </c>
      <c r="E142" s="235">
        <v>9288.4</v>
      </c>
      <c r="F142" s="235">
        <v>9109.8</v>
      </c>
      <c r="G142" s="235">
        <v>9327</v>
      </c>
    </row>
    <row r="143" spans="1:7" ht="16.5" customHeight="1">
      <c r="A143" s="1218"/>
      <c r="B143" s="556"/>
      <c r="C143" s="556" t="s">
        <v>224</v>
      </c>
      <c r="D143" s="357">
        <v>200</v>
      </c>
      <c r="E143" s="235">
        <v>22</v>
      </c>
      <c r="F143" s="235">
        <v>0</v>
      </c>
      <c r="G143" s="235">
        <v>100</v>
      </c>
    </row>
    <row r="144" spans="1:7" ht="16.5" customHeight="1">
      <c r="A144" s="1218"/>
      <c r="B144" s="556"/>
      <c r="C144" s="423" t="s">
        <v>63</v>
      </c>
      <c r="D144" s="349">
        <v>1800</v>
      </c>
      <c r="E144" s="234">
        <v>1313</v>
      </c>
      <c r="F144" s="234">
        <v>1163</v>
      </c>
      <c r="G144" s="234">
        <v>1670</v>
      </c>
    </row>
    <row r="145" spans="1:7" ht="16.5" customHeight="1">
      <c r="A145" s="1219"/>
      <c r="B145" s="558" t="s">
        <v>194</v>
      </c>
      <c r="C145" s="592"/>
      <c r="D145" s="359">
        <f>SUM(D142:D144)</f>
        <v>9704.5</v>
      </c>
      <c r="E145" s="234">
        <f>SUM(E142,E143,E144)</f>
        <v>10623.4</v>
      </c>
      <c r="F145" s="234">
        <f>SUM(F142,F143,F144)</f>
        <v>10272.8</v>
      </c>
      <c r="G145" s="234">
        <f>SUM(G142:G144)</f>
        <v>11097</v>
      </c>
    </row>
    <row r="146" spans="1:7" ht="16.5" customHeight="1">
      <c r="A146" s="541" t="s">
        <v>583</v>
      </c>
      <c r="B146" s="423" t="s">
        <v>584</v>
      </c>
      <c r="C146" s="553" t="s">
        <v>59</v>
      </c>
      <c r="D146" s="359">
        <v>1520</v>
      </c>
      <c r="E146" s="236">
        <v>1560</v>
      </c>
      <c r="F146" s="236">
        <v>1560</v>
      </c>
      <c r="G146" s="236">
        <v>1520</v>
      </c>
    </row>
    <row r="147" spans="1:7" ht="16.5" customHeight="1">
      <c r="A147" s="541" t="s">
        <v>585</v>
      </c>
      <c r="B147" s="410" t="s">
        <v>207</v>
      </c>
      <c r="C147" s="555" t="s">
        <v>59</v>
      </c>
      <c r="D147" s="359">
        <v>325</v>
      </c>
      <c r="E147" s="236">
        <v>325</v>
      </c>
      <c r="F147" s="236">
        <v>289</v>
      </c>
      <c r="G147" s="236">
        <v>340</v>
      </c>
    </row>
    <row r="148" spans="1:7" ht="16.5" customHeight="1">
      <c r="A148" s="541"/>
      <c r="B148" s="550" t="s">
        <v>586</v>
      </c>
      <c r="C148" s="555" t="s">
        <v>59</v>
      </c>
      <c r="D148" s="359">
        <v>0</v>
      </c>
      <c r="E148" s="236">
        <v>6500</v>
      </c>
      <c r="F148" s="236">
        <v>6014.8</v>
      </c>
      <c r="G148" s="236">
        <v>5000</v>
      </c>
    </row>
    <row r="149" spans="1:7" ht="16.5" customHeight="1">
      <c r="A149" s="541"/>
      <c r="B149" s="550" t="s">
        <v>357</v>
      </c>
      <c r="C149" s="555" t="s">
        <v>59</v>
      </c>
      <c r="D149" s="359">
        <v>900</v>
      </c>
      <c r="E149" s="236">
        <v>660</v>
      </c>
      <c r="F149" s="236">
        <v>636.3</v>
      </c>
      <c r="G149" s="236">
        <v>900</v>
      </c>
    </row>
    <row r="150" spans="1:7" ht="15.75" customHeight="1">
      <c r="A150" s="541"/>
      <c r="B150" s="550" t="s">
        <v>587</v>
      </c>
      <c r="C150" s="555" t="s">
        <v>59</v>
      </c>
      <c r="D150" s="359">
        <v>60.5</v>
      </c>
      <c r="E150" s="236">
        <v>240.7</v>
      </c>
      <c r="F150" s="236">
        <v>122.5</v>
      </c>
      <c r="G150" s="236">
        <v>153</v>
      </c>
    </row>
    <row r="151" spans="1:7" ht="16.5" customHeight="1" hidden="1">
      <c r="A151" s="1218" t="s">
        <v>588</v>
      </c>
      <c r="B151" s="550" t="s">
        <v>478</v>
      </c>
      <c r="C151" s="597" t="s">
        <v>59</v>
      </c>
      <c r="D151" s="359">
        <v>0</v>
      </c>
      <c r="E151" s="236">
        <v>0</v>
      </c>
      <c r="F151" s="236">
        <v>0</v>
      </c>
      <c r="G151" s="236">
        <v>0</v>
      </c>
    </row>
    <row r="152" spans="1:7" ht="16.5" customHeight="1" hidden="1">
      <c r="A152" s="1218"/>
      <c r="B152" s="550" t="s">
        <v>478</v>
      </c>
      <c r="C152" s="555" t="s">
        <v>224</v>
      </c>
      <c r="D152" s="351">
        <v>1018</v>
      </c>
      <c r="E152" s="236">
        <v>15979.7</v>
      </c>
      <c r="F152" s="236">
        <v>15358.5</v>
      </c>
      <c r="G152" s="236">
        <v>0</v>
      </c>
    </row>
    <row r="153" spans="1:7" ht="16.5" customHeight="1">
      <c r="A153" s="1219"/>
      <c r="B153" s="410" t="s">
        <v>478</v>
      </c>
      <c r="C153" s="411" t="s">
        <v>224</v>
      </c>
      <c r="D153" s="359">
        <f>D152</f>
        <v>1018</v>
      </c>
      <c r="E153" s="351">
        <f>SUM(E151:E152)</f>
        <v>15979.7</v>
      </c>
      <c r="F153" s="351">
        <f>SUM(F151:F152)</f>
        <v>15358.5</v>
      </c>
      <c r="G153" s="233">
        <f>SUM(G151:G152)</f>
        <v>0</v>
      </c>
    </row>
    <row r="154" spans="1:7" ht="16.5" customHeight="1">
      <c r="A154" s="547"/>
      <c r="B154" s="591" t="s">
        <v>396</v>
      </c>
      <c r="C154" s="597" t="s">
        <v>59</v>
      </c>
      <c r="D154" s="351">
        <v>7826.5</v>
      </c>
      <c r="E154" s="351">
        <v>7934.5</v>
      </c>
      <c r="F154" s="351">
        <v>7554.2</v>
      </c>
      <c r="G154" s="233">
        <v>7408</v>
      </c>
    </row>
    <row r="155" spans="1:7" ht="16.5" customHeight="1">
      <c r="A155" s="1218" t="s">
        <v>589</v>
      </c>
      <c r="B155" s="550" t="s">
        <v>270</v>
      </c>
      <c r="C155" s="550" t="s">
        <v>59</v>
      </c>
      <c r="D155" s="351">
        <v>18225</v>
      </c>
      <c r="E155" s="236">
        <v>23207.7</v>
      </c>
      <c r="F155" s="236">
        <v>20519.7</v>
      </c>
      <c r="G155" s="236">
        <v>25880</v>
      </c>
    </row>
    <row r="156" spans="1:7" ht="16.5" customHeight="1" hidden="1">
      <c r="A156" s="1218"/>
      <c r="B156" s="415"/>
      <c r="C156" s="548" t="s">
        <v>224</v>
      </c>
      <c r="D156" s="350">
        <v>0</v>
      </c>
      <c r="E156" s="165">
        <v>0</v>
      </c>
      <c r="F156" s="165">
        <v>0</v>
      </c>
      <c r="G156" s="165">
        <v>0</v>
      </c>
    </row>
    <row r="157" spans="1:7" ht="16.5" customHeight="1" hidden="1">
      <c r="A157" s="1219"/>
      <c r="B157" s="414" t="s">
        <v>286</v>
      </c>
      <c r="C157" s="544"/>
      <c r="D157" s="412">
        <f>SUM(D155:D156)</f>
        <v>18225</v>
      </c>
      <c r="E157" s="430">
        <f>SUM(E155:E156)</f>
        <v>23207.7</v>
      </c>
      <c r="F157" s="430">
        <f>SUM(F155:F156)</f>
        <v>20519.7</v>
      </c>
      <c r="G157" s="431">
        <f>SUM(G155:G156)</f>
        <v>25880</v>
      </c>
    </row>
    <row r="158" spans="1:7" ht="16.5" customHeight="1">
      <c r="A158" s="1217"/>
      <c r="B158" s="1214" t="s">
        <v>120</v>
      </c>
      <c r="C158" s="536" t="s">
        <v>59</v>
      </c>
      <c r="D158" s="352">
        <f>SUM(D142+D146+D147+D148+D151+D155+D149+D154+D150)</f>
        <v>36561.5</v>
      </c>
      <c r="E158" s="352">
        <f>SUM(E142+E146+E147+E148+E151+E155+E149+E154+E150)</f>
        <v>49716.3</v>
      </c>
      <c r="F158" s="352">
        <f>SUM(F142+F146+F147+F148+F151+F155+F149+F154+F150)</f>
        <v>45806.3</v>
      </c>
      <c r="G158" s="167">
        <f>SUM(G142+G146+G149+G147+G151+G155+G154+G150+G148)</f>
        <v>50528</v>
      </c>
    </row>
    <row r="159" spans="1:7" ht="16.5" customHeight="1">
      <c r="A159" s="1217"/>
      <c r="B159" s="1215"/>
      <c r="C159" s="411" t="s">
        <v>224</v>
      </c>
      <c r="D159" s="353">
        <f>SUM(D143+D152+D156)</f>
        <v>1218</v>
      </c>
      <c r="E159" s="353">
        <f>SUM(E143+E152+E156)</f>
        <v>16001.7</v>
      </c>
      <c r="F159" s="353">
        <f>SUM(F143+F152+F156)</f>
        <v>15358.5</v>
      </c>
      <c r="G159" s="165">
        <f>SUM(G143+G152+G156)</f>
        <v>100</v>
      </c>
    </row>
    <row r="160" spans="1:7" ht="16.5" customHeight="1">
      <c r="A160" s="1217"/>
      <c r="B160" s="1215"/>
      <c r="C160" s="548" t="s">
        <v>63</v>
      </c>
      <c r="D160" s="350">
        <f>SUM(D144)</f>
        <v>1800</v>
      </c>
      <c r="E160" s="350">
        <f>SUM(E144)</f>
        <v>1313</v>
      </c>
      <c r="F160" s="350">
        <f>SUM(F144)</f>
        <v>1163</v>
      </c>
      <c r="G160" s="166">
        <f>G144</f>
        <v>1670</v>
      </c>
    </row>
    <row r="161" spans="1:7" ht="16.5" customHeight="1">
      <c r="A161" s="1217"/>
      <c r="B161" s="1216"/>
      <c r="C161" s="545"/>
      <c r="D161" s="409">
        <f>SUM(D158:D160)</f>
        <v>39579.5</v>
      </c>
      <c r="E161" s="540">
        <f>SUM(E158:E160)</f>
        <v>67031</v>
      </c>
      <c r="F161" s="540">
        <f>SUM(F158:F160)</f>
        <v>62327.8</v>
      </c>
      <c r="G161" s="540">
        <f>SUM(G158:G160)</f>
        <v>52298</v>
      </c>
    </row>
    <row r="162" spans="1:7" ht="16.5" customHeight="1" hidden="1">
      <c r="A162" s="537"/>
      <c r="B162" s="543" t="s">
        <v>406</v>
      </c>
      <c r="C162" s="557" t="s">
        <v>59</v>
      </c>
      <c r="D162" s="359">
        <v>0</v>
      </c>
      <c r="E162" s="234">
        <v>0</v>
      </c>
      <c r="F162" s="234">
        <v>0</v>
      </c>
      <c r="G162" s="233">
        <v>0</v>
      </c>
    </row>
    <row r="163" spans="1:7" ht="16.5" customHeight="1" hidden="1">
      <c r="A163" s="537"/>
      <c r="B163" s="543" t="s">
        <v>351</v>
      </c>
      <c r="C163" s="410" t="s">
        <v>224</v>
      </c>
      <c r="D163" s="359">
        <v>0</v>
      </c>
      <c r="E163" s="349">
        <v>0</v>
      </c>
      <c r="F163" s="349">
        <v>0</v>
      </c>
      <c r="G163" s="233">
        <v>0</v>
      </c>
    </row>
    <row r="164" spans="1:7" ht="16.5" customHeight="1">
      <c r="A164" s="1218" t="s">
        <v>590</v>
      </c>
      <c r="B164" s="591" t="s">
        <v>521</v>
      </c>
      <c r="C164" s="411" t="s">
        <v>59</v>
      </c>
      <c r="D164" s="359">
        <v>4340</v>
      </c>
      <c r="E164" s="165">
        <v>3940</v>
      </c>
      <c r="F164" s="165">
        <v>3426</v>
      </c>
      <c r="G164" s="165">
        <v>4940</v>
      </c>
    </row>
    <row r="165" spans="1:7" ht="16.5" customHeight="1">
      <c r="A165" s="1218"/>
      <c r="B165" s="556"/>
      <c r="C165" s="548" t="s">
        <v>224</v>
      </c>
      <c r="D165" s="350">
        <v>900</v>
      </c>
      <c r="E165" s="166">
        <v>400</v>
      </c>
      <c r="F165" s="166">
        <v>400</v>
      </c>
      <c r="G165" s="166">
        <v>0</v>
      </c>
    </row>
    <row r="166" spans="1:7" ht="16.5" customHeight="1">
      <c r="A166" s="1219"/>
      <c r="B166" s="558" t="s">
        <v>195</v>
      </c>
      <c r="C166" s="551"/>
      <c r="D166" s="358">
        <f>SUM(D164:D165)</f>
        <v>5240</v>
      </c>
      <c r="E166" s="349">
        <f>SUM(E164:E165)</f>
        <v>4340</v>
      </c>
      <c r="F166" s="349">
        <f>SUM(F164:F165)</f>
        <v>3826</v>
      </c>
      <c r="G166" s="234">
        <f>SUM(G164:G165)</f>
        <v>4940</v>
      </c>
    </row>
    <row r="167" spans="1:7" ht="16.5" customHeight="1">
      <c r="A167" s="1217"/>
      <c r="B167" s="1211" t="s">
        <v>122</v>
      </c>
      <c r="C167" s="536" t="s">
        <v>59</v>
      </c>
      <c r="D167" s="352">
        <f>D164</f>
        <v>4340</v>
      </c>
      <c r="E167" s="352">
        <f>E164</f>
        <v>3940</v>
      </c>
      <c r="F167" s="352">
        <f>F164</f>
        <v>3426</v>
      </c>
      <c r="G167" s="167">
        <f>SUM(G164)</f>
        <v>4940</v>
      </c>
    </row>
    <row r="168" spans="1:7" ht="16.5" customHeight="1">
      <c r="A168" s="1217"/>
      <c r="B168" s="1212"/>
      <c r="C168" s="411" t="s">
        <v>224</v>
      </c>
      <c r="D168" s="350">
        <f>SUM(D163+D165)</f>
        <v>900</v>
      </c>
      <c r="E168" s="350">
        <f>SUM(E163+E165)</f>
        <v>400</v>
      </c>
      <c r="F168" s="350">
        <f>SUM(F163+F165)</f>
        <v>400</v>
      </c>
      <c r="G168" s="166">
        <f>SUM(G163+G165)</f>
        <v>0</v>
      </c>
    </row>
    <row r="169" spans="1:7" ht="20.25" customHeight="1" thickBot="1">
      <c r="A169" s="1217"/>
      <c r="B169" s="1213"/>
      <c r="C169" s="599"/>
      <c r="D169" s="600">
        <f>SUM(D167,D168)</f>
        <v>5240</v>
      </c>
      <c r="E169" s="600">
        <f>SUM(E167,E168)</f>
        <v>4340</v>
      </c>
      <c r="F169" s="600">
        <f>SUM(F167,F168)</f>
        <v>3826</v>
      </c>
      <c r="G169" s="601">
        <f>SUM(G167,G168)</f>
        <v>4940</v>
      </c>
    </row>
    <row r="170" spans="1:7" ht="20.25" customHeight="1" hidden="1">
      <c r="A170" s="532"/>
      <c r="B170" s="585"/>
      <c r="C170" s="606"/>
      <c r="D170" s="609"/>
      <c r="E170" s="609"/>
      <c r="F170" s="610"/>
      <c r="G170" s="608"/>
    </row>
    <row r="171" spans="1:7" ht="31.5" customHeight="1">
      <c r="A171" s="532"/>
      <c r="B171" s="533" t="s">
        <v>159</v>
      </c>
      <c r="C171" s="164" t="s">
        <v>160</v>
      </c>
      <c r="D171" s="163" t="s">
        <v>544</v>
      </c>
      <c r="E171" s="408" t="s">
        <v>648</v>
      </c>
      <c r="F171" s="534" t="s">
        <v>649</v>
      </c>
      <c r="G171" s="535" t="s">
        <v>547</v>
      </c>
    </row>
    <row r="172" spans="1:7" ht="16.5" customHeight="1">
      <c r="A172" s="541" t="s">
        <v>591</v>
      </c>
      <c r="B172" s="558" t="s">
        <v>210</v>
      </c>
      <c r="C172" s="410" t="s">
        <v>59</v>
      </c>
      <c r="D172" s="349">
        <v>250</v>
      </c>
      <c r="E172" s="233">
        <v>250</v>
      </c>
      <c r="F172" s="233">
        <v>160.9</v>
      </c>
      <c r="G172" s="233">
        <v>300</v>
      </c>
    </row>
    <row r="173" spans="1:7" ht="16.5" customHeight="1" hidden="1">
      <c r="A173" s="541"/>
      <c r="B173" s="558"/>
      <c r="C173" s="410"/>
      <c r="D173" s="349"/>
      <c r="E173" s="233"/>
      <c r="F173" s="233"/>
      <c r="G173" s="233"/>
    </row>
    <row r="174" spans="1:7" ht="18.75" customHeight="1">
      <c r="A174" s="541" t="s">
        <v>592</v>
      </c>
      <c r="B174" s="558" t="s">
        <v>211</v>
      </c>
      <c r="C174" s="410" t="s">
        <v>59</v>
      </c>
      <c r="D174" s="351">
        <v>200</v>
      </c>
      <c r="E174" s="233">
        <v>200</v>
      </c>
      <c r="F174" s="233">
        <v>0</v>
      </c>
      <c r="G174" s="233">
        <v>200</v>
      </c>
    </row>
    <row r="175" spans="1:7" ht="16.5" customHeight="1">
      <c r="A175" s="1218" t="s">
        <v>593</v>
      </c>
      <c r="B175" s="598" t="s">
        <v>212</v>
      </c>
      <c r="C175" s="550" t="s">
        <v>59</v>
      </c>
      <c r="D175" s="359">
        <v>2310</v>
      </c>
      <c r="E175" s="236">
        <v>2017.4</v>
      </c>
      <c r="F175" s="236">
        <v>573.6</v>
      </c>
      <c r="G175" s="236">
        <v>2170</v>
      </c>
    </row>
    <row r="176" spans="1:7" ht="16.5" customHeight="1">
      <c r="A176" s="1218"/>
      <c r="B176" s="556"/>
      <c r="C176" s="423" t="s">
        <v>224</v>
      </c>
      <c r="D176" s="349">
        <v>870</v>
      </c>
      <c r="E176" s="349">
        <v>1080</v>
      </c>
      <c r="F176" s="349">
        <v>1078.5</v>
      </c>
      <c r="G176" s="349">
        <v>2500</v>
      </c>
    </row>
    <row r="177" spans="1:7" ht="15" customHeight="1">
      <c r="A177" s="1219"/>
      <c r="B177" s="558" t="s">
        <v>196</v>
      </c>
      <c r="C177" s="592"/>
      <c r="D177" s="349">
        <f>SUM(D175,D176)</f>
        <v>3180</v>
      </c>
      <c r="E177" s="349">
        <f>SUM(E175:E176)</f>
        <v>3097.4</v>
      </c>
      <c r="F177" s="349">
        <f>SUM(F175:F176)</f>
        <v>1652.1</v>
      </c>
      <c r="G177" s="234">
        <f>SUM(G175:G176)</f>
        <v>4670</v>
      </c>
    </row>
    <row r="178" spans="1:7" ht="16.5" customHeight="1" hidden="1">
      <c r="A178" s="1218" t="s">
        <v>594</v>
      </c>
      <c r="B178" s="591" t="s">
        <v>352</v>
      </c>
      <c r="C178" s="556" t="s">
        <v>59</v>
      </c>
      <c r="D178" s="357">
        <v>0</v>
      </c>
      <c r="E178" s="235">
        <v>0</v>
      </c>
      <c r="F178" s="235">
        <v>0</v>
      </c>
      <c r="G178" s="235">
        <v>0</v>
      </c>
    </row>
    <row r="179" spans="1:7" ht="16.5" customHeight="1">
      <c r="A179" s="1218"/>
      <c r="B179" s="410" t="s">
        <v>352</v>
      </c>
      <c r="C179" s="423" t="s">
        <v>224</v>
      </c>
      <c r="D179" s="349">
        <v>44900</v>
      </c>
      <c r="E179" s="234">
        <v>21742.7</v>
      </c>
      <c r="F179" s="234">
        <v>12238.4</v>
      </c>
      <c r="G179" s="234">
        <v>47010</v>
      </c>
    </row>
    <row r="180" spans="1:7" ht="16.5" customHeight="1" hidden="1">
      <c r="A180" s="1219"/>
      <c r="B180" s="558" t="s">
        <v>595</v>
      </c>
      <c r="C180" s="592"/>
      <c r="D180" s="349">
        <f>SUM(D178,D179)</f>
        <v>44900</v>
      </c>
      <c r="E180" s="351">
        <f>SUM(E178:E179)</f>
        <v>21742.7</v>
      </c>
      <c r="F180" s="351">
        <f>SUM(F178:F179)</f>
        <v>12238.4</v>
      </c>
      <c r="G180" s="234">
        <f>SUM(G178:G179)</f>
        <v>47010</v>
      </c>
    </row>
    <row r="181" spans="1:7" ht="16.5" customHeight="1">
      <c r="A181" s="1218" t="s">
        <v>596</v>
      </c>
      <c r="B181" s="591" t="s">
        <v>213</v>
      </c>
      <c r="C181" s="550" t="s">
        <v>59</v>
      </c>
      <c r="D181" s="357">
        <v>500</v>
      </c>
      <c r="E181" s="235">
        <v>3170</v>
      </c>
      <c r="F181" s="235">
        <v>1560.8</v>
      </c>
      <c r="G181" s="235">
        <v>1170</v>
      </c>
    </row>
    <row r="182" spans="1:7" ht="16.5" customHeight="1">
      <c r="A182" s="1218"/>
      <c r="B182" s="556"/>
      <c r="C182" s="423" t="s">
        <v>224</v>
      </c>
      <c r="D182" s="349">
        <v>1722</v>
      </c>
      <c r="E182" s="349">
        <v>1722</v>
      </c>
      <c r="F182" s="349">
        <v>740.1</v>
      </c>
      <c r="G182" s="349">
        <v>0</v>
      </c>
    </row>
    <row r="183" spans="1:7" ht="16.5" customHeight="1">
      <c r="A183" s="1219"/>
      <c r="B183" s="558" t="s">
        <v>197</v>
      </c>
      <c r="C183" s="592"/>
      <c r="D183" s="349">
        <f>SUM(D181,D182)</f>
        <v>2222</v>
      </c>
      <c r="E183" s="349">
        <f>SUM(E181:E182)</f>
        <v>4892</v>
      </c>
      <c r="F183" s="349">
        <f>SUM(F181:F182)</f>
        <v>2300.9</v>
      </c>
      <c r="G183" s="349">
        <f>SUM(G181:G182)</f>
        <v>1170</v>
      </c>
    </row>
    <row r="184" spans="1:7" ht="16.5" customHeight="1">
      <c r="A184" s="1217"/>
      <c r="B184" s="1211" t="s">
        <v>198</v>
      </c>
      <c r="C184" s="536" t="s">
        <v>59</v>
      </c>
      <c r="D184" s="352">
        <f>D175+D178+D181+D172+D174</f>
        <v>3260</v>
      </c>
      <c r="E184" s="352">
        <f>E175+E178+E181+E172+E174</f>
        <v>5637.4</v>
      </c>
      <c r="F184" s="352">
        <f>F175+F178+F181+F172+F174</f>
        <v>2295.3</v>
      </c>
      <c r="G184" s="167">
        <f>SUM(G172+G174+G175+G178+G181)</f>
        <v>3840</v>
      </c>
    </row>
    <row r="185" spans="1:7" ht="16.5" customHeight="1">
      <c r="A185" s="1217"/>
      <c r="B185" s="1212"/>
      <c r="C185" s="411" t="s">
        <v>224</v>
      </c>
      <c r="D185" s="350">
        <f>SUM(D176+D179+D182)</f>
        <v>47492</v>
      </c>
      <c r="E185" s="350">
        <f>SUM(E176+E179+E182)</f>
        <v>24544.7</v>
      </c>
      <c r="F185" s="350">
        <f>SUM(F176+F179+F182)</f>
        <v>14057</v>
      </c>
      <c r="G185" s="166">
        <f>SUM(G176+G179+G182)</f>
        <v>49510</v>
      </c>
    </row>
    <row r="186" spans="1:7" ht="21" customHeight="1" thickBot="1">
      <c r="A186" s="1217"/>
      <c r="B186" s="1213"/>
      <c r="C186" s="603"/>
      <c r="D186" s="600">
        <f>SUM(D184,D185)</f>
        <v>50752</v>
      </c>
      <c r="E186" s="600">
        <f>SUM(E184,E185)</f>
        <v>30182.1</v>
      </c>
      <c r="F186" s="600">
        <f>SUM(F184,F185)</f>
        <v>16352.3</v>
      </c>
      <c r="G186" s="601">
        <f>SUM(G184:G185)</f>
        <v>53350</v>
      </c>
    </row>
    <row r="187" spans="1:7" ht="19.5" customHeight="1">
      <c r="A187" s="546" t="s">
        <v>597</v>
      </c>
      <c r="B187" s="558" t="s">
        <v>598</v>
      </c>
      <c r="C187" s="423" t="s">
        <v>59</v>
      </c>
      <c r="D187" s="349">
        <v>154</v>
      </c>
      <c r="E187" s="234">
        <v>1104</v>
      </c>
      <c r="F187" s="234">
        <v>372.2</v>
      </c>
      <c r="G187" s="1174">
        <v>465</v>
      </c>
    </row>
    <row r="188" spans="1:7" ht="6" customHeight="1" hidden="1">
      <c r="A188" s="541" t="s">
        <v>599</v>
      </c>
      <c r="B188" s="595" t="s">
        <v>354</v>
      </c>
      <c r="C188" s="410" t="s">
        <v>59</v>
      </c>
      <c r="D188" s="351">
        <v>0</v>
      </c>
      <c r="E188" s="351"/>
      <c r="F188" s="351"/>
      <c r="G188" s="233">
        <v>0</v>
      </c>
    </row>
    <row r="189" spans="1:7" ht="17.25" customHeight="1" hidden="1">
      <c r="A189" s="541" t="s">
        <v>600</v>
      </c>
      <c r="B189" s="558" t="s">
        <v>355</v>
      </c>
      <c r="C189" s="423" t="s">
        <v>59</v>
      </c>
      <c r="D189" s="349">
        <v>0</v>
      </c>
      <c r="E189" s="349"/>
      <c r="F189" s="349"/>
      <c r="G189" s="234">
        <v>0</v>
      </c>
    </row>
    <row r="190" spans="1:7" ht="17.25" customHeight="1">
      <c r="A190" s="1218" t="s">
        <v>599</v>
      </c>
      <c r="B190" s="591" t="s">
        <v>214</v>
      </c>
      <c r="C190" s="556" t="s">
        <v>59</v>
      </c>
      <c r="D190" s="357">
        <v>66460</v>
      </c>
      <c r="E190" s="235">
        <v>57444.1</v>
      </c>
      <c r="F190" s="235">
        <v>42956.6</v>
      </c>
      <c r="G190" s="235">
        <v>53975</v>
      </c>
    </row>
    <row r="191" spans="1:7" ht="17.25" customHeight="1">
      <c r="A191" s="1218"/>
      <c r="B191" s="556"/>
      <c r="C191" s="423" t="s">
        <v>224</v>
      </c>
      <c r="D191" s="349">
        <v>4340</v>
      </c>
      <c r="E191" s="234">
        <v>4360</v>
      </c>
      <c r="F191" s="234">
        <v>823.1</v>
      </c>
      <c r="G191" s="234">
        <v>7400</v>
      </c>
    </row>
    <row r="192" spans="1:7" ht="16.5" customHeight="1">
      <c r="A192" s="1219"/>
      <c r="B192" s="558" t="s">
        <v>199</v>
      </c>
      <c r="C192" s="592"/>
      <c r="D192" s="349">
        <f>SUM(D190:D191)</f>
        <v>70800</v>
      </c>
      <c r="E192" s="349">
        <f>SUM(E190:E191)</f>
        <v>61804.1</v>
      </c>
      <c r="F192" s="349">
        <f>SUM(F190:F191)</f>
        <v>43779.7</v>
      </c>
      <c r="G192" s="234">
        <f>SUM(G190:G191)</f>
        <v>61375</v>
      </c>
    </row>
    <row r="193" spans="1:7" ht="15.75" customHeight="1">
      <c r="A193" s="541" t="s">
        <v>600</v>
      </c>
      <c r="B193" s="423" t="s">
        <v>215</v>
      </c>
      <c r="C193" s="423" t="s">
        <v>59</v>
      </c>
      <c r="D193" s="349">
        <v>141818</v>
      </c>
      <c r="E193" s="234">
        <v>153766.1</v>
      </c>
      <c r="F193" s="234">
        <v>152319.8</v>
      </c>
      <c r="G193" s="235">
        <v>143167</v>
      </c>
    </row>
    <row r="194" spans="1:7" ht="16.5" customHeight="1" hidden="1">
      <c r="A194" s="1218" t="s">
        <v>601</v>
      </c>
      <c r="B194" s="556" t="s">
        <v>353</v>
      </c>
      <c r="C194" s="556" t="s">
        <v>59</v>
      </c>
      <c r="D194" s="359">
        <v>0</v>
      </c>
      <c r="E194" s="236"/>
      <c r="F194" s="236"/>
      <c r="G194" s="236">
        <v>0</v>
      </c>
    </row>
    <row r="195" spans="1:7" ht="15.75" customHeight="1">
      <c r="A195" s="1218"/>
      <c r="B195" s="410" t="s">
        <v>353</v>
      </c>
      <c r="C195" s="423" t="s">
        <v>224</v>
      </c>
      <c r="D195" s="349">
        <v>10780</v>
      </c>
      <c r="E195" s="234">
        <v>10770</v>
      </c>
      <c r="F195" s="234">
        <v>6425.5</v>
      </c>
      <c r="G195" s="233">
        <v>4168</v>
      </c>
    </row>
    <row r="196" spans="1:7" ht="16.5" customHeight="1" hidden="1">
      <c r="A196" s="1219"/>
      <c r="B196" s="558" t="s">
        <v>602</v>
      </c>
      <c r="C196" s="592"/>
      <c r="D196" s="349">
        <f>SUM(D195)</f>
        <v>10780</v>
      </c>
      <c r="E196" s="349">
        <f>SUM(E194:E195)</f>
        <v>10770</v>
      </c>
      <c r="F196" s="349">
        <f>SUM(F194:F195)</f>
        <v>6425.5</v>
      </c>
      <c r="G196" s="234">
        <f>SUM(G194:G195)</f>
        <v>4168</v>
      </c>
    </row>
    <row r="197" spans="1:7" ht="16.5" customHeight="1">
      <c r="A197" s="1218" t="s">
        <v>603</v>
      </c>
      <c r="B197" s="591" t="s">
        <v>218</v>
      </c>
      <c r="C197" s="556" t="s">
        <v>59</v>
      </c>
      <c r="D197" s="359">
        <v>35770</v>
      </c>
      <c r="E197" s="236">
        <v>43469.7</v>
      </c>
      <c r="F197" s="236">
        <v>40289.9</v>
      </c>
      <c r="G197" s="236">
        <v>37661</v>
      </c>
    </row>
    <row r="198" spans="1:7" ht="16.5" customHeight="1">
      <c r="A198" s="1218"/>
      <c r="B198" s="556"/>
      <c r="C198" s="556" t="s">
        <v>224</v>
      </c>
      <c r="D198" s="357">
        <v>9200</v>
      </c>
      <c r="E198" s="235">
        <v>4360</v>
      </c>
      <c r="F198" s="235">
        <v>3748.7</v>
      </c>
      <c r="G198" s="235">
        <v>7200</v>
      </c>
    </row>
    <row r="199" spans="1:7" ht="16.5" customHeight="1">
      <c r="A199" s="1218"/>
      <c r="B199" s="556"/>
      <c r="C199" s="423" t="s">
        <v>63</v>
      </c>
      <c r="D199" s="349">
        <v>450</v>
      </c>
      <c r="E199" s="234">
        <v>450</v>
      </c>
      <c r="F199" s="234">
        <v>450</v>
      </c>
      <c r="G199" s="234">
        <v>550</v>
      </c>
    </row>
    <row r="200" spans="1:7" ht="16.5" customHeight="1">
      <c r="A200" s="1219"/>
      <c r="B200" s="558" t="s">
        <v>219</v>
      </c>
      <c r="C200" s="592"/>
      <c r="D200" s="349">
        <f>SUM(D197:D199)</f>
        <v>45420</v>
      </c>
      <c r="E200" s="349">
        <f>SUM(E197:E199)</f>
        <v>48279.7</v>
      </c>
      <c r="F200" s="349">
        <f>SUM(F197:F199)</f>
        <v>44488.6</v>
      </c>
      <c r="G200" s="234">
        <f>SUM(G197:G199)</f>
        <v>45411</v>
      </c>
    </row>
    <row r="201" spans="1:7" ht="16.5" customHeight="1">
      <c r="A201" s="541" t="s">
        <v>604</v>
      </c>
      <c r="B201" s="410" t="s">
        <v>216</v>
      </c>
      <c r="C201" s="410" t="s">
        <v>59</v>
      </c>
      <c r="D201" s="351">
        <v>8270</v>
      </c>
      <c r="E201" s="233">
        <v>6010</v>
      </c>
      <c r="F201" s="233">
        <v>3829.5</v>
      </c>
      <c r="G201" s="233">
        <v>7850</v>
      </c>
    </row>
    <row r="202" spans="1:7" ht="16.5" customHeight="1">
      <c r="A202" s="541" t="s">
        <v>605</v>
      </c>
      <c r="B202" s="423" t="s">
        <v>217</v>
      </c>
      <c r="C202" s="423" t="s">
        <v>62</v>
      </c>
      <c r="D202" s="349">
        <v>7778.2</v>
      </c>
      <c r="E202" s="234">
        <v>7400.9</v>
      </c>
      <c r="F202" s="234">
        <v>6981.4</v>
      </c>
      <c r="G202" s="233">
        <v>7458.4</v>
      </c>
    </row>
    <row r="203" spans="1:7" ht="33.75" customHeight="1" hidden="1">
      <c r="A203" s="541"/>
      <c r="B203" s="432" t="str">
        <f aca="true" t="shared" si="1" ref="B203:G203">B2</f>
        <v>V Ý D A J E - KAPITOLY  A  PODKAPITOLY</v>
      </c>
      <c r="C203" s="164" t="str">
        <f t="shared" si="1"/>
        <v>druh
výdajů</v>
      </c>
      <c r="D203" s="352"/>
      <c r="E203" s="164" t="str">
        <f t="shared" si="1"/>
        <v>UR 2008 k  31.12.2008</v>
      </c>
      <c r="F203" s="164" t="str">
        <f t="shared" si="1"/>
        <v>Skutečnost 
k 31.12.2008</v>
      </c>
      <c r="G203" s="164" t="str">
        <f t="shared" si="1"/>
        <v>Rozpočet 2009</v>
      </c>
    </row>
    <row r="204" spans="1:7" ht="16.5" customHeight="1" hidden="1">
      <c r="A204" s="541"/>
      <c r="B204" s="414" t="s">
        <v>606</v>
      </c>
      <c r="C204" s="556" t="s">
        <v>59</v>
      </c>
      <c r="D204" s="353">
        <v>0</v>
      </c>
      <c r="E204" s="429">
        <v>0</v>
      </c>
      <c r="F204" s="429">
        <v>0</v>
      </c>
      <c r="G204" s="421">
        <v>0</v>
      </c>
    </row>
    <row r="205" spans="1:7" ht="16.5" customHeight="1">
      <c r="A205" s="1217"/>
      <c r="B205" s="1211" t="s">
        <v>200</v>
      </c>
      <c r="C205" s="536" t="s">
        <v>59</v>
      </c>
      <c r="D205" s="352">
        <f>D187+D188+D189+D190+D193+D194+D197+D201</f>
        <v>252472</v>
      </c>
      <c r="E205" s="352">
        <f>SUM(E187+E188+E189+E190+E193+E194+E197+E201)</f>
        <v>261793.90000000002</v>
      </c>
      <c r="F205" s="352">
        <f>SUM(F187+F188+F189+F190+F193+F194+F197+F201)</f>
        <v>239767.99999999997</v>
      </c>
      <c r="G205" s="167">
        <f>SUM(G187+G188+G189+G190+G193+G194+G197+G201+G204)</f>
        <v>243118</v>
      </c>
    </row>
    <row r="206" spans="1:7" ht="16.5" customHeight="1">
      <c r="A206" s="1217"/>
      <c r="B206" s="1212"/>
      <c r="C206" s="411" t="s">
        <v>224</v>
      </c>
      <c r="D206" s="353">
        <f>D191+D195+D198</f>
        <v>24320</v>
      </c>
      <c r="E206" s="353">
        <f>SUM(E191+E195+E198)</f>
        <v>19490</v>
      </c>
      <c r="F206" s="353">
        <f>SUM(F191+F195+F198)</f>
        <v>10997.3</v>
      </c>
      <c r="G206" s="165">
        <f>SUM(G191+G195+G198)</f>
        <v>18768</v>
      </c>
    </row>
    <row r="207" spans="1:7" ht="16.5" customHeight="1">
      <c r="A207" s="1217"/>
      <c r="B207" s="1212"/>
      <c r="C207" s="411" t="s">
        <v>63</v>
      </c>
      <c r="D207" s="353">
        <f>D199</f>
        <v>450</v>
      </c>
      <c r="E207" s="353">
        <f>E199</f>
        <v>450</v>
      </c>
      <c r="F207" s="353">
        <f>F199</f>
        <v>450</v>
      </c>
      <c r="G207" s="165">
        <f>G199</f>
        <v>550</v>
      </c>
    </row>
    <row r="208" spans="1:7" ht="16.5" customHeight="1">
      <c r="A208" s="1217"/>
      <c r="B208" s="1212"/>
      <c r="C208" s="548" t="s">
        <v>62</v>
      </c>
      <c r="D208" s="350">
        <f>D202</f>
        <v>7778.2</v>
      </c>
      <c r="E208" s="350">
        <f>E202</f>
        <v>7400.9</v>
      </c>
      <c r="F208" s="350">
        <f>F202</f>
        <v>6981.4</v>
      </c>
      <c r="G208" s="166">
        <f>G202</f>
        <v>7458.4</v>
      </c>
    </row>
    <row r="209" spans="1:7" ht="20.25" customHeight="1" thickBot="1">
      <c r="A209" s="1217"/>
      <c r="B209" s="1213"/>
      <c r="C209" s="603"/>
      <c r="D209" s="605">
        <f>SUM(D205:D208)</f>
        <v>285020.2</v>
      </c>
      <c r="E209" s="600">
        <f>SUM(E205,E206,E207,E208)</f>
        <v>289134.80000000005</v>
      </c>
      <c r="F209" s="600">
        <f>SUM(F205,F206,F207,F208)</f>
        <v>258196.69999999995</v>
      </c>
      <c r="G209" s="601">
        <f>SUM(G205:G208)</f>
        <v>269894.4</v>
      </c>
    </row>
    <row r="210" spans="1:7" ht="17.25" customHeight="1" hidden="1">
      <c r="A210" s="1218" t="s">
        <v>607</v>
      </c>
      <c r="B210" s="591" t="s">
        <v>732</v>
      </c>
      <c r="C210" s="556"/>
      <c r="D210" s="357"/>
      <c r="E210" s="357"/>
      <c r="F210" s="357"/>
      <c r="G210" s="235"/>
    </row>
    <row r="211" spans="1:7" ht="26.25" customHeight="1" hidden="1">
      <c r="A211" s="1218"/>
      <c r="B211" s="591" t="s">
        <v>731</v>
      </c>
      <c r="C211" s="556" t="s">
        <v>59</v>
      </c>
      <c r="D211" s="357">
        <v>10</v>
      </c>
      <c r="E211" s="235">
        <v>10</v>
      </c>
      <c r="F211" s="235">
        <v>3.5</v>
      </c>
      <c r="G211" s="235">
        <v>10</v>
      </c>
    </row>
    <row r="212" spans="1:7" ht="26.25" customHeight="1" hidden="1">
      <c r="A212" s="1218"/>
      <c r="B212" s="591"/>
      <c r="C212" s="556" t="s">
        <v>60</v>
      </c>
      <c r="D212" s="235">
        <v>3000</v>
      </c>
      <c r="E212" s="235">
        <v>5810.4</v>
      </c>
      <c r="F212" s="235">
        <v>0</v>
      </c>
      <c r="G212" s="235">
        <v>2000</v>
      </c>
    </row>
    <row r="213" spans="1:7" ht="26.25" customHeight="1" hidden="1">
      <c r="A213" s="1218"/>
      <c r="B213" s="591"/>
      <c r="C213" s="556" t="s">
        <v>60</v>
      </c>
      <c r="D213" s="235">
        <v>0</v>
      </c>
      <c r="E213" s="235">
        <v>2.8</v>
      </c>
      <c r="F213" s="235">
        <v>2.7</v>
      </c>
      <c r="G213" s="235">
        <v>0</v>
      </c>
    </row>
    <row r="214" spans="1:7" ht="26.25" customHeight="1" hidden="1">
      <c r="A214" s="1218"/>
      <c r="B214" s="591"/>
      <c r="C214" s="556" t="s">
        <v>59</v>
      </c>
      <c r="D214" s="235">
        <v>0</v>
      </c>
      <c r="E214" s="235"/>
      <c r="F214" s="235"/>
      <c r="G214" s="235">
        <v>0</v>
      </c>
    </row>
    <row r="215" spans="1:7" ht="26.25" customHeight="1" hidden="1">
      <c r="A215" s="1218"/>
      <c r="B215" s="558"/>
      <c r="C215" s="423" t="s">
        <v>59</v>
      </c>
      <c r="D215" s="234">
        <v>0</v>
      </c>
      <c r="E215" s="357">
        <v>10</v>
      </c>
      <c r="F215" s="357">
        <v>10</v>
      </c>
      <c r="G215" s="235">
        <v>0</v>
      </c>
    </row>
    <row r="216" spans="1:7" ht="15.75" customHeight="1">
      <c r="A216" s="541"/>
      <c r="B216" s="598" t="s">
        <v>732</v>
      </c>
      <c r="C216" s="423" t="s">
        <v>59</v>
      </c>
      <c r="D216" s="234">
        <f>SUM(D210:D215)</f>
        <v>3010</v>
      </c>
      <c r="E216" s="234">
        <f>SUM(E210:E215)</f>
        <v>5833.2</v>
      </c>
      <c r="F216" s="234">
        <f>SUM(F210:F215)</f>
        <v>16.2</v>
      </c>
      <c r="G216" s="234">
        <f>SUM(G210:G215)</f>
        <v>2010</v>
      </c>
    </row>
    <row r="217" spans="1:7" ht="16.5" customHeight="1">
      <c r="A217" s="541" t="s">
        <v>608</v>
      </c>
      <c r="B217" s="591" t="s">
        <v>220</v>
      </c>
      <c r="C217" s="423" t="s">
        <v>59</v>
      </c>
      <c r="D217" s="433">
        <v>150</v>
      </c>
      <c r="E217" s="236">
        <v>200</v>
      </c>
      <c r="F217" s="236">
        <v>169.8</v>
      </c>
      <c r="G217" s="235">
        <v>214</v>
      </c>
    </row>
    <row r="218" spans="1:7" ht="20.25" customHeight="1" thickBot="1">
      <c r="A218" s="532"/>
      <c r="B218" s="604" t="s">
        <v>201</v>
      </c>
      <c r="C218" s="603"/>
      <c r="D218" s="605">
        <f>SUM(D216:D217)</f>
        <v>3160</v>
      </c>
      <c r="E218" s="600">
        <f>SUM(E210,E211,E212,E213,E214,E215,E217)</f>
        <v>6033.2</v>
      </c>
      <c r="F218" s="600">
        <f>SUM(F210,F211,F212,F213,F214,F215,F217)</f>
        <v>186</v>
      </c>
      <c r="G218" s="601">
        <f>SUM(G216:G217)</f>
        <v>2224</v>
      </c>
    </row>
    <row r="219" spans="1:8" ht="24" customHeight="1">
      <c r="A219" s="1217"/>
      <c r="B219" s="1222" t="s">
        <v>234</v>
      </c>
      <c r="C219" s="411" t="s">
        <v>59</v>
      </c>
      <c r="D219" s="165">
        <f>D7+D17+D25+D106+D138+D158+D167+D184+D205+D208+D218</f>
        <v>542776.1</v>
      </c>
      <c r="E219" s="165">
        <f>E7+E17+E25+E106+E138+E158+E167+E184+E205+E208+E218</f>
        <v>705211.6</v>
      </c>
      <c r="F219" s="165">
        <f>F7+F17+F25+F106+F138+F158+F167+F184+F205+F208+F218</f>
        <v>653086.7</v>
      </c>
      <c r="G219" s="165">
        <f>G7+G17+G25+G106+G138+G158+G167+G184+G205+G208+G218</f>
        <v>529663.8</v>
      </c>
      <c r="H219" s="361"/>
    </row>
    <row r="220" spans="1:8" ht="24" customHeight="1">
      <c r="A220" s="1217"/>
      <c r="B220" s="1196"/>
      <c r="C220" s="411" t="s">
        <v>224</v>
      </c>
      <c r="D220" s="353">
        <f>SUM(D8+D18+D26+D107+D139+D159+D168+D185+D206)</f>
        <v>219379</v>
      </c>
      <c r="E220" s="353">
        <f>SUM(E8+E18+E26+E107+E139+E159+E168+E185+E206)</f>
        <v>226602.4</v>
      </c>
      <c r="F220" s="353">
        <f>SUM(F8+F18+F26+F107+F139+F159+F168+F185+F206)</f>
        <v>195866.19999999998</v>
      </c>
      <c r="G220" s="165">
        <f>SUM(G8+G18+G26+G107+G139+G159+G168+G185+G206)</f>
        <v>201146</v>
      </c>
      <c r="H220" s="361"/>
    </row>
    <row r="221" spans="1:11" ht="24" customHeight="1">
      <c r="A221" s="1217"/>
      <c r="B221" s="1196"/>
      <c r="C221" s="411" t="s">
        <v>63</v>
      </c>
      <c r="D221" s="350">
        <f>SUM(D19+D108+D140+D160+D207)</f>
        <v>7150</v>
      </c>
      <c r="E221" s="350">
        <f>SUM(E19+E108+E140+E160+E207)</f>
        <v>6928</v>
      </c>
      <c r="F221" s="350">
        <f>SUM(F19+F108+F140+F160+F207)</f>
        <v>6728</v>
      </c>
      <c r="G221" s="166">
        <f>SUM(G19+G108+G140+G160+G207)</f>
        <v>8270</v>
      </c>
      <c r="K221" s="361">
        <f>K219-D219</f>
        <v>-542776.1</v>
      </c>
    </row>
    <row r="222" spans="1:8" ht="43.5" customHeight="1">
      <c r="A222" s="1217"/>
      <c r="B222" s="1197"/>
      <c r="C222" s="545"/>
      <c r="D222" s="559">
        <f>SUM(D219,D220,D221)</f>
        <v>769305.1</v>
      </c>
      <c r="E222" s="559">
        <f>SUM(E219,E220,E221)</f>
        <v>938742</v>
      </c>
      <c r="F222" s="559">
        <f>SUM(F219,F220,F221)</f>
        <v>855680.8999999999</v>
      </c>
      <c r="G222" s="559">
        <f>SUM(G219,G220,G221)</f>
        <v>739079.8</v>
      </c>
      <c r="H222" s="361"/>
    </row>
    <row r="223" spans="1:7" ht="21.75" customHeight="1" hidden="1" thickBot="1">
      <c r="A223" s="532"/>
      <c r="B223" s="560" t="s">
        <v>133</v>
      </c>
      <c r="C223" s="561"/>
      <c r="D223" s="358">
        <v>0</v>
      </c>
      <c r="E223" s="358">
        <v>0</v>
      </c>
      <c r="F223" s="358">
        <v>0</v>
      </c>
      <c r="G223" s="434">
        <v>0</v>
      </c>
    </row>
    <row r="224" spans="1:7" ht="20.25" customHeight="1" hidden="1" thickTop="1">
      <c r="A224" s="532"/>
      <c r="B224" s="562" t="s">
        <v>158</v>
      </c>
      <c r="C224" s="563"/>
      <c r="D224" s="564">
        <f>D222+D223</f>
        <v>769305.1</v>
      </c>
      <c r="E224" s="564">
        <f>E222+E223</f>
        <v>938742</v>
      </c>
      <c r="F224" s="564">
        <f>F222+F223</f>
        <v>855680.8999999999</v>
      </c>
      <c r="G224" s="565">
        <f>G222+G223</f>
        <v>739079.8</v>
      </c>
    </row>
    <row r="225" ht="36.75" customHeight="1"/>
    <row r="226" spans="3:6" ht="20.25" customHeight="1">
      <c r="C226" s="1220"/>
      <c r="D226" s="1221"/>
      <c r="E226" s="1221"/>
      <c r="F226" s="1221"/>
    </row>
    <row r="227" spans="2:7" ht="12.75">
      <c r="B227" s="566"/>
      <c r="D227" s="361"/>
      <c r="G227" s="361"/>
    </row>
  </sheetData>
  <sheetProtection/>
  <mergeCells count="47">
    <mergeCell ref="A14:A15"/>
    <mergeCell ref="A16:A20"/>
    <mergeCell ref="B1:F1"/>
    <mergeCell ref="A3:A4"/>
    <mergeCell ref="A5:A9"/>
    <mergeCell ref="B7:B9"/>
    <mergeCell ref="A190:A192"/>
    <mergeCell ref="A181:A183"/>
    <mergeCell ref="A122:A124"/>
    <mergeCell ref="A112:A115"/>
    <mergeCell ref="A116:A118"/>
    <mergeCell ref="A119:A121"/>
    <mergeCell ref="A106:A109"/>
    <mergeCell ref="A33:A63"/>
    <mergeCell ref="A25:A27"/>
    <mergeCell ref="B17:B20"/>
    <mergeCell ref="A21:A22"/>
    <mergeCell ref="B94:B96"/>
    <mergeCell ref="B61:B63"/>
    <mergeCell ref="A64:A97"/>
    <mergeCell ref="B25:B27"/>
    <mergeCell ref="A28:A32"/>
    <mergeCell ref="A194:A196"/>
    <mergeCell ref="A103:A105"/>
    <mergeCell ref="B167:B169"/>
    <mergeCell ref="B106:B109"/>
    <mergeCell ref="B122:B124"/>
    <mergeCell ref="A167:A169"/>
    <mergeCell ref="A164:A166"/>
    <mergeCell ref="A175:A177"/>
    <mergeCell ref="A178:A180"/>
    <mergeCell ref="A184:A186"/>
    <mergeCell ref="C226:F226"/>
    <mergeCell ref="A197:A200"/>
    <mergeCell ref="A205:A209"/>
    <mergeCell ref="B205:B209"/>
    <mergeCell ref="A210:A215"/>
    <mergeCell ref="A219:A222"/>
    <mergeCell ref="B219:B222"/>
    <mergeCell ref="B138:B141"/>
    <mergeCell ref="A142:A145"/>
    <mergeCell ref="A151:A153"/>
    <mergeCell ref="A138:A141"/>
    <mergeCell ref="B184:B186"/>
    <mergeCell ref="B158:B161"/>
    <mergeCell ref="A158:A161"/>
    <mergeCell ref="A155:A157"/>
  </mergeCells>
  <hyperlinks>
    <hyperlink ref="A10" r:id="rId1" display="0205"/>
    <hyperlink ref="A14:A15" r:id="rId2" display="0202"/>
    <hyperlink ref="A21:A22" r:id="rId3" display="0302"/>
    <hyperlink ref="A24" r:id="rId4" display="0321"/>
    <hyperlink ref="A28" r:id="rId5" display="0400"/>
    <hyperlink ref="A99" r:id="rId6" display="0413"/>
    <hyperlink ref="A103" r:id="rId7" display="0421"/>
    <hyperlink ref="A112:A114" r:id="rId8" display="0500"/>
    <hyperlink ref="A116:A117" r:id="rId9" display="0500"/>
    <hyperlink ref="A125" r:id="rId10" display="0505"/>
    <hyperlink ref="A134" r:id="rId11" display="CSOP"/>
    <hyperlink ref="A142:A144" r:id="rId12" display="0604"/>
    <hyperlink ref="A146" r:id="rId13" display="0600"/>
    <hyperlink ref="A147" r:id="rId14" display="0608"/>
    <hyperlink ref="A151:A152" r:id="rId15" display="0621"/>
    <hyperlink ref="A155:A156" r:id="rId16" display="0625"/>
    <hyperlink ref="A164:A165" r:id="rId17" display="0725"/>
    <hyperlink ref="A172" r:id="rId18" display="0801"/>
    <hyperlink ref="A174" r:id="rId19" display="0811"/>
    <hyperlink ref="A175:A176" r:id="rId20" display="0813"/>
    <hyperlink ref="A178:A179" r:id="rId21" display="0821"/>
    <hyperlink ref="A181:A182" r:id="rId22" display="0827"/>
    <hyperlink ref="A190:A191" r:id="rId23" display="0912"/>
    <hyperlink ref="A193" r:id="rId24" display="0920"/>
    <hyperlink ref="A194:A195" r:id="rId25" display="0921"/>
    <hyperlink ref="A197:A199" r:id="rId26" display="0924"/>
    <hyperlink ref="A201" r:id="rId27" display="0925"/>
    <hyperlink ref="A202" r:id="rId28" display="0926"/>
    <hyperlink ref="A210:A215" location="1000.xls#real1000!A1" display="1000"/>
    <hyperlink ref="A217" r:id="rId29" display="1012"/>
    <hyperlink ref="A3:A4" r:id="rId30" display="0127"/>
    <hyperlink ref="A33:A63" r:id="rId31" display="0400 ZŠ"/>
    <hyperlink ref="A64:A96" r:id="rId32" display="0400MŠ"/>
    <hyperlink ref="A119:A120" r:id="rId33" display="0500"/>
    <hyperlink ref="A28:A32" r:id="rId34" display="0400"/>
    <hyperlink ref="A64:A97" r:id="rId35" display="0400MŠ"/>
    <hyperlink ref="A116:A118" r:id="rId36" display="0500"/>
    <hyperlink ref="A119:A121" r:id="rId37" display="0500"/>
    <hyperlink ref="A155:A157" r:id="rId38" display="0625"/>
    <hyperlink ref="A164:A166" r:id="rId39" display="0725"/>
    <hyperlink ref="A178:A180" r:id="rId40" display="0821"/>
    <hyperlink ref="A181:A183" r:id="rId41" display="0827"/>
    <hyperlink ref="A190:A192" r:id="rId42" display="0912"/>
    <hyperlink ref="A197:A200" r:id="rId43" display="0924"/>
    <hyperlink ref="A103:A105" r:id="rId44" display="0421"/>
    <hyperlink ref="A112:A115" r:id="rId45" display="0500"/>
    <hyperlink ref="A131" r:id="rId46" display="0521"/>
    <hyperlink ref="A130" r:id="rId47" display="0520"/>
    <hyperlink ref="A129" r:id="rId48" display="0519"/>
    <hyperlink ref="A142:A145" r:id="rId49" display="0604"/>
    <hyperlink ref="A151:A153" r:id="rId50" display="0621"/>
    <hyperlink ref="A175:A177" r:id="rId51" display="0813"/>
    <hyperlink ref="A194:A196" r:id="rId52" display="0921"/>
    <hyperlink ref="A187" r:id="rId53" display="0900"/>
    <hyperlink ref="A188" r:id="rId54" display="0912"/>
    <hyperlink ref="A189" r:id="rId55" display="0920"/>
  </hyperlinks>
  <printOptions horizontalCentered="1"/>
  <pageMargins left="0.1968503937007874" right="0" top="0.19" bottom="0" header="0.17" footer="0"/>
  <pageSetup horizontalDpi="600" verticalDpi="600" orientation="portrait" scale="97" r:id="rId56"/>
  <headerFooter alignWithMargins="0">
    <oddFooter>&amp;L&amp;"Times New Roman,Obyčejné"&amp;9Rozpočet na rok 2009</oddFooter>
  </headerFooter>
  <rowBreaks count="2" manualBreakCount="2">
    <brk id="109" min="1" max="6" man="1"/>
    <brk id="169" min="1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115" zoomScaleNormal="75" zoomScaleSheetLayoutView="115" zoomScalePageLayoutView="0" workbookViewId="0" topLeftCell="A1">
      <selection activeCell="B3" sqref="B3"/>
    </sheetView>
  </sheetViews>
  <sheetFormatPr defaultColWidth="9.00390625" defaultRowHeight="12.75"/>
  <cols>
    <col min="1" max="1" width="52.00390625" style="22" customWidth="1"/>
    <col min="2" max="2" width="21.625" style="22" customWidth="1"/>
    <col min="3" max="3" width="21.00390625" style="22" customWidth="1"/>
    <col min="4" max="4" width="17.125" style="22" customWidth="1"/>
    <col min="5" max="5" width="13.625" style="22" customWidth="1"/>
    <col min="6" max="6" width="14.75390625" style="22" customWidth="1"/>
    <col min="7" max="9" width="13.625" style="22" customWidth="1"/>
    <col min="10" max="10" width="15.375" style="22" customWidth="1"/>
    <col min="11" max="11" width="13.625" style="22" customWidth="1"/>
    <col min="12" max="12" width="14.00390625" style="22" customWidth="1"/>
    <col min="13" max="16384" width="9.125" style="22" customWidth="1"/>
  </cols>
  <sheetData>
    <row r="1" spans="1:13" ht="43.5" customHeight="1">
      <c r="A1" s="1312" t="s">
        <v>805</v>
      </c>
      <c r="B1" s="1313"/>
      <c r="C1" s="745" t="s">
        <v>753</v>
      </c>
      <c r="D1" s="745"/>
      <c r="E1" s="938"/>
      <c r="F1" s="938"/>
      <c r="G1" s="20"/>
      <c r="H1" s="20"/>
      <c r="I1" s="20"/>
      <c r="J1" s="971"/>
      <c r="K1" s="894"/>
      <c r="L1" s="894"/>
      <c r="M1" s="13"/>
    </row>
    <row r="2" spans="1:13" ht="13.5" customHeight="1">
      <c r="A2" s="970"/>
      <c r="B2" s="972"/>
      <c r="C2" s="972"/>
      <c r="D2" s="973"/>
      <c r="E2" s="938"/>
      <c r="F2" s="938"/>
      <c r="G2" s="20"/>
      <c r="H2" s="20"/>
      <c r="I2" s="20"/>
      <c r="J2" s="971"/>
      <c r="K2" s="894"/>
      <c r="L2" s="894"/>
      <c r="M2" s="13"/>
    </row>
    <row r="3" spans="1:13" ht="41.25" customHeight="1" thickBot="1">
      <c r="A3" s="394" t="s">
        <v>267</v>
      </c>
      <c r="B3" s="138" t="s">
        <v>320</v>
      </c>
      <c r="C3" s="974" t="s">
        <v>110</v>
      </c>
      <c r="D3" s="973"/>
      <c r="E3" s="938"/>
      <c r="F3" s="938"/>
      <c r="G3" s="20"/>
      <c r="H3" s="20"/>
      <c r="I3" s="20"/>
      <c r="J3" s="971"/>
      <c r="K3" s="894"/>
      <c r="L3" s="894"/>
      <c r="M3" s="13"/>
    </row>
    <row r="4" spans="1:13" ht="18" customHeight="1" thickTop="1">
      <c r="A4" s="340" t="s">
        <v>400</v>
      </c>
      <c r="B4" s="132">
        <v>475</v>
      </c>
      <c r="C4" s="131">
        <f>B4</f>
        <v>475</v>
      </c>
      <c r="D4" s="973"/>
      <c r="E4" s="938"/>
      <c r="F4" s="938"/>
      <c r="G4" s="20"/>
      <c r="H4" s="20"/>
      <c r="I4" s="20"/>
      <c r="J4" s="971"/>
      <c r="K4" s="894"/>
      <c r="L4" s="894"/>
      <c r="M4" s="13"/>
    </row>
    <row r="5" spans="1:13" ht="18" customHeight="1" thickBot="1">
      <c r="A5" s="975">
        <v>516</v>
      </c>
      <c r="B5" s="976">
        <f>SUM(B4)</f>
        <v>475</v>
      </c>
      <c r="C5" s="977">
        <f>SUM(C4)</f>
        <v>475</v>
      </c>
      <c r="D5" s="973"/>
      <c r="E5" s="938"/>
      <c r="F5" s="938"/>
      <c r="G5" s="20"/>
      <c r="H5" s="20"/>
      <c r="I5" s="20"/>
      <c r="J5" s="971"/>
      <c r="K5" s="894"/>
      <c r="L5" s="894"/>
      <c r="M5" s="13"/>
    </row>
    <row r="6" spans="1:13" ht="22.5" customHeight="1" thickTop="1">
      <c r="A6" s="978" t="s">
        <v>7</v>
      </c>
      <c r="B6" s="979">
        <f>B5</f>
        <v>475</v>
      </c>
      <c r="C6" s="980">
        <f>B6</f>
        <v>475</v>
      </c>
      <c r="D6" s="973"/>
      <c r="E6" s="938"/>
      <c r="F6" s="938"/>
      <c r="G6" s="20"/>
      <c r="H6" s="20"/>
      <c r="I6" s="20"/>
      <c r="J6" s="971"/>
      <c r="K6" s="894"/>
      <c r="L6" s="894"/>
      <c r="M6" s="13"/>
    </row>
    <row r="7" spans="1:13" ht="21" customHeight="1">
      <c r="A7" s="970"/>
      <c r="B7" s="981"/>
      <c r="C7" s="982"/>
      <c r="D7" s="973"/>
      <c r="E7" s="938"/>
      <c r="F7" s="938"/>
      <c r="G7" s="20"/>
      <c r="H7" s="20"/>
      <c r="I7" s="20"/>
      <c r="J7" s="971"/>
      <c r="K7" s="894"/>
      <c r="L7" s="894"/>
      <c r="M7" s="13"/>
    </row>
    <row r="8" spans="1:13" ht="41.25" customHeight="1" thickBot="1">
      <c r="A8" s="128" t="s">
        <v>240</v>
      </c>
      <c r="B8" s="138" t="s">
        <v>321</v>
      </c>
      <c r="C8" s="97" t="s">
        <v>110</v>
      </c>
      <c r="D8" s="983"/>
      <c r="E8" s="1314"/>
      <c r="F8" s="1315"/>
      <c r="M8" s="13"/>
    </row>
    <row r="9" spans="1:13" ht="18" customHeight="1" thickTop="1">
      <c r="A9" s="984" t="s">
        <v>65</v>
      </c>
      <c r="B9" s="132">
        <v>200</v>
      </c>
      <c r="C9" s="323">
        <f aca="true" t="shared" si="0" ref="C9:C14">B9</f>
        <v>200</v>
      </c>
      <c r="D9" s="985"/>
      <c r="E9" s="937"/>
      <c r="F9" s="937"/>
      <c r="M9" s="13"/>
    </row>
    <row r="10" spans="1:13" ht="18" customHeight="1">
      <c r="A10" s="986" t="s">
        <v>418</v>
      </c>
      <c r="B10" s="135">
        <v>5</v>
      </c>
      <c r="C10" s="140">
        <f t="shared" si="0"/>
        <v>5</v>
      </c>
      <c r="D10" s="985"/>
      <c r="E10" s="937"/>
      <c r="F10" s="937"/>
      <c r="M10" s="13"/>
    </row>
    <row r="11" spans="1:13" ht="18" customHeight="1">
      <c r="A11" s="986" t="s">
        <v>419</v>
      </c>
      <c r="B11" s="135">
        <v>15</v>
      </c>
      <c r="C11" s="140">
        <f t="shared" si="0"/>
        <v>15</v>
      </c>
      <c r="D11" s="987"/>
      <c r="E11" s="3"/>
      <c r="F11" s="3"/>
      <c r="M11" s="13"/>
    </row>
    <row r="12" spans="1:13" ht="18" customHeight="1">
      <c r="A12" s="988" t="s">
        <v>413</v>
      </c>
      <c r="B12" s="135">
        <v>5</v>
      </c>
      <c r="C12" s="140">
        <f t="shared" si="0"/>
        <v>5</v>
      </c>
      <c r="D12" s="987"/>
      <c r="E12" s="3"/>
      <c r="F12" s="3"/>
      <c r="M12" s="13"/>
    </row>
    <row r="13" spans="1:13" ht="18" customHeight="1">
      <c r="A13" s="988" t="s">
        <v>2</v>
      </c>
      <c r="B13" s="135">
        <v>60</v>
      </c>
      <c r="C13" s="140">
        <f t="shared" si="0"/>
        <v>60</v>
      </c>
      <c r="D13" s="987"/>
      <c r="E13" s="3"/>
      <c r="F13" s="3"/>
      <c r="M13" s="13"/>
    </row>
    <row r="14" spans="1:13" ht="18" customHeight="1">
      <c r="A14" s="257" t="s">
        <v>8</v>
      </c>
      <c r="B14" s="135">
        <v>100</v>
      </c>
      <c r="C14" s="140">
        <f t="shared" si="0"/>
        <v>100</v>
      </c>
      <c r="D14" s="985"/>
      <c r="E14" s="1316"/>
      <c r="F14" s="1308"/>
      <c r="G14" s="1309"/>
      <c r="H14" s="1308"/>
      <c r="I14" s="1309"/>
      <c r="M14" s="13"/>
    </row>
    <row r="15" spans="1:13" ht="18" customHeight="1">
      <c r="A15" s="989">
        <v>513</v>
      </c>
      <c r="B15" s="990">
        <f>SUM(B9:B14)</f>
        <v>385</v>
      </c>
      <c r="C15" s="991">
        <f>SUM(C9:C14)</f>
        <v>385</v>
      </c>
      <c r="D15" s="987"/>
      <c r="E15" s="1317"/>
      <c r="F15" s="1318"/>
      <c r="G15" s="1318"/>
      <c r="H15" s="1318"/>
      <c r="I15" s="1318"/>
      <c r="M15" s="13"/>
    </row>
    <row r="16" spans="1:13" ht="18" customHeight="1">
      <c r="A16" s="257" t="s">
        <v>420</v>
      </c>
      <c r="B16" s="135">
        <v>45</v>
      </c>
      <c r="C16" s="134">
        <f>B16</f>
        <v>45</v>
      </c>
      <c r="D16" s="987"/>
      <c r="E16" s="992"/>
      <c r="F16" s="1305"/>
      <c r="G16" s="1311"/>
      <c r="H16" s="1305"/>
      <c r="I16" s="1311"/>
      <c r="M16" s="13"/>
    </row>
    <row r="17" spans="1:13" ht="18" customHeight="1" hidden="1">
      <c r="A17" s="257" t="s">
        <v>421</v>
      </c>
      <c r="B17" s="135">
        <v>0</v>
      </c>
      <c r="C17" s="134">
        <f>B17</f>
        <v>0</v>
      </c>
      <c r="D17" s="987"/>
      <c r="E17" s="87"/>
      <c r="F17" s="1304"/>
      <c r="G17" s="1304"/>
      <c r="H17" s="1304"/>
      <c r="I17" s="1304"/>
      <c r="M17" s="13"/>
    </row>
    <row r="18" spans="1:13" ht="18" customHeight="1">
      <c r="A18" s="257" t="s">
        <v>9</v>
      </c>
      <c r="B18" s="135">
        <v>250</v>
      </c>
      <c r="C18" s="134">
        <f>B18</f>
        <v>250</v>
      </c>
      <c r="D18" s="985"/>
      <c r="E18" s="63"/>
      <c r="F18" s="1305"/>
      <c r="G18" s="1305"/>
      <c r="H18" s="1305"/>
      <c r="I18" s="1305"/>
      <c r="M18" s="13"/>
    </row>
    <row r="19" spans="1:13" ht="18" customHeight="1">
      <c r="A19" s="257" t="s">
        <v>41</v>
      </c>
      <c r="B19" s="135">
        <v>100</v>
      </c>
      <c r="C19" s="134">
        <f>B19</f>
        <v>100</v>
      </c>
      <c r="D19" s="987"/>
      <c r="E19" s="63"/>
      <c r="F19" s="504"/>
      <c r="G19" s="504"/>
      <c r="H19" s="504"/>
      <c r="I19" s="504"/>
      <c r="M19" s="13"/>
    </row>
    <row r="20" spans="1:13" ht="18" customHeight="1">
      <c r="A20" s="257" t="s">
        <v>422</v>
      </c>
      <c r="B20" s="135">
        <v>2</v>
      </c>
      <c r="C20" s="134">
        <f>B20</f>
        <v>2</v>
      </c>
      <c r="D20" s="987"/>
      <c r="E20" s="993"/>
      <c r="F20" s="993"/>
      <c r="G20" s="993"/>
      <c r="H20" s="993"/>
      <c r="I20" s="993"/>
      <c r="M20" s="13"/>
    </row>
    <row r="21" spans="1:13" ht="18" customHeight="1">
      <c r="A21" s="989">
        <v>515</v>
      </c>
      <c r="B21" s="990">
        <f>SUM(B16:B20)</f>
        <v>397</v>
      </c>
      <c r="C21" s="991">
        <f>SUM(C16:C20)</f>
        <v>397</v>
      </c>
      <c r="D21" s="985"/>
      <c r="E21" s="144"/>
      <c r="F21" s="1306"/>
      <c r="G21" s="1307"/>
      <c r="H21" s="1308"/>
      <c r="I21" s="1309"/>
      <c r="M21" s="13"/>
    </row>
    <row r="22" spans="1:13" ht="18" customHeight="1">
      <c r="A22" s="257" t="s">
        <v>423</v>
      </c>
      <c r="B22" s="135">
        <v>25</v>
      </c>
      <c r="C22" s="140">
        <f>B22</f>
        <v>25</v>
      </c>
      <c r="D22" s="985"/>
      <c r="E22" s="86"/>
      <c r="F22" s="1310"/>
      <c r="G22" s="1304"/>
      <c r="H22" s="1310"/>
      <c r="I22" s="1304"/>
      <c r="M22" s="13"/>
    </row>
    <row r="23" spans="1:13" ht="18" customHeight="1">
      <c r="A23" s="257" t="s">
        <v>67</v>
      </c>
      <c r="B23" s="135">
        <v>20</v>
      </c>
      <c r="C23" s="140">
        <f>B23</f>
        <v>20</v>
      </c>
      <c r="D23" s="985"/>
      <c r="E23" s="86"/>
      <c r="F23" s="44"/>
      <c r="G23" s="893"/>
      <c r="H23" s="44"/>
      <c r="I23" s="893"/>
      <c r="M23" s="13"/>
    </row>
    <row r="24" spans="1:13" ht="18" customHeight="1">
      <c r="A24" s="257" t="s">
        <v>393</v>
      </c>
      <c r="B24" s="135">
        <v>5</v>
      </c>
      <c r="C24" s="140">
        <f>B24</f>
        <v>5</v>
      </c>
      <c r="D24" s="985"/>
      <c r="E24" s="86"/>
      <c r="F24" s="44"/>
      <c r="G24" s="893"/>
      <c r="H24" s="44"/>
      <c r="I24" s="893"/>
      <c r="M24" s="13"/>
    </row>
    <row r="25" spans="1:13" ht="18" customHeight="1">
      <c r="A25" s="322" t="s">
        <v>400</v>
      </c>
      <c r="B25" s="135">
        <v>100</v>
      </c>
      <c r="C25" s="140">
        <f>B25</f>
        <v>100</v>
      </c>
      <c r="D25" s="994"/>
      <c r="E25" s="992"/>
      <c r="F25" s="1305"/>
      <c r="G25" s="1311"/>
      <c r="H25" s="1305"/>
      <c r="I25" s="1311"/>
      <c r="M25" s="13"/>
    </row>
    <row r="26" spans="1:13" ht="18" customHeight="1">
      <c r="A26" s="989">
        <v>516</v>
      </c>
      <c r="B26" s="990">
        <f>SUM(B22:B25)</f>
        <v>150</v>
      </c>
      <c r="C26" s="991">
        <f>SUM(C22:C25)</f>
        <v>150</v>
      </c>
      <c r="D26" s="99"/>
      <c r="E26" s="87"/>
      <c r="F26" s="1304"/>
      <c r="G26" s="1304"/>
      <c r="H26" s="1304"/>
      <c r="I26" s="1304"/>
      <c r="M26" s="13"/>
    </row>
    <row r="27" spans="1:9" ht="18" customHeight="1">
      <c r="A27" s="133" t="s">
        <v>13</v>
      </c>
      <c r="B27" s="135">
        <v>250</v>
      </c>
      <c r="C27" s="134">
        <f>B27</f>
        <v>250</v>
      </c>
      <c r="D27" s="995"/>
      <c r="E27" s="8"/>
      <c r="F27" s="13"/>
      <c r="G27" s="13"/>
      <c r="H27" s="13"/>
      <c r="I27" s="13"/>
    </row>
    <row r="28" spans="1:5" ht="18" customHeight="1" thickBot="1">
      <c r="A28" s="996">
        <v>517</v>
      </c>
      <c r="B28" s="976">
        <f>SUM(B27:B27)</f>
        <v>250</v>
      </c>
      <c r="C28" s="977">
        <f>SUM(C27:C27)</f>
        <v>250</v>
      </c>
      <c r="D28" s="997"/>
      <c r="E28" s="14"/>
    </row>
    <row r="29" spans="1:5" ht="26.25" customHeight="1" thickTop="1">
      <c r="A29" s="978" t="s">
        <v>7</v>
      </c>
      <c r="B29" s="998">
        <f>SUM(B28,B26,B21,B15)</f>
        <v>1182</v>
      </c>
      <c r="C29" s="999">
        <f>C15+C21+C26+C28</f>
        <v>1182</v>
      </c>
      <c r="D29" s="1000"/>
      <c r="E29" s="11"/>
    </row>
    <row r="30" spans="1:5" ht="18" customHeight="1">
      <c r="A30" s="98"/>
      <c r="B30" s="99"/>
      <c r="C30" s="99"/>
      <c r="D30" s="1000"/>
      <c r="E30" s="11"/>
    </row>
    <row r="31" spans="1:5" ht="17.25" customHeight="1" hidden="1" thickBot="1">
      <c r="A31" s="402" t="s">
        <v>322</v>
      </c>
      <c r="B31" s="403" t="s">
        <v>382</v>
      </c>
      <c r="C31" s="404" t="s">
        <v>383</v>
      </c>
      <c r="D31" s="405" t="s">
        <v>110</v>
      </c>
      <c r="E31" s="14"/>
    </row>
    <row r="32" spans="1:12" ht="15.75" customHeight="1" hidden="1" thickTop="1">
      <c r="A32" s="211" t="s">
        <v>147</v>
      </c>
      <c r="B32" s="240">
        <v>0</v>
      </c>
      <c r="C32" s="240">
        <v>0</v>
      </c>
      <c r="D32" s="1001">
        <f>SUM(B32:C32)</f>
        <v>0</v>
      </c>
      <c r="E32" s="14"/>
      <c r="F32" s="15"/>
      <c r="G32" s="15"/>
      <c r="H32" s="15"/>
      <c r="I32" s="15"/>
      <c r="J32" s="15"/>
      <c r="K32" s="14"/>
      <c r="L32" s="16"/>
    </row>
    <row r="33" spans="1:12" ht="14.25" customHeight="1" hidden="1" thickBot="1">
      <c r="A33" s="1002">
        <v>612</v>
      </c>
      <c r="B33" s="1003">
        <f>SUM(B32)</f>
        <v>0</v>
      </c>
      <c r="C33" s="1004">
        <f>C32</f>
        <v>0</v>
      </c>
      <c r="D33" s="1005">
        <f>D32</f>
        <v>0</v>
      </c>
      <c r="E33" s="14"/>
      <c r="F33" s="17"/>
      <c r="G33" s="17"/>
      <c r="H33" s="17"/>
      <c r="I33" s="17"/>
      <c r="J33" s="17"/>
      <c r="K33" s="14"/>
      <c r="L33" s="16"/>
    </row>
    <row r="34" spans="1:12" ht="0.75" customHeight="1" hidden="1">
      <c r="A34" s="1006" t="s">
        <v>7</v>
      </c>
      <c r="B34" s="1007">
        <f>SUM(B33)</f>
        <v>0</v>
      </c>
      <c r="C34" s="1008">
        <f>C33</f>
        <v>0</v>
      </c>
      <c r="D34" s="1009">
        <f>D33</f>
        <v>0</v>
      </c>
      <c r="E34" s="14"/>
      <c r="F34" s="17"/>
      <c r="G34" s="17"/>
      <c r="H34" s="17"/>
      <c r="I34" s="17"/>
      <c r="J34" s="17"/>
      <c r="K34" s="14"/>
      <c r="L34" s="16"/>
    </row>
    <row r="35" spans="1:12" ht="21.75" customHeight="1" hidden="1">
      <c r="A35" s="98"/>
      <c r="B35" s="406"/>
      <c r="C35" s="407"/>
      <c r="D35" s="407"/>
      <c r="E35" s="9"/>
      <c r="F35" s="18"/>
      <c r="G35" s="18"/>
      <c r="H35" s="18"/>
      <c r="I35" s="18"/>
      <c r="J35" s="17"/>
      <c r="K35" s="14"/>
      <c r="L35" s="14"/>
    </row>
    <row r="36" spans="1:12" ht="52.5" customHeight="1" thickBot="1">
      <c r="A36" s="212" t="s">
        <v>323</v>
      </c>
      <c r="B36" s="210" t="s">
        <v>467</v>
      </c>
      <c r="C36" s="1010" t="s">
        <v>110</v>
      </c>
      <c r="D36" s="983"/>
      <c r="E36" s="9"/>
      <c r="F36" s="18"/>
      <c r="G36" s="18"/>
      <c r="H36" s="18"/>
      <c r="I36" s="18"/>
      <c r="J36" s="17"/>
      <c r="K36" s="14"/>
      <c r="L36" s="14"/>
    </row>
    <row r="37" spans="1:12" ht="16.5" customHeight="1" thickTop="1">
      <c r="A37" s="250" t="s">
        <v>465</v>
      </c>
      <c r="B37" s="132">
        <v>21100</v>
      </c>
      <c r="C37" s="131">
        <f>B37</f>
        <v>21100</v>
      </c>
      <c r="D37" s="982"/>
      <c r="E37" s="9"/>
      <c r="F37" s="18"/>
      <c r="G37" s="18"/>
      <c r="H37" s="18"/>
      <c r="I37" s="18"/>
      <c r="J37" s="20"/>
      <c r="K37" s="9"/>
      <c r="L37" s="9"/>
    </row>
    <row r="38" spans="1:12" ht="16.5" customHeight="1" thickBot="1">
      <c r="A38" s="975">
        <v>533</v>
      </c>
      <c r="B38" s="976">
        <f>SUM(B37)</f>
        <v>21100</v>
      </c>
      <c r="C38" s="977">
        <f>SUM(C37)</f>
        <v>21100</v>
      </c>
      <c r="D38" s="1011"/>
      <c r="E38" s="9"/>
      <c r="F38" s="18"/>
      <c r="G38" s="18"/>
      <c r="H38" s="18"/>
      <c r="I38" s="18"/>
      <c r="J38" s="20"/>
      <c r="K38" s="9"/>
      <c r="L38" s="9"/>
    </row>
    <row r="39" spans="1:12" ht="27" customHeight="1" thickTop="1">
      <c r="A39" s="457" t="s">
        <v>7</v>
      </c>
      <c r="B39" s="1012">
        <f>B38</f>
        <v>21100</v>
      </c>
      <c r="C39" s="1013">
        <f>B39</f>
        <v>21100</v>
      </c>
      <c r="D39" s="504"/>
      <c r="E39" s="9"/>
      <c r="F39" s="18"/>
      <c r="G39" s="88"/>
      <c r="H39" s="18"/>
      <c r="I39" s="18"/>
      <c r="J39" s="20"/>
      <c r="K39" s="9"/>
      <c r="L39" s="9"/>
    </row>
    <row r="40" spans="1:12" ht="12" customHeight="1">
      <c r="A40" s="63"/>
      <c r="B40" s="504"/>
      <c r="C40" s="504"/>
      <c r="D40" s="504"/>
      <c r="E40" s="9"/>
      <c r="F40" s="18"/>
      <c r="G40" s="18"/>
      <c r="H40" s="18"/>
      <c r="I40" s="18"/>
      <c r="J40" s="20"/>
      <c r="K40" s="9"/>
      <c r="L40" s="9"/>
    </row>
    <row r="41" spans="1:5" ht="26.25" hidden="1" thickBot="1">
      <c r="A41" s="248" t="s">
        <v>389</v>
      </c>
      <c r="B41" s="249" t="s">
        <v>390</v>
      </c>
      <c r="C41" s="1014" t="s">
        <v>110</v>
      </c>
      <c r="D41" s="14"/>
      <c r="E41" s="14"/>
    </row>
    <row r="42" spans="1:5" ht="13.5" hidden="1" thickTop="1">
      <c r="A42" s="250" t="s">
        <v>465</v>
      </c>
      <c r="B42" s="251">
        <v>0</v>
      </c>
      <c r="C42" s="252">
        <f>SUM(B42)</f>
        <v>0</v>
      </c>
      <c r="D42" s="11"/>
      <c r="E42" s="11"/>
    </row>
    <row r="43" spans="1:5" ht="13.5" hidden="1" thickBot="1">
      <c r="A43" s="1002">
        <v>533</v>
      </c>
      <c r="B43" s="1015">
        <f>SUM(B42)</f>
        <v>0</v>
      </c>
      <c r="C43" s="1016"/>
      <c r="D43" s="23"/>
      <c r="E43" s="23"/>
    </row>
    <row r="44" spans="1:5" ht="13.5" hidden="1" thickTop="1">
      <c r="A44" s="253" t="s">
        <v>466</v>
      </c>
      <c r="B44" s="254">
        <v>0</v>
      </c>
      <c r="C44" s="255"/>
      <c r="D44" s="14"/>
      <c r="E44" s="14"/>
    </row>
    <row r="45" spans="1:5" ht="13.5" hidden="1" thickBot="1">
      <c r="A45" s="1017">
        <v>635</v>
      </c>
      <c r="B45" s="1018">
        <f>SUM(B44)</f>
        <v>0</v>
      </c>
      <c r="C45" s="1018">
        <f>SUM(B45)</f>
        <v>0</v>
      </c>
      <c r="D45" s="11"/>
      <c r="E45" s="11"/>
    </row>
    <row r="46" spans="1:5" ht="27.75" customHeight="1" hidden="1" thickTop="1">
      <c r="A46" s="1019" t="s">
        <v>7</v>
      </c>
      <c r="B46" s="1020">
        <f>B43+B45</f>
        <v>0</v>
      </c>
      <c r="C46" s="1020">
        <f>C43+C45</f>
        <v>0</v>
      </c>
      <c r="D46" s="12"/>
      <c r="E46" s="12"/>
    </row>
  </sheetData>
  <sheetProtection/>
  <mergeCells count="19">
    <mergeCell ref="H14:I15"/>
    <mergeCell ref="F17:G17"/>
    <mergeCell ref="F16:G16"/>
    <mergeCell ref="H16:I16"/>
    <mergeCell ref="H17:I17"/>
    <mergeCell ref="A1:B1"/>
    <mergeCell ref="E8:F8"/>
    <mergeCell ref="E14:E15"/>
    <mergeCell ref="F14:G15"/>
    <mergeCell ref="F26:G26"/>
    <mergeCell ref="H26:I26"/>
    <mergeCell ref="H18:I18"/>
    <mergeCell ref="F21:G21"/>
    <mergeCell ref="H21:I21"/>
    <mergeCell ref="F22:G22"/>
    <mergeCell ref="F18:G18"/>
    <mergeCell ref="H22:I22"/>
    <mergeCell ref="F25:G25"/>
    <mergeCell ref="H25:I25"/>
  </mergeCells>
  <printOptions horizontalCentered="1"/>
  <pageMargins left="0.48" right="0.26" top="0.45" bottom="0.4" header="0.17" footer="0.21"/>
  <pageSetup horizontalDpi="600" verticalDpi="600" orientation="portrait" paperSize="9" r:id="rId1"/>
  <headerFooter alignWithMargins="0">
    <oddFooter>&amp;L&amp;"Times New Roman CE,Obyčejné"&amp;8Rozpočet na rok 2009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SheetLayoutView="100" zoomScalePageLayoutView="0" workbookViewId="0" topLeftCell="A19">
      <selection activeCell="J1" sqref="J1"/>
    </sheetView>
  </sheetViews>
  <sheetFormatPr defaultColWidth="9.00390625" defaultRowHeight="12.75"/>
  <cols>
    <col min="1" max="1" width="38.25390625" style="942" customWidth="1"/>
    <col min="2" max="2" width="13.625" style="942" customWidth="1"/>
    <col min="3" max="10" width="11.75390625" style="942" customWidth="1"/>
    <col min="11" max="16384" width="9.125" style="942" customWidth="1"/>
  </cols>
  <sheetData>
    <row r="1" spans="1:11" ht="44.25" customHeight="1">
      <c r="A1" s="1338" t="s">
        <v>806</v>
      </c>
      <c r="B1" s="1338"/>
      <c r="C1" s="1339"/>
      <c r="D1" s="1339"/>
      <c r="E1" s="1339"/>
      <c r="F1" s="1339"/>
      <c r="G1" s="1339"/>
      <c r="H1" s="1339"/>
      <c r="I1" s="1340"/>
      <c r="J1" s="1173" t="s">
        <v>754</v>
      </c>
      <c r="K1" s="265"/>
    </row>
    <row r="2" spans="1:11" ht="50.25" customHeight="1" thickBot="1">
      <c r="A2" s="180" t="s">
        <v>241</v>
      </c>
      <c r="B2" s="325" t="s">
        <v>425</v>
      </c>
      <c r="C2" s="189" t="s">
        <v>256</v>
      </c>
      <c r="D2" s="189" t="s">
        <v>294</v>
      </c>
      <c r="E2" s="189" t="s">
        <v>295</v>
      </c>
      <c r="F2" s="189" t="s">
        <v>296</v>
      </c>
      <c r="G2" s="189" t="s">
        <v>297</v>
      </c>
      <c r="H2" s="189" t="s">
        <v>392</v>
      </c>
      <c r="I2" s="189" t="s">
        <v>319</v>
      </c>
      <c r="J2" s="258" t="s">
        <v>110</v>
      </c>
      <c r="K2" s="265"/>
    </row>
    <row r="3" spans="1:11" ht="21.75" customHeight="1" thickTop="1">
      <c r="A3" s="259" t="s">
        <v>8</v>
      </c>
      <c r="B3" s="326">
        <v>0</v>
      </c>
      <c r="C3" s="368">
        <v>10</v>
      </c>
      <c r="D3" s="368">
        <v>5</v>
      </c>
      <c r="E3" s="368">
        <v>0</v>
      </c>
      <c r="F3" s="368">
        <v>0</v>
      </c>
      <c r="G3" s="368">
        <v>0</v>
      </c>
      <c r="H3" s="368">
        <v>0</v>
      </c>
      <c r="I3" s="369">
        <v>0</v>
      </c>
      <c r="J3" s="184">
        <f>SUM(B3:I3)</f>
        <v>15</v>
      </c>
      <c r="K3" s="265"/>
    </row>
    <row r="4" spans="1:11" ht="21.75" customHeight="1">
      <c r="A4" s="73">
        <v>513</v>
      </c>
      <c r="B4" s="453">
        <f aca="true" t="shared" si="0" ref="B4:J4">B3</f>
        <v>0</v>
      </c>
      <c r="C4" s="496">
        <f t="shared" si="0"/>
        <v>10</v>
      </c>
      <c r="D4" s="496">
        <f t="shared" si="0"/>
        <v>5</v>
      </c>
      <c r="E4" s="496">
        <f t="shared" si="0"/>
        <v>0</v>
      </c>
      <c r="F4" s="496">
        <f t="shared" si="0"/>
        <v>0</v>
      </c>
      <c r="G4" s="496">
        <f t="shared" si="0"/>
        <v>0</v>
      </c>
      <c r="H4" s="496">
        <f>SUM(H3:H3)</f>
        <v>0</v>
      </c>
      <c r="I4" s="760">
        <f>SUM(I3:I3)</f>
        <v>0</v>
      </c>
      <c r="J4" s="453">
        <f t="shared" si="0"/>
        <v>15</v>
      </c>
      <c r="K4" s="265"/>
    </row>
    <row r="5" spans="1:11" ht="21.75" customHeight="1" hidden="1">
      <c r="A5" s="49" t="s">
        <v>66</v>
      </c>
      <c r="B5" s="327">
        <v>0</v>
      </c>
      <c r="C5" s="370">
        <v>0</v>
      </c>
      <c r="D5" s="370">
        <v>0</v>
      </c>
      <c r="E5" s="370">
        <v>0</v>
      </c>
      <c r="F5" s="370">
        <v>0</v>
      </c>
      <c r="G5" s="370">
        <v>0</v>
      </c>
      <c r="H5" s="370">
        <v>0</v>
      </c>
      <c r="I5" s="371">
        <v>0</v>
      </c>
      <c r="J5" s="261">
        <f>SUM(B5:I5)</f>
        <v>0</v>
      </c>
      <c r="K5" s="265"/>
    </row>
    <row r="6" spans="1:12" ht="21.75" customHeight="1">
      <c r="A6" s="49" t="s">
        <v>12</v>
      </c>
      <c r="B6" s="327">
        <v>0</v>
      </c>
      <c r="C6" s="370">
        <v>200</v>
      </c>
      <c r="D6" s="370">
        <v>1000</v>
      </c>
      <c r="E6" s="370">
        <v>0</v>
      </c>
      <c r="F6" s="370">
        <v>500</v>
      </c>
      <c r="G6" s="370">
        <v>0</v>
      </c>
      <c r="H6" s="370">
        <v>3660</v>
      </c>
      <c r="I6" s="371">
        <v>150</v>
      </c>
      <c r="J6" s="261">
        <f>SUM(B6:I6)</f>
        <v>5510</v>
      </c>
      <c r="K6" s="265"/>
      <c r="L6" s="262"/>
    </row>
    <row r="7" spans="1:12" ht="21.75" customHeight="1">
      <c r="A7" s="73">
        <v>516</v>
      </c>
      <c r="B7" s="453">
        <f>SUM(B5:B6)</f>
        <v>0</v>
      </c>
      <c r="C7" s="496">
        <f>SUM(C5:C6)</f>
        <v>200</v>
      </c>
      <c r="D7" s="496">
        <f aca="true" t="shared" si="1" ref="D7:J7">SUM(D5:D6)</f>
        <v>1000</v>
      </c>
      <c r="E7" s="496">
        <f t="shared" si="1"/>
        <v>0</v>
      </c>
      <c r="F7" s="496">
        <f t="shared" si="1"/>
        <v>500</v>
      </c>
      <c r="G7" s="496">
        <f t="shared" si="1"/>
        <v>0</v>
      </c>
      <c r="H7" s="496">
        <f>SUM(H5:H6)</f>
        <v>3660</v>
      </c>
      <c r="I7" s="760">
        <f>SUM(I5:I6)</f>
        <v>150</v>
      </c>
      <c r="J7" s="453">
        <f t="shared" si="1"/>
        <v>5510</v>
      </c>
      <c r="K7" s="265"/>
      <c r="L7" s="263"/>
    </row>
    <row r="8" spans="1:12" ht="21.75" customHeight="1">
      <c r="A8" s="49" t="s">
        <v>13</v>
      </c>
      <c r="B8" s="327">
        <v>0</v>
      </c>
      <c r="C8" s="370">
        <v>0</v>
      </c>
      <c r="D8" s="370">
        <v>0</v>
      </c>
      <c r="E8" s="370">
        <v>0</v>
      </c>
      <c r="F8" s="370">
        <v>100</v>
      </c>
      <c r="G8" s="370">
        <v>0</v>
      </c>
      <c r="H8" s="370">
        <v>0</v>
      </c>
      <c r="I8" s="371">
        <v>0</v>
      </c>
      <c r="J8" s="261">
        <f>SUM(B8:I8)</f>
        <v>100</v>
      </c>
      <c r="K8" s="265"/>
      <c r="L8" s="263"/>
    </row>
    <row r="9" spans="1:12" ht="21.75" customHeight="1">
      <c r="A9" s="49" t="s">
        <v>40</v>
      </c>
      <c r="B9" s="327">
        <v>0</v>
      </c>
      <c r="C9" s="370">
        <v>50</v>
      </c>
      <c r="D9" s="370">
        <v>30</v>
      </c>
      <c r="E9" s="370">
        <v>0</v>
      </c>
      <c r="F9" s="370">
        <v>0</v>
      </c>
      <c r="G9" s="370">
        <v>0</v>
      </c>
      <c r="H9" s="370">
        <v>0</v>
      </c>
      <c r="I9" s="371">
        <v>0</v>
      </c>
      <c r="J9" s="261">
        <f>SUM(B9:I9)</f>
        <v>80</v>
      </c>
      <c r="K9" s="265"/>
      <c r="L9" s="264"/>
    </row>
    <row r="10" spans="1:12" ht="21.75" customHeight="1">
      <c r="A10" s="805">
        <v>517</v>
      </c>
      <c r="B10" s="453">
        <f>SUM(B8:B9)</f>
        <v>0</v>
      </c>
      <c r="C10" s="496">
        <f>SUM(C8:C9)</f>
        <v>50</v>
      </c>
      <c r="D10" s="496">
        <f aca="true" t="shared" si="2" ref="D10:J10">SUM(D8:D9)</f>
        <v>30</v>
      </c>
      <c r="E10" s="496">
        <f t="shared" si="2"/>
        <v>0</v>
      </c>
      <c r="F10" s="496">
        <f t="shared" si="2"/>
        <v>100</v>
      </c>
      <c r="G10" s="496">
        <f t="shared" si="2"/>
        <v>0</v>
      </c>
      <c r="H10" s="496">
        <f>SUM(H8:H9)</f>
        <v>0</v>
      </c>
      <c r="I10" s="760">
        <f>SUM(I8:I9)</f>
        <v>0</v>
      </c>
      <c r="J10" s="453">
        <f t="shared" si="2"/>
        <v>180</v>
      </c>
      <c r="K10" s="265"/>
      <c r="L10" s="264"/>
    </row>
    <row r="11" spans="1:12" ht="21.75" customHeight="1" hidden="1">
      <c r="A11" s="295" t="s">
        <v>435</v>
      </c>
      <c r="B11" s="329">
        <v>0</v>
      </c>
      <c r="C11" s="372">
        <v>0</v>
      </c>
      <c r="D11" s="372">
        <v>0</v>
      </c>
      <c r="E11" s="372">
        <v>0</v>
      </c>
      <c r="F11" s="372">
        <v>0</v>
      </c>
      <c r="G11" s="372">
        <v>0</v>
      </c>
      <c r="H11" s="372">
        <v>0</v>
      </c>
      <c r="I11" s="373">
        <v>0</v>
      </c>
      <c r="J11" s="260">
        <f>SUM(B11:I11)</f>
        <v>0</v>
      </c>
      <c r="K11" s="265"/>
      <c r="L11" s="264"/>
    </row>
    <row r="12" spans="1:12" s="267" customFormat="1" ht="21.75" customHeight="1">
      <c r="A12" s="156" t="s">
        <v>436</v>
      </c>
      <c r="B12" s="328">
        <v>0</v>
      </c>
      <c r="C12" s="374">
        <v>497</v>
      </c>
      <c r="D12" s="374">
        <v>150</v>
      </c>
      <c r="E12" s="374">
        <v>0</v>
      </c>
      <c r="F12" s="374">
        <v>0</v>
      </c>
      <c r="G12" s="374">
        <v>50</v>
      </c>
      <c r="H12" s="374">
        <v>0</v>
      </c>
      <c r="I12" s="375">
        <v>0</v>
      </c>
      <c r="J12" s="260">
        <f>SUM(B12:I12)</f>
        <v>697</v>
      </c>
      <c r="K12" s="265"/>
      <c r="L12" s="266"/>
    </row>
    <row r="13" spans="1:12" ht="21.75" customHeight="1">
      <c r="A13" s="73">
        <v>521</v>
      </c>
      <c r="B13" s="453">
        <f>SUM(B11:B12)</f>
        <v>0</v>
      </c>
      <c r="C13" s="496">
        <f aca="true" t="shared" si="3" ref="C13:I13">SUM(C11:C12)</f>
        <v>497</v>
      </c>
      <c r="D13" s="496">
        <f t="shared" si="3"/>
        <v>150</v>
      </c>
      <c r="E13" s="496">
        <f t="shared" si="3"/>
        <v>0</v>
      </c>
      <c r="F13" s="496">
        <f t="shared" si="3"/>
        <v>0</v>
      </c>
      <c r="G13" s="496">
        <f t="shared" si="3"/>
        <v>50</v>
      </c>
      <c r="H13" s="496">
        <f t="shared" si="3"/>
        <v>0</v>
      </c>
      <c r="I13" s="760">
        <f t="shared" si="3"/>
        <v>0</v>
      </c>
      <c r="J13" s="453">
        <f>SUM(J11:J12)</f>
        <v>697</v>
      </c>
      <c r="K13" s="265"/>
      <c r="L13" s="264"/>
    </row>
    <row r="14" spans="1:12" ht="21.75" customHeight="1">
      <c r="A14" s="49" t="s">
        <v>437</v>
      </c>
      <c r="B14" s="327">
        <v>0</v>
      </c>
      <c r="C14" s="370">
        <v>100</v>
      </c>
      <c r="D14" s="370">
        <v>300</v>
      </c>
      <c r="E14" s="370">
        <v>0</v>
      </c>
      <c r="F14" s="374">
        <v>0</v>
      </c>
      <c r="G14" s="370">
        <v>0</v>
      </c>
      <c r="H14" s="370">
        <v>300</v>
      </c>
      <c r="I14" s="371">
        <v>0</v>
      </c>
      <c r="J14" s="261">
        <f>SUM(B14:I14)</f>
        <v>700</v>
      </c>
      <c r="K14" s="265"/>
      <c r="L14" s="263"/>
    </row>
    <row r="15" spans="1:12" ht="21.75" customHeight="1">
      <c r="A15" s="49" t="s">
        <v>438</v>
      </c>
      <c r="B15" s="327">
        <v>0</v>
      </c>
      <c r="C15" s="370">
        <v>0</v>
      </c>
      <c r="D15" s="370">
        <v>0</v>
      </c>
      <c r="E15" s="370">
        <v>0</v>
      </c>
      <c r="F15" s="370">
        <v>85</v>
      </c>
      <c r="G15" s="370">
        <v>50</v>
      </c>
      <c r="H15" s="370">
        <v>0</v>
      </c>
      <c r="I15" s="371">
        <v>40</v>
      </c>
      <c r="J15" s="261">
        <f>SUM(B15:I15)</f>
        <v>175</v>
      </c>
      <c r="K15" s="265"/>
      <c r="L15" s="264"/>
    </row>
    <row r="16" spans="1:12" ht="21.75" customHeight="1">
      <c r="A16" s="49" t="s">
        <v>439</v>
      </c>
      <c r="B16" s="327">
        <v>0</v>
      </c>
      <c r="C16" s="370">
        <v>0</v>
      </c>
      <c r="D16" s="370">
        <v>0</v>
      </c>
      <c r="E16" s="370">
        <v>0</v>
      </c>
      <c r="F16" s="370">
        <v>150</v>
      </c>
      <c r="G16" s="370">
        <v>1520</v>
      </c>
      <c r="H16" s="370">
        <v>0</v>
      </c>
      <c r="I16" s="371">
        <v>0</v>
      </c>
      <c r="J16" s="261">
        <f>SUM(B16:I16)</f>
        <v>1670</v>
      </c>
      <c r="K16" s="265"/>
      <c r="L16" s="264"/>
    </row>
    <row r="17" spans="1:12" ht="21.75" customHeight="1">
      <c r="A17" s="73">
        <v>522</v>
      </c>
      <c r="B17" s="453">
        <f>SUM(B14:B16)</f>
        <v>0</v>
      </c>
      <c r="C17" s="496">
        <f>SUM(C14:C16)</f>
        <v>100</v>
      </c>
      <c r="D17" s="496">
        <f aca="true" t="shared" si="4" ref="D17:J17">SUM(D14:D16)</f>
        <v>300</v>
      </c>
      <c r="E17" s="496">
        <f t="shared" si="4"/>
        <v>0</v>
      </c>
      <c r="F17" s="496">
        <f t="shared" si="4"/>
        <v>235</v>
      </c>
      <c r="G17" s="496">
        <f t="shared" si="4"/>
        <v>1570</v>
      </c>
      <c r="H17" s="496">
        <f>SUM(H14:H16)</f>
        <v>300</v>
      </c>
      <c r="I17" s="760">
        <f>SUM(I14:I16)</f>
        <v>40</v>
      </c>
      <c r="J17" s="453">
        <f t="shared" si="4"/>
        <v>2545</v>
      </c>
      <c r="K17" s="265"/>
      <c r="L17" s="263"/>
    </row>
    <row r="18" spans="1:12" ht="21.75" customHeight="1">
      <c r="A18" s="49" t="s">
        <v>440</v>
      </c>
      <c r="B18" s="327">
        <v>250</v>
      </c>
      <c r="C18" s="370">
        <v>0</v>
      </c>
      <c r="D18" s="370">
        <v>1800</v>
      </c>
      <c r="E18" s="370">
        <v>0</v>
      </c>
      <c r="F18" s="370">
        <v>0</v>
      </c>
      <c r="G18" s="370">
        <v>0</v>
      </c>
      <c r="H18" s="370">
        <v>0</v>
      </c>
      <c r="I18" s="371">
        <v>0</v>
      </c>
      <c r="J18" s="261">
        <f>SUM(B18:I18)</f>
        <v>2050</v>
      </c>
      <c r="K18" s="265"/>
      <c r="L18" s="264"/>
    </row>
    <row r="19" spans="1:12" ht="21.75" customHeight="1">
      <c r="A19" s="73">
        <v>533</v>
      </c>
      <c r="B19" s="1021">
        <f aca="true" t="shared" si="5" ref="B19:J19">B18</f>
        <v>250</v>
      </c>
      <c r="C19" s="1022">
        <f t="shared" si="5"/>
        <v>0</v>
      </c>
      <c r="D19" s="1022">
        <f t="shared" si="5"/>
        <v>1800</v>
      </c>
      <c r="E19" s="1022">
        <f t="shared" si="5"/>
        <v>0</v>
      </c>
      <c r="F19" s="1022">
        <f t="shared" si="5"/>
        <v>0</v>
      </c>
      <c r="G19" s="1022">
        <f t="shared" si="5"/>
        <v>0</v>
      </c>
      <c r="H19" s="1022">
        <f>SUM(H18)</f>
        <v>0</v>
      </c>
      <c r="I19" s="748">
        <f>SUM(I18)</f>
        <v>0</v>
      </c>
      <c r="J19" s="1021">
        <f t="shared" si="5"/>
        <v>2050</v>
      </c>
      <c r="K19" s="265"/>
      <c r="L19" s="263"/>
    </row>
    <row r="20" spans="1:12" ht="21.75" customHeight="1">
      <c r="A20" s="156" t="s">
        <v>441</v>
      </c>
      <c r="B20" s="328">
        <v>0</v>
      </c>
      <c r="C20" s="374">
        <v>0</v>
      </c>
      <c r="D20" s="374">
        <v>0</v>
      </c>
      <c r="E20" s="374">
        <v>0</v>
      </c>
      <c r="F20" s="374">
        <v>100</v>
      </c>
      <c r="G20" s="374">
        <v>0</v>
      </c>
      <c r="H20" s="374">
        <v>0</v>
      </c>
      <c r="I20" s="375">
        <v>0</v>
      </c>
      <c r="J20" s="260">
        <f>SUM(B20:I20)</f>
        <v>100</v>
      </c>
      <c r="K20" s="265"/>
      <c r="L20" s="263"/>
    </row>
    <row r="21" spans="1:12" ht="21.75" customHeight="1" thickBot="1">
      <c r="A21" s="73">
        <v>612</v>
      </c>
      <c r="B21" s="1023">
        <f>SUM(B20)</f>
        <v>0</v>
      </c>
      <c r="C21" s="1024">
        <f>SUM(C20)</f>
        <v>0</v>
      </c>
      <c r="D21" s="1024">
        <f aca="true" t="shared" si="6" ref="D21:J21">SUM(D20)</f>
        <v>0</v>
      </c>
      <c r="E21" s="1024">
        <f t="shared" si="6"/>
        <v>0</v>
      </c>
      <c r="F21" s="1024">
        <f t="shared" si="6"/>
        <v>100</v>
      </c>
      <c r="G21" s="1024">
        <f t="shared" si="6"/>
        <v>0</v>
      </c>
      <c r="H21" s="1024">
        <f t="shared" si="6"/>
        <v>0</v>
      </c>
      <c r="I21" s="1025">
        <f t="shared" si="6"/>
        <v>0</v>
      </c>
      <c r="J21" s="1021">
        <f t="shared" si="6"/>
        <v>100</v>
      </c>
      <c r="K21" s="265"/>
      <c r="L21" s="263"/>
    </row>
    <row r="22" spans="1:12" ht="30.75" customHeight="1" thickTop="1">
      <c r="A22" s="457" t="s">
        <v>7</v>
      </c>
      <c r="B22" s="765">
        <f>B4+B7+B10+B17+B13+B19+B21</f>
        <v>250</v>
      </c>
      <c r="C22" s="787">
        <f>C4+C7+C10+C17+C13+C19+C21</f>
        <v>857</v>
      </c>
      <c r="D22" s="764">
        <f aca="true" t="shared" si="7" ref="D22:J22">D4+D7+D10+D17+D13+D19+D21</f>
        <v>3285</v>
      </c>
      <c r="E22" s="764">
        <f t="shared" si="7"/>
        <v>0</v>
      </c>
      <c r="F22" s="764">
        <f t="shared" si="7"/>
        <v>935</v>
      </c>
      <c r="G22" s="764">
        <f t="shared" si="7"/>
        <v>1620</v>
      </c>
      <c r="H22" s="791">
        <f t="shared" si="7"/>
        <v>3960</v>
      </c>
      <c r="I22" s="791">
        <f t="shared" si="7"/>
        <v>190</v>
      </c>
      <c r="J22" s="1026">
        <f t="shared" si="7"/>
        <v>11097</v>
      </c>
      <c r="K22" s="265"/>
      <c r="L22" s="264"/>
    </row>
    <row r="23" spans="1:12" ht="24" customHeight="1">
      <c r="A23" s="1341"/>
      <c r="B23" s="1342"/>
      <c r="C23" s="1342"/>
      <c r="D23" s="1342"/>
      <c r="E23" s="1342"/>
      <c r="F23" s="1342"/>
      <c r="G23" s="1342"/>
      <c r="H23" s="1342"/>
      <c r="I23" s="1342"/>
      <c r="J23" s="1342"/>
      <c r="K23" s="265"/>
      <c r="L23" s="264"/>
    </row>
    <row r="24" spans="1:12" ht="12.75">
      <c r="A24" s="1351" t="s">
        <v>242</v>
      </c>
      <c r="B24" s="1352"/>
      <c r="C24" s="1347" t="s">
        <v>292</v>
      </c>
      <c r="D24" s="1348" t="s">
        <v>110</v>
      </c>
      <c r="E24" s="1349"/>
      <c r="F24" s="1350"/>
      <c r="G24" s="1350"/>
      <c r="H24" s="1350"/>
      <c r="I24" s="1350"/>
      <c r="J24" s="1350"/>
      <c r="K24" s="265"/>
      <c r="L24" s="263"/>
    </row>
    <row r="25" spans="1:12" ht="33" customHeight="1" thickBot="1">
      <c r="A25" s="1353"/>
      <c r="B25" s="1354"/>
      <c r="C25" s="1331"/>
      <c r="D25" s="1329"/>
      <c r="E25" s="1350"/>
      <c r="F25" s="1350"/>
      <c r="G25" s="1350"/>
      <c r="H25" s="1350"/>
      <c r="I25" s="1350"/>
      <c r="J25" s="1350"/>
      <c r="K25" s="265"/>
      <c r="L25" s="1027"/>
    </row>
    <row r="26" spans="1:12" ht="22.5" customHeight="1" thickTop="1">
      <c r="A26" s="1343" t="s">
        <v>442</v>
      </c>
      <c r="B26" s="1344"/>
      <c r="C26" s="1028">
        <v>1520</v>
      </c>
      <c r="D26" s="198">
        <f>SUM(C26)</f>
        <v>1520</v>
      </c>
      <c r="E26" s="1350"/>
      <c r="F26" s="1350"/>
      <c r="G26" s="1350"/>
      <c r="H26" s="1350"/>
      <c r="I26" s="1350"/>
      <c r="J26" s="1350"/>
      <c r="K26" s="265"/>
      <c r="L26" s="268"/>
    </row>
    <row r="27" spans="1:11" ht="22.5" customHeight="1" thickBot="1">
      <c r="A27" s="1327">
        <v>533</v>
      </c>
      <c r="B27" s="1326"/>
      <c r="C27" s="757">
        <f>C26</f>
        <v>1520</v>
      </c>
      <c r="D27" s="761">
        <f>D26</f>
        <v>1520</v>
      </c>
      <c r="E27" s="1350"/>
      <c r="F27" s="1350"/>
      <c r="G27" s="1350"/>
      <c r="H27" s="1350"/>
      <c r="I27" s="1350"/>
      <c r="J27" s="1350"/>
      <c r="K27" s="265"/>
    </row>
    <row r="28" spans="1:11" ht="30" customHeight="1" thickTop="1">
      <c r="A28" s="1337" t="s">
        <v>7</v>
      </c>
      <c r="B28" s="1320"/>
      <c r="C28" s="1020">
        <f>C27</f>
        <v>1520</v>
      </c>
      <c r="D28" s="1029">
        <f>D27</f>
        <v>1520</v>
      </c>
      <c r="E28" s="1350"/>
      <c r="F28" s="1350"/>
      <c r="G28" s="1350"/>
      <c r="H28" s="1350"/>
      <c r="I28" s="1350"/>
      <c r="J28" s="1350"/>
      <c r="K28" s="265"/>
    </row>
    <row r="29" spans="1:11" ht="21.75" customHeight="1">
      <c r="A29" s="1336"/>
      <c r="B29" s="1225"/>
      <c r="C29" s="1225"/>
      <c r="D29" s="1225"/>
      <c r="E29" s="1350"/>
      <c r="F29" s="1350"/>
      <c r="G29" s="1350"/>
      <c r="H29" s="1350"/>
      <c r="I29" s="1350"/>
      <c r="J29" s="1350"/>
      <c r="K29" s="265"/>
    </row>
    <row r="30" spans="1:11" ht="19.5" customHeight="1">
      <c r="A30" s="1332" t="s">
        <v>243</v>
      </c>
      <c r="B30" s="1333"/>
      <c r="C30" s="1330" t="s">
        <v>293</v>
      </c>
      <c r="D30" s="1328" t="s">
        <v>110</v>
      </c>
      <c r="E30" s="1350"/>
      <c r="F30" s="1350"/>
      <c r="G30" s="1350"/>
      <c r="H30" s="1350"/>
      <c r="I30" s="1350"/>
      <c r="J30" s="1350"/>
      <c r="K30" s="265"/>
    </row>
    <row r="31" spans="1:11" ht="33" customHeight="1" thickBot="1">
      <c r="A31" s="1334"/>
      <c r="B31" s="1335"/>
      <c r="C31" s="1331"/>
      <c r="D31" s="1329"/>
      <c r="E31" s="1350"/>
      <c r="F31" s="1350"/>
      <c r="G31" s="1350"/>
      <c r="H31" s="1350"/>
      <c r="I31" s="1350"/>
      <c r="J31" s="1350"/>
      <c r="K31" s="265"/>
    </row>
    <row r="32" spans="1:11" ht="22.5" customHeight="1" hidden="1" thickTop="1">
      <c r="A32" s="1343" t="s">
        <v>443</v>
      </c>
      <c r="B32" s="1344"/>
      <c r="C32" s="271">
        <v>0</v>
      </c>
      <c r="D32" s="272">
        <f>C32</f>
        <v>0</v>
      </c>
      <c r="E32" s="1350"/>
      <c r="F32" s="1350"/>
      <c r="G32" s="1350"/>
      <c r="H32" s="1350"/>
      <c r="I32" s="1350"/>
      <c r="J32" s="1350"/>
      <c r="K32" s="954"/>
    </row>
    <row r="33" spans="1:11" ht="22.5" customHeight="1" thickTop="1">
      <c r="A33" s="1345" t="s">
        <v>8</v>
      </c>
      <c r="B33" s="1346"/>
      <c r="C33" s="273">
        <v>75</v>
      </c>
      <c r="D33" s="274">
        <f>C33</f>
        <v>75</v>
      </c>
      <c r="E33" s="1350"/>
      <c r="F33" s="1350"/>
      <c r="G33" s="1350"/>
      <c r="H33" s="1350"/>
      <c r="I33" s="1350"/>
      <c r="J33" s="1350"/>
      <c r="K33" s="954"/>
    </row>
    <row r="34" spans="1:11" ht="22.5" customHeight="1">
      <c r="A34" s="1323">
        <v>513</v>
      </c>
      <c r="B34" s="1324"/>
      <c r="C34" s="1031">
        <f>SUM(C32:C33)</f>
        <v>75</v>
      </c>
      <c r="D34" s="1032">
        <f>SUM(D32:D33)</f>
        <v>75</v>
      </c>
      <c r="E34" s="1350"/>
      <c r="F34" s="1350"/>
      <c r="G34" s="1350"/>
      <c r="H34" s="1350"/>
      <c r="I34" s="1350"/>
      <c r="J34" s="1350"/>
      <c r="K34" s="954"/>
    </row>
    <row r="35" spans="1:11" ht="0.75" customHeight="1">
      <c r="A35" s="1323"/>
      <c r="B35" s="1322"/>
      <c r="C35" s="275"/>
      <c r="D35" s="276"/>
      <c r="E35" s="1350"/>
      <c r="F35" s="1350"/>
      <c r="G35" s="1350"/>
      <c r="H35" s="1350"/>
      <c r="I35" s="1350"/>
      <c r="J35" s="1350"/>
      <c r="K35" s="954"/>
    </row>
    <row r="36" spans="1:11" ht="21.75" customHeight="1">
      <c r="A36" s="1321" t="s">
        <v>12</v>
      </c>
      <c r="B36" s="1322"/>
      <c r="C36" s="273">
        <v>93</v>
      </c>
      <c r="D36" s="276">
        <f>C36</f>
        <v>93</v>
      </c>
      <c r="E36" s="1350"/>
      <c r="F36" s="1350"/>
      <c r="G36" s="1350"/>
      <c r="H36" s="1350"/>
      <c r="I36" s="1350"/>
      <c r="J36" s="1350"/>
      <c r="K36" s="954"/>
    </row>
    <row r="37" spans="1:11" ht="21.75" customHeight="1">
      <c r="A37" s="1323">
        <v>516</v>
      </c>
      <c r="B37" s="1324"/>
      <c r="C37" s="1031">
        <f>SUM(C35:C36)</f>
        <v>93</v>
      </c>
      <c r="D37" s="1032">
        <f>SUM(D35:D36)</f>
        <v>93</v>
      </c>
      <c r="E37" s="1350"/>
      <c r="F37" s="1350"/>
      <c r="G37" s="1350"/>
      <c r="H37" s="1350"/>
      <c r="I37" s="1350"/>
      <c r="J37" s="1350"/>
      <c r="K37" s="954"/>
    </row>
    <row r="38" spans="1:11" ht="12.75" hidden="1">
      <c r="A38" s="1321"/>
      <c r="B38" s="1322"/>
      <c r="C38" s="273"/>
      <c r="D38" s="277"/>
      <c r="E38" s="1350"/>
      <c r="F38" s="1350"/>
      <c r="G38" s="1350"/>
      <c r="H38" s="1350"/>
      <c r="I38" s="1350"/>
      <c r="J38" s="1350"/>
      <c r="K38" s="954"/>
    </row>
    <row r="39" spans="1:11" ht="21.75" customHeight="1">
      <c r="A39" s="1321" t="s">
        <v>40</v>
      </c>
      <c r="B39" s="1322"/>
      <c r="C39" s="273">
        <v>22</v>
      </c>
      <c r="D39" s="277">
        <f>C39</f>
        <v>22</v>
      </c>
      <c r="E39" s="1350"/>
      <c r="F39" s="1350"/>
      <c r="G39" s="1350"/>
      <c r="H39" s="1350"/>
      <c r="I39" s="1350"/>
      <c r="J39" s="1350"/>
      <c r="K39" s="954"/>
    </row>
    <row r="40" spans="1:11" ht="21.75" customHeight="1">
      <c r="A40" s="1323">
        <v>517</v>
      </c>
      <c r="B40" s="1324"/>
      <c r="C40" s="1031">
        <f>SUM(C38:C39)</f>
        <v>22</v>
      </c>
      <c r="D40" s="1032">
        <f>SUM(D38:D39)</f>
        <v>22</v>
      </c>
      <c r="E40" s="1350"/>
      <c r="F40" s="1350"/>
      <c r="G40" s="1350"/>
      <c r="H40" s="1350"/>
      <c r="I40" s="1350"/>
      <c r="J40" s="1350"/>
      <c r="K40" s="954"/>
    </row>
    <row r="41" spans="1:11" ht="12.75" hidden="1">
      <c r="A41" s="1321"/>
      <c r="B41" s="1322"/>
      <c r="C41" s="273"/>
      <c r="D41" s="277"/>
      <c r="E41" s="1350"/>
      <c r="F41" s="1350"/>
      <c r="G41" s="1350"/>
      <c r="H41" s="1350"/>
      <c r="I41" s="1350"/>
      <c r="J41" s="1350"/>
      <c r="K41" s="954"/>
    </row>
    <row r="42" spans="1:11" ht="21.75" customHeight="1">
      <c r="A42" s="1321" t="s">
        <v>113</v>
      </c>
      <c r="B42" s="1324"/>
      <c r="C42" s="273">
        <v>145</v>
      </c>
      <c r="D42" s="277">
        <f>C42</f>
        <v>145</v>
      </c>
      <c r="E42" s="1350"/>
      <c r="F42" s="1350"/>
      <c r="G42" s="1350"/>
      <c r="H42" s="1350"/>
      <c r="I42" s="1350"/>
      <c r="J42" s="1350"/>
      <c r="K42" s="954"/>
    </row>
    <row r="43" spans="1:11" ht="21.75" customHeight="1">
      <c r="A43" s="1323">
        <v>519</v>
      </c>
      <c r="B43" s="1324"/>
      <c r="C43" s="1031">
        <f>SUM(C41:C42)</f>
        <v>145</v>
      </c>
      <c r="D43" s="1032">
        <f>SUM(D41:D42)</f>
        <v>145</v>
      </c>
      <c r="E43" s="1350"/>
      <c r="F43" s="1350"/>
      <c r="G43" s="1350"/>
      <c r="H43" s="1350"/>
      <c r="I43" s="1350"/>
      <c r="J43" s="1350"/>
      <c r="K43" s="954"/>
    </row>
    <row r="44" spans="1:11" ht="12.75" hidden="1">
      <c r="A44" s="73"/>
      <c r="B44" s="1030"/>
      <c r="C44" s="275"/>
      <c r="D44" s="276"/>
      <c r="E44" s="1350"/>
      <c r="F44" s="1350"/>
      <c r="G44" s="1350"/>
      <c r="H44" s="1350"/>
      <c r="I44" s="1350"/>
      <c r="J44" s="1350"/>
      <c r="K44" s="954"/>
    </row>
    <row r="45" spans="1:11" ht="21.75" customHeight="1">
      <c r="A45" s="1321" t="s">
        <v>78</v>
      </c>
      <c r="B45" s="1324"/>
      <c r="C45" s="275">
        <v>5</v>
      </c>
      <c r="D45" s="276">
        <f>C45</f>
        <v>5</v>
      </c>
      <c r="E45" s="1350"/>
      <c r="F45" s="1350"/>
      <c r="G45" s="1350"/>
      <c r="H45" s="1350"/>
      <c r="I45" s="1350"/>
      <c r="J45" s="1350"/>
      <c r="K45" s="954"/>
    </row>
    <row r="46" spans="1:11" ht="21.75" customHeight="1" thickBot="1">
      <c r="A46" s="1325">
        <v>549</v>
      </c>
      <c r="B46" s="1326"/>
      <c r="C46" s="1033">
        <f>SUM(C44:C45)</f>
        <v>5</v>
      </c>
      <c r="D46" s="1034">
        <f>SUM(D44:D45)</f>
        <v>5</v>
      </c>
      <c r="E46" s="1350"/>
      <c r="F46" s="1350"/>
      <c r="G46" s="1350"/>
      <c r="H46" s="1350"/>
      <c r="I46" s="1350"/>
      <c r="J46" s="1350"/>
      <c r="K46" s="954"/>
    </row>
    <row r="47" spans="1:11" ht="30" customHeight="1" thickTop="1">
      <c r="A47" s="1319" t="s">
        <v>7</v>
      </c>
      <c r="B47" s="1320"/>
      <c r="C47" s="1035">
        <f>C34+C37+C40+C43+C46</f>
        <v>340</v>
      </c>
      <c r="D47" s="1036">
        <f>D34+D37+D40+D43+D46</f>
        <v>340</v>
      </c>
      <c r="E47" s="1350"/>
      <c r="F47" s="1350"/>
      <c r="G47" s="1350"/>
      <c r="H47" s="1350"/>
      <c r="I47" s="1350"/>
      <c r="J47" s="1350"/>
      <c r="K47" s="954"/>
    </row>
    <row r="48" spans="1:3" ht="12.75">
      <c r="A48" s="21"/>
      <c r="B48" s="21"/>
      <c r="C48" s="278"/>
    </row>
    <row r="49" spans="1:3" ht="12.75">
      <c r="A49" s="21"/>
      <c r="B49" s="21"/>
      <c r="C49" s="278"/>
    </row>
    <row r="50" spans="1:3" ht="12.75">
      <c r="A50" s="19"/>
      <c r="B50" s="19"/>
      <c r="C50" s="279"/>
    </row>
    <row r="51" spans="1:3" ht="12.75">
      <c r="A51" s="19"/>
      <c r="B51" s="19"/>
      <c r="C51" s="280"/>
    </row>
    <row r="52" spans="1:3" ht="12.75">
      <c r="A52" s="21"/>
      <c r="B52" s="21"/>
      <c r="C52" s="278"/>
    </row>
    <row r="53" spans="1:3" ht="12.75">
      <c r="A53" s="281"/>
      <c r="B53" s="281"/>
      <c r="C53" s="280"/>
    </row>
    <row r="54" spans="1:3" ht="12.75">
      <c r="A54" s="19"/>
      <c r="B54" s="19"/>
      <c r="C54" s="280"/>
    </row>
    <row r="55" spans="1:3" ht="12.75">
      <c r="A55" s="19"/>
      <c r="B55" s="19"/>
      <c r="C55" s="280"/>
    </row>
    <row r="56" spans="1:3" ht="12.75">
      <c r="A56" s="19"/>
      <c r="B56" s="19"/>
      <c r="C56" s="280"/>
    </row>
    <row r="57" spans="1:3" ht="12.75">
      <c r="A57" s="282"/>
      <c r="B57" s="282"/>
      <c r="C57" s="283"/>
    </row>
    <row r="58" spans="1:3" ht="15">
      <c r="A58" s="284"/>
      <c r="B58" s="284"/>
      <c r="C58" s="285"/>
    </row>
    <row r="59" spans="1:3" ht="12.75">
      <c r="A59" s="281"/>
      <c r="B59" s="281"/>
      <c r="C59" s="281"/>
    </row>
    <row r="60" spans="1:3" ht="12.75">
      <c r="A60" s="281"/>
      <c r="B60" s="281"/>
      <c r="C60" s="281"/>
    </row>
    <row r="61" spans="1:3" ht="12.75">
      <c r="A61" s="281"/>
      <c r="B61" s="281"/>
      <c r="C61" s="281"/>
    </row>
    <row r="62" spans="1:3" ht="12.75">
      <c r="A62" s="281"/>
      <c r="B62" s="281"/>
      <c r="C62" s="281"/>
    </row>
    <row r="63" spans="1:3" ht="12.75">
      <c r="A63" s="281"/>
      <c r="B63" s="281"/>
      <c r="C63" s="281"/>
    </row>
    <row r="64" spans="1:3" ht="12.75">
      <c r="A64" s="281"/>
      <c r="B64" s="281"/>
      <c r="C64" s="281"/>
    </row>
    <row r="65" spans="1:3" ht="12.75">
      <c r="A65" s="281"/>
      <c r="B65" s="281"/>
      <c r="C65" s="281"/>
    </row>
    <row r="66" spans="1:3" ht="12.75">
      <c r="A66" s="281"/>
      <c r="B66" s="281"/>
      <c r="C66" s="281"/>
    </row>
    <row r="67" spans="1:3" ht="12.75">
      <c r="A67" s="281"/>
      <c r="B67" s="281"/>
      <c r="C67" s="281"/>
    </row>
    <row r="68" spans="1:3" ht="12.75">
      <c r="A68" s="281"/>
      <c r="B68" s="281"/>
      <c r="C68" s="281"/>
    </row>
    <row r="69" spans="1:3" ht="12.75">
      <c r="A69" s="281"/>
      <c r="B69" s="281"/>
      <c r="C69" s="281"/>
    </row>
    <row r="70" spans="1:3" ht="12.75">
      <c r="A70" s="281"/>
      <c r="B70" s="281"/>
      <c r="C70" s="281"/>
    </row>
    <row r="71" spans="1:3" ht="12.75">
      <c r="A71" s="281"/>
      <c r="B71" s="281"/>
      <c r="C71" s="281"/>
    </row>
    <row r="72" spans="1:3" ht="12.75">
      <c r="A72" s="281"/>
      <c r="B72" s="281"/>
      <c r="C72" s="281"/>
    </row>
    <row r="73" spans="1:3" ht="12.75">
      <c r="A73" s="281"/>
      <c r="B73" s="281"/>
      <c r="C73" s="281"/>
    </row>
    <row r="74" spans="1:3" ht="12.75">
      <c r="A74" s="281"/>
      <c r="B74" s="281"/>
      <c r="C74" s="281"/>
    </row>
    <row r="75" spans="1:3" ht="12.75">
      <c r="A75" s="281"/>
      <c r="B75" s="281"/>
      <c r="C75" s="281"/>
    </row>
    <row r="76" spans="1:3" ht="12.75">
      <c r="A76" s="281"/>
      <c r="B76" s="281"/>
      <c r="C76" s="281"/>
    </row>
    <row r="77" spans="1:3" ht="12.75">
      <c r="A77" s="281"/>
      <c r="B77" s="281"/>
      <c r="C77" s="281"/>
    </row>
    <row r="78" spans="1:3" ht="12.75">
      <c r="A78" s="281"/>
      <c r="B78" s="281"/>
      <c r="C78" s="281"/>
    </row>
    <row r="79" spans="1:3" ht="12.75">
      <c r="A79" s="281"/>
      <c r="B79" s="281"/>
      <c r="C79" s="281"/>
    </row>
    <row r="80" spans="1:3" ht="12.75">
      <c r="A80" s="281"/>
      <c r="B80" s="281"/>
      <c r="C80" s="281"/>
    </row>
  </sheetData>
  <sheetProtection/>
  <mergeCells count="28">
    <mergeCell ref="A1:I1"/>
    <mergeCell ref="A23:J23"/>
    <mergeCell ref="A32:B32"/>
    <mergeCell ref="A33:B33"/>
    <mergeCell ref="C24:C25"/>
    <mergeCell ref="D24:D25"/>
    <mergeCell ref="E24:J47"/>
    <mergeCell ref="A24:B25"/>
    <mergeCell ref="A26:B26"/>
    <mergeCell ref="A37:B37"/>
    <mergeCell ref="A35:B35"/>
    <mergeCell ref="A34:B34"/>
    <mergeCell ref="A27:B27"/>
    <mergeCell ref="D30:D31"/>
    <mergeCell ref="C30:C31"/>
    <mergeCell ref="A30:B31"/>
    <mergeCell ref="A29:D29"/>
    <mergeCell ref="A28:B28"/>
    <mergeCell ref="A47:B47"/>
    <mergeCell ref="A36:B36"/>
    <mergeCell ref="A43:B43"/>
    <mergeCell ref="A45:B45"/>
    <mergeCell ref="A46:B46"/>
    <mergeCell ref="A40:B40"/>
    <mergeCell ref="A42:B42"/>
    <mergeCell ref="A38:B38"/>
    <mergeCell ref="A39:B39"/>
    <mergeCell ref="A41:B41"/>
  </mergeCells>
  <printOptions horizontalCentered="1"/>
  <pageMargins left="0.23" right="0.16" top="0.51" bottom="0.4330708661417323" header="0.2362204724409449" footer="0.19"/>
  <pageSetup fitToHeight="1" fitToWidth="1" horizontalDpi="600" verticalDpi="600" orientation="portrait" paperSize="9" scale="70" r:id="rId1"/>
  <headerFooter alignWithMargins="0">
    <oddFooter>&amp;L&amp;"Times New Roman CE,Obyčejné"&amp;8Rozpočet na rok 2009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5.00390625" style="759" customWidth="1"/>
    <col min="2" max="3" width="22.625" style="759" customWidth="1"/>
    <col min="4" max="16384" width="9.125" style="759" customWidth="1"/>
  </cols>
  <sheetData>
    <row r="1" spans="1:4" ht="44.25" customHeight="1">
      <c r="A1" s="1293" t="s">
        <v>796</v>
      </c>
      <c r="B1" s="1355"/>
      <c r="C1" s="793" t="s">
        <v>755</v>
      </c>
      <c r="D1" s="1037"/>
    </row>
    <row r="2" spans="1:4" ht="50.25" customHeight="1" thickBot="1">
      <c r="A2" s="188" t="s">
        <v>364</v>
      </c>
      <c r="B2" s="189" t="s">
        <v>365</v>
      </c>
      <c r="C2" s="190" t="s">
        <v>110</v>
      </c>
      <c r="D2" s="1037"/>
    </row>
    <row r="3" spans="1:4" ht="21" customHeight="1" thickTop="1">
      <c r="A3" s="52" t="s">
        <v>13</v>
      </c>
      <c r="B3" s="171">
        <v>900</v>
      </c>
      <c r="C3" s="191">
        <f>SUM(B3:B3)</f>
        <v>900</v>
      </c>
      <c r="D3" s="1037"/>
    </row>
    <row r="4" spans="1:4" ht="22.5" customHeight="1" thickBot="1">
      <c r="A4" s="749">
        <v>517</v>
      </c>
      <c r="B4" s="453">
        <f>B3</f>
        <v>900</v>
      </c>
      <c r="C4" s="795">
        <f>SUM(B4:B4)</f>
        <v>900</v>
      </c>
      <c r="D4" s="1037"/>
    </row>
    <row r="5" spans="1:5" ht="30" customHeight="1" thickTop="1">
      <c r="A5" s="457" t="s">
        <v>7</v>
      </c>
      <c r="B5" s="1026">
        <f>SUM(B4)</f>
        <v>900</v>
      </c>
      <c r="C5" s="765">
        <f>SUM(B5:B5)</f>
        <v>900</v>
      </c>
      <c r="D5" s="1038"/>
      <c r="E5" s="1039"/>
    </row>
    <row r="6" spans="1:5" ht="21.75" customHeight="1">
      <c r="A6" s="362"/>
      <c r="B6" s="703"/>
      <c r="C6" s="703"/>
      <c r="D6" s="1037"/>
      <c r="E6" s="1039"/>
    </row>
    <row r="7" spans="1:5" ht="39.75" customHeight="1" thickBot="1">
      <c r="A7" s="180" t="s">
        <v>484</v>
      </c>
      <c r="B7" s="181" t="s">
        <v>485</v>
      </c>
      <c r="C7" s="182" t="s">
        <v>110</v>
      </c>
      <c r="D7" s="1037"/>
      <c r="E7" s="1039"/>
    </row>
    <row r="8" spans="1:5" ht="21.75" customHeight="1" thickTop="1">
      <c r="A8" s="364" t="s">
        <v>456</v>
      </c>
      <c r="B8" s="171">
        <v>153</v>
      </c>
      <c r="C8" s="238">
        <f>SUM(B8)</f>
        <v>153</v>
      </c>
      <c r="D8" s="1037"/>
      <c r="E8" s="1039"/>
    </row>
    <row r="9" spans="1:5" ht="21.75" customHeight="1" hidden="1">
      <c r="A9" s="365"/>
      <c r="B9" s="238">
        <f>SUM(A9)</f>
        <v>0</v>
      </c>
      <c r="C9" s="238">
        <f>SUM(B9)</f>
        <v>0</v>
      </c>
      <c r="D9" s="1037"/>
      <c r="E9" s="1039"/>
    </row>
    <row r="10" spans="1:5" ht="21.75" customHeight="1" thickBot="1">
      <c r="A10" s="749">
        <v>503</v>
      </c>
      <c r="B10" s="1040">
        <f>SUM(B8:B9)</f>
        <v>153</v>
      </c>
      <c r="C10" s="795">
        <f>SUM(B10:B10)</f>
        <v>153</v>
      </c>
      <c r="D10" s="1037"/>
      <c r="E10" s="1039"/>
    </row>
    <row r="11" spans="1:5" ht="21.75" customHeight="1" thickTop="1">
      <c r="A11" s="457" t="s">
        <v>7</v>
      </c>
      <c r="B11" s="1026">
        <f>B10</f>
        <v>153</v>
      </c>
      <c r="C11" s="765">
        <f>SUM(B11:B11)</f>
        <v>153</v>
      </c>
      <c r="D11" s="1037"/>
      <c r="E11" s="1039"/>
    </row>
    <row r="12" spans="1:5" ht="21.75" customHeight="1">
      <c r="A12" s="363"/>
      <c r="B12" s="348"/>
      <c r="C12" s="348"/>
      <c r="D12" s="1037"/>
      <c r="E12" s="1039"/>
    </row>
    <row r="13" spans="1:3" ht="39" thickBot="1">
      <c r="A13" s="395" t="s">
        <v>640</v>
      </c>
      <c r="B13" s="396" t="s">
        <v>469</v>
      </c>
      <c r="C13" s="397" t="s">
        <v>110</v>
      </c>
    </row>
    <row r="14" spans="1:3" ht="20.25" customHeight="1" thickTop="1">
      <c r="A14" s="340" t="s">
        <v>423</v>
      </c>
      <c r="B14" s="171">
        <v>7300</v>
      </c>
      <c r="C14" s="390">
        <f>SUM(B14:B14)</f>
        <v>7300</v>
      </c>
    </row>
    <row r="15" spans="1:3" ht="20.25" customHeight="1">
      <c r="A15" s="448" t="s">
        <v>12</v>
      </c>
      <c r="B15" s="447">
        <v>108</v>
      </c>
      <c r="C15" s="200">
        <f>SUM(B15:B15)</f>
        <v>108</v>
      </c>
    </row>
    <row r="16" spans="1:3" ht="20.25" customHeight="1" thickBot="1">
      <c r="A16" s="803">
        <v>516</v>
      </c>
      <c r="B16" s="1041">
        <f>SUM(B14:B15)</f>
        <v>7408</v>
      </c>
      <c r="C16" s="1041">
        <f>SUM(C14:C15)</f>
        <v>7408</v>
      </c>
    </row>
    <row r="17" spans="1:3" ht="30" customHeight="1" thickTop="1">
      <c r="A17" s="1042" t="s">
        <v>7</v>
      </c>
      <c r="B17" s="1043">
        <f>B16</f>
        <v>7408</v>
      </c>
      <c r="C17" s="1043">
        <f>C16</f>
        <v>7408</v>
      </c>
    </row>
    <row r="18" spans="1:2" ht="12.75">
      <c r="A18" s="825"/>
      <c r="B18" s="193"/>
    </row>
    <row r="19" spans="1:3" ht="39" thickBot="1">
      <c r="A19" s="188" t="s">
        <v>636</v>
      </c>
      <c r="B19" s="483" t="s">
        <v>637</v>
      </c>
      <c r="C19" s="190" t="s">
        <v>110</v>
      </c>
    </row>
    <row r="20" spans="1:3" ht="19.5" customHeight="1" thickTop="1">
      <c r="A20" s="340" t="s">
        <v>12</v>
      </c>
      <c r="B20" s="171">
        <v>5000</v>
      </c>
      <c r="C20" s="437">
        <v>5000</v>
      </c>
    </row>
    <row r="21" spans="1:3" ht="19.5" customHeight="1" hidden="1">
      <c r="A21" s="448" t="s">
        <v>638</v>
      </c>
      <c r="B21" s="482">
        <v>0</v>
      </c>
      <c r="C21" s="338">
        <v>0</v>
      </c>
    </row>
    <row r="22" spans="1:3" ht="19.5" customHeight="1" thickBot="1">
      <c r="A22" s="770">
        <v>516</v>
      </c>
      <c r="B22" s="795">
        <f>SUM(B20:B21)</f>
        <v>5000</v>
      </c>
      <c r="C22" s="795">
        <f>SUM(C20:C21)</f>
        <v>5000</v>
      </c>
    </row>
    <row r="23" spans="1:3" ht="30" customHeight="1" thickTop="1">
      <c r="A23" s="1042" t="s">
        <v>7</v>
      </c>
      <c r="B23" s="765">
        <f>B22</f>
        <v>5000</v>
      </c>
      <c r="C23" s="765">
        <f>C22</f>
        <v>5000</v>
      </c>
    </row>
    <row r="24" spans="1:2" ht="12.75">
      <c r="A24" s="825"/>
      <c r="B24" s="825"/>
    </row>
    <row r="25" spans="1:2" ht="12.75">
      <c r="A25" s="825"/>
      <c r="B25" s="825"/>
    </row>
    <row r="26" spans="1:2" ht="12.75">
      <c r="A26" s="825"/>
      <c r="B26" s="825"/>
    </row>
    <row r="27" spans="1:2" ht="12.75">
      <c r="A27" s="825"/>
      <c r="B27" s="825"/>
    </row>
    <row r="28" spans="1:2" ht="12.75">
      <c r="A28" s="825"/>
      <c r="B28" s="825"/>
    </row>
    <row r="29" spans="1:2" ht="12.75">
      <c r="A29" s="825"/>
      <c r="B29" s="825"/>
    </row>
    <row r="30" spans="1:2" ht="12.75">
      <c r="A30" s="825"/>
      <c r="B30" s="825"/>
    </row>
    <row r="31" spans="1:2" ht="12.75">
      <c r="A31" s="825"/>
      <c r="B31" s="825"/>
    </row>
    <row r="32" spans="1:2" ht="12.75">
      <c r="A32" s="825"/>
      <c r="B32" s="825"/>
    </row>
    <row r="33" spans="1:2" ht="12.75">
      <c r="A33" s="825"/>
      <c r="B33" s="825"/>
    </row>
    <row r="34" spans="1:2" ht="12.75">
      <c r="A34" s="825"/>
      <c r="B34" s="825"/>
    </row>
    <row r="35" spans="1:2" ht="12.75">
      <c r="A35" s="825"/>
      <c r="B35" s="825"/>
    </row>
    <row r="36" spans="1:2" ht="12.75">
      <c r="A36" s="825"/>
      <c r="B36" s="825"/>
    </row>
    <row r="37" spans="1:2" ht="12.75">
      <c r="A37" s="825"/>
      <c r="B37" s="825"/>
    </row>
    <row r="38" spans="1:2" ht="12.75">
      <c r="A38" s="825"/>
      <c r="B38" s="825"/>
    </row>
    <row r="39" spans="1:2" ht="12.75">
      <c r="A39" s="825"/>
      <c r="B39" s="825"/>
    </row>
    <row r="40" spans="1:2" ht="12.75">
      <c r="A40" s="825"/>
      <c r="B40" s="825"/>
    </row>
    <row r="41" spans="1:2" ht="12.75">
      <c r="A41" s="825"/>
      <c r="B41" s="825"/>
    </row>
    <row r="42" spans="1:2" ht="12.75">
      <c r="A42" s="825"/>
      <c r="B42" s="825"/>
    </row>
    <row r="43" spans="1:2" ht="12.75">
      <c r="A43" s="825"/>
      <c r="B43" s="825"/>
    </row>
    <row r="44" spans="1:2" ht="12.75">
      <c r="A44" s="825"/>
      <c r="B44" s="825"/>
    </row>
    <row r="45" spans="1:2" ht="12.75">
      <c r="A45" s="825"/>
      <c r="B45" s="825"/>
    </row>
  </sheetData>
  <sheetProtection/>
  <mergeCells count="1">
    <mergeCell ref="A1:B1"/>
  </mergeCells>
  <printOptions horizontalCentered="1"/>
  <pageMargins left="0.2755905511811024" right="0.31496062992125984" top="0.7086614173228347" bottom="0.984251968503937" header="0.4724409448818898" footer="0.5118110236220472"/>
  <pageSetup horizontalDpi="600" verticalDpi="600" orientation="portrait" paperSize="9" scale="96" r:id="rId1"/>
  <headerFooter alignWithMargins="0">
    <oddFooter>&amp;L&amp;"Times New Roman,Obyčejné"&amp;9Rozpočet na rok 2009
</oddFooter>
  </headerFooter>
  <colBreaks count="1" manualBreakCount="1">
    <brk id="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33.125" style="22" customWidth="1"/>
    <col min="2" max="6" width="12.125" style="22" customWidth="1"/>
    <col min="7" max="7" width="12.25390625" style="22" customWidth="1"/>
    <col min="8" max="8" width="3.75390625" style="22" customWidth="1"/>
    <col min="9" max="9" width="11.375" style="22" bestFit="1" customWidth="1"/>
    <col min="10" max="16384" width="9.125" style="22" customWidth="1"/>
  </cols>
  <sheetData>
    <row r="1" spans="1:8" ht="38.25" customHeight="1">
      <c r="A1" s="1299" t="s">
        <v>791</v>
      </c>
      <c r="B1" s="1299"/>
      <c r="C1" s="1299"/>
      <c r="D1" s="1299"/>
      <c r="E1" s="1299"/>
      <c r="F1" s="1358"/>
      <c r="G1" s="802" t="s">
        <v>756</v>
      </c>
      <c r="H1" s="1137"/>
    </row>
    <row r="2" spans="1:6" ht="55.5" customHeight="1" hidden="1" thickBot="1">
      <c r="A2" s="84" t="s">
        <v>339</v>
      </c>
      <c r="B2" s="70" t="s">
        <v>316</v>
      </c>
      <c r="C2" s="70" t="s">
        <v>317</v>
      </c>
      <c r="D2" s="129" t="s">
        <v>110</v>
      </c>
      <c r="E2" s="1356"/>
      <c r="F2" s="1297"/>
    </row>
    <row r="3" spans="1:6" ht="18.75" customHeight="1" hidden="1" thickTop="1">
      <c r="A3" s="136" t="s">
        <v>13</v>
      </c>
      <c r="B3" s="50">
        <v>0</v>
      </c>
      <c r="C3" s="35">
        <v>0</v>
      </c>
      <c r="D3" s="34">
        <f>B3+C3</f>
        <v>0</v>
      </c>
      <c r="E3" s="1357"/>
      <c r="F3" s="1297"/>
    </row>
    <row r="4" spans="1:6" ht="18.75" customHeight="1" hidden="1">
      <c r="A4" s="73">
        <v>517</v>
      </c>
      <c r="B4" s="218">
        <f>SUM(B3:B3)</f>
        <v>0</v>
      </c>
      <c r="C4" s="223">
        <f>C3</f>
        <v>0</v>
      </c>
      <c r="D4" s="36">
        <f>SUM(D3:D3)</f>
        <v>0</v>
      </c>
      <c r="E4" s="1357"/>
      <c r="F4" s="1297"/>
    </row>
    <row r="5" spans="1:6" ht="18.75" customHeight="1" hidden="1">
      <c r="A5" s="73"/>
      <c r="B5" s="145"/>
      <c r="C5" s="146"/>
      <c r="D5" s="36"/>
      <c r="E5" s="1357"/>
      <c r="F5" s="1297"/>
    </row>
    <row r="6" spans="1:6" ht="18.75" customHeight="1" hidden="1">
      <c r="A6" s="49" t="s">
        <v>5</v>
      </c>
      <c r="B6" s="48">
        <v>0</v>
      </c>
      <c r="C6" s="37">
        <v>0</v>
      </c>
      <c r="D6" s="33">
        <f>B6+C6</f>
        <v>0</v>
      </c>
      <c r="E6" s="1357"/>
      <c r="F6" s="1297"/>
    </row>
    <row r="7" spans="1:6" ht="18.75" customHeight="1" hidden="1" thickBot="1">
      <c r="A7" s="949">
        <v>612</v>
      </c>
      <c r="B7" s="752">
        <f>SUM(B5:B6)</f>
        <v>0</v>
      </c>
      <c r="C7" s="1044">
        <f>SUM(C5:C6)</f>
        <v>0</v>
      </c>
      <c r="D7" s="1045">
        <f>SUM(D6:D6)</f>
        <v>0</v>
      </c>
      <c r="E7" s="1357"/>
      <c r="F7" s="1297"/>
    </row>
    <row r="8" spans="1:12" ht="30.75" customHeight="1" hidden="1" thickTop="1">
      <c r="A8" s="457" t="s">
        <v>7</v>
      </c>
      <c r="B8" s="1046">
        <f>B4+B7</f>
        <v>0</v>
      </c>
      <c r="C8" s="1047">
        <f>C4+C7</f>
        <v>0</v>
      </c>
      <c r="D8" s="1013">
        <f>SUM(D4+D7)</f>
        <v>0</v>
      </c>
      <c r="E8" s="1357"/>
      <c r="F8" s="1297"/>
      <c r="L8" s="1048"/>
    </row>
    <row r="9" spans="1:7" ht="78" customHeight="1" thickBot="1">
      <c r="A9" s="804" t="s">
        <v>244</v>
      </c>
      <c r="B9" s="1049" t="s">
        <v>611</v>
      </c>
      <c r="C9" s="535" t="s">
        <v>612</v>
      </c>
      <c r="D9" s="401" t="s">
        <v>318</v>
      </c>
      <c r="E9" s="401" t="s">
        <v>319</v>
      </c>
      <c r="F9" s="270" t="s">
        <v>317</v>
      </c>
      <c r="G9" s="1050" t="s">
        <v>110</v>
      </c>
    </row>
    <row r="10" spans="1:7" ht="18" customHeight="1" thickTop="1">
      <c r="A10" s="1051" t="s">
        <v>8</v>
      </c>
      <c r="B10" s="1052"/>
      <c r="C10" s="172">
        <v>40</v>
      </c>
      <c r="D10" s="172">
        <v>0</v>
      </c>
      <c r="E10" s="172">
        <v>0</v>
      </c>
      <c r="F10" s="209">
        <v>0</v>
      </c>
      <c r="G10" s="171">
        <f>SUM(C10:F10)</f>
        <v>40</v>
      </c>
    </row>
    <row r="11" spans="1:7" ht="18" customHeight="1">
      <c r="A11" s="864">
        <v>513</v>
      </c>
      <c r="B11" s="453">
        <f>SUM(B10)</f>
        <v>0</v>
      </c>
      <c r="C11" s="496">
        <f>SUM(C10)</f>
        <v>40</v>
      </c>
      <c r="D11" s="496">
        <f>SUM(D10)</f>
        <v>0</v>
      </c>
      <c r="E11" s="496">
        <f>SUM(E10)</f>
        <v>0</v>
      </c>
      <c r="F11" s="760">
        <f>SUM(F10)</f>
        <v>0</v>
      </c>
      <c r="G11" s="453">
        <f>SUM(C11:F11)</f>
        <v>40</v>
      </c>
    </row>
    <row r="12" spans="1:7" ht="18" customHeight="1">
      <c r="A12" s="377" t="s">
        <v>66</v>
      </c>
      <c r="B12" s="449">
        <v>0</v>
      </c>
      <c r="C12" s="436">
        <v>100</v>
      </c>
      <c r="D12" s="436">
        <v>0</v>
      </c>
      <c r="E12" s="436">
        <v>600</v>
      </c>
      <c r="F12" s="760"/>
      <c r="G12" s="260">
        <f>SUM(B12:F12)</f>
        <v>700</v>
      </c>
    </row>
    <row r="13" spans="1:7" ht="18" customHeight="1">
      <c r="A13" s="1053" t="s">
        <v>400</v>
      </c>
      <c r="B13" s="1054">
        <v>1180</v>
      </c>
      <c r="C13" s="174">
        <v>7400</v>
      </c>
      <c r="D13" s="174">
        <v>9660</v>
      </c>
      <c r="E13" s="174">
        <v>1150</v>
      </c>
      <c r="F13" s="206">
        <v>0</v>
      </c>
      <c r="G13" s="200">
        <f>SUM(C13:F13)</f>
        <v>18210</v>
      </c>
    </row>
    <row r="14" spans="1:7" ht="18" customHeight="1">
      <c r="A14" s="864">
        <v>516</v>
      </c>
      <c r="B14" s="449">
        <f>SUM(B12:B13)</f>
        <v>1180</v>
      </c>
      <c r="C14" s="1138">
        <f>SUM(C12:C13)</f>
        <v>7500</v>
      </c>
      <c r="D14" s="1138">
        <f>SUM(D12:D13)</f>
        <v>9660</v>
      </c>
      <c r="E14" s="1138">
        <f>SUM(E12:E13)</f>
        <v>1750</v>
      </c>
      <c r="F14" s="1139">
        <f>SUM(F12:F13)</f>
        <v>0</v>
      </c>
      <c r="G14" s="453">
        <f>SUM(B14:F14)</f>
        <v>20090</v>
      </c>
    </row>
    <row r="15" spans="1:7" ht="18" customHeight="1">
      <c r="A15" s="1053" t="s">
        <v>40</v>
      </c>
      <c r="B15" s="1054"/>
      <c r="C15" s="174">
        <v>1300</v>
      </c>
      <c r="D15" s="174">
        <v>0</v>
      </c>
      <c r="E15" s="174">
        <v>100</v>
      </c>
      <c r="F15" s="206">
        <v>0</v>
      </c>
      <c r="G15" s="173">
        <f>SUM(C15:F15)</f>
        <v>1400</v>
      </c>
    </row>
    <row r="16" spans="1:7" ht="18" customHeight="1">
      <c r="A16" s="1055">
        <v>517</v>
      </c>
      <c r="B16" s="1021">
        <f aca="true" t="shared" si="0" ref="B16:G16">SUM(B15:B15)</f>
        <v>0</v>
      </c>
      <c r="C16" s="1022">
        <f>SUM(C15:C15)</f>
        <v>1300</v>
      </c>
      <c r="D16" s="1022">
        <f>SUM(D15:D15)</f>
        <v>0</v>
      </c>
      <c r="E16" s="1022">
        <f>SUM(E15:E15)</f>
        <v>100</v>
      </c>
      <c r="F16" s="748">
        <f t="shared" si="0"/>
        <v>0</v>
      </c>
      <c r="G16" s="1021">
        <f t="shared" si="0"/>
        <v>1400</v>
      </c>
    </row>
    <row r="17" spans="1:7" ht="18" customHeight="1">
      <c r="A17" s="377" t="s">
        <v>113</v>
      </c>
      <c r="B17" s="260">
        <v>0</v>
      </c>
      <c r="C17" s="436">
        <v>350</v>
      </c>
      <c r="D17" s="436">
        <v>0</v>
      </c>
      <c r="E17" s="436">
        <v>0</v>
      </c>
      <c r="F17" s="332">
        <v>0</v>
      </c>
      <c r="G17" s="260">
        <f>SUM(C17:F17)</f>
        <v>350</v>
      </c>
    </row>
    <row r="18" spans="1:7" ht="18" customHeight="1">
      <c r="A18" s="864">
        <v>519</v>
      </c>
      <c r="B18" s="453">
        <f>B17</f>
        <v>0</v>
      </c>
      <c r="C18" s="496">
        <f>C17</f>
        <v>350</v>
      </c>
      <c r="D18" s="496">
        <f>D17</f>
        <v>0</v>
      </c>
      <c r="E18" s="496">
        <f>E17</f>
        <v>0</v>
      </c>
      <c r="F18" s="760">
        <f>F17</f>
        <v>0</v>
      </c>
      <c r="G18" s="453">
        <f>SUM(B18:F18)</f>
        <v>350</v>
      </c>
    </row>
    <row r="19" spans="1:7" s="176" customFormat="1" ht="18" customHeight="1">
      <c r="A19" s="1053" t="s">
        <v>613</v>
      </c>
      <c r="B19" s="1054">
        <v>800</v>
      </c>
      <c r="C19" s="201">
        <v>1450</v>
      </c>
      <c r="D19" s="201">
        <v>0</v>
      </c>
      <c r="E19" s="201">
        <v>0</v>
      </c>
      <c r="F19" s="202">
        <v>0</v>
      </c>
      <c r="G19" s="200">
        <f aca="true" t="shared" si="1" ref="G19:G28">SUM(C19:F19)</f>
        <v>1450</v>
      </c>
    </row>
    <row r="20" spans="1:7" s="176" customFormat="1" ht="18" customHeight="1">
      <c r="A20" s="1055">
        <v>521</v>
      </c>
      <c r="B20" s="1021">
        <f>B19</f>
        <v>800</v>
      </c>
      <c r="C20" s="1022">
        <f>C19</f>
        <v>1450</v>
      </c>
      <c r="D20" s="1022">
        <f>D19</f>
        <v>0</v>
      </c>
      <c r="E20" s="1022">
        <f>E19</f>
        <v>0</v>
      </c>
      <c r="F20" s="748">
        <f>F19</f>
        <v>0</v>
      </c>
      <c r="G20" s="1021">
        <f>SUM(B20:F20)</f>
        <v>2250</v>
      </c>
    </row>
    <row r="21" spans="1:7" s="176" customFormat="1" ht="18" customHeight="1">
      <c r="A21" s="1053" t="s">
        <v>614</v>
      </c>
      <c r="B21" s="1054">
        <v>0</v>
      </c>
      <c r="C21" s="201">
        <v>850</v>
      </c>
      <c r="D21" s="201">
        <v>0</v>
      </c>
      <c r="E21" s="201">
        <v>600</v>
      </c>
      <c r="F21" s="202">
        <v>0</v>
      </c>
      <c r="G21" s="200">
        <f t="shared" si="1"/>
        <v>1450</v>
      </c>
    </row>
    <row r="22" spans="1:7" s="176" customFormat="1" ht="18" customHeight="1">
      <c r="A22" s="1053" t="s">
        <v>429</v>
      </c>
      <c r="B22" s="1054">
        <v>0</v>
      </c>
      <c r="C22" s="201">
        <v>0</v>
      </c>
      <c r="D22" s="201">
        <v>0</v>
      </c>
      <c r="E22" s="201">
        <v>100</v>
      </c>
      <c r="F22" s="202">
        <v>0</v>
      </c>
      <c r="G22" s="200">
        <f t="shared" si="1"/>
        <v>100</v>
      </c>
    </row>
    <row r="23" spans="1:7" ht="18" customHeight="1">
      <c r="A23" s="864">
        <v>522</v>
      </c>
      <c r="B23" s="453">
        <f>SUM(B21:B22)</f>
        <v>0</v>
      </c>
      <c r="C23" s="496">
        <f>SUM(C21:C22)</f>
        <v>850</v>
      </c>
      <c r="D23" s="496">
        <f>SUM(D21:D22)</f>
        <v>0</v>
      </c>
      <c r="E23" s="496">
        <f>SUM(E21:E22)</f>
        <v>700</v>
      </c>
      <c r="F23" s="760">
        <f>SUM(F21:F22)</f>
        <v>0</v>
      </c>
      <c r="G23" s="453">
        <f t="shared" si="1"/>
        <v>1550</v>
      </c>
    </row>
    <row r="24" spans="1:7" ht="18" customHeight="1">
      <c r="A24" s="1053" t="s">
        <v>78</v>
      </c>
      <c r="B24" s="1054">
        <v>0</v>
      </c>
      <c r="C24" s="174">
        <v>100</v>
      </c>
      <c r="D24" s="174">
        <v>0</v>
      </c>
      <c r="E24" s="174">
        <v>0</v>
      </c>
      <c r="F24" s="206">
        <v>0</v>
      </c>
      <c r="G24" s="173">
        <f t="shared" si="1"/>
        <v>100</v>
      </c>
    </row>
    <row r="25" spans="1:7" ht="18" customHeight="1">
      <c r="A25" s="1053" t="s">
        <v>615</v>
      </c>
      <c r="B25" s="1054">
        <v>0</v>
      </c>
      <c r="C25" s="174">
        <v>0</v>
      </c>
      <c r="D25" s="174">
        <v>0</v>
      </c>
      <c r="E25" s="174">
        <v>100</v>
      </c>
      <c r="F25" s="206">
        <v>0</v>
      </c>
      <c r="G25" s="173">
        <f>SUM(B25:F25)</f>
        <v>100</v>
      </c>
    </row>
    <row r="26" spans="1:7" ht="18" customHeight="1" thickBot="1">
      <c r="A26" s="864">
        <v>549</v>
      </c>
      <c r="B26" s="453">
        <f>SUM(B24:B25)</f>
        <v>0</v>
      </c>
      <c r="C26" s="496">
        <f>SUM(C24:C25)</f>
        <v>100</v>
      </c>
      <c r="D26" s="496">
        <f>SUM(D24:D25)</f>
        <v>0</v>
      </c>
      <c r="E26" s="496">
        <f>SUM(E24:E25)</f>
        <v>100</v>
      </c>
      <c r="F26" s="760">
        <f>SUM(F24:F25)</f>
        <v>0</v>
      </c>
      <c r="G26" s="453">
        <f t="shared" si="1"/>
        <v>200</v>
      </c>
    </row>
    <row r="27" spans="1:7" ht="18" customHeight="1" hidden="1" thickBot="1">
      <c r="A27" s="294" t="s">
        <v>616</v>
      </c>
      <c r="B27" s="287">
        <v>0</v>
      </c>
      <c r="C27" s="201">
        <v>0</v>
      </c>
      <c r="D27" s="201">
        <v>0</v>
      </c>
      <c r="E27" s="201">
        <v>0</v>
      </c>
      <c r="F27" s="202">
        <v>0</v>
      </c>
      <c r="G27" s="200">
        <f t="shared" si="1"/>
        <v>0</v>
      </c>
    </row>
    <row r="28" spans="1:7" ht="13.5" hidden="1" thickBot="1">
      <c r="A28" s="949">
        <v>612</v>
      </c>
      <c r="B28" s="761">
        <f>SUM(B27:B27)</f>
        <v>0</v>
      </c>
      <c r="C28" s="790">
        <f>SUM(C27:C27)</f>
        <v>0</v>
      </c>
      <c r="D28" s="790">
        <f>SUM(D27:D27)</f>
        <v>0</v>
      </c>
      <c r="E28" s="762">
        <f>SUM(E27:E27)</f>
        <v>0</v>
      </c>
      <c r="F28" s="1056">
        <f>SUM(F27:F27)</f>
        <v>0</v>
      </c>
      <c r="G28" s="761">
        <f t="shared" si="1"/>
        <v>0</v>
      </c>
    </row>
    <row r="29" spans="1:7" ht="15.75" hidden="1" thickBot="1" thickTop="1">
      <c r="A29" s="888" t="s">
        <v>7</v>
      </c>
      <c r="B29" s="1057">
        <f aca="true" t="shared" si="2" ref="B29:G29">B11+B14+B16+B18+B20+B23+B26+B28</f>
        <v>1980</v>
      </c>
      <c r="C29" s="1057">
        <f t="shared" si="2"/>
        <v>11590</v>
      </c>
      <c r="D29" s="1057">
        <f t="shared" si="2"/>
        <v>9660</v>
      </c>
      <c r="E29" s="1057">
        <f t="shared" si="2"/>
        <v>2650</v>
      </c>
      <c r="F29" s="1058">
        <f t="shared" si="2"/>
        <v>0</v>
      </c>
      <c r="G29" s="1057">
        <f t="shared" si="2"/>
        <v>25880</v>
      </c>
    </row>
    <row r="30" spans="1:7" ht="13.5" hidden="1" thickBot="1">
      <c r="A30" s="949">
        <v>612</v>
      </c>
      <c r="B30" s="752">
        <f>SUM(B29)</f>
        <v>1980</v>
      </c>
      <c r="C30" s="1059">
        <f>SUM(C29)</f>
        <v>11590</v>
      </c>
      <c r="D30" s="1059">
        <f>SUM(D29)</f>
        <v>9660</v>
      </c>
      <c r="E30" s="1044">
        <f>SUM(E29)</f>
        <v>2650</v>
      </c>
      <c r="F30" s="1060">
        <f>SUM(F29)</f>
        <v>0</v>
      </c>
      <c r="G30" s="1061"/>
    </row>
    <row r="31" spans="1:9" ht="30" customHeight="1" thickTop="1">
      <c r="A31" s="1062" t="s">
        <v>7</v>
      </c>
      <c r="B31" s="1063">
        <f>B11+B14+B16+B18+B20+B23+B26</f>
        <v>1980</v>
      </c>
      <c r="C31" s="1064">
        <f>C11+C14+C16+C18+C20+C23+C26</f>
        <v>11590</v>
      </c>
      <c r="D31" s="1064">
        <f>D11+D14+D16+D18+D20+D23+D26</f>
        <v>9660</v>
      </c>
      <c r="E31" s="1064">
        <f>E11+E14+E16+E18+E20+E23+E26</f>
        <v>2650</v>
      </c>
      <c r="F31" s="1065">
        <f>F11+F14+F16+F18+F20+F23+F26</f>
        <v>0</v>
      </c>
      <c r="G31" s="1063">
        <f>G11+G14+G16+G20+G18+G23+G26</f>
        <v>25880</v>
      </c>
      <c r="I31" s="1066"/>
    </row>
    <row r="33" ht="12.75">
      <c r="F33" s="1066"/>
    </row>
  </sheetData>
  <sheetProtection/>
  <mergeCells count="2">
    <mergeCell ref="E2:F8"/>
    <mergeCell ref="A1:F1"/>
  </mergeCells>
  <printOptions/>
  <pageMargins left="0.36" right="0.17" top="0.71" bottom="1" header="0.4921259845" footer="0.4921259845"/>
  <pageSetup horizontalDpi="600" verticalDpi="600" orientation="portrait" paperSize="9" scale="91" r:id="rId1"/>
  <headerFooter alignWithMargins="0">
    <oddFooter>&amp;L&amp;"Times New Roman CE,Obyčejné"&amp;9Rozpočet na rok 2009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5.25390625" style="759" customWidth="1"/>
    <col min="2" max="4" width="18.875" style="759" customWidth="1"/>
    <col min="5" max="16384" width="9.125" style="759" customWidth="1"/>
  </cols>
  <sheetData>
    <row r="1" spans="1:4" ht="60" customHeight="1">
      <c r="A1" s="1296" t="s">
        <v>0</v>
      </c>
      <c r="B1" s="1296"/>
      <c r="C1" s="1359"/>
      <c r="D1" s="802" t="s">
        <v>757</v>
      </c>
    </row>
    <row r="2" spans="1:5" ht="39.75" customHeight="1" thickBot="1">
      <c r="A2" s="269" t="s">
        <v>245</v>
      </c>
      <c r="B2" s="244" t="s">
        <v>315</v>
      </c>
      <c r="C2" s="244" t="s">
        <v>530</v>
      </c>
      <c r="D2" s="197" t="s">
        <v>110</v>
      </c>
      <c r="E2" s="824"/>
    </row>
    <row r="3" spans="1:4" ht="24" customHeight="1" thickTop="1">
      <c r="A3" s="1051" t="s">
        <v>444</v>
      </c>
      <c r="B3" s="171">
        <v>1000</v>
      </c>
      <c r="C3" s="209">
        <v>30</v>
      </c>
      <c r="D3" s="291">
        <f>SUM(B3:C3)</f>
        <v>1030</v>
      </c>
    </row>
    <row r="4" spans="1:4" ht="24" customHeight="1">
      <c r="A4" s="292" t="s">
        <v>8</v>
      </c>
      <c r="B4" s="173">
        <v>60</v>
      </c>
      <c r="C4" s="206">
        <v>20</v>
      </c>
      <c r="D4" s="293">
        <f>SUM(B4:C4)</f>
        <v>80</v>
      </c>
    </row>
    <row r="5" spans="1:4" ht="24" customHeight="1">
      <c r="A5" s="1067">
        <v>513</v>
      </c>
      <c r="B5" s="453">
        <f>SUM(B3:B4)</f>
        <v>1060</v>
      </c>
      <c r="C5" s="760">
        <f>SUM(C3:C4)</f>
        <v>50</v>
      </c>
      <c r="D5" s="454">
        <f>SUM(B5:C5)</f>
        <v>1110</v>
      </c>
    </row>
    <row r="6" spans="1:4" ht="24" customHeight="1">
      <c r="A6" s="292" t="s">
        <v>395</v>
      </c>
      <c r="B6" s="173">
        <v>80</v>
      </c>
      <c r="C6" s="206">
        <v>0</v>
      </c>
      <c r="D6" s="293">
        <f>SUM(B6:C6)</f>
        <v>80</v>
      </c>
    </row>
    <row r="7" spans="1:4" ht="24" customHeight="1">
      <c r="A7" s="294" t="s">
        <v>400</v>
      </c>
      <c r="B7" s="173">
        <v>3500</v>
      </c>
      <c r="C7" s="206">
        <v>60</v>
      </c>
      <c r="D7" s="293">
        <f>SUM(B7:C7)</f>
        <v>3560</v>
      </c>
    </row>
    <row r="8" spans="1:4" ht="24" customHeight="1">
      <c r="A8" s="1067">
        <v>516</v>
      </c>
      <c r="B8" s="453">
        <f>SUM(B6:B7)</f>
        <v>3580</v>
      </c>
      <c r="C8" s="760">
        <f>SUM(C6:C7)</f>
        <v>60</v>
      </c>
      <c r="D8" s="454">
        <f>SUM(D6:D7)</f>
        <v>3640</v>
      </c>
    </row>
    <row r="9" spans="1:4" ht="24" customHeight="1">
      <c r="A9" s="295" t="s">
        <v>40</v>
      </c>
      <c r="B9" s="200">
        <v>0</v>
      </c>
      <c r="C9" s="202">
        <v>50</v>
      </c>
      <c r="D9" s="296">
        <f>SUM(B9:C9)</f>
        <v>50</v>
      </c>
    </row>
    <row r="10" spans="1:4" ht="24" customHeight="1">
      <c r="A10" s="1067">
        <v>517</v>
      </c>
      <c r="B10" s="453">
        <f>B9</f>
        <v>0</v>
      </c>
      <c r="C10" s="760">
        <f>C9</f>
        <v>50</v>
      </c>
      <c r="D10" s="454">
        <f>D9</f>
        <v>50</v>
      </c>
    </row>
    <row r="11" spans="1:4" ht="24" customHeight="1">
      <c r="A11" s="295" t="s">
        <v>445</v>
      </c>
      <c r="B11" s="200">
        <v>50</v>
      </c>
      <c r="C11" s="202">
        <v>0</v>
      </c>
      <c r="D11" s="296">
        <f>SUM(B11:C11)</f>
        <v>50</v>
      </c>
    </row>
    <row r="12" spans="1:4" ht="24" customHeight="1">
      <c r="A12" s="294" t="s">
        <v>446</v>
      </c>
      <c r="B12" s="173">
        <v>50</v>
      </c>
      <c r="C12" s="206">
        <v>0</v>
      </c>
      <c r="D12" s="296">
        <f>SUM(B12:C12)</f>
        <v>50</v>
      </c>
    </row>
    <row r="13" spans="1:4" ht="24" customHeight="1">
      <c r="A13" s="1067">
        <v>522</v>
      </c>
      <c r="B13" s="453">
        <f>SUM(B11:B12)</f>
        <v>100</v>
      </c>
      <c r="C13" s="760">
        <f>SUM(C11:C12)</f>
        <v>0</v>
      </c>
      <c r="D13" s="454">
        <f>SUM(D11:D12)</f>
        <v>100</v>
      </c>
    </row>
    <row r="14" spans="1:4" ht="24" customHeight="1">
      <c r="A14" s="295" t="s">
        <v>447</v>
      </c>
      <c r="B14" s="200">
        <v>40</v>
      </c>
      <c r="C14" s="202">
        <v>0</v>
      </c>
      <c r="D14" s="296">
        <f>SUM(B14:C14)</f>
        <v>40</v>
      </c>
    </row>
    <row r="15" spans="1:4" ht="24" customHeight="1" thickBot="1">
      <c r="A15" s="1068">
        <v>590</v>
      </c>
      <c r="B15" s="761">
        <f>SUM(B14)</f>
        <v>40</v>
      </c>
      <c r="C15" s="751">
        <f>SUM(C14)</f>
        <v>0</v>
      </c>
      <c r="D15" s="1172">
        <f>SUM(D14)</f>
        <v>40</v>
      </c>
    </row>
    <row r="16" spans="1:4" ht="24" customHeight="1" hidden="1">
      <c r="A16" s="364" t="s">
        <v>428</v>
      </c>
      <c r="B16" s="238">
        <v>0</v>
      </c>
      <c r="C16" s="852">
        <v>0</v>
      </c>
      <c r="D16" s="1171">
        <f>SUM(B16:C16)</f>
        <v>0</v>
      </c>
    </row>
    <row r="17" spans="1:4" ht="24" customHeight="1" hidden="1" thickBot="1">
      <c r="A17" s="1068">
        <v>634</v>
      </c>
      <c r="B17" s="761">
        <f>SUM(B16:B16)</f>
        <v>0</v>
      </c>
      <c r="C17" s="751">
        <f>SUM(C16:C16)</f>
        <v>0</v>
      </c>
      <c r="D17" s="790">
        <f>SUM(D16:D16)</f>
        <v>0</v>
      </c>
    </row>
    <row r="18" spans="1:4" ht="36.75" customHeight="1" thickTop="1">
      <c r="A18" s="1019" t="s">
        <v>7</v>
      </c>
      <c r="B18" s="784">
        <f>B5+B8+B13+B17+B15+B10</f>
        <v>4780</v>
      </c>
      <c r="C18" s="786">
        <f>C5+C8+C13+C17+C15+C10</f>
        <v>160</v>
      </c>
      <c r="D18" s="1069">
        <f>D5+D8+D13+D17+D15+D10</f>
        <v>4940</v>
      </c>
    </row>
    <row r="19" spans="1:4" ht="27.75" customHeight="1">
      <c r="A19" s="297"/>
      <c r="B19" s="298"/>
      <c r="C19" s="298"/>
      <c r="D19" s="298"/>
    </row>
    <row r="20" spans="1:4" ht="27.75" customHeight="1">
      <c r="A20" s="297"/>
      <c r="B20" s="298"/>
      <c r="C20" s="298"/>
      <c r="D20" s="298"/>
    </row>
    <row r="21" spans="1:4" ht="27.75" customHeight="1">
      <c r="A21" s="297"/>
      <c r="B21" s="298"/>
      <c r="C21" s="298"/>
      <c r="D21" s="298"/>
    </row>
    <row r="22" spans="1:4" ht="20.25" customHeight="1">
      <c r="A22" s="1360"/>
      <c r="B22" s="299"/>
      <c r="C22" s="299"/>
      <c r="D22" s="299"/>
    </row>
    <row r="23" spans="1:4" ht="28.5" customHeight="1">
      <c r="A23" s="1220"/>
      <c r="B23" s="300"/>
      <c r="C23" s="300"/>
      <c r="D23" s="300"/>
    </row>
    <row r="24" spans="1:4" ht="12.75">
      <c r="A24" s="301"/>
      <c r="B24" s="193"/>
      <c r="C24" s="193"/>
      <c r="D24" s="193"/>
    </row>
    <row r="25" spans="1:4" ht="12.75">
      <c r="A25" s="192"/>
      <c r="B25" s="193"/>
      <c r="C25" s="193"/>
      <c r="D25" s="193"/>
    </row>
    <row r="26" spans="1:4" ht="12.75">
      <c r="A26" s="1070"/>
      <c r="B26" s="1071"/>
      <c r="C26" s="1071"/>
      <c r="D26" s="1071"/>
    </row>
    <row r="27" spans="1:4" ht="21.75" customHeight="1">
      <c r="A27" s="194"/>
      <c r="B27" s="195"/>
      <c r="C27" s="195"/>
      <c r="D27" s="195"/>
    </row>
    <row r="28" spans="1:4" ht="9.75" customHeight="1">
      <c r="A28" s="194"/>
      <c r="B28" s="195"/>
      <c r="C28" s="195"/>
      <c r="D28" s="195"/>
    </row>
    <row r="29" spans="1:4" ht="0.75" customHeight="1">
      <c r="A29" s="302"/>
      <c r="B29" s="299"/>
      <c r="C29" s="299"/>
      <c r="D29" s="303"/>
    </row>
  </sheetData>
  <sheetProtection/>
  <mergeCells count="2">
    <mergeCell ref="A1:C1"/>
    <mergeCell ref="A22:A23"/>
  </mergeCells>
  <printOptions horizontalCentered="1"/>
  <pageMargins left="0.26" right="0.4330708661417323" top="0.7" bottom="0.5511811023622047" header="0.5118110236220472" footer="0.18"/>
  <pageSetup horizontalDpi="600" verticalDpi="600" orientation="portrait" paperSize="9" scale="90" r:id="rId1"/>
  <headerFooter alignWithMargins="0">
    <oddFooter>&amp;L&amp;"Times New Roman CE,Obyčejné"&amp;9Rozpočet na rok 2009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4">
      <selection activeCell="E38" sqref="E38"/>
    </sheetView>
  </sheetViews>
  <sheetFormatPr defaultColWidth="9.00390625" defaultRowHeight="12.75"/>
  <cols>
    <col min="1" max="1" width="41.75390625" style="22" customWidth="1"/>
    <col min="2" max="5" width="14.625" style="22" customWidth="1"/>
    <col min="6" max="16384" width="9.125" style="22" customWidth="1"/>
  </cols>
  <sheetData>
    <row r="1" spans="1:5" ht="38.25" customHeight="1">
      <c r="A1" s="1299" t="s">
        <v>797</v>
      </c>
      <c r="B1" s="1300"/>
      <c r="C1" s="1300"/>
      <c r="D1" s="1358"/>
      <c r="E1" s="802" t="s">
        <v>758</v>
      </c>
    </row>
    <row r="2" spans="1:5" ht="39.75" customHeight="1" thickBot="1">
      <c r="A2" s="90" t="s">
        <v>246</v>
      </c>
      <c r="B2" s="94" t="s">
        <v>305</v>
      </c>
      <c r="C2" s="91" t="s">
        <v>110</v>
      </c>
      <c r="D2" s="82"/>
      <c r="E2" s="13"/>
    </row>
    <row r="3" spans="1:5" ht="15.75" customHeight="1" thickTop="1">
      <c r="A3" s="92" t="s">
        <v>69</v>
      </c>
      <c r="B3" s="93">
        <v>300</v>
      </c>
      <c r="C3" s="55">
        <f>B3</f>
        <v>300</v>
      </c>
      <c r="D3" s="66"/>
      <c r="E3" s="13"/>
    </row>
    <row r="4" spans="1:5" ht="15.75" customHeight="1" thickBot="1">
      <c r="A4" s="749">
        <v>519</v>
      </c>
      <c r="B4" s="1072">
        <f>B3</f>
        <v>300</v>
      </c>
      <c r="C4" s="752">
        <f>B4</f>
        <v>300</v>
      </c>
      <c r="D4" s="66"/>
      <c r="E4" s="13"/>
    </row>
    <row r="5" spans="1:5" ht="22.5" customHeight="1" thickTop="1">
      <c r="A5" s="457" t="s">
        <v>7</v>
      </c>
      <c r="B5" s="758">
        <f>B4</f>
        <v>300</v>
      </c>
      <c r="C5" s="814">
        <f>C4</f>
        <v>300</v>
      </c>
      <c r="D5" s="290"/>
      <c r="E5" s="13"/>
    </row>
    <row r="6" spans="1:5" ht="12.75" customHeight="1">
      <c r="A6" s="755"/>
      <c r="B6" s="755"/>
      <c r="C6" s="755"/>
      <c r="D6" s="67"/>
      <c r="E6" s="13"/>
    </row>
    <row r="7" spans="1:5" ht="39" customHeight="1" thickBot="1">
      <c r="A7" s="95" t="s">
        <v>247</v>
      </c>
      <c r="B7" s="94" t="s">
        <v>304</v>
      </c>
      <c r="C7" s="91" t="s">
        <v>110</v>
      </c>
      <c r="D7" s="64"/>
      <c r="E7" s="13"/>
    </row>
    <row r="8" spans="1:5" ht="15.75" customHeight="1" thickTop="1">
      <c r="A8" s="92" t="s">
        <v>67</v>
      </c>
      <c r="B8" s="55">
        <v>150</v>
      </c>
      <c r="C8" s="55">
        <f>B8</f>
        <v>150</v>
      </c>
      <c r="D8" s="64"/>
      <c r="E8" s="13"/>
    </row>
    <row r="9" spans="1:5" ht="15.75" customHeight="1">
      <c r="A9" s="49" t="s">
        <v>12</v>
      </c>
      <c r="B9" s="48">
        <v>50</v>
      </c>
      <c r="C9" s="48">
        <f>B9</f>
        <v>50</v>
      </c>
      <c r="D9" s="64"/>
      <c r="E9" s="13"/>
    </row>
    <row r="10" spans="1:5" ht="15.75" customHeight="1" thickBot="1">
      <c r="A10" s="42">
        <v>516</v>
      </c>
      <c r="B10" s="218">
        <f>SUM(B8:B9)</f>
        <v>200</v>
      </c>
      <c r="C10" s="1073">
        <f>SUM(C8:C9)</f>
        <v>200</v>
      </c>
      <c r="D10" s="64"/>
      <c r="E10" s="13"/>
    </row>
    <row r="11" spans="1:5" ht="22.5" customHeight="1" thickTop="1">
      <c r="A11" s="1074" t="s">
        <v>7</v>
      </c>
      <c r="B11" s="754">
        <f>SUM(B8+B9)</f>
        <v>200</v>
      </c>
      <c r="C11" s="458">
        <f>SUM(C8+C9)</f>
        <v>200</v>
      </c>
      <c r="D11" s="44"/>
      <c r="E11" s="13"/>
    </row>
    <row r="12" spans="1:5" ht="15" customHeight="1">
      <c r="A12" s="79"/>
      <c r="B12" s="64"/>
      <c r="C12" s="64"/>
      <c r="D12" s="44"/>
      <c r="E12" s="13"/>
    </row>
    <row r="13" spans="1:5" ht="0.75" customHeight="1" hidden="1">
      <c r="A13" s="80"/>
      <c r="B13" s="69"/>
      <c r="C13" s="69"/>
      <c r="D13" s="44"/>
      <c r="E13" s="13"/>
    </row>
    <row r="14" spans="1:5" ht="39.75" customHeight="1" thickBot="1">
      <c r="A14" s="180" t="s">
        <v>248</v>
      </c>
      <c r="B14" s="244" t="s">
        <v>301</v>
      </c>
      <c r="C14" s="1075" t="s">
        <v>302</v>
      </c>
      <c r="D14" s="1076" t="s">
        <v>617</v>
      </c>
      <c r="E14" s="270" t="s">
        <v>110</v>
      </c>
    </row>
    <row r="15" spans="1:5" ht="15.75" customHeight="1" hidden="1" thickTop="1">
      <c r="A15" s="342" t="s">
        <v>3</v>
      </c>
      <c r="B15" s="171">
        <v>0</v>
      </c>
      <c r="C15" s="450">
        <v>0</v>
      </c>
      <c r="D15" s="366">
        <v>0</v>
      </c>
      <c r="E15" s="191">
        <f>SUM(B15:D15)</f>
        <v>0</v>
      </c>
    </row>
    <row r="16" spans="1:5" ht="15.75" customHeight="1" hidden="1">
      <c r="A16" s="49" t="s">
        <v>9</v>
      </c>
      <c r="B16" s="173">
        <v>0</v>
      </c>
      <c r="C16" s="225">
        <v>0</v>
      </c>
      <c r="D16" s="206">
        <v>0</v>
      </c>
      <c r="E16" s="261">
        <f>SUM(B16+D16)</f>
        <v>0</v>
      </c>
    </row>
    <row r="17" spans="1:5" ht="15.75" customHeight="1" hidden="1">
      <c r="A17" s="49" t="s">
        <v>118</v>
      </c>
      <c r="B17" s="173">
        <v>0</v>
      </c>
      <c r="C17" s="451">
        <v>0</v>
      </c>
      <c r="D17" s="452">
        <v>0</v>
      </c>
      <c r="E17" s="261">
        <f>SUM(B17+D17)</f>
        <v>0</v>
      </c>
    </row>
    <row r="18" spans="1:5" ht="15.75" customHeight="1" hidden="1">
      <c r="A18" s="73">
        <v>515</v>
      </c>
      <c r="B18" s="1140">
        <f>SUM(B15:B17)</f>
        <v>0</v>
      </c>
      <c r="C18" s="496">
        <f>SUM(C15:C17)</f>
        <v>0</v>
      </c>
      <c r="D18" s="496">
        <f>SUM(D15:D17)</f>
        <v>0</v>
      </c>
      <c r="E18" s="453">
        <f>SUM(B18:D18)</f>
        <v>0</v>
      </c>
    </row>
    <row r="19" spans="1:5" ht="15.75" customHeight="1" hidden="1">
      <c r="A19" s="92"/>
      <c r="B19" s="238"/>
      <c r="C19" s="451"/>
      <c r="D19" s="451"/>
      <c r="E19" s="1168">
        <f>SUM(B19:D19)</f>
        <v>0</v>
      </c>
    </row>
    <row r="20" spans="1:5" ht="15.75" customHeight="1" thickTop="1">
      <c r="A20" s="49" t="s">
        <v>67</v>
      </c>
      <c r="B20" s="173">
        <v>20</v>
      </c>
      <c r="C20" s="293">
        <v>50</v>
      </c>
      <c r="D20" s="293">
        <v>0</v>
      </c>
      <c r="E20" s="191">
        <f>SUM(B20:D20)</f>
        <v>70</v>
      </c>
    </row>
    <row r="21" spans="1:5" ht="15.75" customHeight="1">
      <c r="A21" s="49" t="s">
        <v>12</v>
      </c>
      <c r="B21" s="173">
        <v>50</v>
      </c>
      <c r="C21" s="293">
        <v>200</v>
      </c>
      <c r="D21" s="293">
        <v>150</v>
      </c>
      <c r="E21" s="261">
        <f>SUM(B21:D21)</f>
        <v>400</v>
      </c>
    </row>
    <row r="22" spans="1:5" ht="15" customHeight="1">
      <c r="A22" s="42">
        <v>516</v>
      </c>
      <c r="B22" s="453">
        <f>SUM(B19:B21)</f>
        <v>70</v>
      </c>
      <c r="C22" s="454">
        <f>SUM(C19:C21)</f>
        <v>250</v>
      </c>
      <c r="D22" s="454">
        <f>SUM(D19:D21)</f>
        <v>150</v>
      </c>
      <c r="E22" s="453">
        <f>SUM(E19:E21)</f>
        <v>470</v>
      </c>
    </row>
    <row r="23" spans="1:5" ht="0.75" customHeight="1" hidden="1">
      <c r="A23" s="81"/>
      <c r="B23" s="173"/>
      <c r="C23" s="293"/>
      <c r="D23" s="293"/>
      <c r="E23" s="261"/>
    </row>
    <row r="24" spans="1:5" ht="15.75" customHeight="1">
      <c r="A24" s="81" t="s">
        <v>13</v>
      </c>
      <c r="B24" s="173">
        <v>0</v>
      </c>
      <c r="C24" s="293">
        <v>1700</v>
      </c>
      <c r="D24" s="293">
        <v>0</v>
      </c>
      <c r="E24" s="261">
        <f>SUM(B24:D24)</f>
        <v>1700</v>
      </c>
    </row>
    <row r="25" spans="1:5" ht="15.75" customHeight="1">
      <c r="A25" s="42">
        <v>517</v>
      </c>
      <c r="B25" s="795">
        <f>SUM(B23:B24)</f>
        <v>0</v>
      </c>
      <c r="C25" s="775">
        <f>SUM(C23:C24)</f>
        <v>1700</v>
      </c>
      <c r="D25" s="775">
        <f>SUM(D23:D24)</f>
        <v>0</v>
      </c>
      <c r="E25" s="795">
        <f>SUM(B25:D25)</f>
        <v>1700</v>
      </c>
    </row>
    <row r="26" spans="1:5" ht="15.75" customHeight="1" hidden="1">
      <c r="A26" s="73"/>
      <c r="B26" s="453"/>
      <c r="C26" s="454"/>
      <c r="D26" s="455"/>
      <c r="E26" s="453"/>
    </row>
    <row r="27" spans="1:5" ht="15.75" customHeight="1">
      <c r="A27" s="337" t="s">
        <v>483</v>
      </c>
      <c r="B27" s="338">
        <v>0</v>
      </c>
      <c r="C27" s="203">
        <v>2500</v>
      </c>
      <c r="D27" s="456">
        <v>0</v>
      </c>
      <c r="E27" s="261">
        <f>SUM(B27:D27)</f>
        <v>2500</v>
      </c>
    </row>
    <row r="28" spans="1:5" s="759" customFormat="1" ht="15.75" customHeight="1" thickBot="1">
      <c r="A28" s="949">
        <v>612</v>
      </c>
      <c r="B28" s="761">
        <f>SUM(B27)</f>
        <v>0</v>
      </c>
      <c r="C28" s="790">
        <f>SUM(C27)</f>
        <v>2500</v>
      </c>
      <c r="D28" s="790">
        <f>SUM(D27)</f>
        <v>0</v>
      </c>
      <c r="E28" s="761">
        <f>SUM(E27)</f>
        <v>2500</v>
      </c>
    </row>
    <row r="29" spans="1:5" s="759" customFormat="1" ht="21.75" customHeight="1" thickTop="1">
      <c r="A29" s="457" t="s">
        <v>7</v>
      </c>
      <c r="B29" s="784">
        <f>SUM(B18+B22+B25+B28)</f>
        <v>70</v>
      </c>
      <c r="C29" s="1077">
        <f>SUM(C18+C22+C25+C28)</f>
        <v>4450</v>
      </c>
      <c r="D29" s="787">
        <f>SUM(D18+D22+D25+D28)</f>
        <v>150</v>
      </c>
      <c r="E29" s="1077">
        <f>SUM(E18+E22+E25+E28)</f>
        <v>4670</v>
      </c>
    </row>
    <row r="30" spans="1:4" ht="22.5" customHeight="1" hidden="1" thickTop="1">
      <c r="A30" s="457"/>
      <c r="B30" s="458"/>
      <c r="C30" s="459"/>
      <c r="D30" s="458"/>
    </row>
    <row r="31" spans="1:4" ht="11.25" customHeight="1">
      <c r="A31" s="63"/>
      <c r="B31" s="64"/>
      <c r="C31" s="64"/>
      <c r="D31" s="64"/>
    </row>
    <row r="32" spans="1:4" ht="6" customHeight="1" hidden="1">
      <c r="A32" s="63"/>
      <c r="B32" s="64"/>
      <c r="C32" s="64"/>
      <c r="D32" s="64"/>
    </row>
    <row r="33" spans="1:4" ht="39.75" customHeight="1" thickBot="1">
      <c r="A33" s="90" t="s">
        <v>340</v>
      </c>
      <c r="B33" s="32" t="s">
        <v>303</v>
      </c>
      <c r="C33" s="70" t="s">
        <v>110</v>
      </c>
      <c r="D33" s="1078"/>
    </row>
    <row r="34" spans="1:4" ht="15" customHeight="1" hidden="1" thickTop="1">
      <c r="A34" s="1079" t="s">
        <v>127</v>
      </c>
      <c r="B34" s="50">
        <v>0</v>
      </c>
      <c r="C34" s="50">
        <f>B34</f>
        <v>0</v>
      </c>
      <c r="D34" s="789"/>
    </row>
    <row r="35" spans="1:4" ht="12.75" hidden="1">
      <c r="A35" s="1080">
        <v>517</v>
      </c>
      <c r="B35" s="218">
        <f>B34</f>
        <v>0</v>
      </c>
      <c r="C35" s="218">
        <f>C34</f>
        <v>0</v>
      </c>
      <c r="D35" s="789"/>
    </row>
    <row r="36" spans="1:4" ht="12.75" hidden="1">
      <c r="A36" s="81"/>
      <c r="B36" s="57"/>
      <c r="C36" s="57"/>
      <c r="D36" s="789"/>
    </row>
    <row r="37" spans="1:4" ht="15.75" customHeight="1" thickTop="1">
      <c r="A37" s="81" t="s">
        <v>68</v>
      </c>
      <c r="B37" s="50">
        <v>47010</v>
      </c>
      <c r="C37" s="50">
        <f>B37</f>
        <v>47010</v>
      </c>
      <c r="D37" s="789"/>
    </row>
    <row r="38" spans="1:4" ht="13.5" thickBot="1">
      <c r="A38" s="949">
        <v>612</v>
      </c>
      <c r="B38" s="752">
        <f>B37</f>
        <v>47010</v>
      </c>
      <c r="C38" s="752">
        <f>SUM(C36:C37)</f>
        <v>47010</v>
      </c>
      <c r="D38" s="789"/>
    </row>
    <row r="39" spans="1:4" ht="23.25" customHeight="1" thickTop="1">
      <c r="A39" s="457" t="s">
        <v>7</v>
      </c>
      <c r="B39" s="458">
        <f>SUM(B35+B38)</f>
        <v>47010</v>
      </c>
      <c r="C39" s="458">
        <f>SUM(C35+C38)</f>
        <v>47010</v>
      </c>
      <c r="D39" s="789"/>
    </row>
    <row r="40" spans="1:4" ht="15" customHeight="1">
      <c r="A40" s="79"/>
      <c r="B40" s="64"/>
      <c r="C40" s="64"/>
      <c r="D40" s="789"/>
    </row>
    <row r="41" spans="1:4" ht="6" customHeight="1" hidden="1">
      <c r="A41" s="80"/>
      <c r="B41" s="69"/>
      <c r="C41" s="69"/>
      <c r="D41" s="789"/>
    </row>
    <row r="42" spans="1:4" ht="39.75" customHeight="1" thickBot="1">
      <c r="A42" s="180" t="s">
        <v>249</v>
      </c>
      <c r="B42" s="196" t="s">
        <v>430</v>
      </c>
      <c r="C42" s="196" t="s">
        <v>431</v>
      </c>
      <c r="D42" s="270" t="s">
        <v>110</v>
      </c>
    </row>
    <row r="43" spans="1:4" ht="12.75" customHeight="1" thickTop="1">
      <c r="A43" s="92" t="s">
        <v>67</v>
      </c>
      <c r="B43" s="171">
        <v>200</v>
      </c>
      <c r="C43" s="209">
        <v>0</v>
      </c>
      <c r="D43" s="291">
        <f>SUM(B43:C43)</f>
        <v>200</v>
      </c>
    </row>
    <row r="44" spans="1:4" ht="12.75" customHeight="1">
      <c r="A44" s="49" t="s">
        <v>12</v>
      </c>
      <c r="B44" s="173">
        <v>170</v>
      </c>
      <c r="C44" s="206">
        <v>300</v>
      </c>
      <c r="D44" s="293">
        <f>SUM(B44:C44)</f>
        <v>470</v>
      </c>
    </row>
    <row r="45" spans="1:4" ht="12.75" customHeight="1">
      <c r="A45" s="805">
        <v>516</v>
      </c>
      <c r="B45" s="453">
        <f>SUM(B43+B44)</f>
        <v>370</v>
      </c>
      <c r="C45" s="760">
        <f>SUM(C43+C44)</f>
        <v>300</v>
      </c>
      <c r="D45" s="775">
        <f>SUM(D43+D44)</f>
        <v>670</v>
      </c>
    </row>
    <row r="46" spans="1:4" ht="12.75" customHeight="1">
      <c r="A46" s="337" t="s">
        <v>433</v>
      </c>
      <c r="B46" s="338">
        <v>500</v>
      </c>
      <c r="C46" s="339">
        <v>0</v>
      </c>
      <c r="D46" s="203">
        <f>SUM(B46:C46)</f>
        <v>500</v>
      </c>
    </row>
    <row r="47" spans="1:4" ht="15.75" customHeight="1">
      <c r="A47" s="805">
        <v>519</v>
      </c>
      <c r="B47" s="795">
        <f>B46</f>
        <v>500</v>
      </c>
      <c r="C47" s="774">
        <f>C46</f>
        <v>0</v>
      </c>
      <c r="D47" s="795">
        <f>D46</f>
        <v>500</v>
      </c>
    </row>
    <row r="48" spans="1:4" ht="0.75" customHeight="1" hidden="1">
      <c r="A48" s="156" t="s">
        <v>432</v>
      </c>
      <c r="B48" s="260">
        <v>0</v>
      </c>
      <c r="C48" s="332">
        <v>0</v>
      </c>
      <c r="D48" s="204">
        <f>SUM(B48:C48)</f>
        <v>0</v>
      </c>
    </row>
    <row r="49" spans="1:4" ht="0.75" customHeight="1" thickBot="1">
      <c r="A49" s="949">
        <v>612</v>
      </c>
      <c r="B49" s="761">
        <f>SUM(B48)</f>
        <v>0</v>
      </c>
      <c r="C49" s="751">
        <f>SUM(C48)</f>
        <v>0</v>
      </c>
      <c r="D49" s="790">
        <f>SUM(D48)</f>
        <v>0</v>
      </c>
    </row>
    <row r="50" spans="1:4" ht="22.5" customHeight="1" thickTop="1">
      <c r="A50" s="457" t="s">
        <v>7</v>
      </c>
      <c r="B50" s="784">
        <f>B45+B47+B49</f>
        <v>870</v>
      </c>
      <c r="C50" s="786">
        <f>C45+C47+C49</f>
        <v>300</v>
      </c>
      <c r="D50" s="784">
        <f>D45+D47+D49</f>
        <v>1170</v>
      </c>
    </row>
    <row r="51" spans="1:4" ht="12.75">
      <c r="A51" s="755"/>
      <c r="B51" s="755"/>
      <c r="C51" s="755"/>
      <c r="D51" s="755"/>
    </row>
  </sheetData>
  <sheetProtection/>
  <mergeCells count="1">
    <mergeCell ref="A1:D1"/>
  </mergeCells>
  <printOptions horizontalCentered="1"/>
  <pageMargins left="0.17" right="0.17" top="0.19" bottom="0.31" header="0.17" footer="0.21"/>
  <pageSetup horizontalDpi="600" verticalDpi="600" orientation="portrait" paperSize="9" r:id="rId1"/>
  <headerFooter alignWithMargins="0">
    <oddFooter>&amp;L&amp;"Times New Roman CE,Obyčejné"&amp;8Rozpočet na rok 2009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D2" sqref="D2"/>
      <selection pane="bottomLeft" activeCell="A7" sqref="A7"/>
    </sheetView>
  </sheetViews>
  <sheetFormatPr defaultColWidth="9.00390625" defaultRowHeight="12.75"/>
  <cols>
    <col min="1" max="1" width="55.375" style="22" customWidth="1"/>
    <col min="2" max="3" width="19.875" style="22" customWidth="1"/>
    <col min="4" max="16384" width="9.125" style="22" customWidth="1"/>
  </cols>
  <sheetData>
    <row r="1" spans="1:4" ht="37.5" customHeight="1">
      <c r="A1" s="1289" t="s">
        <v>798</v>
      </c>
      <c r="B1" s="1289"/>
      <c r="C1" s="793" t="s">
        <v>759</v>
      </c>
      <c r="D1" s="13"/>
    </row>
    <row r="2" spans="1:4" ht="51.75" customHeight="1" thickBot="1">
      <c r="A2" s="84" t="s">
        <v>250</v>
      </c>
      <c r="B2" s="32" t="s">
        <v>141</v>
      </c>
      <c r="C2" s="76" t="s">
        <v>110</v>
      </c>
      <c r="D2" s="13"/>
    </row>
    <row r="3" spans="1:4" ht="15.75" customHeight="1" thickTop="1">
      <c r="A3" s="1081" t="s">
        <v>451</v>
      </c>
      <c r="B3" s="58">
        <v>56</v>
      </c>
      <c r="C3" s="34">
        <f>SUM(B3)</f>
        <v>56</v>
      </c>
      <c r="D3" s="13"/>
    </row>
    <row r="4" spans="1:4" ht="15.75" customHeight="1">
      <c r="A4" s="1082">
        <v>503</v>
      </c>
      <c r="B4" s="1083">
        <f>SUM(B3:B3)</f>
        <v>56</v>
      </c>
      <c r="C4" s="218">
        <f>SUM(C3:C3)</f>
        <v>56</v>
      </c>
      <c r="D4" s="29"/>
    </row>
    <row r="5" spans="1:4" ht="15.75" customHeight="1">
      <c r="A5" s="341" t="s">
        <v>460</v>
      </c>
      <c r="B5" s="157">
        <v>500</v>
      </c>
      <c r="C5" s="145">
        <f>SUM(B5)</f>
        <v>500</v>
      </c>
      <c r="D5" s="29"/>
    </row>
    <row r="6" spans="1:4" ht="15.75" customHeight="1">
      <c r="A6" s="1084" t="s">
        <v>73</v>
      </c>
      <c r="B6" s="85">
        <v>10</v>
      </c>
      <c r="C6" s="48">
        <f>SUM(B6)</f>
        <v>10</v>
      </c>
      <c r="D6" s="13"/>
    </row>
    <row r="7" spans="1:4" ht="15.75" customHeight="1">
      <c r="A7" s="1084" t="s">
        <v>413</v>
      </c>
      <c r="B7" s="85">
        <v>700</v>
      </c>
      <c r="C7" s="48">
        <f aca="true" t="shared" si="0" ref="C7:C27">SUM(B7)</f>
        <v>700</v>
      </c>
      <c r="D7" s="13"/>
    </row>
    <row r="8" spans="1:4" ht="15.75" customHeight="1">
      <c r="A8" s="1085" t="s">
        <v>444</v>
      </c>
      <c r="B8" s="230">
        <v>3265</v>
      </c>
      <c r="C8" s="48">
        <f t="shared" si="0"/>
        <v>3265</v>
      </c>
      <c r="D8" s="13"/>
    </row>
    <row r="9" spans="1:4" ht="15.75" customHeight="1">
      <c r="A9" s="39" t="s">
        <v>8</v>
      </c>
      <c r="B9" s="85">
        <v>2220</v>
      </c>
      <c r="C9" s="48">
        <f t="shared" si="0"/>
        <v>2220</v>
      </c>
      <c r="D9" s="13"/>
    </row>
    <row r="10" spans="1:4" ht="15.75" customHeight="1">
      <c r="A10" s="40">
        <v>513</v>
      </c>
      <c r="B10" s="1083">
        <f>SUM(B5:B9)</f>
        <v>6695</v>
      </c>
      <c r="C10" s="218">
        <f>SUM(C5:C9)</f>
        <v>6695</v>
      </c>
      <c r="D10" s="13"/>
    </row>
    <row r="11" spans="1:4" ht="14.25" customHeight="1" hidden="1">
      <c r="A11" s="40"/>
      <c r="B11" s="157"/>
      <c r="C11" s="145"/>
      <c r="D11" s="13"/>
    </row>
    <row r="12" spans="1:4" ht="15.75" customHeight="1">
      <c r="A12" s="41" t="s">
        <v>463</v>
      </c>
      <c r="B12" s="85">
        <v>650</v>
      </c>
      <c r="C12" s="48">
        <f t="shared" si="0"/>
        <v>650</v>
      </c>
      <c r="D12" s="13"/>
    </row>
    <row r="13" spans="1:4" ht="15.75" customHeight="1">
      <c r="A13" s="41" t="s">
        <v>9</v>
      </c>
      <c r="B13" s="85">
        <v>1500</v>
      </c>
      <c r="C13" s="48">
        <f t="shared" si="0"/>
        <v>1500</v>
      </c>
      <c r="D13" s="13"/>
    </row>
    <row r="14" spans="1:4" ht="15.75" customHeight="1">
      <c r="A14" s="41" t="s">
        <v>118</v>
      </c>
      <c r="B14" s="85">
        <v>2500</v>
      </c>
      <c r="C14" s="48">
        <f t="shared" si="0"/>
        <v>2500</v>
      </c>
      <c r="D14" s="13"/>
    </row>
    <row r="15" spans="1:4" ht="15.75" customHeight="1">
      <c r="A15" s="41" t="s">
        <v>422</v>
      </c>
      <c r="B15" s="85">
        <v>900</v>
      </c>
      <c r="C15" s="48">
        <f t="shared" si="0"/>
        <v>900</v>
      </c>
      <c r="D15" s="13"/>
    </row>
    <row r="16" spans="1:4" ht="15.75" customHeight="1">
      <c r="A16" s="40">
        <v>515</v>
      </c>
      <c r="B16" s="1083">
        <f>SUM(B11:B15)</f>
        <v>5550</v>
      </c>
      <c r="C16" s="218">
        <f>SUM(C11:C15)</f>
        <v>5550</v>
      </c>
      <c r="D16" s="13"/>
    </row>
    <row r="17" spans="1:4" ht="14.25" customHeight="1" hidden="1">
      <c r="A17" s="40"/>
      <c r="B17" s="157"/>
      <c r="C17" s="145"/>
      <c r="D17" s="13"/>
    </row>
    <row r="18" spans="1:4" ht="15.75" customHeight="1">
      <c r="A18" s="39" t="s">
        <v>10</v>
      </c>
      <c r="B18" s="85">
        <v>2700</v>
      </c>
      <c r="C18" s="48">
        <f t="shared" si="0"/>
        <v>2700</v>
      </c>
      <c r="D18" s="13"/>
    </row>
    <row r="19" spans="1:4" ht="15.75" customHeight="1">
      <c r="A19" s="39" t="s">
        <v>423</v>
      </c>
      <c r="B19" s="85">
        <v>4000</v>
      </c>
      <c r="C19" s="48">
        <f t="shared" si="0"/>
        <v>4000</v>
      </c>
      <c r="D19" s="13"/>
    </row>
    <row r="20" spans="1:4" ht="15.75" customHeight="1">
      <c r="A20" s="39" t="s">
        <v>77</v>
      </c>
      <c r="B20" s="85">
        <v>800</v>
      </c>
      <c r="C20" s="48">
        <f t="shared" si="0"/>
        <v>800</v>
      </c>
      <c r="D20" s="13"/>
    </row>
    <row r="21" spans="1:4" ht="15.75" customHeight="1">
      <c r="A21" s="39" t="s">
        <v>66</v>
      </c>
      <c r="B21" s="85">
        <v>2370</v>
      </c>
      <c r="C21" s="48">
        <f t="shared" si="0"/>
        <v>2370</v>
      </c>
      <c r="D21" s="13"/>
    </row>
    <row r="22" spans="1:4" ht="15.75" customHeight="1">
      <c r="A22" s="39" t="s">
        <v>67</v>
      </c>
      <c r="B22" s="85">
        <v>5386</v>
      </c>
      <c r="C22" s="48">
        <f t="shared" si="0"/>
        <v>5386</v>
      </c>
      <c r="D22" s="13"/>
    </row>
    <row r="23" spans="1:4" ht="15.75" customHeight="1">
      <c r="A23" s="41" t="s">
        <v>400</v>
      </c>
      <c r="B23" s="85">
        <v>19815</v>
      </c>
      <c r="C23" s="48">
        <f t="shared" si="0"/>
        <v>19815</v>
      </c>
      <c r="D23" s="13"/>
    </row>
    <row r="24" spans="1:4" ht="15.75" customHeight="1">
      <c r="A24" s="42">
        <v>516</v>
      </c>
      <c r="B24" s="1086">
        <f>SUM(B17:B23)</f>
        <v>35071</v>
      </c>
      <c r="C24" s="794">
        <f>SUM(C17:C23)</f>
        <v>35071</v>
      </c>
      <c r="D24" s="13"/>
    </row>
    <row r="25" spans="1:4" ht="14.25" customHeight="1" hidden="1">
      <c r="A25" s="42"/>
      <c r="B25" s="231"/>
      <c r="C25" s="145"/>
      <c r="D25" s="13"/>
    </row>
    <row r="26" spans="1:4" ht="15.75" customHeight="1">
      <c r="A26" s="41" t="s">
        <v>13</v>
      </c>
      <c r="B26" s="85">
        <v>6263</v>
      </c>
      <c r="C26" s="48">
        <f t="shared" si="0"/>
        <v>6263</v>
      </c>
      <c r="D26" s="13"/>
    </row>
    <row r="27" spans="1:4" ht="15.75" customHeight="1">
      <c r="A27" s="41" t="s">
        <v>40</v>
      </c>
      <c r="B27" s="177">
        <v>200</v>
      </c>
      <c r="C27" s="48">
        <f t="shared" si="0"/>
        <v>200</v>
      </c>
      <c r="D27" s="13"/>
    </row>
    <row r="28" spans="1:4" ht="15.75" customHeight="1">
      <c r="A28" s="40">
        <v>517</v>
      </c>
      <c r="B28" s="1086">
        <f>SUM(B25:B27)</f>
        <v>6463</v>
      </c>
      <c r="C28" s="794">
        <f>SUM(C25:C27)</f>
        <v>6463</v>
      </c>
      <c r="D28" s="13"/>
    </row>
    <row r="29" spans="1:4" ht="15.75" customHeight="1">
      <c r="A29" s="460" t="s">
        <v>113</v>
      </c>
      <c r="B29" s="231">
        <v>50</v>
      </c>
      <c r="C29" s="161">
        <f>SUM(B29)</f>
        <v>50</v>
      </c>
      <c r="D29" s="13"/>
    </row>
    <row r="30" spans="1:4" ht="15.75" customHeight="1">
      <c r="A30" s="1087">
        <v>519</v>
      </c>
      <c r="B30" s="1086">
        <f>SUM(B29)</f>
        <v>50</v>
      </c>
      <c r="C30" s="1086">
        <f>SUM(C29)</f>
        <v>50</v>
      </c>
      <c r="D30" s="13"/>
    </row>
    <row r="31" spans="1:4" ht="14.25" customHeight="1" hidden="1">
      <c r="A31" s="40"/>
      <c r="B31" s="157"/>
      <c r="C31" s="145"/>
      <c r="D31" s="13"/>
    </row>
    <row r="32" spans="1:4" ht="15.75" customHeight="1">
      <c r="A32" s="41" t="s">
        <v>74</v>
      </c>
      <c r="B32" s="85">
        <v>70</v>
      </c>
      <c r="C32" s="48">
        <f>SUM(B32)</f>
        <v>70</v>
      </c>
      <c r="D32" s="13"/>
    </row>
    <row r="33" spans="1:4" ht="15.75" customHeight="1">
      <c r="A33" s="41" t="s">
        <v>470</v>
      </c>
      <c r="B33" s="85">
        <v>20</v>
      </c>
      <c r="C33" s="48">
        <f>SUM(B33)</f>
        <v>20</v>
      </c>
      <c r="D33" s="13"/>
    </row>
    <row r="34" spans="1:4" ht="15.75" customHeight="1">
      <c r="A34" s="40">
        <v>536</v>
      </c>
      <c r="B34" s="1083">
        <f>SUM(B31:B33)</f>
        <v>90</v>
      </c>
      <c r="C34" s="218">
        <f>SUM(C31:C33)</f>
        <v>90</v>
      </c>
      <c r="D34" s="13"/>
    </row>
    <row r="35" spans="1:4" ht="0.75" customHeight="1">
      <c r="A35" s="40"/>
      <c r="B35" s="157"/>
      <c r="C35" s="145">
        <f>B35</f>
        <v>0</v>
      </c>
      <c r="D35" s="13"/>
    </row>
    <row r="36" spans="1:4" ht="15.75" customHeight="1">
      <c r="A36" s="41" t="s">
        <v>427</v>
      </c>
      <c r="B36" s="85">
        <v>3100</v>
      </c>
      <c r="C36" s="48">
        <f>SUM(B36)</f>
        <v>3100</v>
      </c>
      <c r="D36" s="13"/>
    </row>
    <row r="37" spans="1:4" ht="15.75" customHeight="1">
      <c r="A37" s="41" t="s">
        <v>428</v>
      </c>
      <c r="B37" s="85">
        <v>3300</v>
      </c>
      <c r="C37" s="48">
        <f>SUM(B37)</f>
        <v>3300</v>
      </c>
      <c r="D37" s="13"/>
    </row>
    <row r="38" spans="1:4" ht="15.75" customHeight="1">
      <c r="A38" s="41" t="s">
        <v>119</v>
      </c>
      <c r="B38" s="85">
        <v>1000</v>
      </c>
      <c r="C38" s="48">
        <f>SUM(B38)</f>
        <v>1000</v>
      </c>
      <c r="D38" s="13"/>
    </row>
    <row r="39" spans="1:4" ht="15.75" customHeight="1" thickBot="1">
      <c r="A39" s="796">
        <v>612</v>
      </c>
      <c r="B39" s="1088">
        <f>SUM(B35:B38)</f>
        <v>7400</v>
      </c>
      <c r="C39" s="797">
        <f>SUM(C35:C38)</f>
        <v>7400</v>
      </c>
      <c r="D39" s="13"/>
    </row>
    <row r="40" spans="1:4" ht="31.5" customHeight="1" thickTop="1">
      <c r="A40" s="763" t="s">
        <v>7</v>
      </c>
      <c r="B40" s="758">
        <f>SUM(,B4,B10,B16,B24,B28,B34,B39+B30)</f>
        <v>61375</v>
      </c>
      <c r="C40" s="758">
        <f>SUM(,C4,C10,C16,C24,C28,C34,C39+C30)</f>
        <v>61375</v>
      </c>
      <c r="D40" s="13"/>
    </row>
    <row r="41" spans="1:4" ht="12.75">
      <c r="A41" s="4"/>
      <c r="B41" s="4"/>
      <c r="C41" s="3"/>
      <c r="D41" s="13"/>
    </row>
    <row r="42" spans="1:4" ht="12.75">
      <c r="A42" s="4"/>
      <c r="B42" s="4"/>
      <c r="C42" s="3"/>
      <c r="D42" s="13"/>
    </row>
    <row r="43" spans="1:4" ht="12.75">
      <c r="A43" s="4"/>
      <c r="B43" s="4"/>
      <c r="C43" s="3"/>
      <c r="D43" s="13"/>
    </row>
    <row r="44" spans="1:4" ht="12.75">
      <c r="A44" s="4"/>
      <c r="B44" s="4"/>
      <c r="C44" s="3"/>
      <c r="D44" s="13"/>
    </row>
    <row r="45" spans="1:4" ht="12.75">
      <c r="A45" s="4"/>
      <c r="B45" s="4"/>
      <c r="C45" s="3"/>
      <c r="D45" s="13"/>
    </row>
    <row r="46" spans="1:4" ht="12.75">
      <c r="A46" s="4"/>
      <c r="B46" s="4"/>
      <c r="C46" s="3"/>
      <c r="D46" s="13"/>
    </row>
    <row r="47" spans="1:4" ht="12.75">
      <c r="A47" s="4"/>
      <c r="B47" s="4"/>
      <c r="C47" s="3"/>
      <c r="D47" s="13"/>
    </row>
    <row r="48" spans="1:4" ht="12.75">
      <c r="A48" s="4"/>
      <c r="B48" s="4"/>
      <c r="C48" s="3"/>
      <c r="D48" s="13"/>
    </row>
    <row r="49" spans="1:4" ht="12.75">
      <c r="A49" s="10"/>
      <c r="B49" s="10"/>
      <c r="C49" s="3"/>
      <c r="D49" s="13"/>
    </row>
    <row r="50" spans="1:4" ht="12.75">
      <c r="A50" s="4"/>
      <c r="B50" s="4"/>
      <c r="C50" s="3"/>
      <c r="D50" s="13"/>
    </row>
    <row r="51" spans="1:4" ht="18">
      <c r="A51" s="5"/>
      <c r="B51" s="5"/>
      <c r="C51" s="6"/>
      <c r="D51" s="13"/>
    </row>
    <row r="52" spans="1:4" ht="12.75">
      <c r="A52" s="4"/>
      <c r="B52" s="4"/>
      <c r="C52" s="7"/>
      <c r="D52" s="13"/>
    </row>
    <row r="53" spans="1:4" ht="18">
      <c r="A53" s="5"/>
      <c r="B53" s="5"/>
      <c r="C53" s="6"/>
      <c r="D53" s="13"/>
    </row>
    <row r="54" spans="1:4" ht="12.75">
      <c r="A54" s="13"/>
      <c r="B54" s="13"/>
      <c r="C54" s="13"/>
      <c r="D54" s="13"/>
    </row>
  </sheetData>
  <sheetProtection/>
  <mergeCells count="1">
    <mergeCell ref="A1:B1"/>
  </mergeCells>
  <printOptions horizontalCentered="1"/>
  <pageMargins left="0.28" right="0.22" top="0.43" bottom="0.49" header="0.25" footer="0.23"/>
  <pageSetup horizontalDpi="600" verticalDpi="600" orientation="portrait" paperSize="9" scale="103" r:id="rId1"/>
  <headerFooter alignWithMargins="0">
    <oddFooter>&amp;L&amp;"Times New Roman CE,Obyčejné"&amp;9Rozpočet na rok 2009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Normal="85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44.875" style="841" customWidth="1"/>
    <col min="2" max="4" width="17.625" style="841" customWidth="1"/>
    <col min="5" max="5" width="10.375" style="841" bestFit="1" customWidth="1"/>
    <col min="6" max="7" width="9.25390625" style="841" bestFit="1" customWidth="1"/>
    <col min="8" max="8" width="11.375" style="841" customWidth="1"/>
    <col min="9" max="16384" width="9.125" style="841" customWidth="1"/>
  </cols>
  <sheetData>
    <row r="1" spans="1:4" ht="34.5" customHeight="1">
      <c r="A1" s="1296" t="s">
        <v>799</v>
      </c>
      <c r="B1" s="1361"/>
      <c r="C1" s="1361"/>
      <c r="D1" s="802" t="s">
        <v>760</v>
      </c>
    </row>
    <row r="2" spans="1:4" ht="34.5" customHeight="1" thickBot="1">
      <c r="A2" s="1089" t="s">
        <v>808</v>
      </c>
      <c r="B2" s="1090" t="s">
        <v>312</v>
      </c>
      <c r="C2" s="1091" t="s">
        <v>313</v>
      </c>
      <c r="D2" s="1092" t="s">
        <v>110</v>
      </c>
    </row>
    <row r="3" spans="1:4" ht="13.5" hidden="1" thickTop="1">
      <c r="A3" s="1093"/>
      <c r="B3" s="1094"/>
      <c r="C3" s="1095"/>
      <c r="D3" s="1096"/>
    </row>
    <row r="4" spans="1:4" ht="17.25" customHeight="1" thickTop="1">
      <c r="A4" s="399" t="s">
        <v>70</v>
      </c>
      <c r="B4" s="1097">
        <v>0</v>
      </c>
      <c r="C4" s="1098">
        <v>87000</v>
      </c>
      <c r="D4" s="389">
        <f>SUM(B4:C4)</f>
        <v>87000</v>
      </c>
    </row>
    <row r="5" spans="1:9" ht="17.25" customHeight="1">
      <c r="A5" s="399" t="s">
        <v>124</v>
      </c>
      <c r="B5" s="1097">
        <v>200</v>
      </c>
      <c r="C5" s="1098">
        <v>0</v>
      </c>
      <c r="D5" s="389">
        <f>SUM(B5:C5)</f>
        <v>200</v>
      </c>
      <c r="H5" s="869"/>
      <c r="I5" s="869"/>
    </row>
    <row r="6" spans="1:5" ht="17.25" customHeight="1">
      <c r="A6" s="398">
        <v>501</v>
      </c>
      <c r="B6" s="385">
        <f>SUM(B4:B5)</f>
        <v>200</v>
      </c>
      <c r="C6" s="384">
        <f>SUM(C4:C5)</f>
        <v>87000</v>
      </c>
      <c r="D6" s="385">
        <f>SUM(D4:D5)</f>
        <v>87200</v>
      </c>
      <c r="E6" s="841" t="s">
        <v>407</v>
      </c>
    </row>
    <row r="7" spans="1:4" ht="16.5" customHeight="1" hidden="1">
      <c r="A7" s="398"/>
      <c r="B7" s="385"/>
      <c r="C7" s="384"/>
      <c r="D7" s="385"/>
    </row>
    <row r="8" spans="1:4" ht="16.5" customHeight="1">
      <c r="A8" s="399" t="s">
        <v>456</v>
      </c>
      <c r="B8" s="1097">
        <v>0</v>
      </c>
      <c r="C8" s="1098">
        <v>2100</v>
      </c>
      <c r="D8" s="389">
        <f>SUM(B8:C8)</f>
        <v>2100</v>
      </c>
    </row>
    <row r="9" spans="1:4" ht="16.5" customHeight="1">
      <c r="A9" s="399" t="s">
        <v>126</v>
      </c>
      <c r="B9" s="1097">
        <v>8500</v>
      </c>
      <c r="C9" s="1098">
        <v>0</v>
      </c>
      <c r="D9" s="389">
        <f>SUM(B9:C9)</f>
        <v>8500</v>
      </c>
    </row>
    <row r="10" spans="1:4" ht="15" customHeight="1">
      <c r="A10" s="399" t="s">
        <v>71</v>
      </c>
      <c r="B10" s="1097">
        <v>0</v>
      </c>
      <c r="C10" s="1098">
        <v>100</v>
      </c>
      <c r="D10" s="389">
        <f>SUM(B10:C10)</f>
        <v>100</v>
      </c>
    </row>
    <row r="11" spans="1:4" ht="16.5" customHeight="1" hidden="1">
      <c r="A11" s="399" t="s">
        <v>360</v>
      </c>
      <c r="B11" s="1097">
        <v>0</v>
      </c>
      <c r="C11" s="1098">
        <v>0</v>
      </c>
      <c r="D11" s="389">
        <f>SUM(B11:C11)</f>
        <v>0</v>
      </c>
    </row>
    <row r="12" spans="1:4" ht="16.5" customHeight="1">
      <c r="A12" s="399" t="s">
        <v>408</v>
      </c>
      <c r="B12" s="1097">
        <v>2400</v>
      </c>
      <c r="C12" s="1098">
        <v>0</v>
      </c>
      <c r="D12" s="389">
        <f>SUM(B12:C12)</f>
        <v>2400</v>
      </c>
    </row>
    <row r="13" spans="1:4" ht="15" customHeight="1">
      <c r="A13" s="398">
        <v>502</v>
      </c>
      <c r="B13" s="385">
        <f>SUM(B8:B12)</f>
        <v>10900</v>
      </c>
      <c r="C13" s="384">
        <f>SUM(C8:C12)</f>
        <v>2200</v>
      </c>
      <c r="D13" s="385">
        <f>SUM(D8:D12)</f>
        <v>13100</v>
      </c>
    </row>
    <row r="14" spans="1:6" ht="0.75" customHeight="1">
      <c r="A14" s="398"/>
      <c r="B14" s="385"/>
      <c r="C14" s="384"/>
      <c r="D14" s="385"/>
      <c r="F14" s="841">
        <v>126029</v>
      </c>
    </row>
    <row r="15" spans="1:4" ht="16.5" customHeight="1">
      <c r="A15" s="399" t="s">
        <v>448</v>
      </c>
      <c r="B15" s="1097">
        <v>2300</v>
      </c>
      <c r="C15" s="1098">
        <v>24400</v>
      </c>
      <c r="D15" s="389">
        <f>SUM(B15:C15)</f>
        <v>26700</v>
      </c>
    </row>
    <row r="16" spans="1:6" ht="16.5" customHeight="1">
      <c r="A16" s="399" t="s">
        <v>450</v>
      </c>
      <c r="B16" s="1097">
        <v>780</v>
      </c>
      <c r="C16" s="1098">
        <v>8400</v>
      </c>
      <c r="D16" s="389">
        <f>SUM(B16:C16)</f>
        <v>9180</v>
      </c>
      <c r="F16" s="892"/>
    </row>
    <row r="17" spans="1:4" ht="16.5" customHeight="1">
      <c r="A17" s="399" t="s">
        <v>451</v>
      </c>
      <c r="B17" s="1097">
        <v>0</v>
      </c>
      <c r="C17" s="1098">
        <v>700</v>
      </c>
      <c r="D17" s="389">
        <f>SUM(B17:C17)</f>
        <v>700</v>
      </c>
    </row>
    <row r="18" spans="1:4" ht="16.5" customHeight="1">
      <c r="A18" s="399" t="s">
        <v>452</v>
      </c>
      <c r="B18" s="1097">
        <v>70</v>
      </c>
      <c r="C18" s="1098">
        <v>0</v>
      </c>
      <c r="D18" s="389">
        <f>SUM(B18:C18)</f>
        <v>70</v>
      </c>
    </row>
    <row r="19" spans="1:4" ht="15.75" customHeight="1">
      <c r="A19" s="398">
        <v>503</v>
      </c>
      <c r="B19" s="385">
        <f>SUM(B15:B18)</f>
        <v>3150</v>
      </c>
      <c r="C19" s="384">
        <f>SUM(C15:C18)</f>
        <v>33500</v>
      </c>
      <c r="D19" s="385">
        <f>SUM(D15:D18)</f>
        <v>36650</v>
      </c>
    </row>
    <row r="20" spans="1:4" ht="16.5" customHeight="1" hidden="1">
      <c r="A20" s="399"/>
      <c r="B20" s="389"/>
      <c r="C20" s="388"/>
      <c r="D20" s="389"/>
    </row>
    <row r="21" spans="1:4" ht="16.5" customHeight="1">
      <c r="A21" s="399" t="s">
        <v>413</v>
      </c>
      <c r="B21" s="389">
        <v>1</v>
      </c>
      <c r="C21" s="388">
        <v>1</v>
      </c>
      <c r="D21" s="389">
        <f>SUM(B21:C21)</f>
        <v>2</v>
      </c>
    </row>
    <row r="22" spans="1:4" ht="16.5" customHeight="1">
      <c r="A22" s="398">
        <v>513</v>
      </c>
      <c r="B22" s="385">
        <f>SUM(B20:B21)</f>
        <v>1</v>
      </c>
      <c r="C22" s="384">
        <f>SUM(C20:C21)</f>
        <v>1</v>
      </c>
      <c r="D22" s="385">
        <f>SUM(D20:D21)</f>
        <v>2</v>
      </c>
    </row>
    <row r="23" spans="1:4" ht="16.5" customHeight="1">
      <c r="A23" s="399" t="s">
        <v>409</v>
      </c>
      <c r="B23" s="1097">
        <v>0</v>
      </c>
      <c r="C23" s="1098">
        <v>15</v>
      </c>
      <c r="D23" s="389">
        <f>SUM(B23:C23)</f>
        <v>15</v>
      </c>
    </row>
    <row r="24" spans="1:4" ht="16.5" customHeight="1">
      <c r="A24" s="399" t="s">
        <v>393</v>
      </c>
      <c r="B24" s="1097">
        <v>400</v>
      </c>
      <c r="C24" s="1098">
        <v>1900</v>
      </c>
      <c r="D24" s="389">
        <f>SUM(B24:C24)</f>
        <v>2300</v>
      </c>
    </row>
    <row r="25" spans="1:4" ht="15" customHeight="1">
      <c r="A25" s="398">
        <v>516</v>
      </c>
      <c r="B25" s="385">
        <f>SUM(B23:B24)</f>
        <v>400</v>
      </c>
      <c r="C25" s="384">
        <f>SUM(C23:C24)</f>
        <v>1915</v>
      </c>
      <c r="D25" s="385">
        <f>SUM(D23:D24)</f>
        <v>2315</v>
      </c>
    </row>
    <row r="26" spans="1:4" ht="16.5" customHeight="1" hidden="1">
      <c r="A26" s="399"/>
      <c r="B26" s="1097"/>
      <c r="C26" s="1098"/>
      <c r="D26" s="389"/>
    </row>
    <row r="27" spans="1:4" ht="16.5" customHeight="1">
      <c r="A27" s="399" t="s">
        <v>39</v>
      </c>
      <c r="B27" s="1097">
        <v>400</v>
      </c>
      <c r="C27" s="1098">
        <v>800</v>
      </c>
      <c r="D27" s="389">
        <f>SUM(B27:C27)</f>
        <v>1200</v>
      </c>
    </row>
    <row r="28" spans="1:4" ht="16.5" customHeight="1">
      <c r="A28" s="399" t="s">
        <v>410</v>
      </c>
      <c r="B28" s="1097">
        <v>30</v>
      </c>
      <c r="C28" s="1098">
        <v>20</v>
      </c>
      <c r="D28" s="389">
        <f>SUM(B28:C28)</f>
        <v>50</v>
      </c>
    </row>
    <row r="29" spans="1:4" ht="16.5" customHeight="1">
      <c r="A29" s="399" t="s">
        <v>453</v>
      </c>
      <c r="B29" s="1097">
        <v>0</v>
      </c>
      <c r="C29" s="1098">
        <v>550</v>
      </c>
      <c r="D29" s="389">
        <f>SUM(B29:C29)</f>
        <v>550</v>
      </c>
    </row>
    <row r="30" spans="1:4" ht="15" customHeight="1">
      <c r="A30" s="398">
        <v>517</v>
      </c>
      <c r="B30" s="385">
        <f>SUM(B27:B29)</f>
        <v>430</v>
      </c>
      <c r="C30" s="384">
        <f>SUM(C27:C29)</f>
        <v>1370</v>
      </c>
      <c r="D30" s="385">
        <f>SUM(D27:D29)</f>
        <v>1800</v>
      </c>
    </row>
    <row r="31" spans="1:4" ht="18" customHeight="1">
      <c r="A31" s="386" t="s">
        <v>631</v>
      </c>
      <c r="B31" s="1097"/>
      <c r="C31" s="1098">
        <v>2000</v>
      </c>
      <c r="D31" s="389">
        <f>SUM(B31:C31)</f>
        <v>2000</v>
      </c>
    </row>
    <row r="32" spans="1:4" ht="16.5" customHeight="1">
      <c r="A32" s="399" t="s">
        <v>454</v>
      </c>
      <c r="B32" s="1097">
        <v>0</v>
      </c>
      <c r="C32" s="1098">
        <v>100</v>
      </c>
      <c r="D32" s="389">
        <f>SUM(B32:C32)</f>
        <v>100</v>
      </c>
    </row>
    <row r="33" spans="1:4" ht="21.75" customHeight="1" thickBot="1">
      <c r="A33" s="398">
        <v>542</v>
      </c>
      <c r="B33" s="385">
        <f>SUM(B32)</f>
        <v>0</v>
      </c>
      <c r="C33" s="384">
        <f>SUM(C31:C32)</f>
        <v>2100</v>
      </c>
      <c r="D33" s="385">
        <f>SUM(D31:D32)</f>
        <v>2100</v>
      </c>
    </row>
    <row r="34" spans="1:4" ht="21.75" customHeight="1" hidden="1">
      <c r="A34" s="386"/>
      <c r="B34" s="387"/>
      <c r="C34" s="388"/>
      <c r="D34" s="389"/>
    </row>
    <row r="35" spans="1:4" ht="21.75" customHeight="1" hidden="1">
      <c r="A35" s="386" t="s">
        <v>455</v>
      </c>
      <c r="B35" s="387"/>
      <c r="C35" s="388">
        <v>0</v>
      </c>
      <c r="D35" s="389">
        <f>SUM(B35:C35)</f>
        <v>0</v>
      </c>
    </row>
    <row r="36" spans="1:4" ht="21.75" customHeight="1" hidden="1">
      <c r="A36" s="1099">
        <v>549</v>
      </c>
      <c r="B36" s="1100">
        <f>SUM(B34:B35)</f>
        <v>0</v>
      </c>
      <c r="C36" s="1101">
        <f>SUM(C34:C35)</f>
        <v>0</v>
      </c>
      <c r="D36" s="1102">
        <f>SUM(D34:D35)</f>
        <v>0</v>
      </c>
    </row>
    <row r="37" spans="1:6" ht="29.25" customHeight="1" thickTop="1">
      <c r="A37" s="1103" t="s">
        <v>7</v>
      </c>
      <c r="B37" s="1104">
        <f>SUM(B6,B13,B19,B25,B30,B33+B36+B22)</f>
        <v>15081</v>
      </c>
      <c r="C37" s="1105">
        <f>SUM(C6,C13,C19,C25,C30,C33+C36+C22)</f>
        <v>128086</v>
      </c>
      <c r="D37" s="1104">
        <f>SUM(D6,D13,D19,D25,D30,D33+D36+D22)</f>
        <v>143167</v>
      </c>
      <c r="E37" s="892"/>
      <c r="F37" s="892"/>
    </row>
    <row r="38" spans="1:8" ht="24.75" customHeight="1">
      <c r="A38" s="1106"/>
      <c r="B38" s="1106"/>
      <c r="C38" s="1106"/>
      <c r="D38" s="1106"/>
      <c r="G38" s="892"/>
      <c r="H38" s="892"/>
    </row>
    <row r="39" spans="1:4" ht="34.5" customHeight="1" thickBot="1">
      <c r="A39" s="1107" t="s">
        <v>809</v>
      </c>
      <c r="B39" s="1108" t="s">
        <v>314</v>
      </c>
      <c r="C39" s="1092" t="s">
        <v>110</v>
      </c>
      <c r="D39" s="1106"/>
    </row>
    <row r="40" spans="1:4" ht="16.5" customHeight="1" thickTop="1">
      <c r="A40" s="1109" t="s">
        <v>70</v>
      </c>
      <c r="B40" s="1110">
        <v>2000</v>
      </c>
      <c r="C40" s="1111">
        <f>SUM(B40)</f>
        <v>2000</v>
      </c>
      <c r="D40" s="1106"/>
    </row>
    <row r="41" spans="1:4" ht="15" customHeight="1">
      <c r="A41" s="398">
        <v>501</v>
      </c>
      <c r="B41" s="1112">
        <f>SUM(B40)</f>
        <v>2000</v>
      </c>
      <c r="C41" s="1113">
        <f>SUM(C40)</f>
        <v>2000</v>
      </c>
      <c r="D41" s="1106"/>
    </row>
    <row r="42" spans="1:4" ht="16.5" customHeight="1">
      <c r="A42" s="399" t="s">
        <v>72</v>
      </c>
      <c r="B42" s="1114">
        <v>565</v>
      </c>
      <c r="C42" s="1115">
        <f>SUM(B42)</f>
        <v>565</v>
      </c>
      <c r="D42" s="1106"/>
    </row>
    <row r="43" spans="1:4" ht="16.5" customHeight="1">
      <c r="A43" s="399" t="s">
        <v>64</v>
      </c>
      <c r="B43" s="1114">
        <v>200</v>
      </c>
      <c r="C43" s="1115">
        <f>SUM(B43)</f>
        <v>200</v>
      </c>
      <c r="D43" s="1106"/>
    </row>
    <row r="44" spans="1:4" ht="13.5" customHeight="1">
      <c r="A44" s="398">
        <v>503</v>
      </c>
      <c r="B44" s="1112">
        <f>SUM(B42:B43)</f>
        <v>765</v>
      </c>
      <c r="C44" s="1113">
        <f>SUM(C42:C43)</f>
        <v>765</v>
      </c>
      <c r="D44" s="1106"/>
    </row>
    <row r="45" spans="1:4" ht="16.5" customHeight="1">
      <c r="A45" s="399" t="s">
        <v>39</v>
      </c>
      <c r="B45" s="1114">
        <v>1</v>
      </c>
      <c r="C45" s="1115">
        <f>SUM(B45)</f>
        <v>1</v>
      </c>
      <c r="D45" s="1106"/>
    </row>
    <row r="46" spans="1:4" ht="16.5" customHeight="1">
      <c r="A46" s="1116">
        <v>517</v>
      </c>
      <c r="B46" s="1112">
        <f>SUM(B45)</f>
        <v>1</v>
      </c>
      <c r="C46" s="1117">
        <f>SUM(C45)</f>
        <v>1</v>
      </c>
      <c r="D46" s="1106"/>
    </row>
    <row r="47" spans="1:3" ht="16.5" customHeight="1">
      <c r="A47" s="399" t="s">
        <v>631</v>
      </c>
      <c r="B47" s="1169">
        <v>100</v>
      </c>
      <c r="C47" s="1115">
        <f>SUM(B47)</f>
        <v>100</v>
      </c>
    </row>
    <row r="48" spans="1:3" ht="16.5" customHeight="1" thickBot="1">
      <c r="A48" s="398">
        <v>542</v>
      </c>
      <c r="B48" s="1170">
        <f>SUM(B47)</f>
        <v>100</v>
      </c>
      <c r="C48" s="1113">
        <f>SUM(C47)</f>
        <v>100</v>
      </c>
    </row>
    <row r="49" spans="1:4" ht="29.25" customHeight="1" thickTop="1">
      <c r="A49" s="1103" t="s">
        <v>7</v>
      </c>
      <c r="B49" s="1118">
        <f>SUM(B46,B44,B41+B48)</f>
        <v>2866</v>
      </c>
      <c r="C49" s="1119">
        <f>SUM(C46,C44,C41+C48)</f>
        <v>2866</v>
      </c>
      <c r="D49" s="1106"/>
    </row>
    <row r="50" spans="1:4" ht="12.75">
      <c r="A50" s="1106"/>
      <c r="B50" s="1106"/>
      <c r="C50" s="1106"/>
      <c r="D50" s="1106"/>
    </row>
  </sheetData>
  <sheetProtection/>
  <mergeCells count="1">
    <mergeCell ref="A1:C1"/>
  </mergeCells>
  <printOptions horizontalCentered="1"/>
  <pageMargins left="0.21" right="0.16" top="0.48" bottom="0.44" header="0.2362204724409449" footer="0.21"/>
  <pageSetup horizontalDpi="600" verticalDpi="600" orientation="portrait" paperSize="9" scale="95" r:id="rId1"/>
  <headerFooter alignWithMargins="0">
    <oddFooter>&amp;L&amp;"Times New Roman CE,Obyčejné"&amp;8Rozpočet na rok 2009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7">
      <selection activeCell="F27" sqref="F27"/>
    </sheetView>
  </sheetViews>
  <sheetFormatPr defaultColWidth="9.00390625" defaultRowHeight="12.75"/>
  <cols>
    <col min="1" max="1" width="51.75390625" style="22" customWidth="1"/>
    <col min="2" max="3" width="20.875" style="22" customWidth="1"/>
    <col min="4" max="4" width="0.74609375" style="22" hidden="1" customWidth="1"/>
    <col min="5" max="5" width="0.6171875" style="22" customWidth="1"/>
    <col min="6" max="16384" width="9.125" style="22" customWidth="1"/>
  </cols>
  <sheetData>
    <row r="1" spans="1:3" ht="33.75" customHeight="1">
      <c r="A1" s="1299" t="s">
        <v>791</v>
      </c>
      <c r="B1" s="1299"/>
      <c r="C1" s="802" t="s">
        <v>761</v>
      </c>
    </row>
    <row r="2" spans="1:3" ht="35.25" customHeight="1" thickBot="1">
      <c r="A2" s="188" t="s">
        <v>362</v>
      </c>
      <c r="B2" s="181" t="s">
        <v>363</v>
      </c>
      <c r="C2" s="182" t="s">
        <v>110</v>
      </c>
    </row>
    <row r="3" spans="1:3" ht="17.25" customHeight="1" thickTop="1">
      <c r="A3" s="41" t="s">
        <v>448</v>
      </c>
      <c r="B3" s="183">
        <v>120</v>
      </c>
      <c r="C3" s="184">
        <f>B3</f>
        <v>120</v>
      </c>
    </row>
    <row r="4" spans="1:3" ht="17.25" customHeight="1">
      <c r="A4" s="41" t="s">
        <v>449</v>
      </c>
      <c r="B4" s="498">
        <v>45</v>
      </c>
      <c r="C4" s="184">
        <f>B4</f>
        <v>45</v>
      </c>
    </row>
    <row r="5" spans="1:3" ht="17.25" customHeight="1">
      <c r="A5" s="186" t="s">
        <v>650</v>
      </c>
      <c r="B5" s="187">
        <v>300</v>
      </c>
      <c r="C5" s="184">
        <f>B5</f>
        <v>300</v>
      </c>
    </row>
    <row r="6" spans="1:3" ht="17.25" customHeight="1" thickBot="1">
      <c r="A6" s="749">
        <v>503</v>
      </c>
      <c r="B6" s="1040">
        <f>SUM(B3:B4,B5)</f>
        <v>465</v>
      </c>
      <c r="C6" s="1120">
        <f>B6</f>
        <v>465</v>
      </c>
    </row>
    <row r="7" spans="1:3" ht="28.5" customHeight="1" thickTop="1">
      <c r="A7" s="457" t="s">
        <v>7</v>
      </c>
      <c r="B7" s="1026">
        <f>B6</f>
        <v>465</v>
      </c>
      <c r="C7" s="765">
        <f>C6</f>
        <v>465</v>
      </c>
    </row>
    <row r="8" spans="1:3" ht="24.75" customHeight="1">
      <c r="A8" s="801"/>
      <c r="B8" s="801"/>
      <c r="C8" s="802"/>
    </row>
    <row r="9" spans="1:3" ht="35.25" customHeight="1" thickBot="1">
      <c r="A9" s="83" t="s">
        <v>341</v>
      </c>
      <c r="B9" s="91" t="s">
        <v>306</v>
      </c>
      <c r="C9" s="70" t="s">
        <v>110</v>
      </c>
    </row>
    <row r="10" spans="1:3" ht="17.25" customHeight="1" hidden="1" thickTop="1">
      <c r="A10" s="1121" t="s">
        <v>13</v>
      </c>
      <c r="B10" s="130">
        <v>0</v>
      </c>
      <c r="C10" s="50">
        <f>SUM(B10)</f>
        <v>0</v>
      </c>
    </row>
    <row r="11" spans="1:3" ht="17.25" customHeight="1" hidden="1">
      <c r="A11" s="1122">
        <v>517</v>
      </c>
      <c r="B11" s="808">
        <f>SUM(B10)</f>
        <v>0</v>
      </c>
      <c r="C11" s="794">
        <f>SUM(C10)</f>
        <v>0</v>
      </c>
    </row>
    <row r="12" spans="1:3" ht="17.25" customHeight="1" thickTop="1">
      <c r="A12" s="49" t="s">
        <v>427</v>
      </c>
      <c r="B12" s="48">
        <v>4168</v>
      </c>
      <c r="C12" s="50">
        <f>SUM(B12)</f>
        <v>4168</v>
      </c>
    </row>
    <row r="13" spans="1:3" ht="17.25" customHeight="1" thickBot="1">
      <c r="A13" s="73">
        <v>612</v>
      </c>
      <c r="B13" s="752">
        <f>B12</f>
        <v>4168</v>
      </c>
      <c r="C13" s="752">
        <f>SUM(C12)</f>
        <v>4168</v>
      </c>
    </row>
    <row r="14" spans="1:3" ht="28.5" customHeight="1" thickTop="1">
      <c r="A14" s="753" t="s">
        <v>7</v>
      </c>
      <c r="B14" s="458">
        <f>(B11+B13)</f>
        <v>4168</v>
      </c>
      <c r="C14" s="458">
        <f>(C11+C13)</f>
        <v>4168</v>
      </c>
    </row>
    <row r="15" spans="1:3" ht="24.75" customHeight="1">
      <c r="A15" s="63"/>
      <c r="B15" s="64"/>
      <c r="C15" s="64"/>
    </row>
    <row r="16" spans="1:4" ht="35.25" customHeight="1" thickBot="1">
      <c r="A16" s="84" t="s">
        <v>291</v>
      </c>
      <c r="B16" s="32" t="s">
        <v>141</v>
      </c>
      <c r="C16" s="76" t="s">
        <v>110</v>
      </c>
      <c r="D16" s="288"/>
    </row>
    <row r="17" spans="1:4" ht="17.25" customHeight="1" thickTop="1">
      <c r="A17" s="52" t="s">
        <v>8</v>
      </c>
      <c r="B17" s="46">
        <v>3061</v>
      </c>
      <c r="C17" s="50">
        <f>SUM(B17)</f>
        <v>3061</v>
      </c>
      <c r="D17" s="66"/>
    </row>
    <row r="18" spans="1:4" ht="17.25" customHeight="1">
      <c r="A18" s="40">
        <v>513</v>
      </c>
      <c r="B18" s="1123">
        <f>SUM(B17:B17)</f>
        <v>3061</v>
      </c>
      <c r="C18" s="218">
        <f>SUM(C17)</f>
        <v>3061</v>
      </c>
      <c r="D18" s="290"/>
    </row>
    <row r="19" spans="1:4" ht="0.75" customHeight="1" hidden="1">
      <c r="A19" s="40"/>
      <c r="B19" s="158"/>
      <c r="C19" s="145"/>
      <c r="D19" s="289"/>
    </row>
    <row r="20" spans="1:4" ht="17.25" customHeight="1">
      <c r="A20" s="39" t="s">
        <v>423</v>
      </c>
      <c r="B20" s="47">
        <v>2220</v>
      </c>
      <c r="C20" s="48">
        <f>SUM(A20:B20)</f>
        <v>2220</v>
      </c>
      <c r="D20" s="66"/>
    </row>
    <row r="21" spans="1:4" ht="17.25" customHeight="1">
      <c r="A21" s="39" t="s">
        <v>66</v>
      </c>
      <c r="B21" s="47">
        <v>9800</v>
      </c>
      <c r="C21" s="48">
        <f>SUM(A21:B21)</f>
        <v>9800</v>
      </c>
      <c r="D21" s="66"/>
    </row>
    <row r="22" spans="1:4" ht="17.25" customHeight="1" hidden="1">
      <c r="A22" s="39" t="s">
        <v>79</v>
      </c>
      <c r="B22" s="47">
        <v>0</v>
      </c>
      <c r="C22" s="48">
        <f>SUM(A22:B22)</f>
        <v>0</v>
      </c>
      <c r="D22" s="66"/>
    </row>
    <row r="23" spans="1:4" ht="17.25" customHeight="1">
      <c r="A23" s="41" t="s">
        <v>1</v>
      </c>
      <c r="B23" s="47">
        <v>7903</v>
      </c>
      <c r="C23" s="48">
        <f>SUM(A23:B23)</f>
        <v>7903</v>
      </c>
      <c r="D23" s="66"/>
    </row>
    <row r="24" spans="1:4" ht="17.25" customHeight="1">
      <c r="A24" s="41" t="s">
        <v>400</v>
      </c>
      <c r="B24" s="47">
        <v>14177</v>
      </c>
      <c r="C24" s="48">
        <f>SUM(A24:B24)</f>
        <v>14177</v>
      </c>
      <c r="D24" s="66"/>
    </row>
    <row r="25" spans="1:4" ht="17.25" customHeight="1">
      <c r="A25" s="42">
        <v>516</v>
      </c>
      <c r="B25" s="1124">
        <f>SUM(B20:B24)</f>
        <v>34100</v>
      </c>
      <c r="C25" s="218">
        <f>SUM(C20:C24)</f>
        <v>34100</v>
      </c>
      <c r="D25" s="290"/>
    </row>
    <row r="26" spans="1:4" ht="17.25" customHeight="1" hidden="1">
      <c r="A26" s="42"/>
      <c r="B26" s="159"/>
      <c r="C26" s="145"/>
      <c r="D26" s="289"/>
    </row>
    <row r="27" spans="1:4" ht="17.25" customHeight="1">
      <c r="A27" s="41" t="s">
        <v>4</v>
      </c>
      <c r="B27" s="47">
        <v>500</v>
      </c>
      <c r="C27" s="48">
        <f>SUM(A27:B27)</f>
        <v>500</v>
      </c>
      <c r="D27" s="66"/>
    </row>
    <row r="28" spans="1:4" ht="16.5" customHeight="1">
      <c r="A28" s="40">
        <v>517</v>
      </c>
      <c r="B28" s="1124">
        <f>SUM(B27:B27)</f>
        <v>500</v>
      </c>
      <c r="C28" s="218">
        <f>SUM(C27)</f>
        <v>500</v>
      </c>
      <c r="D28" s="290"/>
    </row>
    <row r="29" spans="1:4" ht="17.25" customHeight="1" hidden="1">
      <c r="A29" s="40"/>
      <c r="B29" s="159"/>
      <c r="C29" s="145"/>
      <c r="D29" s="289"/>
    </row>
    <row r="30" spans="1:4" ht="17.25" customHeight="1">
      <c r="A30" s="41" t="s">
        <v>471</v>
      </c>
      <c r="B30" s="47">
        <v>550</v>
      </c>
      <c r="C30" s="48">
        <f>SUM(A30:B30)</f>
        <v>550</v>
      </c>
      <c r="D30" s="66"/>
    </row>
    <row r="31" spans="1:5" ht="16.5" customHeight="1">
      <c r="A31" s="40">
        <v>522</v>
      </c>
      <c r="B31" s="1123">
        <f>B30</f>
        <v>550</v>
      </c>
      <c r="C31" s="218">
        <f>SUM(C30)</f>
        <v>550</v>
      </c>
      <c r="D31" s="290"/>
      <c r="E31" s="1125"/>
    </row>
    <row r="32" spans="1:4" ht="1.5" customHeight="1" hidden="1">
      <c r="A32" s="40"/>
      <c r="B32" s="158"/>
      <c r="C32" s="145"/>
      <c r="D32" s="289"/>
    </row>
    <row r="33" spans="1:4" ht="17.25" customHeight="1">
      <c r="A33" s="41" t="s">
        <v>75</v>
      </c>
      <c r="B33" s="47">
        <v>7200</v>
      </c>
      <c r="C33" s="48">
        <f>SUM(A33:B33)</f>
        <v>7200</v>
      </c>
      <c r="D33" s="66"/>
    </row>
    <row r="34" spans="1:4" ht="17.25" customHeight="1" thickBot="1">
      <c r="A34" s="749">
        <v>611</v>
      </c>
      <c r="B34" s="1123">
        <f>SUM(B33)</f>
        <v>7200</v>
      </c>
      <c r="C34" s="218">
        <f>SUM(C33)</f>
        <v>7200</v>
      </c>
      <c r="D34" s="290"/>
    </row>
    <row r="35" spans="1:4" ht="13.5" hidden="1" thickBot="1">
      <c r="A35" s="400"/>
      <c r="B35" s="160"/>
      <c r="C35" s="1141"/>
      <c r="D35" s="289"/>
    </row>
    <row r="36" spans="1:4" ht="28.5" customHeight="1" thickTop="1">
      <c r="A36" s="763" t="s">
        <v>7</v>
      </c>
      <c r="B36" s="458">
        <f>SUM(,B18,B25,B28,B31,B34)</f>
        <v>45411</v>
      </c>
      <c r="C36" s="458">
        <f>SUM(,C18,C25,C28,C31,C34)</f>
        <v>45411</v>
      </c>
      <c r="D36" s="67"/>
    </row>
    <row r="40" ht="12.75">
      <c r="B40" s="324"/>
    </row>
  </sheetData>
  <sheetProtection/>
  <mergeCells count="1">
    <mergeCell ref="A1:B1"/>
  </mergeCells>
  <printOptions horizontalCentered="1"/>
  <pageMargins left="0.27" right="0.26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 CE,Obyčejné"&amp;9Rozpočet na rok 2009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Normal="85" zoomScaleSheetLayoutView="100" zoomScalePageLayoutView="0" workbookViewId="0" topLeftCell="A2">
      <selection activeCell="A27" sqref="A27"/>
    </sheetView>
  </sheetViews>
  <sheetFormatPr defaultColWidth="9.00390625" defaultRowHeight="12.75"/>
  <cols>
    <col min="1" max="1" width="57.875" style="22" customWidth="1"/>
    <col min="2" max="3" width="20.125" style="22" customWidth="1"/>
    <col min="4" max="16384" width="9.125" style="22" customWidth="1"/>
  </cols>
  <sheetData>
    <row r="1" spans="1:4" ht="39.75" customHeight="1">
      <c r="A1" s="1289" t="s">
        <v>802</v>
      </c>
      <c r="B1" s="1289"/>
      <c r="C1" s="802" t="s">
        <v>762</v>
      </c>
      <c r="D1" s="13"/>
    </row>
    <row r="2" spans="1:5" ht="51" customHeight="1" thickBot="1">
      <c r="A2" s="90" t="s">
        <v>254</v>
      </c>
      <c r="B2" s="91" t="s">
        <v>307</v>
      </c>
      <c r="C2" s="70" t="s">
        <v>110</v>
      </c>
      <c r="D2" s="13"/>
      <c r="E2" s="44"/>
    </row>
    <row r="3" spans="1:5" ht="18.75" customHeight="1" thickTop="1">
      <c r="A3" s="89" t="s">
        <v>457</v>
      </c>
      <c r="B3" s="53">
        <v>60</v>
      </c>
      <c r="C3" s="50">
        <f>SUM(B3)</f>
        <v>60</v>
      </c>
      <c r="D3" s="13"/>
      <c r="E3" s="44"/>
    </row>
    <row r="4" spans="1:5" ht="18.75" customHeight="1">
      <c r="A4" s="39" t="s">
        <v>8</v>
      </c>
      <c r="B4" s="54">
        <v>90</v>
      </c>
      <c r="C4" s="55">
        <f>SUM(B4)</f>
        <v>90</v>
      </c>
      <c r="D4" s="13"/>
      <c r="E4" s="44"/>
    </row>
    <row r="5" spans="1:5" ht="18" customHeight="1">
      <c r="A5" s="40">
        <v>513</v>
      </c>
      <c r="B5" s="1126">
        <f>SUM(B3:B4)</f>
        <v>150</v>
      </c>
      <c r="C5" s="794">
        <f>SUM(C3:C4)</f>
        <v>150</v>
      </c>
      <c r="D5" s="13"/>
      <c r="E5" s="44"/>
    </row>
    <row r="6" spans="1:5" ht="18.75" customHeight="1" hidden="1">
      <c r="A6" s="40"/>
      <c r="B6" s="143"/>
      <c r="C6" s="161">
        <f>B6</f>
        <v>0</v>
      </c>
      <c r="D6" s="13"/>
      <c r="E6" s="44"/>
    </row>
    <row r="7" spans="1:5" ht="18.75" customHeight="1">
      <c r="A7" s="39" t="s">
        <v>38</v>
      </c>
      <c r="B7" s="54">
        <v>1800</v>
      </c>
      <c r="C7" s="48">
        <f>SUM(B7)</f>
        <v>1800</v>
      </c>
      <c r="D7" s="13"/>
      <c r="E7" s="44"/>
    </row>
    <row r="8" spans="1:5" ht="18.75" customHeight="1">
      <c r="A8" s="39" t="s">
        <v>66</v>
      </c>
      <c r="B8" s="54">
        <v>450</v>
      </c>
      <c r="C8" s="48">
        <f>SUM(B8)</f>
        <v>450</v>
      </c>
      <c r="D8" s="13"/>
      <c r="E8" s="44"/>
    </row>
    <row r="9" spans="1:5" ht="18.75" customHeight="1">
      <c r="A9" s="39" t="s">
        <v>393</v>
      </c>
      <c r="B9" s="54">
        <v>250</v>
      </c>
      <c r="C9" s="48">
        <f>SUM(B9)</f>
        <v>250</v>
      </c>
      <c r="D9" s="13"/>
      <c r="E9" s="44"/>
    </row>
    <row r="10" spans="1:5" ht="18.75" customHeight="1">
      <c r="A10" s="41" t="s">
        <v>1</v>
      </c>
      <c r="B10" s="54">
        <v>50</v>
      </c>
      <c r="C10" s="48">
        <f>SUM(B10)</f>
        <v>50</v>
      </c>
      <c r="D10" s="13"/>
      <c r="E10" s="44"/>
    </row>
    <row r="11" spans="1:5" ht="18.75" customHeight="1">
      <c r="A11" s="41" t="s">
        <v>400</v>
      </c>
      <c r="B11" s="54">
        <v>3300</v>
      </c>
      <c r="C11" s="48">
        <f>SUM(B11)</f>
        <v>3300</v>
      </c>
      <c r="D11" s="13"/>
      <c r="E11" s="59"/>
    </row>
    <row r="12" spans="1:4" ht="18.75" customHeight="1">
      <c r="A12" s="42">
        <v>516</v>
      </c>
      <c r="B12" s="1127">
        <f>SUM(B7:B11)</f>
        <v>5850</v>
      </c>
      <c r="C12" s="794">
        <f>SUM(C7:C11)</f>
        <v>5850</v>
      </c>
      <c r="D12" s="13"/>
    </row>
    <row r="13" spans="1:4" ht="18.75" customHeight="1" hidden="1">
      <c r="A13" s="42"/>
      <c r="B13" s="162"/>
      <c r="C13" s="161">
        <f>B13</f>
        <v>0</v>
      </c>
      <c r="D13" s="13"/>
    </row>
    <row r="14" spans="1:4" ht="18.75" customHeight="1">
      <c r="A14" s="41" t="s">
        <v>40</v>
      </c>
      <c r="B14" s="56">
        <v>1700</v>
      </c>
      <c r="C14" s="57">
        <f>SUM(B14)</f>
        <v>1700</v>
      </c>
      <c r="D14" s="13"/>
    </row>
    <row r="15" spans="1:4" ht="18" customHeight="1">
      <c r="A15" s="40">
        <v>517</v>
      </c>
      <c r="B15" s="1127">
        <f>SUM(B14:B14)</f>
        <v>1700</v>
      </c>
      <c r="C15" s="794">
        <f>SUM(C14:C14)</f>
        <v>1700</v>
      </c>
      <c r="D15" s="13"/>
    </row>
    <row r="16" spans="1:4" ht="18.75" customHeight="1" hidden="1">
      <c r="A16" s="40"/>
      <c r="B16" s="162"/>
      <c r="C16" s="161">
        <f>B16</f>
        <v>0</v>
      </c>
      <c r="D16" s="13"/>
    </row>
    <row r="17" spans="1:4" ht="18.75" customHeight="1">
      <c r="A17" s="41" t="s">
        <v>113</v>
      </c>
      <c r="B17" s="56">
        <v>150</v>
      </c>
      <c r="C17" s="57">
        <f>SUM(B17)</f>
        <v>150</v>
      </c>
      <c r="D17" s="13"/>
    </row>
    <row r="18" spans="1:4" ht="18.75" customHeight="1" thickBot="1">
      <c r="A18" s="42">
        <v>519</v>
      </c>
      <c r="B18" s="1127">
        <f>B17</f>
        <v>150</v>
      </c>
      <c r="C18" s="794">
        <f>SUM(C17)</f>
        <v>150</v>
      </c>
      <c r="D18" s="13"/>
    </row>
    <row r="19" spans="1:4" ht="29.25" customHeight="1" thickTop="1">
      <c r="A19" s="1074" t="s">
        <v>7</v>
      </c>
      <c r="B19" s="758">
        <f>SUM(B5+B12+B15+B18)</f>
        <v>7850</v>
      </c>
      <c r="C19" s="458">
        <f>SUM(C5+C12+C15+C18)</f>
        <v>7850</v>
      </c>
      <c r="D19" s="13"/>
    </row>
    <row r="20" spans="1:4" ht="24" customHeight="1">
      <c r="A20" s="63"/>
      <c r="B20" s="64"/>
      <c r="C20" s="64"/>
      <c r="D20" s="13"/>
    </row>
    <row r="21" spans="1:4" ht="22.5" customHeight="1">
      <c r="A21" s="1362" t="s">
        <v>251</v>
      </c>
      <c r="B21" s="1366" t="s">
        <v>308</v>
      </c>
      <c r="C21" s="1364" t="s">
        <v>110</v>
      </c>
      <c r="D21" s="13"/>
    </row>
    <row r="22" spans="1:4" ht="27" customHeight="1" thickBot="1">
      <c r="A22" s="1363"/>
      <c r="B22" s="1367"/>
      <c r="C22" s="1365"/>
      <c r="D22" s="13"/>
    </row>
    <row r="23" spans="1:4" ht="18.75" customHeight="1" thickTop="1">
      <c r="A23" s="41" t="s">
        <v>400</v>
      </c>
      <c r="B23" s="58">
        <v>2102.6</v>
      </c>
      <c r="C23" s="50">
        <f>SUM(B23)</f>
        <v>2102.6</v>
      </c>
      <c r="D23" s="13"/>
    </row>
    <row r="24" spans="1:4" ht="18.75" customHeight="1">
      <c r="A24" s="42">
        <v>516</v>
      </c>
      <c r="B24" s="1086">
        <f>B23</f>
        <v>2102.6</v>
      </c>
      <c r="C24" s="1046">
        <f>SUM(C23)</f>
        <v>2102.6</v>
      </c>
      <c r="D24" s="13"/>
    </row>
    <row r="25" spans="1:4" s="176" customFormat="1" ht="18.75" customHeight="1">
      <c r="A25" s="179" t="s">
        <v>40</v>
      </c>
      <c r="B25" s="177">
        <v>30</v>
      </c>
      <c r="C25" s="55">
        <f>SUM(B25)</f>
        <v>30</v>
      </c>
      <c r="D25" s="178"/>
    </row>
    <row r="26" spans="1:4" ht="18.75" customHeight="1">
      <c r="A26" s="42">
        <v>517</v>
      </c>
      <c r="B26" s="1086">
        <f>SUM(B25)</f>
        <v>30</v>
      </c>
      <c r="C26" s="794">
        <f>SUM(C25)</f>
        <v>30</v>
      </c>
      <c r="D26" s="13"/>
    </row>
    <row r="27" spans="1:4" ht="18.75" customHeight="1">
      <c r="A27" s="41" t="s">
        <v>458</v>
      </c>
      <c r="B27" s="85">
        <v>4785.8</v>
      </c>
      <c r="C27" s="48">
        <f>SUM(B27)</f>
        <v>4785.8</v>
      </c>
      <c r="D27" s="13"/>
    </row>
    <row r="28" spans="1:4" ht="18.75" customHeight="1">
      <c r="A28" s="40">
        <v>549</v>
      </c>
      <c r="B28" s="1083">
        <f>SUM(B27)</f>
        <v>4785.8</v>
      </c>
      <c r="C28" s="218">
        <f>SUM(C27)</f>
        <v>4785.8</v>
      </c>
      <c r="D28" s="13"/>
    </row>
    <row r="29" spans="1:4" ht="18.75" customHeight="1">
      <c r="A29" s="41" t="s">
        <v>459</v>
      </c>
      <c r="B29" s="85">
        <v>540</v>
      </c>
      <c r="C29" s="48">
        <f>SUM(B29)</f>
        <v>540</v>
      </c>
      <c r="D29" s="13"/>
    </row>
    <row r="30" spans="1:4" ht="18.75" customHeight="1" thickBot="1">
      <c r="A30" s="42">
        <v>566</v>
      </c>
      <c r="B30" s="1086">
        <f>SUM(B29)</f>
        <v>540</v>
      </c>
      <c r="C30" s="794">
        <f>SUM(C29)</f>
        <v>540</v>
      </c>
      <c r="D30" s="13"/>
    </row>
    <row r="31" spans="1:4" ht="28.5" customHeight="1" thickTop="1">
      <c r="A31" s="1074" t="s">
        <v>7</v>
      </c>
      <c r="B31" s="1128">
        <f>B24+B26+B28+B30</f>
        <v>7458.4</v>
      </c>
      <c r="C31" s="458">
        <f>C24+C26+C28+C30</f>
        <v>7458.4</v>
      </c>
      <c r="D31" s="13"/>
    </row>
    <row r="32" spans="1:4" ht="12.75">
      <c r="A32" s="43"/>
      <c r="B32" s="43"/>
      <c r="C32" s="59"/>
      <c r="D32" s="13"/>
    </row>
    <row r="33" spans="1:4" ht="12.75">
      <c r="A33" s="60"/>
      <c r="B33" s="61"/>
      <c r="C33" s="62"/>
      <c r="D33" s="13"/>
    </row>
    <row r="34" spans="1:4" ht="18">
      <c r="A34" s="5"/>
      <c r="B34" s="5"/>
      <c r="C34" s="6"/>
      <c r="D34" s="13"/>
    </row>
    <row r="35" spans="1:4" ht="12.75">
      <c r="A35" s="13"/>
      <c r="B35" s="13"/>
      <c r="C35" s="13"/>
      <c r="D35" s="13"/>
    </row>
  </sheetData>
  <sheetProtection/>
  <mergeCells count="4">
    <mergeCell ref="A1:B1"/>
    <mergeCell ref="A21:A22"/>
    <mergeCell ref="C21:C22"/>
    <mergeCell ref="B21:B22"/>
  </mergeCells>
  <printOptions horizontalCentered="1"/>
  <pageMargins left="0.21" right="0.17" top="0.51" bottom="0.44" header="0.25" footer="0.21"/>
  <pageSetup horizontalDpi="600" verticalDpi="600" orientation="portrait" paperSize="9" r:id="rId1"/>
  <headerFooter alignWithMargins="0">
    <oddFooter>&amp;L&amp;"Times New Roman CE,Obyčejné"&amp;8Rozpočet na rok 2009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75" zoomScaleSheetLayoutView="75" zoomScalePageLayoutView="0" workbookViewId="0" topLeftCell="A1">
      <pane xSplit="1" ySplit="4" topLeftCell="B1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20" sqref="C20"/>
    </sheetView>
  </sheetViews>
  <sheetFormatPr defaultColWidth="9.00390625" defaultRowHeight="12.75"/>
  <cols>
    <col min="1" max="1" width="46.25390625" style="24" customWidth="1"/>
    <col min="2" max="2" width="12.25390625" style="24" customWidth="1"/>
    <col min="3" max="3" width="12.875" style="24" customWidth="1"/>
    <col min="4" max="4" width="12.125" style="24" customWidth="1"/>
    <col min="5" max="5" width="12.25390625" style="24" customWidth="1"/>
    <col min="6" max="6" width="11.75390625" style="24" customWidth="1"/>
    <col min="7" max="7" width="8.00390625" style="24" hidden="1" customWidth="1"/>
    <col min="8" max="8" width="11.00390625" style="24" customWidth="1"/>
    <col min="9" max="16384" width="9.125" style="24" customWidth="1"/>
  </cols>
  <sheetData>
    <row r="1" spans="1:8" ht="50.25" customHeight="1">
      <c r="A1" s="1189" t="s">
        <v>788</v>
      </c>
      <c r="B1" s="1190"/>
      <c r="C1" s="1190"/>
      <c r="D1" s="1190"/>
      <c r="E1" s="1190"/>
      <c r="F1" s="1190"/>
      <c r="G1" s="1190"/>
      <c r="H1" s="100" t="s">
        <v>737</v>
      </c>
    </row>
    <row r="2" spans="1:8" ht="35.25" customHeight="1">
      <c r="A2" s="1191" t="s">
        <v>333</v>
      </c>
      <c r="B2" s="1179" t="s">
        <v>271</v>
      </c>
      <c r="C2" s="1194" t="s">
        <v>765</v>
      </c>
      <c r="D2" s="1195"/>
      <c r="E2" s="1195"/>
      <c r="F2" s="1195"/>
      <c r="G2" s="1195"/>
      <c r="H2" s="1181"/>
    </row>
    <row r="3" spans="1:8" ht="35.25" customHeight="1">
      <c r="A3" s="1192"/>
      <c r="B3" s="1180"/>
      <c r="C3" s="1194" t="s">
        <v>284</v>
      </c>
      <c r="D3" s="1181"/>
      <c r="E3" s="1182" t="s">
        <v>285</v>
      </c>
      <c r="F3" s="1183"/>
      <c r="G3" s="1183"/>
      <c r="H3" s="1178"/>
    </row>
    <row r="4" spans="1:8" ht="35.25" customHeight="1">
      <c r="A4" s="1193"/>
      <c r="B4" s="1175"/>
      <c r="C4" s="102" t="s">
        <v>272</v>
      </c>
      <c r="D4" s="103" t="s">
        <v>273</v>
      </c>
      <c r="E4" s="103" t="s">
        <v>274</v>
      </c>
      <c r="F4" s="103" t="s">
        <v>783</v>
      </c>
      <c r="G4" s="104"/>
      <c r="H4" s="104" t="s">
        <v>275</v>
      </c>
    </row>
    <row r="5" spans="1:8" ht="19.5" customHeight="1">
      <c r="A5" s="108" t="s">
        <v>724</v>
      </c>
      <c r="B5" s="222">
        <f aca="true" t="shared" si="0" ref="B5:B36">SUM(C5,D5,E5,F5,G5,H5)</f>
        <v>2380</v>
      </c>
      <c r="C5" s="107">
        <v>0</v>
      </c>
      <c r="D5" s="107">
        <v>0</v>
      </c>
      <c r="E5" s="107">
        <v>0</v>
      </c>
      <c r="F5" s="107">
        <v>2380</v>
      </c>
      <c r="G5" s="107">
        <v>0</v>
      </c>
      <c r="H5" s="107">
        <v>0</v>
      </c>
    </row>
    <row r="6" spans="1:8" ht="19.5" customHeight="1">
      <c r="A6" s="108" t="s">
        <v>708</v>
      </c>
      <c r="B6" s="222">
        <f t="shared" si="0"/>
        <v>2550</v>
      </c>
      <c r="C6" s="107">
        <v>0</v>
      </c>
      <c r="D6" s="107">
        <v>2550</v>
      </c>
      <c r="E6" s="107">
        <v>0</v>
      </c>
      <c r="F6" s="107">
        <v>0</v>
      </c>
      <c r="G6" s="107">
        <v>0</v>
      </c>
      <c r="H6" s="107">
        <v>0</v>
      </c>
    </row>
    <row r="7" spans="1:8" ht="19.5" customHeight="1">
      <c r="A7" s="108" t="s">
        <v>202</v>
      </c>
      <c r="B7" s="127">
        <f t="shared" si="0"/>
        <v>61100</v>
      </c>
      <c r="C7" s="106">
        <v>0</v>
      </c>
      <c r="D7" s="106">
        <v>10000</v>
      </c>
      <c r="E7" s="106">
        <v>2700</v>
      </c>
      <c r="F7" s="106">
        <v>48350</v>
      </c>
      <c r="G7" s="106">
        <v>0</v>
      </c>
      <c r="H7" s="106">
        <v>50</v>
      </c>
    </row>
    <row r="8" spans="1:8" ht="19.5" customHeight="1">
      <c r="A8" s="108" t="s">
        <v>709</v>
      </c>
      <c r="B8" s="127">
        <f t="shared" si="0"/>
        <v>36200</v>
      </c>
      <c r="C8" s="106">
        <v>0</v>
      </c>
      <c r="D8" s="106">
        <v>0</v>
      </c>
      <c r="E8" s="106">
        <v>0</v>
      </c>
      <c r="F8" s="106">
        <v>36200</v>
      </c>
      <c r="G8" s="106">
        <v>0</v>
      </c>
      <c r="H8" s="106">
        <v>0</v>
      </c>
    </row>
    <row r="9" spans="1:8" ht="19.5" customHeight="1">
      <c r="A9" s="108" t="s">
        <v>262</v>
      </c>
      <c r="B9" s="222">
        <f t="shared" si="0"/>
        <v>1347</v>
      </c>
      <c r="C9" s="106">
        <v>0</v>
      </c>
      <c r="D9" s="106">
        <v>547</v>
      </c>
      <c r="E9" s="106">
        <v>800</v>
      </c>
      <c r="F9" s="106">
        <v>0</v>
      </c>
      <c r="G9" s="106">
        <v>0</v>
      </c>
      <c r="H9" s="106">
        <v>0</v>
      </c>
    </row>
    <row r="10" spans="1:8" ht="19.5" customHeight="1">
      <c r="A10" s="108" t="s">
        <v>349</v>
      </c>
      <c r="B10" s="222">
        <f t="shared" si="0"/>
        <v>14550</v>
      </c>
      <c r="C10" s="107">
        <v>0</v>
      </c>
      <c r="D10" s="107">
        <v>0</v>
      </c>
      <c r="E10" s="107">
        <v>3050</v>
      </c>
      <c r="F10" s="107">
        <v>11500</v>
      </c>
      <c r="G10" s="107">
        <v>0</v>
      </c>
      <c r="H10" s="107">
        <v>0</v>
      </c>
    </row>
    <row r="11" spans="1:8" ht="19.5" customHeight="1">
      <c r="A11" s="108" t="s">
        <v>712</v>
      </c>
      <c r="B11" s="222">
        <f t="shared" si="0"/>
        <v>10240</v>
      </c>
      <c r="C11" s="107">
        <v>0</v>
      </c>
      <c r="D11" s="107">
        <v>7590</v>
      </c>
      <c r="E11" s="107">
        <v>2650</v>
      </c>
      <c r="F11" s="107">
        <v>0</v>
      </c>
      <c r="G11" s="107">
        <v>0</v>
      </c>
      <c r="H11" s="107">
        <v>0</v>
      </c>
    </row>
    <row r="12" spans="1:8" ht="19.5" customHeight="1">
      <c r="A12" s="108" t="s">
        <v>347</v>
      </c>
      <c r="B12" s="222">
        <f t="shared" si="0"/>
        <v>64603</v>
      </c>
      <c r="C12" s="568">
        <v>6500.6</v>
      </c>
      <c r="D12" s="568">
        <v>58102.4</v>
      </c>
      <c r="E12" s="568">
        <v>0</v>
      </c>
      <c r="F12" s="568">
        <v>0</v>
      </c>
      <c r="G12" s="568"/>
      <c r="H12" s="568">
        <v>0</v>
      </c>
    </row>
    <row r="13" spans="1:8" ht="19.5" customHeight="1">
      <c r="A13" s="108" t="s">
        <v>348</v>
      </c>
      <c r="B13" s="222">
        <f t="shared" si="0"/>
        <v>16769.2</v>
      </c>
      <c r="C13" s="568">
        <v>1933.4</v>
      </c>
      <c r="D13" s="568">
        <v>14835.8</v>
      </c>
      <c r="E13" s="568">
        <v>0</v>
      </c>
      <c r="F13" s="568">
        <v>0</v>
      </c>
      <c r="G13" s="568"/>
      <c r="H13" s="568">
        <v>0</v>
      </c>
    </row>
    <row r="14" spans="1:8" ht="19.5" customHeight="1">
      <c r="A14" s="108" t="s">
        <v>515</v>
      </c>
      <c r="B14" s="222">
        <f t="shared" si="0"/>
        <v>3800</v>
      </c>
      <c r="C14" s="106">
        <v>0</v>
      </c>
      <c r="D14" s="106">
        <v>0</v>
      </c>
      <c r="E14" s="106">
        <v>0</v>
      </c>
      <c r="F14" s="106">
        <v>3800</v>
      </c>
      <c r="G14" s="106">
        <v>0</v>
      </c>
      <c r="H14" s="106">
        <v>0</v>
      </c>
    </row>
    <row r="15" spans="1:8" ht="19.5" customHeight="1">
      <c r="A15" s="108" t="s">
        <v>204</v>
      </c>
      <c r="B15" s="222">
        <f t="shared" si="0"/>
        <v>23500</v>
      </c>
      <c r="C15" s="106">
        <v>0</v>
      </c>
      <c r="D15" s="106">
        <v>0</v>
      </c>
      <c r="E15" s="106">
        <v>0</v>
      </c>
      <c r="F15" s="106">
        <v>23500</v>
      </c>
      <c r="G15" s="106"/>
      <c r="H15" s="106">
        <v>0</v>
      </c>
    </row>
    <row r="16" spans="1:8" ht="19.5" customHeight="1">
      <c r="A16" s="108" t="s">
        <v>342</v>
      </c>
      <c r="B16" s="222">
        <f t="shared" si="0"/>
        <v>81858</v>
      </c>
      <c r="C16" s="106">
        <v>0</v>
      </c>
      <c r="D16" s="106">
        <v>0</v>
      </c>
      <c r="E16" s="106">
        <v>0</v>
      </c>
      <c r="F16" s="106">
        <v>81858</v>
      </c>
      <c r="G16" s="106"/>
      <c r="H16" s="106">
        <v>0</v>
      </c>
    </row>
    <row r="17" spans="1:8" ht="19.5" customHeight="1">
      <c r="A17" s="108" t="s">
        <v>221</v>
      </c>
      <c r="B17" s="222">
        <f t="shared" si="0"/>
        <v>2400.2</v>
      </c>
      <c r="C17" s="109">
        <v>0</v>
      </c>
      <c r="D17" s="109">
        <v>0</v>
      </c>
      <c r="E17" s="109">
        <v>1800</v>
      </c>
      <c r="F17" s="109">
        <v>0</v>
      </c>
      <c r="G17" s="109"/>
      <c r="H17" s="109">
        <v>600.2</v>
      </c>
    </row>
    <row r="18" spans="1:8" ht="19.5" customHeight="1">
      <c r="A18" s="108" t="s">
        <v>385</v>
      </c>
      <c r="B18" s="222">
        <f t="shared" si="0"/>
        <v>475</v>
      </c>
      <c r="C18" s="106">
        <v>0</v>
      </c>
      <c r="D18" s="106">
        <v>0</v>
      </c>
      <c r="E18" s="106">
        <v>475</v>
      </c>
      <c r="F18" s="106">
        <v>0</v>
      </c>
      <c r="G18" s="106"/>
      <c r="H18" s="106">
        <v>0</v>
      </c>
    </row>
    <row r="19" spans="1:8" ht="19.5" customHeight="1">
      <c r="A19" s="108" t="s">
        <v>387</v>
      </c>
      <c r="B19" s="222">
        <f t="shared" si="0"/>
        <v>2100</v>
      </c>
      <c r="C19" s="106">
        <v>0</v>
      </c>
      <c r="D19" s="106">
        <v>0</v>
      </c>
      <c r="E19" s="106">
        <v>0</v>
      </c>
      <c r="F19" s="106">
        <v>2100</v>
      </c>
      <c r="G19" s="106"/>
      <c r="H19" s="106">
        <v>0</v>
      </c>
    </row>
    <row r="20" spans="1:8" ht="19.5" customHeight="1">
      <c r="A20" s="108" t="s">
        <v>277</v>
      </c>
      <c r="B20" s="222">
        <f t="shared" si="0"/>
        <v>1182</v>
      </c>
      <c r="C20" s="106">
        <v>0</v>
      </c>
      <c r="D20" s="106">
        <v>0</v>
      </c>
      <c r="E20" s="106">
        <v>1182</v>
      </c>
      <c r="F20" s="106">
        <v>0</v>
      </c>
      <c r="G20" s="106"/>
      <c r="H20" s="106">
        <v>0</v>
      </c>
    </row>
    <row r="21" spans="1:8" ht="19.5" customHeight="1">
      <c r="A21" s="108" t="s">
        <v>276</v>
      </c>
      <c r="B21" s="222">
        <f t="shared" si="0"/>
        <v>2866</v>
      </c>
      <c r="C21" s="109">
        <v>0</v>
      </c>
      <c r="D21" s="109">
        <v>2866</v>
      </c>
      <c r="E21" s="109">
        <v>0</v>
      </c>
      <c r="F21" s="109">
        <v>0</v>
      </c>
      <c r="G21" s="109"/>
      <c r="H21" s="109">
        <v>0</v>
      </c>
    </row>
    <row r="22" spans="1:8" ht="19.5" customHeight="1">
      <c r="A22" s="108" t="s">
        <v>518</v>
      </c>
      <c r="B22" s="222">
        <f t="shared" si="0"/>
        <v>120</v>
      </c>
      <c r="C22" s="109">
        <v>0</v>
      </c>
      <c r="D22" s="109">
        <v>0</v>
      </c>
      <c r="E22" s="109">
        <v>120</v>
      </c>
      <c r="F22" s="109">
        <v>0</v>
      </c>
      <c r="G22" s="109"/>
      <c r="H22" s="109">
        <v>0</v>
      </c>
    </row>
    <row r="23" spans="1:8" ht="19.5" customHeight="1">
      <c r="A23" s="108" t="s">
        <v>205</v>
      </c>
      <c r="B23" s="222">
        <f t="shared" si="0"/>
        <v>7233</v>
      </c>
      <c r="C23" s="106">
        <v>0</v>
      </c>
      <c r="D23" s="106">
        <v>0</v>
      </c>
      <c r="E23" s="106">
        <v>7233</v>
      </c>
      <c r="F23" s="106">
        <v>0</v>
      </c>
      <c r="G23" s="106"/>
      <c r="H23" s="106">
        <v>0</v>
      </c>
    </row>
    <row r="24" spans="1:8" ht="19.5" customHeight="1">
      <c r="A24" s="108" t="s">
        <v>278</v>
      </c>
      <c r="B24" s="222">
        <f t="shared" si="0"/>
        <v>21100</v>
      </c>
      <c r="C24" s="106">
        <v>0</v>
      </c>
      <c r="D24" s="106">
        <v>0</v>
      </c>
      <c r="E24" s="106">
        <v>21100</v>
      </c>
      <c r="F24" s="106">
        <v>0</v>
      </c>
      <c r="G24" s="106"/>
      <c r="H24" s="106">
        <v>0</v>
      </c>
    </row>
    <row r="25" spans="1:8" ht="19.5" customHeight="1">
      <c r="A25" s="108" t="s">
        <v>209</v>
      </c>
      <c r="B25" s="222">
        <f t="shared" si="0"/>
        <v>11097</v>
      </c>
      <c r="C25" s="106">
        <v>0</v>
      </c>
      <c r="D25" s="106">
        <v>0</v>
      </c>
      <c r="E25" s="106">
        <v>10997</v>
      </c>
      <c r="F25" s="106">
        <v>100</v>
      </c>
      <c r="G25" s="106"/>
      <c r="H25" s="106">
        <v>0</v>
      </c>
    </row>
    <row r="26" spans="1:8" ht="19.5" customHeight="1">
      <c r="A26" s="108" t="s">
        <v>208</v>
      </c>
      <c r="B26" s="222">
        <f t="shared" si="0"/>
        <v>1520</v>
      </c>
      <c r="C26" s="106">
        <v>0</v>
      </c>
      <c r="D26" s="106">
        <v>0</v>
      </c>
      <c r="E26" s="106">
        <v>1520</v>
      </c>
      <c r="F26" s="106">
        <v>0</v>
      </c>
      <c r="G26" s="106"/>
      <c r="H26" s="106">
        <v>0</v>
      </c>
    </row>
    <row r="27" spans="1:8" ht="19.5" customHeight="1">
      <c r="A27" s="108" t="s">
        <v>207</v>
      </c>
      <c r="B27" s="222">
        <f t="shared" si="0"/>
        <v>340</v>
      </c>
      <c r="C27" s="106">
        <v>0</v>
      </c>
      <c r="D27" s="106">
        <v>0</v>
      </c>
      <c r="E27" s="106">
        <v>340</v>
      </c>
      <c r="F27" s="106">
        <v>0</v>
      </c>
      <c r="G27" s="106"/>
      <c r="H27" s="106">
        <v>0</v>
      </c>
    </row>
    <row r="28" spans="1:8" ht="19.5" customHeight="1">
      <c r="A28" s="108" t="s">
        <v>711</v>
      </c>
      <c r="B28" s="222">
        <f t="shared" si="0"/>
        <v>5000</v>
      </c>
      <c r="C28" s="106">
        <v>0</v>
      </c>
      <c r="D28" s="106">
        <v>2500</v>
      </c>
      <c r="E28" s="106">
        <v>2500</v>
      </c>
      <c r="F28" s="106">
        <v>0</v>
      </c>
      <c r="G28" s="106"/>
      <c r="H28" s="106">
        <v>0</v>
      </c>
    </row>
    <row r="29" spans="1:8" ht="19.5" customHeight="1">
      <c r="A29" s="108" t="s">
        <v>386</v>
      </c>
      <c r="B29" s="222">
        <f t="shared" si="0"/>
        <v>900</v>
      </c>
      <c r="C29" s="106">
        <v>0</v>
      </c>
      <c r="D29" s="106">
        <v>0</v>
      </c>
      <c r="E29" s="106">
        <v>0</v>
      </c>
      <c r="F29" s="106">
        <v>900</v>
      </c>
      <c r="G29" s="106"/>
      <c r="H29" s="106">
        <v>0</v>
      </c>
    </row>
    <row r="30" spans="1:8" ht="19.5" customHeight="1">
      <c r="A30" s="108" t="s">
        <v>519</v>
      </c>
      <c r="B30" s="222">
        <f t="shared" si="0"/>
        <v>153</v>
      </c>
      <c r="C30" s="106">
        <v>0</v>
      </c>
      <c r="D30" s="106">
        <v>0</v>
      </c>
      <c r="E30" s="106">
        <v>153</v>
      </c>
      <c r="F30" s="106">
        <v>0</v>
      </c>
      <c r="G30" s="106"/>
      <c r="H30" s="106">
        <v>0</v>
      </c>
    </row>
    <row r="31" spans="1:8" ht="19.5" customHeight="1">
      <c r="A31" s="108" t="s">
        <v>520</v>
      </c>
      <c r="B31" s="222">
        <f t="shared" si="0"/>
        <v>7408</v>
      </c>
      <c r="C31" s="106">
        <v>0</v>
      </c>
      <c r="D31" s="106">
        <v>4000</v>
      </c>
      <c r="E31" s="106">
        <v>3408</v>
      </c>
      <c r="F31" s="106">
        <v>0</v>
      </c>
      <c r="G31" s="106"/>
      <c r="H31" s="106">
        <v>0</v>
      </c>
    </row>
    <row r="32" spans="1:8" ht="19.5" customHeight="1">
      <c r="A32" s="108" t="s">
        <v>270</v>
      </c>
      <c r="B32" s="222">
        <f t="shared" si="0"/>
        <v>25880</v>
      </c>
      <c r="C32" s="106">
        <v>0</v>
      </c>
      <c r="D32" s="106">
        <v>4747.6</v>
      </c>
      <c r="E32" s="106">
        <v>20050</v>
      </c>
      <c r="F32" s="106">
        <v>0</v>
      </c>
      <c r="G32" s="106"/>
      <c r="H32" s="106">
        <v>1082.4</v>
      </c>
    </row>
    <row r="33" spans="1:8" ht="19.5" customHeight="1">
      <c r="A33" s="108" t="s">
        <v>521</v>
      </c>
      <c r="B33" s="222">
        <f t="shared" si="0"/>
        <v>4940</v>
      </c>
      <c r="C33" s="106">
        <v>0</v>
      </c>
      <c r="D33" s="106">
        <v>0</v>
      </c>
      <c r="E33" s="106">
        <v>4890</v>
      </c>
      <c r="F33" s="106">
        <v>50</v>
      </c>
      <c r="G33" s="106"/>
      <c r="H33" s="106">
        <v>0</v>
      </c>
    </row>
    <row r="34" spans="1:8" ht="19.5" customHeight="1">
      <c r="A34" s="108" t="s">
        <v>279</v>
      </c>
      <c r="B34" s="222">
        <f t="shared" si="0"/>
        <v>53050</v>
      </c>
      <c r="C34" s="106">
        <v>0</v>
      </c>
      <c r="D34" s="106">
        <v>0</v>
      </c>
      <c r="E34" s="106">
        <v>0</v>
      </c>
      <c r="F34" s="106">
        <v>53050</v>
      </c>
      <c r="G34" s="106"/>
      <c r="H34" s="106">
        <v>0</v>
      </c>
    </row>
    <row r="35" spans="1:8" ht="19.5" customHeight="1">
      <c r="A35" s="108" t="s">
        <v>280</v>
      </c>
      <c r="B35" s="222">
        <f t="shared" si="0"/>
        <v>300</v>
      </c>
      <c r="C35" s="106">
        <v>0</v>
      </c>
      <c r="D35" s="106">
        <v>0</v>
      </c>
      <c r="E35" s="106">
        <v>300</v>
      </c>
      <c r="F35" s="106">
        <v>0</v>
      </c>
      <c r="G35" s="106"/>
      <c r="H35" s="106">
        <v>0</v>
      </c>
    </row>
    <row r="36" spans="1:8" ht="19.5" customHeight="1">
      <c r="A36" s="108" t="s">
        <v>281</v>
      </c>
      <c r="B36" s="127">
        <f t="shared" si="0"/>
        <v>269894.4</v>
      </c>
      <c r="C36" s="106">
        <v>31067</v>
      </c>
      <c r="D36" s="106">
        <v>185704.2</v>
      </c>
      <c r="E36" s="106">
        <v>17866</v>
      </c>
      <c r="F36" s="106">
        <v>35257.2</v>
      </c>
      <c r="G36" s="106"/>
      <c r="H36" s="106">
        <v>0</v>
      </c>
    </row>
    <row r="37" spans="1:8" ht="19.5" customHeight="1">
      <c r="A37" s="108" t="s">
        <v>767</v>
      </c>
      <c r="B37" s="222">
        <f>SUM(C37,D37,E37,F37,G37,H37)</f>
        <v>2010</v>
      </c>
      <c r="C37" s="106"/>
      <c r="D37" s="106"/>
      <c r="E37" s="106">
        <v>2010</v>
      </c>
      <c r="F37" s="106">
        <v>0</v>
      </c>
      <c r="G37" s="106"/>
      <c r="H37" s="106">
        <v>0</v>
      </c>
    </row>
    <row r="38" spans="1:8" ht="19.5" customHeight="1" thickBot="1">
      <c r="A38" s="108" t="s">
        <v>282</v>
      </c>
      <c r="B38" s="222">
        <f>SUM(C38,D38,E38,F38,G38,H38)</f>
        <v>214</v>
      </c>
      <c r="C38" s="106"/>
      <c r="D38" s="106"/>
      <c r="E38" s="106">
        <v>214</v>
      </c>
      <c r="F38" s="106">
        <v>0</v>
      </c>
      <c r="G38" s="106"/>
      <c r="H38" s="106">
        <v>0</v>
      </c>
    </row>
    <row r="39" spans="1:8" ht="19.5" customHeight="1" hidden="1">
      <c r="A39" s="105" t="s">
        <v>283</v>
      </c>
      <c r="B39" s="107">
        <f aca="true" t="shared" si="1" ref="B39:H39">SUM(B5:B38)</f>
        <v>739079.8</v>
      </c>
      <c r="C39" s="107">
        <f t="shared" si="1"/>
        <v>39501</v>
      </c>
      <c r="D39" s="107">
        <f t="shared" si="1"/>
        <v>293443</v>
      </c>
      <c r="E39" s="107">
        <f t="shared" si="1"/>
        <v>105358</v>
      </c>
      <c r="F39" s="107">
        <f t="shared" si="1"/>
        <v>299045.2</v>
      </c>
      <c r="G39" s="107">
        <f t="shared" si="1"/>
        <v>0</v>
      </c>
      <c r="H39" s="107">
        <f t="shared" si="1"/>
        <v>1732.6000000000001</v>
      </c>
    </row>
    <row r="40" spans="1:8" ht="19.5" customHeight="1" hidden="1" thickBot="1">
      <c r="A40" s="227" t="s">
        <v>133</v>
      </c>
      <c r="B40" s="228">
        <f>SUM(C40,D40,E40,F40,G40,H40)</f>
        <v>0</v>
      </c>
      <c r="C40" s="228">
        <v>0</v>
      </c>
      <c r="D40" s="228">
        <v>0</v>
      </c>
      <c r="E40" s="228">
        <v>0</v>
      </c>
      <c r="F40" s="228">
        <v>0</v>
      </c>
      <c r="G40" s="228"/>
      <c r="H40" s="228">
        <v>0</v>
      </c>
    </row>
    <row r="41" spans="1:9" ht="43.5" customHeight="1" thickTop="1">
      <c r="A41" s="569" t="s">
        <v>158</v>
      </c>
      <c r="B41" s="570">
        <f>SUM(C41,D41,E41,F41,G41,H41)</f>
        <v>739079.7999999999</v>
      </c>
      <c r="C41" s="571">
        <f>SUM(C39,C40)</f>
        <v>39501</v>
      </c>
      <c r="D41" s="571">
        <f>SUM(D39,D40)</f>
        <v>293443</v>
      </c>
      <c r="E41" s="571">
        <f>SUM(E39,E40)</f>
        <v>105358</v>
      </c>
      <c r="F41" s="571">
        <f>SUM(F39,F40)</f>
        <v>299045.2</v>
      </c>
      <c r="G41" s="571">
        <f>SUM(G39:G40)</f>
        <v>0</v>
      </c>
      <c r="H41" s="571">
        <f>SUM(H38:H40)</f>
        <v>1732.6000000000001</v>
      </c>
      <c r="I41" s="232"/>
    </row>
    <row r="42" spans="3:8" ht="12.75">
      <c r="C42" s="20"/>
      <c r="D42" s="20"/>
      <c r="E42" s="20"/>
      <c r="F42" s="20"/>
      <c r="G42" s="20"/>
      <c r="H42" s="20"/>
    </row>
    <row r="43" spans="3:8" ht="12.75">
      <c r="C43" s="20"/>
      <c r="D43" s="20"/>
      <c r="E43" s="20"/>
      <c r="F43" s="20"/>
      <c r="G43" s="20"/>
      <c r="H43" s="20"/>
    </row>
    <row r="44" spans="3:8" ht="12.75">
      <c r="C44" s="20"/>
      <c r="D44" s="20"/>
      <c r="E44" s="20"/>
      <c r="F44" s="20"/>
      <c r="G44" s="20"/>
      <c r="H44" s="20"/>
    </row>
    <row r="45" spans="3:8" ht="12.75">
      <c r="C45" s="20"/>
      <c r="D45" s="20"/>
      <c r="E45" s="20"/>
      <c r="F45" s="20"/>
      <c r="G45" s="20"/>
      <c r="H45" s="20"/>
    </row>
    <row r="46" spans="3:8" ht="12.75">
      <c r="C46" s="20"/>
      <c r="D46" s="20"/>
      <c r="E46" s="20"/>
      <c r="F46" s="20"/>
      <c r="G46" s="20"/>
      <c r="H46" s="20"/>
    </row>
    <row r="47" spans="3:8" ht="12.75">
      <c r="C47" s="20"/>
      <c r="D47" s="20"/>
      <c r="E47" s="20" t="s">
        <v>710</v>
      </c>
      <c r="F47" s="20"/>
      <c r="G47" s="20"/>
      <c r="H47" s="20"/>
    </row>
    <row r="48" spans="3:8" ht="12.75">
      <c r="C48" s="20"/>
      <c r="D48" s="20"/>
      <c r="E48" s="20"/>
      <c r="F48" s="20"/>
      <c r="G48" s="20"/>
      <c r="H48" s="20"/>
    </row>
    <row r="49" spans="3:8" ht="12.75">
      <c r="C49" s="20"/>
      <c r="D49" s="20"/>
      <c r="E49" s="20"/>
      <c r="F49" s="20"/>
      <c r="G49" s="20"/>
      <c r="H49" s="20"/>
    </row>
    <row r="50" spans="3:8" ht="12.75">
      <c r="C50" s="20"/>
      <c r="D50" s="20"/>
      <c r="E50" s="20"/>
      <c r="F50" s="20"/>
      <c r="G50" s="20"/>
      <c r="H50" s="20"/>
    </row>
    <row r="51" spans="3:8" ht="12.75">
      <c r="C51" s="20"/>
      <c r="D51" s="20"/>
      <c r="E51" s="20"/>
      <c r="F51" s="20"/>
      <c r="G51" s="20"/>
      <c r="H51" s="20"/>
    </row>
    <row r="52" spans="3:8" ht="12.75">
      <c r="C52" s="20"/>
      <c r="D52" s="20"/>
      <c r="E52" s="20"/>
      <c r="F52" s="20"/>
      <c r="G52" s="20"/>
      <c r="H52" s="20"/>
    </row>
    <row r="53" spans="3:8" ht="12.75">
      <c r="C53" s="20"/>
      <c r="D53" s="20"/>
      <c r="E53" s="20"/>
      <c r="F53" s="20"/>
      <c r="G53" s="20"/>
      <c r="H53" s="20"/>
    </row>
    <row r="54" spans="3:8" ht="12.75">
      <c r="C54" s="20"/>
      <c r="D54" s="20"/>
      <c r="E54" s="20"/>
      <c r="F54" s="20"/>
      <c r="G54" s="20"/>
      <c r="H54" s="20"/>
    </row>
  </sheetData>
  <sheetProtection/>
  <mergeCells count="6">
    <mergeCell ref="A1:G1"/>
    <mergeCell ref="A2:A4"/>
    <mergeCell ref="C2:H2"/>
    <mergeCell ref="C3:D3"/>
    <mergeCell ref="E3:H3"/>
    <mergeCell ref="B2:B4"/>
  </mergeCells>
  <printOptions horizontalCentered="1"/>
  <pageMargins left="0" right="0" top="0.3937007874015748" bottom="0.3937007874015748" header="0.2362204724409449" footer="0.1968503937007874"/>
  <pageSetup horizontalDpi="600" verticalDpi="600" orientation="portrait" paperSize="9" scale="85" r:id="rId1"/>
  <headerFooter alignWithMargins="0">
    <oddFooter>&amp;L&amp;"Times New Roman CE,Obyčejné"&amp;8Rozpočet na rok 2009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40.625" style="22" customWidth="1"/>
    <col min="2" max="4" width="18.625" style="22" customWidth="1"/>
    <col min="5" max="16384" width="9.125" style="22" customWidth="1"/>
  </cols>
  <sheetData>
    <row r="1" spans="1:5" ht="38.25" customHeight="1">
      <c r="A1" s="1289" t="s">
        <v>801</v>
      </c>
      <c r="B1" s="1369"/>
      <c r="C1" s="1369"/>
      <c r="D1" s="745" t="s">
        <v>763</v>
      </c>
      <c r="E1" s="13"/>
    </row>
    <row r="2" spans="1:5" ht="45" customHeight="1" thickBot="1">
      <c r="A2" s="90" t="s">
        <v>252</v>
      </c>
      <c r="B2" s="137" t="s">
        <v>309</v>
      </c>
      <c r="C2" s="137" t="s">
        <v>310</v>
      </c>
      <c r="D2" s="139" t="s">
        <v>110</v>
      </c>
      <c r="E2" s="13"/>
    </row>
    <row r="3" spans="1:5" ht="18" customHeight="1" thickTop="1">
      <c r="A3" s="92" t="s">
        <v>77</v>
      </c>
      <c r="B3" s="50">
        <v>10</v>
      </c>
      <c r="C3" s="35">
        <v>0</v>
      </c>
      <c r="D3" s="38">
        <f>SUM(B3:C3)</f>
        <v>10</v>
      </c>
      <c r="E3" s="13"/>
    </row>
    <row r="4" spans="1:5" ht="18" customHeight="1">
      <c r="A4" s="73">
        <v>516</v>
      </c>
      <c r="B4" s="218">
        <f>B3</f>
        <v>10</v>
      </c>
      <c r="C4" s="223">
        <f>C3</f>
        <v>0</v>
      </c>
      <c r="D4" s="218">
        <f>D3</f>
        <v>10</v>
      </c>
      <c r="E4" s="13"/>
    </row>
    <row r="5" spans="1:5" ht="18" customHeight="1">
      <c r="A5" s="1129"/>
      <c r="B5" s="1130"/>
      <c r="C5" s="1131"/>
      <c r="D5" s="1132"/>
      <c r="E5" s="13"/>
    </row>
    <row r="6" spans="1:5" ht="18" customHeight="1">
      <c r="A6" s="92" t="s">
        <v>144</v>
      </c>
      <c r="B6" s="1130">
        <v>0</v>
      </c>
      <c r="C6" s="37">
        <v>2000</v>
      </c>
      <c r="D6" s="33">
        <f>SUM(B6:C6)</f>
        <v>2000</v>
      </c>
      <c r="E6" s="13"/>
    </row>
    <row r="7" spans="1:5" ht="18" customHeight="1" thickBot="1">
      <c r="A7" s="1133">
        <v>590</v>
      </c>
      <c r="B7" s="1134">
        <f>SUM(B5:B6)</f>
        <v>0</v>
      </c>
      <c r="C7" s="1135">
        <f>SUM(C5:C6)</f>
        <v>2000</v>
      </c>
      <c r="D7" s="1134">
        <f>SUM(D5:D6)</f>
        <v>2000</v>
      </c>
      <c r="E7" s="13"/>
    </row>
    <row r="8" spans="1:5" ht="18.75" customHeight="1" thickTop="1">
      <c r="A8" s="457" t="s">
        <v>7</v>
      </c>
      <c r="B8" s="814">
        <f>SUM(B4,B7)</f>
        <v>10</v>
      </c>
      <c r="C8" s="816">
        <f>SUM(C4,C7)</f>
        <v>2000</v>
      </c>
      <c r="D8" s="817">
        <f>SUM(D4,D7)</f>
        <v>2010</v>
      </c>
      <c r="E8" s="13"/>
    </row>
    <row r="9" spans="1:5" ht="15.75" customHeight="1">
      <c r="A9" s="63"/>
      <c r="B9" s="64"/>
      <c r="C9" s="64"/>
      <c r="D9" s="64"/>
      <c r="E9" s="13"/>
    </row>
    <row r="10" spans="1:5" ht="45" customHeight="1" thickBot="1">
      <c r="A10" s="90" t="s">
        <v>253</v>
      </c>
      <c r="B10" s="137" t="s">
        <v>311</v>
      </c>
      <c r="C10" s="137" t="s">
        <v>110</v>
      </c>
      <c r="D10" s="1368"/>
      <c r="E10" s="13"/>
    </row>
    <row r="11" spans="1:5" ht="18" customHeight="1" thickTop="1">
      <c r="A11" s="92" t="s">
        <v>77</v>
      </c>
      <c r="B11" s="50">
        <v>214</v>
      </c>
      <c r="C11" s="50">
        <f>B11</f>
        <v>214</v>
      </c>
      <c r="D11" s="1368"/>
      <c r="E11" s="13"/>
    </row>
    <row r="12" spans="1:5" ht="18" customHeight="1" thickBot="1">
      <c r="A12" s="749">
        <v>516</v>
      </c>
      <c r="B12" s="218">
        <f>SUM(B11)</f>
        <v>214</v>
      </c>
      <c r="C12" s="218">
        <f>SUM(C11)</f>
        <v>214</v>
      </c>
      <c r="D12" s="1368"/>
      <c r="E12" s="13"/>
    </row>
    <row r="13" spans="1:4" ht="22.5" customHeight="1" thickTop="1">
      <c r="A13" s="457" t="s">
        <v>7</v>
      </c>
      <c r="B13" s="458">
        <f>SUM(B12)</f>
        <v>214</v>
      </c>
      <c r="C13" s="458">
        <f>SUM(C12)</f>
        <v>214</v>
      </c>
      <c r="D13" s="1368"/>
    </row>
    <row r="14" spans="1:4" ht="21.75" customHeight="1">
      <c r="A14" s="63"/>
      <c r="B14" s="64"/>
      <c r="C14" s="64"/>
      <c r="D14" s="755"/>
    </row>
    <row r="15" spans="1:4" ht="13.5" customHeight="1">
      <c r="A15" s="755"/>
      <c r="B15" s="1136"/>
      <c r="C15" s="755"/>
      <c r="D15" s="755"/>
    </row>
  </sheetData>
  <sheetProtection/>
  <mergeCells count="2">
    <mergeCell ref="D10:D13"/>
    <mergeCell ref="A1:C1"/>
  </mergeCells>
  <printOptions horizontalCentered="1"/>
  <pageMargins left="0.31496062992125984" right="0.41" top="0.74" bottom="0.47" header="0.5118110236220472" footer="0.18"/>
  <pageSetup horizontalDpi="600" verticalDpi="600" orientation="portrait" paperSize="9" r:id="rId1"/>
  <headerFooter alignWithMargins="0">
    <oddFooter>&amp;L&amp;"Times New Roman CE,Obyčejné"&amp;8Rozpočet na rok 2009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9"/>
  <sheetViews>
    <sheetView view="pageBreakPreview" zoomScale="75" zoomScaleNormal="85" zoomScaleSheetLayoutView="75" zoomScalePageLayoutView="0" workbookViewId="0" topLeftCell="A1">
      <pane ySplit="2" topLeftCell="BM3" activePane="bottomLeft" state="frozen"/>
      <selection pane="topLeft" activeCell="D2" sqref="D2"/>
      <selection pane="bottomLeft" activeCell="A13" sqref="A13"/>
    </sheetView>
  </sheetViews>
  <sheetFormatPr defaultColWidth="9.00390625" defaultRowHeight="12.75"/>
  <cols>
    <col min="1" max="1" width="85.00390625" style="614" customWidth="1"/>
    <col min="2" max="2" width="21.875" style="614" customWidth="1"/>
    <col min="3" max="3" width="17.625" style="614" customWidth="1"/>
    <col min="4" max="4" width="11.625" style="614" customWidth="1"/>
    <col min="5" max="16384" width="9.125" style="614" customWidth="1"/>
  </cols>
  <sheetData>
    <row r="1" spans="1:3" ht="37.5" customHeight="1">
      <c r="A1" s="1176" t="s">
        <v>734</v>
      </c>
      <c r="B1" s="1177"/>
      <c r="C1" s="110" t="s">
        <v>738</v>
      </c>
    </row>
    <row r="2" spans="1:4" s="214" customFormat="1" ht="29.25" customHeight="1">
      <c r="A2" s="631" t="s">
        <v>145</v>
      </c>
      <c r="B2" s="632" t="s">
        <v>261</v>
      </c>
      <c r="C2" s="633" t="s">
        <v>733</v>
      </c>
      <c r="D2" s="634"/>
    </row>
    <row r="3" spans="1:4" s="214" customFormat="1" ht="27" customHeight="1">
      <c r="A3" s="1230" t="s">
        <v>735</v>
      </c>
      <c r="B3" s="1231"/>
      <c r="C3" s="1232"/>
      <c r="D3" s="634"/>
    </row>
    <row r="4" spans="1:4" s="214" customFormat="1" ht="17.25" customHeight="1">
      <c r="A4" s="635" t="s">
        <v>786</v>
      </c>
      <c r="B4" s="636">
        <f>'01'!D8+'01'!D11</f>
        <v>1800</v>
      </c>
      <c r="C4" s="637" t="s">
        <v>388</v>
      </c>
      <c r="D4" s="213"/>
    </row>
    <row r="5" spans="1:4" s="214" customFormat="1" ht="18.75" customHeight="1">
      <c r="A5" s="635" t="s">
        <v>766</v>
      </c>
      <c r="B5" s="636">
        <f>'0205, 0221'!G22+'0205, 0221'!C27</f>
        <v>41050</v>
      </c>
      <c r="C5" s="638" t="s">
        <v>513</v>
      </c>
      <c r="D5" s="213"/>
    </row>
    <row r="6" spans="1:4" s="214" customFormat="1" ht="18.75" customHeight="1" hidden="1">
      <c r="A6" s="635" t="s">
        <v>227</v>
      </c>
      <c r="B6" s="636">
        <f>'0302,0321'!C19</f>
        <v>0</v>
      </c>
      <c r="C6" s="638" t="s">
        <v>388</v>
      </c>
      <c r="D6" s="213"/>
    </row>
    <row r="7" spans="1:4" s="214" customFormat="1" ht="18.75" customHeight="1">
      <c r="A7" s="635" t="s">
        <v>512</v>
      </c>
      <c r="B7" s="636">
        <f>'0400'!E25+'0405,0413,0421'!D5+'0405,0413,0421'!E15+'0405,0413,0421'!E23</f>
        <v>89258</v>
      </c>
      <c r="C7" s="638" t="s">
        <v>388</v>
      </c>
      <c r="D7" s="213"/>
    </row>
    <row r="8" spans="1:4" s="214" customFormat="1" ht="18.75" customHeight="1">
      <c r="A8" s="635" t="s">
        <v>784</v>
      </c>
      <c r="B8" s="639">
        <f>'05'!J27+'05'!J29+'0500'!G36+'0513,0525'!G38+'0513,0525'!D20+'0513,0525'!D9+'0500'!G39</f>
        <v>660</v>
      </c>
      <c r="C8" s="637" t="s">
        <v>388</v>
      </c>
      <c r="D8" s="213"/>
    </row>
    <row r="9" spans="1:4" s="214" customFormat="1" ht="18.75" customHeight="1">
      <c r="A9" s="635" t="s">
        <v>129</v>
      </c>
      <c r="B9" s="639">
        <f>'0604,06,0608'!J21+'0621,0625'!D7+'0621,0625'!G27</f>
        <v>100</v>
      </c>
      <c r="C9" s="638" t="s">
        <v>388</v>
      </c>
      <c r="D9" s="213"/>
    </row>
    <row r="10" spans="1:4" s="214" customFormat="1" ht="18.75" customHeight="1" hidden="1">
      <c r="A10" s="635" t="s">
        <v>130</v>
      </c>
      <c r="B10" s="639">
        <f>' 0725'!D17</f>
        <v>0</v>
      </c>
      <c r="C10" s="638" t="s">
        <v>388</v>
      </c>
      <c r="D10" s="213"/>
    </row>
    <row r="11" spans="1:4" s="214" customFormat="1" ht="18.75" customHeight="1">
      <c r="A11" s="635" t="s">
        <v>131</v>
      </c>
      <c r="B11" s="639">
        <f>'08'!E28+'08'!C38</f>
        <v>49510</v>
      </c>
      <c r="C11" s="640" t="s">
        <v>388</v>
      </c>
      <c r="D11" s="213"/>
    </row>
    <row r="12" spans="1:4" s="214" customFormat="1" ht="18.75" customHeight="1" thickBot="1">
      <c r="A12" s="641" t="s">
        <v>132</v>
      </c>
      <c r="B12" s="642">
        <f>'0912'!C39+'0901,0921,0924'!C34+'0901,0921,0924'!C13</f>
        <v>18768</v>
      </c>
      <c r="C12" s="640" t="s">
        <v>388</v>
      </c>
      <c r="D12" s="213"/>
    </row>
    <row r="13" spans="1:4" s="214" customFormat="1" ht="27" customHeight="1" thickBot="1" thickTop="1">
      <c r="A13" s="643" t="s">
        <v>497</v>
      </c>
      <c r="B13" s="644">
        <f>SUM(B4:B12)</f>
        <v>201146</v>
      </c>
      <c r="C13" s="644"/>
      <c r="D13" s="221"/>
    </row>
    <row r="14" spans="1:4" s="214" customFormat="1" ht="32.25" customHeight="1" thickTop="1">
      <c r="A14" s="1227" t="s">
        <v>498</v>
      </c>
      <c r="B14" s="1228"/>
      <c r="C14" s="1229"/>
      <c r="D14" s="213"/>
    </row>
    <row r="15" spans="1:4" s="214" customFormat="1" ht="18.75" customHeight="1" thickBot="1">
      <c r="A15" s="645" t="s">
        <v>656</v>
      </c>
      <c r="B15" s="646">
        <v>1800</v>
      </c>
      <c r="C15" s="647" t="s">
        <v>495</v>
      </c>
      <c r="D15" s="213"/>
    </row>
    <row r="16" spans="1:4" s="214" customFormat="1" ht="22.5" customHeight="1" thickBot="1" thickTop="1">
      <c r="A16" s="648" t="s">
        <v>787</v>
      </c>
      <c r="B16" s="649">
        <f>SUM(B15)</f>
        <v>1800</v>
      </c>
      <c r="C16" s="649"/>
      <c r="D16" s="213"/>
    </row>
    <row r="17" spans="1:4" s="214" customFormat="1" ht="18.75" customHeight="1" thickTop="1">
      <c r="A17" s="650" t="s">
        <v>718</v>
      </c>
      <c r="B17" s="651">
        <v>5000</v>
      </c>
      <c r="C17" s="637" t="s">
        <v>474</v>
      </c>
      <c r="D17" s="213"/>
    </row>
    <row r="18" spans="1:4" s="214" customFormat="1" ht="18.75" customHeight="1">
      <c r="A18" s="650" t="s">
        <v>662</v>
      </c>
      <c r="B18" s="651">
        <v>4200</v>
      </c>
      <c r="C18" s="637" t="s">
        <v>474</v>
      </c>
      <c r="D18" s="213"/>
    </row>
    <row r="19" spans="1:4" s="214" customFormat="1" ht="18.75" customHeight="1">
      <c r="A19" s="650" t="s">
        <v>659</v>
      </c>
      <c r="B19" s="651">
        <v>5500</v>
      </c>
      <c r="C19" s="637" t="s">
        <v>474</v>
      </c>
      <c r="D19" s="213"/>
    </row>
    <row r="20" spans="1:4" s="214" customFormat="1" ht="18.75" customHeight="1">
      <c r="A20" s="650" t="s">
        <v>663</v>
      </c>
      <c r="B20" s="651">
        <v>500</v>
      </c>
      <c r="C20" s="637" t="s">
        <v>474</v>
      </c>
      <c r="D20" s="213"/>
    </row>
    <row r="21" spans="1:4" s="214" customFormat="1" ht="18.75" customHeight="1">
      <c r="A21" s="650" t="s">
        <v>664</v>
      </c>
      <c r="B21" s="651">
        <v>2000</v>
      </c>
      <c r="C21" s="637" t="s">
        <v>474</v>
      </c>
      <c r="D21" s="213"/>
    </row>
    <row r="22" spans="1:4" s="214" customFormat="1" ht="18.75" customHeight="1" thickBot="1">
      <c r="A22" s="645" t="s">
        <v>665</v>
      </c>
      <c r="B22" s="646">
        <v>19000</v>
      </c>
      <c r="C22" s="647" t="s">
        <v>474</v>
      </c>
      <c r="D22" s="213"/>
    </row>
    <row r="23" spans="1:4" s="214" customFormat="1" ht="30.75" customHeight="1">
      <c r="A23" s="652" t="s">
        <v>660</v>
      </c>
      <c r="B23" s="653">
        <v>1000</v>
      </c>
      <c r="C23" s="654" t="s">
        <v>499</v>
      </c>
      <c r="D23" s="213"/>
    </row>
    <row r="24" spans="1:4" s="214" customFormat="1" ht="18.75" customHeight="1">
      <c r="A24" s="650" t="s">
        <v>658</v>
      </c>
      <c r="B24" s="651">
        <v>1500</v>
      </c>
      <c r="C24" s="637" t="s">
        <v>499</v>
      </c>
      <c r="D24" s="213"/>
    </row>
    <row r="25" spans="1:4" s="214" customFormat="1" ht="18.75" customHeight="1">
      <c r="A25" s="650" t="s">
        <v>657</v>
      </c>
      <c r="B25" s="651">
        <v>50</v>
      </c>
      <c r="C25" s="637" t="s">
        <v>499</v>
      </c>
      <c r="D25" s="213"/>
    </row>
    <row r="26" spans="1:4" s="214" customFormat="1" ht="18.75" customHeight="1">
      <c r="A26" s="650" t="s">
        <v>666</v>
      </c>
      <c r="B26" s="651">
        <v>500</v>
      </c>
      <c r="C26" s="637" t="s">
        <v>499</v>
      </c>
      <c r="D26" s="213"/>
    </row>
    <row r="27" spans="1:4" s="214" customFormat="1" ht="18.75" customHeight="1">
      <c r="A27" s="650" t="s">
        <v>502</v>
      </c>
      <c r="B27" s="651">
        <v>350</v>
      </c>
      <c r="C27" s="637" t="s">
        <v>499</v>
      </c>
      <c r="D27" s="213"/>
    </row>
    <row r="28" spans="1:4" s="214" customFormat="1" ht="18.75" customHeight="1">
      <c r="A28" s="650" t="s">
        <v>501</v>
      </c>
      <c r="B28" s="651">
        <v>650</v>
      </c>
      <c r="C28" s="637" t="s">
        <v>499</v>
      </c>
      <c r="D28" s="213"/>
    </row>
    <row r="29" spans="1:4" s="214" customFormat="1" ht="18.75" customHeight="1" thickBot="1">
      <c r="A29" s="650" t="s">
        <v>500</v>
      </c>
      <c r="B29" s="651">
        <v>800</v>
      </c>
      <c r="C29" s="637" t="s">
        <v>499</v>
      </c>
      <c r="D29" s="221"/>
    </row>
    <row r="30" spans="1:4" s="214" customFormat="1" ht="22.5" customHeight="1" thickBot="1" thickTop="1">
      <c r="A30" s="643" t="s">
        <v>766</v>
      </c>
      <c r="B30" s="644">
        <f>SUM(B17:B29)</f>
        <v>41050</v>
      </c>
      <c r="C30" s="655"/>
      <c r="D30" s="656"/>
    </row>
    <row r="31" spans="1:4" s="214" customFormat="1" ht="21" customHeight="1" hidden="1" thickBot="1" thickTop="1">
      <c r="A31" s="215"/>
      <c r="B31" s="216"/>
      <c r="C31" s="237"/>
      <c r="D31" s="656"/>
    </row>
    <row r="32" spans="1:4" s="214" customFormat="1" ht="18.75" customHeight="1" hidden="1" thickBot="1" thickTop="1">
      <c r="A32" s="643" t="s">
        <v>227</v>
      </c>
      <c r="B32" s="657">
        <f>B31</f>
        <v>0</v>
      </c>
      <c r="C32" s="644"/>
      <c r="D32" s="213"/>
    </row>
    <row r="33" spans="1:4" s="214" customFormat="1" ht="18.75" customHeight="1" thickTop="1">
      <c r="A33" s="658" t="s">
        <v>516</v>
      </c>
      <c r="B33" s="216">
        <v>600</v>
      </c>
      <c r="C33" s="659" t="s">
        <v>477</v>
      </c>
      <c r="D33" s="213"/>
    </row>
    <row r="34" spans="1:4" s="214" customFormat="1" ht="18.75" customHeight="1">
      <c r="A34" s="660" t="s">
        <v>503</v>
      </c>
      <c r="B34" s="661">
        <v>3800</v>
      </c>
      <c r="C34" s="662" t="s">
        <v>499</v>
      </c>
      <c r="D34" s="213"/>
    </row>
    <row r="35" spans="1:4" s="214" customFormat="1" ht="18.75" customHeight="1" thickBot="1">
      <c r="A35" s="663" t="s">
        <v>661</v>
      </c>
      <c r="B35" s="664">
        <v>3000</v>
      </c>
      <c r="C35" s="665" t="s">
        <v>505</v>
      </c>
      <c r="D35" s="213"/>
    </row>
    <row r="36" spans="1:4" s="214" customFormat="1" ht="18.75" customHeight="1">
      <c r="A36" s="635" t="s">
        <v>667</v>
      </c>
      <c r="B36" s="639">
        <v>14600</v>
      </c>
      <c r="C36" s="638" t="s">
        <v>474</v>
      </c>
      <c r="D36" s="213"/>
    </row>
    <row r="37" spans="1:4" s="214" customFormat="1" ht="18.75" customHeight="1">
      <c r="A37" s="666" t="s">
        <v>517</v>
      </c>
      <c r="B37" s="639">
        <v>2500</v>
      </c>
      <c r="C37" s="638" t="s">
        <v>474</v>
      </c>
      <c r="D37" s="213"/>
    </row>
    <row r="38" spans="1:4" s="214" customFormat="1" ht="18.75" customHeight="1">
      <c r="A38" s="666" t="s">
        <v>475</v>
      </c>
      <c r="B38" s="639">
        <v>32500</v>
      </c>
      <c r="C38" s="638" t="s">
        <v>474</v>
      </c>
      <c r="D38" s="213"/>
    </row>
    <row r="39" spans="1:4" s="214" customFormat="1" ht="30" customHeight="1">
      <c r="A39" s="666" t="s">
        <v>668</v>
      </c>
      <c r="B39" s="639">
        <v>530</v>
      </c>
      <c r="C39" s="638" t="s">
        <v>474</v>
      </c>
      <c r="D39" s="213"/>
    </row>
    <row r="40" spans="1:4" s="214" customFormat="1" ht="25.5" customHeight="1">
      <c r="A40" s="666" t="s">
        <v>669</v>
      </c>
      <c r="B40" s="639">
        <v>1650</v>
      </c>
      <c r="C40" s="667" t="s">
        <v>474</v>
      </c>
      <c r="D40" s="213"/>
    </row>
    <row r="41" spans="1:4" s="214" customFormat="1" ht="19.5" customHeight="1">
      <c r="A41" s="666" t="s">
        <v>670</v>
      </c>
      <c r="B41" s="639">
        <v>500</v>
      </c>
      <c r="C41" s="667" t="s">
        <v>474</v>
      </c>
      <c r="D41" s="213"/>
    </row>
    <row r="42" spans="1:4" s="214" customFormat="1" ht="18.75" customHeight="1">
      <c r="A42" s="666" t="s">
        <v>671</v>
      </c>
      <c r="B42" s="639">
        <v>1000</v>
      </c>
      <c r="C42" s="638" t="s">
        <v>474</v>
      </c>
      <c r="D42" s="213"/>
    </row>
    <row r="43" spans="1:4" s="214" customFormat="1" ht="27.75" customHeight="1">
      <c r="A43" s="668" t="s">
        <v>672</v>
      </c>
      <c r="B43" s="639">
        <v>1000</v>
      </c>
      <c r="C43" s="638" t="s">
        <v>474</v>
      </c>
      <c r="D43" s="213"/>
    </row>
    <row r="44" spans="1:4" s="214" customFormat="1" ht="18.75" customHeight="1">
      <c r="A44" s="666" t="s">
        <v>673</v>
      </c>
      <c r="B44" s="639">
        <v>4700</v>
      </c>
      <c r="C44" s="638" t="s">
        <v>474</v>
      </c>
      <c r="D44" s="213"/>
    </row>
    <row r="45" spans="1:4" s="214" customFormat="1" ht="18.75" customHeight="1">
      <c r="A45" s="666" t="s">
        <v>674</v>
      </c>
      <c r="B45" s="639">
        <v>2000</v>
      </c>
      <c r="C45" s="638" t="s">
        <v>474</v>
      </c>
      <c r="D45" s="213"/>
    </row>
    <row r="46" spans="1:4" s="214" customFormat="1" ht="27.75" customHeight="1">
      <c r="A46" s="666" t="s">
        <v>675</v>
      </c>
      <c r="B46" s="639">
        <v>2000</v>
      </c>
      <c r="C46" s="638" t="s">
        <v>474</v>
      </c>
      <c r="D46" s="213"/>
    </row>
    <row r="47" spans="1:4" s="214" customFormat="1" ht="18.75" customHeight="1">
      <c r="A47" s="666" t="s">
        <v>676</v>
      </c>
      <c r="B47" s="636">
        <v>5350</v>
      </c>
      <c r="C47" s="638" t="s">
        <v>474</v>
      </c>
      <c r="D47" s="213"/>
    </row>
    <row r="48" spans="1:4" s="214" customFormat="1" ht="18.75" customHeight="1">
      <c r="A48" s="666" t="s">
        <v>677</v>
      </c>
      <c r="B48" s="636">
        <v>1000</v>
      </c>
      <c r="C48" s="638" t="s">
        <v>474</v>
      </c>
      <c r="D48" s="213"/>
    </row>
    <row r="49" spans="1:4" s="214" customFormat="1" ht="28.5" customHeight="1">
      <c r="A49" s="631" t="s">
        <v>145</v>
      </c>
      <c r="B49" s="632" t="s">
        <v>261</v>
      </c>
      <c r="C49" s="633" t="s">
        <v>268</v>
      </c>
      <c r="D49" s="213"/>
    </row>
    <row r="50" spans="1:4" s="214" customFormat="1" ht="18.75" customHeight="1">
      <c r="A50" s="669" t="s">
        <v>678</v>
      </c>
      <c r="B50" s="642">
        <v>450</v>
      </c>
      <c r="C50" s="638" t="s">
        <v>474</v>
      </c>
      <c r="D50" s="213"/>
    </row>
    <row r="51" spans="1:4" s="214" customFormat="1" ht="18.75" customHeight="1">
      <c r="A51" s="670" t="s">
        <v>679</v>
      </c>
      <c r="B51" s="642">
        <v>7748</v>
      </c>
      <c r="C51" s="638" t="s">
        <v>474</v>
      </c>
      <c r="D51" s="213"/>
    </row>
    <row r="52" spans="1:4" s="214" customFormat="1" ht="18.75" customHeight="1">
      <c r="A52" s="670" t="s">
        <v>680</v>
      </c>
      <c r="B52" s="642">
        <v>800</v>
      </c>
      <c r="C52" s="638" t="s">
        <v>474</v>
      </c>
      <c r="D52" s="213"/>
    </row>
    <row r="53" spans="1:4" s="214" customFormat="1" ht="18.75" customHeight="1">
      <c r="A53" s="670" t="s">
        <v>681</v>
      </c>
      <c r="B53" s="642">
        <v>2000</v>
      </c>
      <c r="C53" s="638" t="s">
        <v>474</v>
      </c>
      <c r="D53" s="213"/>
    </row>
    <row r="54" spans="1:4" s="214" customFormat="1" ht="18.75" customHeight="1">
      <c r="A54" s="670" t="s">
        <v>682</v>
      </c>
      <c r="B54" s="642">
        <v>1030</v>
      </c>
      <c r="C54" s="638" t="s">
        <v>474</v>
      </c>
      <c r="D54" s="213"/>
    </row>
    <row r="55" spans="1:4" s="214" customFormat="1" ht="18.75" customHeight="1" thickBot="1">
      <c r="A55" s="671" t="s">
        <v>476</v>
      </c>
      <c r="B55" s="642">
        <v>500</v>
      </c>
      <c r="C55" s="638" t="s">
        <v>474</v>
      </c>
      <c r="D55" s="213"/>
    </row>
    <row r="56" spans="1:4" s="214" customFormat="1" ht="22.5" customHeight="1" thickBot="1" thickTop="1">
      <c r="A56" s="643" t="s">
        <v>128</v>
      </c>
      <c r="B56" s="657">
        <f>B33+B34+B35+B36+B37+B38+B39+B40+B41+B42+B43+B44+B45+B46+B47+B48+B50+B51+B52+B53+B54+B55</f>
        <v>89258</v>
      </c>
      <c r="C56" s="644"/>
      <c r="D56" s="213"/>
    </row>
    <row r="57" spans="1:4" s="214" customFormat="1" ht="18.75" customHeight="1" thickTop="1">
      <c r="A57" s="241" t="s">
        <v>683</v>
      </c>
      <c r="B57" s="672">
        <v>250</v>
      </c>
      <c r="C57" s="673" t="s">
        <v>504</v>
      </c>
      <c r="D57" s="213"/>
    </row>
    <row r="58" spans="1:4" s="214" customFormat="1" ht="18.75" customHeight="1" thickBot="1">
      <c r="A58" s="674" t="s">
        <v>684</v>
      </c>
      <c r="B58" s="639">
        <v>410</v>
      </c>
      <c r="C58" s="675" t="s">
        <v>505</v>
      </c>
      <c r="D58" s="213"/>
    </row>
    <row r="59" spans="1:4" s="214" customFormat="1" ht="22.5" customHeight="1" thickBot="1" thickTop="1">
      <c r="A59" s="643" t="s">
        <v>785</v>
      </c>
      <c r="B59" s="676">
        <f>SUM(B57:B58)</f>
        <v>660</v>
      </c>
      <c r="C59" s="676"/>
      <c r="D59" s="213"/>
    </row>
    <row r="60" spans="1:4" s="214" customFormat="1" ht="19.5" customHeight="1" thickBot="1" thickTop="1">
      <c r="A60" s="660" t="s">
        <v>685</v>
      </c>
      <c r="B60" s="677">
        <v>100</v>
      </c>
      <c r="C60" s="678" t="s">
        <v>477</v>
      </c>
      <c r="D60" s="213"/>
    </row>
    <row r="61" spans="1:4" s="214" customFormat="1" ht="22.5" customHeight="1" thickBot="1" thickTop="1">
      <c r="A61" s="643" t="s">
        <v>129</v>
      </c>
      <c r="B61" s="644">
        <f>B60</f>
        <v>100</v>
      </c>
      <c r="C61" s="644"/>
      <c r="D61" s="213"/>
    </row>
    <row r="62" spans="1:4" s="214" customFormat="1" ht="12.75" customHeight="1" hidden="1" thickBot="1" thickTop="1">
      <c r="A62" s="679"/>
      <c r="B62" s="680"/>
      <c r="C62" s="681"/>
      <c r="D62" s="213"/>
    </row>
    <row r="63" spans="1:4" s="214" customFormat="1" ht="18.75" customHeight="1" hidden="1" thickBot="1" thickTop="1">
      <c r="A63" s="643" t="s">
        <v>130</v>
      </c>
      <c r="B63" s="657">
        <f>SUM(B62)</f>
        <v>0</v>
      </c>
      <c r="C63" s="644"/>
      <c r="D63" s="213"/>
    </row>
    <row r="64" spans="1:4" s="214" customFormat="1" ht="18.75" customHeight="1" thickBot="1" thickTop="1">
      <c r="A64" s="682" t="s">
        <v>686</v>
      </c>
      <c r="B64" s="683">
        <v>2500</v>
      </c>
      <c r="C64" s="684" t="s">
        <v>505</v>
      </c>
      <c r="D64" s="213"/>
    </row>
    <row r="65" spans="1:4" s="214" customFormat="1" ht="18.75" customHeight="1">
      <c r="A65" s="635" t="s">
        <v>687</v>
      </c>
      <c r="B65" s="636">
        <v>1000</v>
      </c>
      <c r="C65" s="638" t="s">
        <v>474</v>
      </c>
      <c r="D65" s="213"/>
    </row>
    <row r="66" spans="1:4" s="214" customFormat="1" ht="18.75" customHeight="1">
      <c r="A66" s="635" t="s">
        <v>688</v>
      </c>
      <c r="B66" s="636">
        <v>1000</v>
      </c>
      <c r="C66" s="638" t="s">
        <v>474</v>
      </c>
      <c r="D66" s="213"/>
    </row>
    <row r="67" spans="1:4" s="214" customFormat="1" ht="18.75" customHeight="1">
      <c r="A67" s="635" t="s">
        <v>689</v>
      </c>
      <c r="B67" s="636">
        <v>18600</v>
      </c>
      <c r="C67" s="638" t="s">
        <v>474</v>
      </c>
      <c r="D67" s="213"/>
    </row>
    <row r="68" spans="1:4" s="214" customFormat="1" ht="18.75" customHeight="1">
      <c r="A68" s="635" t="s">
        <v>690</v>
      </c>
      <c r="B68" s="636">
        <v>6120</v>
      </c>
      <c r="C68" s="638" t="s">
        <v>474</v>
      </c>
      <c r="D68" s="213"/>
    </row>
    <row r="69" spans="1:4" s="214" customFormat="1" ht="18.75" customHeight="1">
      <c r="A69" s="635" t="s">
        <v>691</v>
      </c>
      <c r="B69" s="636">
        <v>7380</v>
      </c>
      <c r="C69" s="638" t="s">
        <v>474</v>
      </c>
      <c r="D69" s="213"/>
    </row>
    <row r="70" spans="1:4" s="214" customFormat="1" ht="18.75" customHeight="1">
      <c r="A70" s="668" t="s">
        <v>692</v>
      </c>
      <c r="B70" s="636">
        <v>1690</v>
      </c>
      <c r="C70" s="638" t="s">
        <v>474</v>
      </c>
      <c r="D70" s="213"/>
    </row>
    <row r="71" spans="1:4" s="214" customFormat="1" ht="18.75" customHeight="1">
      <c r="A71" s="668" t="s">
        <v>693</v>
      </c>
      <c r="B71" s="636">
        <v>1890</v>
      </c>
      <c r="C71" s="638" t="s">
        <v>474</v>
      </c>
      <c r="D71" s="213"/>
    </row>
    <row r="72" spans="1:4" s="214" customFormat="1" ht="18.75" customHeight="1">
      <c r="A72" s="668" t="s">
        <v>694</v>
      </c>
      <c r="B72" s="636">
        <v>1690</v>
      </c>
      <c r="C72" s="638" t="s">
        <v>474</v>
      </c>
      <c r="D72" s="213"/>
    </row>
    <row r="73" spans="1:4" s="214" customFormat="1" ht="18.75" customHeight="1">
      <c r="A73" s="668" t="s">
        <v>695</v>
      </c>
      <c r="B73" s="636">
        <v>1690</v>
      </c>
      <c r="C73" s="638" t="s">
        <v>474</v>
      </c>
      <c r="D73" s="213"/>
    </row>
    <row r="74" spans="1:4" s="214" customFormat="1" ht="18.75" customHeight="1">
      <c r="A74" s="668" t="s">
        <v>696</v>
      </c>
      <c r="B74" s="636">
        <v>1300</v>
      </c>
      <c r="C74" s="638" t="s">
        <v>474</v>
      </c>
      <c r="D74" s="213"/>
    </row>
    <row r="75" spans="1:4" s="214" customFormat="1" ht="18.75" customHeight="1">
      <c r="A75" s="668" t="s">
        <v>697</v>
      </c>
      <c r="B75" s="636">
        <v>1300</v>
      </c>
      <c r="C75" s="638" t="s">
        <v>474</v>
      </c>
      <c r="D75" s="213"/>
    </row>
    <row r="76" spans="1:4" s="214" customFormat="1" ht="18.75" customHeight="1">
      <c r="A76" s="668" t="s">
        <v>496</v>
      </c>
      <c r="B76" s="636">
        <v>2500</v>
      </c>
      <c r="C76" s="638" t="s">
        <v>474</v>
      </c>
      <c r="D76" s="213"/>
    </row>
    <row r="77" spans="1:4" s="214" customFormat="1" ht="18.75" customHeight="1">
      <c r="A77" s="668" t="s">
        <v>698</v>
      </c>
      <c r="B77" s="636">
        <v>350</v>
      </c>
      <c r="C77" s="638" t="s">
        <v>474</v>
      </c>
      <c r="D77" s="213"/>
    </row>
    <row r="78" spans="1:4" s="214" customFormat="1" ht="18.75" customHeight="1" thickBot="1">
      <c r="A78" s="671" t="s">
        <v>476</v>
      </c>
      <c r="B78" s="642">
        <v>500</v>
      </c>
      <c r="C78" s="640" t="s">
        <v>474</v>
      </c>
      <c r="D78" s="213"/>
    </row>
    <row r="79" spans="1:4" s="214" customFormat="1" ht="23.25" customHeight="1" thickBot="1" thickTop="1">
      <c r="A79" s="643" t="s">
        <v>131</v>
      </c>
      <c r="B79" s="685">
        <f>SUM(B64:B78)</f>
        <v>49510</v>
      </c>
      <c r="C79" s="649"/>
      <c r="D79" s="213"/>
    </row>
    <row r="80" spans="1:4" s="214" customFormat="1" ht="18.75" customHeight="1" thickTop="1">
      <c r="A80" s="241" t="s">
        <v>699</v>
      </c>
      <c r="B80" s="242">
        <v>100</v>
      </c>
      <c r="C80" s="243" t="s">
        <v>506</v>
      </c>
      <c r="D80" s="213"/>
    </row>
    <row r="81" spans="1:4" s="214" customFormat="1" ht="18.75" customHeight="1">
      <c r="A81" s="219" t="s">
        <v>700</v>
      </c>
      <c r="B81" s="242">
        <v>1000</v>
      </c>
      <c r="C81" s="243" t="s">
        <v>506</v>
      </c>
      <c r="D81" s="213"/>
    </row>
    <row r="82" spans="1:4" s="214" customFormat="1" ht="18.75" customHeight="1">
      <c r="A82" s="219" t="s">
        <v>701</v>
      </c>
      <c r="B82" s="220">
        <v>1500</v>
      </c>
      <c r="C82" s="243" t="s">
        <v>506</v>
      </c>
      <c r="D82" s="213"/>
    </row>
    <row r="83" spans="1:4" s="214" customFormat="1" ht="18.75" customHeight="1">
      <c r="A83" s="219" t="s">
        <v>507</v>
      </c>
      <c r="B83" s="220">
        <v>500</v>
      </c>
      <c r="C83" s="243" t="s">
        <v>506</v>
      </c>
      <c r="D83" s="213"/>
    </row>
    <row r="84" spans="1:4" s="214" customFormat="1" ht="18.75" customHeight="1">
      <c r="A84" s="219" t="s">
        <v>508</v>
      </c>
      <c r="B84" s="220">
        <v>200</v>
      </c>
      <c r="C84" s="243" t="s">
        <v>506</v>
      </c>
      <c r="D84" s="213"/>
    </row>
    <row r="85" spans="1:4" s="214" customFormat="1" ht="18.75" customHeight="1">
      <c r="A85" s="219" t="s">
        <v>509</v>
      </c>
      <c r="B85" s="220">
        <v>2800</v>
      </c>
      <c r="C85" s="243" t="s">
        <v>506</v>
      </c>
      <c r="D85" s="213"/>
    </row>
    <row r="86" spans="1:4" s="214" customFormat="1" ht="18.75" customHeight="1">
      <c r="A86" s="219" t="s">
        <v>702</v>
      </c>
      <c r="B86" s="220">
        <v>300</v>
      </c>
      <c r="C86" s="243" t="s">
        <v>506</v>
      </c>
      <c r="D86" s="213"/>
    </row>
    <row r="87" spans="1:4" s="214" customFormat="1" ht="18.75" customHeight="1">
      <c r="A87" s="219" t="s">
        <v>703</v>
      </c>
      <c r="B87" s="220">
        <v>1000</v>
      </c>
      <c r="C87" s="243" t="s">
        <v>506</v>
      </c>
      <c r="D87" s="213"/>
    </row>
    <row r="88" spans="1:4" s="214" customFormat="1" ht="18.75" customHeight="1">
      <c r="A88" s="219" t="s">
        <v>511</v>
      </c>
      <c r="B88" s="220">
        <v>7000</v>
      </c>
      <c r="C88" s="243" t="s">
        <v>506</v>
      </c>
      <c r="D88" s="213"/>
    </row>
    <row r="89" spans="1:4" s="214" customFormat="1" ht="18.75" customHeight="1" thickBot="1">
      <c r="A89" s="628" t="s">
        <v>510</v>
      </c>
      <c r="B89" s="629">
        <v>200</v>
      </c>
      <c r="C89" s="630" t="s">
        <v>506</v>
      </c>
      <c r="D89" s="221"/>
    </row>
    <row r="90" spans="1:4" s="214" customFormat="1" ht="18.75" customHeight="1">
      <c r="A90" s="652" t="s">
        <v>704</v>
      </c>
      <c r="B90" s="653">
        <v>560</v>
      </c>
      <c r="C90" s="654" t="s">
        <v>474</v>
      </c>
      <c r="D90" s="213"/>
    </row>
    <row r="91" spans="1:4" s="214" customFormat="1" ht="18.75" customHeight="1">
      <c r="A91" s="668" t="s">
        <v>705</v>
      </c>
      <c r="B91" s="636">
        <v>448</v>
      </c>
      <c r="C91" s="638" t="s">
        <v>474</v>
      </c>
      <c r="D91" s="213"/>
    </row>
    <row r="92" spans="1:4" s="214" customFormat="1" ht="18.75" customHeight="1">
      <c r="A92" s="668" t="s">
        <v>706</v>
      </c>
      <c r="B92" s="636">
        <v>160</v>
      </c>
      <c r="C92" s="638" t="s">
        <v>474</v>
      </c>
      <c r="D92" s="213"/>
    </row>
    <row r="93" spans="1:4" s="214" customFormat="1" ht="18.75" customHeight="1">
      <c r="A93" s="668" t="s">
        <v>707</v>
      </c>
      <c r="B93" s="636">
        <v>2500</v>
      </c>
      <c r="C93" s="638" t="s">
        <v>474</v>
      </c>
      <c r="D93" s="213"/>
    </row>
    <row r="94" spans="1:4" s="214" customFormat="1" ht="18.75" customHeight="1" thickBot="1">
      <c r="A94" s="671" t="s">
        <v>476</v>
      </c>
      <c r="B94" s="636">
        <v>500</v>
      </c>
      <c r="C94" s="638" t="s">
        <v>474</v>
      </c>
      <c r="D94" s="213"/>
    </row>
    <row r="95" spans="1:4" s="214" customFormat="1" ht="22.5" customHeight="1" thickBot="1" thickTop="1">
      <c r="A95" s="643" t="s">
        <v>132</v>
      </c>
      <c r="B95" s="657">
        <f>B80+B81+B82+B83+B84+B85+B86+B87+B88+B89+B90+B91+B92+B93+B94</f>
        <v>18768</v>
      </c>
      <c r="C95" s="644"/>
      <c r="D95" s="221">
        <f>B95</f>
        <v>18768</v>
      </c>
    </row>
    <row r="96" spans="1:4" s="214" customFormat="1" ht="33" customHeight="1" thickTop="1">
      <c r="A96" s="686" t="s">
        <v>236</v>
      </c>
      <c r="B96" s="687">
        <f>SUM(B16,B30,B32,B56,B59,B61,B63,B79,B95)</f>
        <v>201146</v>
      </c>
      <c r="C96" s="688"/>
      <c r="D96" s="221"/>
    </row>
    <row r="97" spans="1:4" s="214" customFormat="1" ht="18.75" customHeight="1">
      <c r="A97" s="1224" t="s">
        <v>514</v>
      </c>
      <c r="B97" s="1225"/>
      <c r="C97" s="1226"/>
      <c r="D97" s="221"/>
    </row>
    <row r="98" s="214" customFormat="1" ht="18.75" customHeight="1">
      <c r="D98" s="213"/>
    </row>
    <row r="99" spans="1:4" ht="24" customHeight="1">
      <c r="A99" s="1223"/>
      <c r="B99" s="1223"/>
      <c r="C99" s="1223"/>
      <c r="D99" s="7"/>
    </row>
    <row r="100" spans="3:4" ht="12.75">
      <c r="C100" s="689"/>
      <c r="D100" s="689"/>
    </row>
    <row r="101" spans="3:4" ht="12.75">
      <c r="C101" s="689"/>
      <c r="D101" s="689"/>
    </row>
    <row r="102" spans="3:4" ht="12.75">
      <c r="C102" s="689"/>
      <c r="D102" s="689"/>
    </row>
    <row r="103" spans="3:4" ht="12.75">
      <c r="C103" s="689"/>
      <c r="D103" s="689"/>
    </row>
    <row r="104" spans="3:4" ht="12.75">
      <c r="C104" s="689"/>
      <c r="D104" s="689"/>
    </row>
    <row r="105" spans="3:4" ht="12.75">
      <c r="C105" s="689"/>
      <c r="D105" s="689"/>
    </row>
    <row r="106" spans="3:4" ht="12.75">
      <c r="C106" s="689"/>
      <c r="D106" s="689"/>
    </row>
    <row r="107" spans="3:4" ht="12.75">
      <c r="C107" s="689"/>
      <c r="D107" s="689"/>
    </row>
    <row r="108" spans="3:4" ht="12.75">
      <c r="C108" s="689"/>
      <c r="D108" s="689"/>
    </row>
    <row r="109" spans="3:4" ht="12.75">
      <c r="C109" s="689"/>
      <c r="D109" s="689"/>
    </row>
    <row r="110" spans="3:4" ht="12.75">
      <c r="C110" s="689"/>
      <c r="D110" s="689"/>
    </row>
    <row r="111" spans="3:4" ht="12.75">
      <c r="C111" s="689"/>
      <c r="D111" s="689"/>
    </row>
    <row r="112" spans="3:4" ht="12.75">
      <c r="C112" s="689"/>
      <c r="D112" s="689"/>
    </row>
    <row r="113" spans="3:4" ht="12.75">
      <c r="C113" s="689"/>
      <c r="D113" s="689"/>
    </row>
    <row r="114" spans="3:4" ht="12.75">
      <c r="C114" s="689"/>
      <c r="D114" s="689"/>
    </row>
    <row r="115" spans="3:4" ht="12.75">
      <c r="C115" s="689"/>
      <c r="D115" s="689"/>
    </row>
    <row r="116" spans="3:4" ht="12.75">
      <c r="C116" s="689"/>
      <c r="D116" s="689"/>
    </row>
    <row r="117" spans="3:4" ht="12.75">
      <c r="C117" s="689"/>
      <c r="D117" s="689"/>
    </row>
    <row r="118" spans="3:4" ht="12.75">
      <c r="C118" s="689"/>
      <c r="D118" s="689"/>
    </row>
    <row r="119" spans="3:4" ht="12.75">
      <c r="C119" s="689"/>
      <c r="D119" s="689"/>
    </row>
    <row r="120" spans="3:4" ht="12.75">
      <c r="C120" s="689"/>
      <c r="D120" s="689"/>
    </row>
    <row r="121" spans="3:4" ht="12.75">
      <c r="C121" s="689"/>
      <c r="D121" s="689"/>
    </row>
    <row r="122" spans="3:4" ht="12.75">
      <c r="C122" s="689"/>
      <c r="D122" s="689"/>
    </row>
    <row r="123" spans="3:4" ht="12.75">
      <c r="C123" s="689"/>
      <c r="D123" s="689"/>
    </row>
    <row r="124" spans="3:4" ht="12.75">
      <c r="C124" s="689"/>
      <c r="D124" s="689"/>
    </row>
    <row r="125" spans="3:4" ht="12.75">
      <c r="C125" s="689"/>
      <c r="D125" s="689"/>
    </row>
    <row r="126" spans="3:4" ht="12.75">
      <c r="C126" s="689"/>
      <c r="D126" s="689"/>
    </row>
    <row r="127" spans="3:4" ht="12.75">
      <c r="C127" s="689"/>
      <c r="D127" s="689"/>
    </row>
    <row r="128" spans="3:4" ht="12.75">
      <c r="C128" s="689"/>
      <c r="D128" s="689"/>
    </row>
    <row r="129" spans="3:4" ht="12.75">
      <c r="C129" s="689"/>
      <c r="D129" s="689"/>
    </row>
    <row r="130" spans="3:4" ht="12.75">
      <c r="C130" s="689"/>
      <c r="D130" s="689"/>
    </row>
    <row r="131" spans="3:4" ht="12.75">
      <c r="C131" s="689"/>
      <c r="D131" s="689"/>
    </row>
    <row r="132" spans="3:4" ht="12.75">
      <c r="C132" s="689"/>
      <c r="D132" s="689"/>
    </row>
    <row r="133" spans="3:4" ht="12.75">
      <c r="C133" s="689"/>
      <c r="D133" s="689"/>
    </row>
    <row r="134" spans="3:4" ht="12.75">
      <c r="C134" s="689"/>
      <c r="D134" s="689"/>
    </row>
    <row r="135" spans="3:4" ht="12.75">
      <c r="C135" s="689"/>
      <c r="D135" s="689"/>
    </row>
    <row r="136" spans="3:4" ht="12.75">
      <c r="C136" s="689"/>
      <c r="D136" s="689"/>
    </row>
    <row r="137" spans="3:4" ht="12.75">
      <c r="C137" s="689"/>
      <c r="D137" s="689"/>
    </row>
    <row r="138" spans="3:4" ht="12.75">
      <c r="C138" s="689"/>
      <c r="D138" s="689"/>
    </row>
    <row r="139" spans="3:4" ht="12.75">
      <c r="C139" s="689"/>
      <c r="D139" s="689"/>
    </row>
  </sheetData>
  <sheetProtection/>
  <mergeCells count="5">
    <mergeCell ref="A1:B1"/>
    <mergeCell ref="A99:C99"/>
    <mergeCell ref="A97:C97"/>
    <mergeCell ref="A14:C14"/>
    <mergeCell ref="A3:C3"/>
  </mergeCells>
  <printOptions horizontalCentered="1"/>
  <pageMargins left="0.17" right="0.15748031496062992" top="0.48" bottom="0.59" header="0.21" footer="0.1968503937007874"/>
  <pageSetup horizontalDpi="600" verticalDpi="600" orientation="portrait" paperSize="9" scale="78" r:id="rId1"/>
  <headerFooter alignWithMargins="0">
    <oddFooter>&amp;L&amp;"Times New Roman CE,Obyčejné"&amp;8Rozpočet na rok 2009</oddFooter>
  </headerFooter>
  <rowBreaks count="1" manualBreakCount="1">
    <brk id="4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SheetLayoutView="75" zoomScalePageLayoutView="0" workbookViewId="0" topLeftCell="A1">
      <pane ySplit="1" topLeftCell="BM2" activePane="bottomLeft" state="frozen"/>
      <selection pane="topLeft" activeCell="D2" sqref="D2"/>
      <selection pane="bottomLeft" activeCell="E8" sqref="E8"/>
    </sheetView>
  </sheetViews>
  <sheetFormatPr defaultColWidth="9.00390625" defaultRowHeight="12.75"/>
  <cols>
    <col min="1" max="1" width="25.625" style="0" customWidth="1"/>
    <col min="2" max="7" width="12.125" style="0" customWidth="1"/>
    <col min="8" max="8" width="13.125" style="0" customWidth="1"/>
    <col min="9" max="10" width="11.25390625" style="0" customWidth="1"/>
  </cols>
  <sheetData>
    <row r="1" spans="1:10" ht="44.25" customHeight="1">
      <c r="A1" s="1237" t="s">
        <v>655</v>
      </c>
      <c r="B1" s="1238"/>
      <c r="C1" s="1238"/>
      <c r="D1" s="1238"/>
      <c r="E1" s="1238"/>
      <c r="F1" s="1238"/>
      <c r="G1" s="1238"/>
      <c r="H1" s="31" t="s">
        <v>739</v>
      </c>
      <c r="I1" s="28"/>
      <c r="J1" s="30"/>
    </row>
    <row r="2" spans="1:10" ht="39.75" customHeight="1">
      <c r="A2" s="1235"/>
      <c r="B2" s="111" t="s">
        <v>259</v>
      </c>
      <c r="C2" s="111" t="s">
        <v>260</v>
      </c>
      <c r="D2" s="111" t="s">
        <v>489</v>
      </c>
      <c r="E2" s="111" t="s">
        <v>264</v>
      </c>
      <c r="F2" s="111" t="s">
        <v>255</v>
      </c>
      <c r="G2" s="111" t="s">
        <v>153</v>
      </c>
      <c r="H2" s="1233" t="s">
        <v>121</v>
      </c>
      <c r="I2" s="25"/>
      <c r="J2" s="1"/>
    </row>
    <row r="3" spans="1:10" ht="38.25" customHeight="1" thickBot="1">
      <c r="A3" s="1236"/>
      <c r="B3" s="112" t="s">
        <v>228</v>
      </c>
      <c r="C3" s="112" t="s">
        <v>229</v>
      </c>
      <c r="D3" s="112" t="s">
        <v>229</v>
      </c>
      <c r="E3" s="112" t="s">
        <v>265</v>
      </c>
      <c r="F3" s="112" t="s">
        <v>266</v>
      </c>
      <c r="G3" s="112" t="s">
        <v>154</v>
      </c>
      <c r="H3" s="1234"/>
      <c r="I3" s="25"/>
      <c r="J3" s="1"/>
    </row>
    <row r="4" spans="1:10" ht="22.5" customHeight="1" thickTop="1">
      <c r="A4" s="114" t="s">
        <v>490</v>
      </c>
      <c r="B4" s="115"/>
      <c r="C4" s="116">
        <v>200</v>
      </c>
      <c r="D4" s="116"/>
      <c r="E4" s="117"/>
      <c r="F4" s="116"/>
      <c r="G4" s="118"/>
      <c r="H4" s="113">
        <f aca="true" t="shared" si="0" ref="H4:H9">SUM(B4,C4,D4,E4,F4)</f>
        <v>200</v>
      </c>
      <c r="I4" s="25"/>
      <c r="J4" s="1"/>
    </row>
    <row r="5" spans="1:10" ht="22.5" customHeight="1">
      <c r="A5" s="114" t="s">
        <v>148</v>
      </c>
      <c r="B5" s="115"/>
      <c r="C5" s="116">
        <v>728</v>
      </c>
      <c r="D5" s="116"/>
      <c r="E5" s="117"/>
      <c r="F5" s="116"/>
      <c r="G5" s="118"/>
      <c r="H5" s="113">
        <f t="shared" si="0"/>
        <v>728</v>
      </c>
      <c r="I5" s="25"/>
      <c r="J5" s="1"/>
    </row>
    <row r="6" spans="1:10" ht="22.5" customHeight="1">
      <c r="A6" s="114" t="s">
        <v>19</v>
      </c>
      <c r="B6" s="115"/>
      <c r="C6" s="116">
        <v>594</v>
      </c>
      <c r="D6" s="116"/>
      <c r="E6" s="117"/>
      <c r="F6" s="116"/>
      <c r="G6" s="118"/>
      <c r="H6" s="113">
        <f t="shared" si="0"/>
        <v>594</v>
      </c>
      <c r="I6" s="25"/>
      <c r="J6" s="1"/>
    </row>
    <row r="7" spans="1:10" ht="22.5" customHeight="1">
      <c r="A7" s="114" t="s">
        <v>491</v>
      </c>
      <c r="B7" s="115"/>
      <c r="C7" s="116">
        <v>63</v>
      </c>
      <c r="D7" s="116"/>
      <c r="E7" s="117"/>
      <c r="F7" s="116"/>
      <c r="G7" s="118"/>
      <c r="H7" s="113">
        <f t="shared" si="0"/>
        <v>63</v>
      </c>
      <c r="I7" s="25"/>
      <c r="J7" s="1"/>
    </row>
    <row r="8" spans="1:10" ht="22.5" customHeight="1">
      <c r="A8" s="114" t="s">
        <v>22</v>
      </c>
      <c r="B8" s="115"/>
      <c r="C8" s="116">
        <v>117</v>
      </c>
      <c r="D8" s="116"/>
      <c r="E8" s="117"/>
      <c r="F8" s="116"/>
      <c r="G8" s="118"/>
      <c r="H8" s="113">
        <f t="shared" si="0"/>
        <v>117</v>
      </c>
      <c r="I8" s="25"/>
      <c r="J8" s="1"/>
    </row>
    <row r="9" spans="1:10" ht="22.5" customHeight="1">
      <c r="A9" s="114" t="s">
        <v>15</v>
      </c>
      <c r="B9" s="115"/>
      <c r="C9" s="116">
        <v>49</v>
      </c>
      <c r="D9" s="116"/>
      <c r="E9" s="117"/>
      <c r="F9" s="116"/>
      <c r="G9" s="118"/>
      <c r="H9" s="113">
        <f t="shared" si="0"/>
        <v>49</v>
      </c>
      <c r="I9" s="25"/>
      <c r="J9" s="1"/>
    </row>
    <row r="10" spans="1:10" ht="22.5" customHeight="1">
      <c r="A10" s="114" t="s">
        <v>16</v>
      </c>
      <c r="B10" s="115"/>
      <c r="C10" s="116">
        <v>126</v>
      </c>
      <c r="D10" s="116"/>
      <c r="E10" s="117"/>
      <c r="F10" s="116"/>
      <c r="G10" s="118"/>
      <c r="H10" s="113">
        <f>SUM(B10,C10,D10,E10,F10)</f>
        <v>126</v>
      </c>
      <c r="I10" s="25"/>
      <c r="J10" s="1"/>
    </row>
    <row r="11" spans="1:10" ht="22.5" customHeight="1">
      <c r="A11" s="114" t="s">
        <v>21</v>
      </c>
      <c r="B11" s="115"/>
      <c r="C11" s="116"/>
      <c r="D11" s="116">
        <v>97</v>
      </c>
      <c r="E11" s="117"/>
      <c r="F11" s="116"/>
      <c r="G11" s="118"/>
      <c r="H11" s="113">
        <f>SUM(B11,C11,D11,E11,F11)</f>
        <v>97</v>
      </c>
      <c r="I11" s="25"/>
      <c r="J11" s="1"/>
    </row>
    <row r="12" spans="1:10" ht="22.5" customHeight="1">
      <c r="A12" s="114" t="s">
        <v>492</v>
      </c>
      <c r="B12" s="115"/>
      <c r="C12" s="116">
        <v>163.8</v>
      </c>
      <c r="D12" s="116"/>
      <c r="E12" s="117"/>
      <c r="F12" s="116"/>
      <c r="G12" s="118"/>
      <c r="H12" s="113">
        <f aca="true" t="shared" si="1" ref="H12:H31">SUM(B12,C12,D12,E12,F12)</f>
        <v>163.8</v>
      </c>
      <c r="I12" s="25"/>
      <c r="J12" s="1"/>
    </row>
    <row r="13" spans="1:10" ht="22.5" customHeight="1">
      <c r="A13" s="114" t="s">
        <v>493</v>
      </c>
      <c r="B13" s="115"/>
      <c r="C13" s="116">
        <v>433</v>
      </c>
      <c r="D13" s="116"/>
      <c r="E13" s="117"/>
      <c r="F13" s="116"/>
      <c r="G13" s="118"/>
      <c r="H13" s="113">
        <f t="shared" si="1"/>
        <v>433</v>
      </c>
      <c r="I13" s="25"/>
      <c r="J13" s="1"/>
    </row>
    <row r="14" spans="1:10" ht="22.5" customHeight="1">
      <c r="A14" s="114" t="s">
        <v>494</v>
      </c>
      <c r="B14" s="115"/>
      <c r="C14" s="116">
        <v>145</v>
      </c>
      <c r="D14" s="116"/>
      <c r="E14" s="117"/>
      <c r="F14" s="116"/>
      <c r="G14" s="118"/>
      <c r="H14" s="113">
        <f t="shared" si="1"/>
        <v>145</v>
      </c>
      <c r="I14" s="25"/>
      <c r="J14" s="1"/>
    </row>
    <row r="15" spans="1:10" ht="22.5" customHeight="1">
      <c r="A15" s="114" t="s">
        <v>150</v>
      </c>
      <c r="B15" s="115"/>
      <c r="C15" s="116">
        <v>21.7</v>
      </c>
      <c r="D15" s="116"/>
      <c r="E15" s="117"/>
      <c r="F15" s="116"/>
      <c r="G15" s="118"/>
      <c r="H15" s="113">
        <f t="shared" si="1"/>
        <v>21.7</v>
      </c>
      <c r="I15" s="25"/>
      <c r="J15" s="1"/>
    </row>
    <row r="16" spans="1:10" ht="22.5" customHeight="1">
      <c r="A16" s="114" t="s">
        <v>17</v>
      </c>
      <c r="B16" s="115"/>
      <c r="C16" s="116">
        <v>181</v>
      </c>
      <c r="D16" s="116"/>
      <c r="E16" s="117"/>
      <c r="F16" s="116"/>
      <c r="G16" s="118"/>
      <c r="H16" s="113">
        <f t="shared" si="1"/>
        <v>181</v>
      </c>
      <c r="I16" s="25"/>
      <c r="J16" s="1"/>
    </row>
    <row r="17" spans="1:9" ht="22.5" customHeight="1">
      <c r="A17" s="119" t="s">
        <v>23</v>
      </c>
      <c r="B17" s="120">
        <v>64.5</v>
      </c>
      <c r="C17" s="116"/>
      <c r="D17" s="116"/>
      <c r="E17" s="117"/>
      <c r="F17" s="116"/>
      <c r="G17" s="118"/>
      <c r="H17" s="113">
        <f t="shared" si="1"/>
        <v>64.5</v>
      </c>
      <c r="I17" s="25"/>
    </row>
    <row r="18" spans="1:9" ht="22.5" customHeight="1">
      <c r="A18" s="121" t="s">
        <v>27</v>
      </c>
      <c r="B18" s="120">
        <v>222.5</v>
      </c>
      <c r="C18" s="116"/>
      <c r="D18" s="116"/>
      <c r="E18" s="117"/>
      <c r="F18" s="116"/>
      <c r="G18" s="118"/>
      <c r="H18" s="113">
        <f t="shared" si="1"/>
        <v>222.5</v>
      </c>
      <c r="I18" s="25"/>
    </row>
    <row r="19" spans="1:9" ht="22.5" customHeight="1">
      <c r="A19" s="121" t="s">
        <v>25</v>
      </c>
      <c r="B19" s="120">
        <v>0</v>
      </c>
      <c r="C19" s="116"/>
      <c r="D19" s="116"/>
      <c r="E19" s="117"/>
      <c r="F19" s="116"/>
      <c r="G19" s="118"/>
      <c r="H19" s="113">
        <f t="shared" si="1"/>
        <v>0</v>
      </c>
      <c r="I19" s="25"/>
    </row>
    <row r="20" spans="1:9" ht="22.5" customHeight="1">
      <c r="A20" s="121" t="s">
        <v>24</v>
      </c>
      <c r="B20" s="120">
        <v>146.2</v>
      </c>
      <c r="C20" s="116"/>
      <c r="D20" s="116"/>
      <c r="E20" s="117"/>
      <c r="F20" s="116"/>
      <c r="G20" s="118"/>
      <c r="H20" s="113">
        <f t="shared" si="1"/>
        <v>146.2</v>
      </c>
      <c r="I20" s="25"/>
    </row>
    <row r="21" spans="1:9" ht="22.5" customHeight="1">
      <c r="A21" s="121" t="s">
        <v>33</v>
      </c>
      <c r="B21" s="120">
        <v>115.1</v>
      </c>
      <c r="C21" s="116"/>
      <c r="D21" s="116"/>
      <c r="E21" s="117"/>
      <c r="F21" s="116"/>
      <c r="G21" s="118"/>
      <c r="H21" s="113">
        <f t="shared" si="1"/>
        <v>115.1</v>
      </c>
      <c r="I21" s="25"/>
    </row>
    <row r="22" spans="1:9" ht="22.5" customHeight="1">
      <c r="A22" s="121" t="s">
        <v>34</v>
      </c>
      <c r="B22" s="120">
        <v>11.9</v>
      </c>
      <c r="C22" s="116"/>
      <c r="D22" s="116"/>
      <c r="E22" s="117"/>
      <c r="F22" s="116"/>
      <c r="G22" s="118"/>
      <c r="H22" s="113">
        <f t="shared" si="1"/>
        <v>11.9</v>
      </c>
      <c r="I22" s="25"/>
    </row>
    <row r="23" spans="1:9" ht="22.5" customHeight="1">
      <c r="A23" s="121" t="s">
        <v>35</v>
      </c>
      <c r="B23" s="120">
        <v>0</v>
      </c>
      <c r="C23" s="116"/>
      <c r="D23" s="116"/>
      <c r="E23" s="117"/>
      <c r="F23" s="116"/>
      <c r="G23" s="118"/>
      <c r="H23" s="113">
        <f t="shared" si="1"/>
        <v>0</v>
      </c>
      <c r="I23" s="25"/>
    </row>
    <row r="24" spans="1:9" ht="22.5" customHeight="1">
      <c r="A24" s="121" t="s">
        <v>26</v>
      </c>
      <c r="B24" s="120">
        <v>0</v>
      </c>
      <c r="C24" s="116"/>
      <c r="D24" s="116"/>
      <c r="E24" s="117"/>
      <c r="F24" s="116"/>
      <c r="G24" s="118"/>
      <c r="H24" s="113">
        <f t="shared" si="1"/>
        <v>0</v>
      </c>
      <c r="I24" s="25"/>
    </row>
    <row r="25" spans="1:9" ht="22.5" customHeight="1">
      <c r="A25" s="121" t="s">
        <v>32</v>
      </c>
      <c r="B25" s="120">
        <v>0</v>
      </c>
      <c r="C25" s="116"/>
      <c r="D25" s="116"/>
      <c r="E25" s="117"/>
      <c r="F25" s="116"/>
      <c r="G25" s="118"/>
      <c r="H25" s="113">
        <f t="shared" si="1"/>
        <v>0</v>
      </c>
      <c r="I25" s="25"/>
    </row>
    <row r="26" spans="1:9" ht="22.5" customHeight="1">
      <c r="A26" s="121" t="s">
        <v>30</v>
      </c>
      <c r="B26" s="120">
        <v>125.4</v>
      </c>
      <c r="C26" s="116"/>
      <c r="D26" s="116"/>
      <c r="E26" s="117"/>
      <c r="F26" s="116"/>
      <c r="G26" s="118"/>
      <c r="H26" s="113">
        <f t="shared" si="1"/>
        <v>125.4</v>
      </c>
      <c r="I26" s="25"/>
    </row>
    <row r="27" spans="1:9" ht="22.5" customHeight="1">
      <c r="A27" s="121" t="s">
        <v>36</v>
      </c>
      <c r="B27" s="120">
        <v>71</v>
      </c>
      <c r="C27" s="116"/>
      <c r="D27" s="116"/>
      <c r="E27" s="117"/>
      <c r="F27" s="116"/>
      <c r="G27" s="118"/>
      <c r="H27" s="113">
        <f t="shared" si="1"/>
        <v>71</v>
      </c>
      <c r="I27" s="25"/>
    </row>
    <row r="28" spans="1:9" ht="22.5" customHeight="1">
      <c r="A28" s="121" t="s">
        <v>29</v>
      </c>
      <c r="B28" s="120">
        <v>119.5</v>
      </c>
      <c r="C28" s="116"/>
      <c r="D28" s="116"/>
      <c r="E28" s="117"/>
      <c r="F28" s="116"/>
      <c r="G28" s="118"/>
      <c r="H28" s="113">
        <f t="shared" si="1"/>
        <v>119.5</v>
      </c>
      <c r="I28" s="25"/>
    </row>
    <row r="29" spans="1:9" ht="22.5" customHeight="1">
      <c r="A29" s="121" t="s">
        <v>37</v>
      </c>
      <c r="B29" s="120">
        <v>0</v>
      </c>
      <c r="C29" s="116"/>
      <c r="D29" s="116"/>
      <c r="E29" s="117"/>
      <c r="F29" s="116"/>
      <c r="G29" s="118"/>
      <c r="H29" s="113">
        <f t="shared" si="1"/>
        <v>0</v>
      </c>
      <c r="I29" s="25"/>
    </row>
    <row r="30" spans="1:9" ht="22.5" customHeight="1">
      <c r="A30" s="121" t="s">
        <v>28</v>
      </c>
      <c r="B30" s="120">
        <v>0</v>
      </c>
      <c r="C30" s="116"/>
      <c r="D30" s="116"/>
      <c r="E30" s="117"/>
      <c r="F30" s="116"/>
      <c r="G30" s="118"/>
      <c r="H30" s="113">
        <f t="shared" si="1"/>
        <v>0</v>
      </c>
      <c r="I30" s="25"/>
    </row>
    <row r="31" spans="1:9" ht="22.5" customHeight="1">
      <c r="A31" s="572" t="s">
        <v>717</v>
      </c>
      <c r="B31" s="573">
        <v>74</v>
      </c>
      <c r="C31" s="574"/>
      <c r="D31" s="574"/>
      <c r="E31" s="575"/>
      <c r="F31" s="574"/>
      <c r="G31" s="576"/>
      <c r="H31" s="577">
        <f t="shared" si="1"/>
        <v>74</v>
      </c>
      <c r="I31" s="25"/>
    </row>
    <row r="32" spans="1:9" ht="22.5" customHeight="1" thickBot="1">
      <c r="A32" s="579" t="s">
        <v>725</v>
      </c>
      <c r="B32" s="580"/>
      <c r="C32" s="581"/>
      <c r="D32" s="582"/>
      <c r="E32" s="122">
        <v>0</v>
      </c>
      <c r="F32" s="122">
        <v>616</v>
      </c>
      <c r="G32" s="123">
        <v>6</v>
      </c>
      <c r="H32" s="583">
        <f>SUM(B32,C32,E32,F32,G32)</f>
        <v>622</v>
      </c>
      <c r="I32" s="25"/>
    </row>
    <row r="33" spans="1:9" ht="39" customHeight="1" thickTop="1">
      <c r="A33" s="229" t="s">
        <v>269</v>
      </c>
      <c r="B33" s="125">
        <f>SUM(B17:B32)</f>
        <v>950.0999999999999</v>
      </c>
      <c r="C33" s="578">
        <f aca="true" t="shared" si="2" ref="C33:H33">SUM(C4:C32)</f>
        <v>2821.5</v>
      </c>
      <c r="D33" s="578">
        <f t="shared" si="2"/>
        <v>97</v>
      </c>
      <c r="E33" s="578">
        <f t="shared" si="2"/>
        <v>0</v>
      </c>
      <c r="F33" s="578">
        <f t="shared" si="2"/>
        <v>616</v>
      </c>
      <c r="G33" s="584">
        <f t="shared" si="2"/>
        <v>6</v>
      </c>
      <c r="H33" s="124">
        <f t="shared" si="2"/>
        <v>4490.6</v>
      </c>
      <c r="I33" s="25"/>
    </row>
    <row r="34" spans="1:8" ht="12.75">
      <c r="A34" s="45"/>
      <c r="B34" s="45"/>
      <c r="C34" s="45"/>
      <c r="D34" s="45"/>
      <c r="E34" s="45"/>
      <c r="F34" s="45"/>
      <c r="G34" s="45"/>
      <c r="H34" s="45"/>
    </row>
    <row r="35" spans="1:9" ht="21.75" customHeight="1">
      <c r="A35" s="71"/>
      <c r="B35" s="45"/>
      <c r="C35" s="45"/>
      <c r="D35" s="45"/>
      <c r="E35" s="45"/>
      <c r="F35" s="45"/>
      <c r="G35" s="45"/>
      <c r="H35" s="45"/>
      <c r="I35" s="27"/>
    </row>
  </sheetData>
  <sheetProtection/>
  <mergeCells count="3">
    <mergeCell ref="H2:H3"/>
    <mergeCell ref="A2:A3"/>
    <mergeCell ref="A1:G1"/>
  </mergeCells>
  <printOptions horizontalCentered="1"/>
  <pageMargins left="0.17" right="0.16" top="0.6" bottom="0.4330708661417323" header="0.2362204724409449" footer="0.1968503937007874"/>
  <pageSetup horizontalDpi="600" verticalDpi="600" orientation="portrait" paperSize="9" scale="90" r:id="rId1"/>
  <headerFooter alignWithMargins="0">
    <oddFooter>&amp;L&amp;"Times New Roman CE,Obyčejné"&amp;8Rozpočet na rok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pane ySplit="2" topLeftCell="BM15" activePane="bottomLeft" state="frozen"/>
      <selection pane="topLeft" activeCell="D2" sqref="D2"/>
      <selection pane="bottomLeft" activeCell="H11" sqref="H11"/>
    </sheetView>
  </sheetViews>
  <sheetFormatPr defaultColWidth="9.00390625" defaultRowHeight="12.75"/>
  <cols>
    <col min="1" max="1" width="5.625" style="2" customWidth="1"/>
    <col min="2" max="2" width="35.25390625" style="2" customWidth="1"/>
    <col min="3" max="3" width="12.625" style="2" customWidth="1"/>
    <col min="4" max="4" width="13.625" style="2" customWidth="1"/>
    <col min="5" max="7" width="12.625" style="2" customWidth="1"/>
    <col min="8" max="8" width="13.625" style="2" customWidth="1"/>
    <col min="9" max="12" width="12.625" style="2" customWidth="1"/>
    <col min="13" max="13" width="14.00390625" style="2" customWidth="1"/>
    <col min="14" max="14" width="16.625" style="2" customWidth="1"/>
    <col min="15" max="16384" width="9.125" style="2" customWidth="1"/>
  </cols>
  <sheetData>
    <row r="1" spans="1:13" ht="67.5" customHeight="1">
      <c r="A1" s="1249" t="s">
        <v>618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615" t="s">
        <v>740</v>
      </c>
    </row>
    <row r="2" spans="1:13" ht="204" customHeight="1">
      <c r="A2" s="1256" t="s">
        <v>781</v>
      </c>
      <c r="B2" s="1257"/>
      <c r="C2" s="617" t="s">
        <v>779</v>
      </c>
      <c r="D2" s="617" t="s">
        <v>780</v>
      </c>
      <c r="E2" s="618" t="s">
        <v>773</v>
      </c>
      <c r="F2" s="619" t="s">
        <v>624</v>
      </c>
      <c r="G2" s="619" t="s">
        <v>778</v>
      </c>
      <c r="H2" s="619" t="s">
        <v>768</v>
      </c>
      <c r="I2" s="619" t="s">
        <v>776</v>
      </c>
      <c r="J2" s="619" t="s">
        <v>774</v>
      </c>
      <c r="K2" s="619" t="s">
        <v>775</v>
      </c>
      <c r="L2" s="618" t="s">
        <v>777</v>
      </c>
      <c r="M2" s="620" t="s">
        <v>80</v>
      </c>
    </row>
    <row r="3" spans="1:13" ht="39" customHeight="1">
      <c r="A3" s="1250" t="s">
        <v>366</v>
      </c>
      <c r="B3" s="464" t="s">
        <v>487</v>
      </c>
      <c r="C3" s="472">
        <v>8570</v>
      </c>
      <c r="D3" s="472">
        <v>61885</v>
      </c>
      <c r="E3" s="473">
        <v>15700</v>
      </c>
      <c r="F3" s="473">
        <v>3905</v>
      </c>
      <c r="G3" s="473">
        <v>3700</v>
      </c>
      <c r="H3" s="473">
        <v>16150</v>
      </c>
      <c r="I3" s="473">
        <v>0</v>
      </c>
      <c r="J3" s="473">
        <v>300</v>
      </c>
      <c r="K3" s="473">
        <v>0</v>
      </c>
      <c r="L3" s="472">
        <v>1800</v>
      </c>
      <c r="M3" s="474">
        <f>SUM(C3:L3)</f>
        <v>112010</v>
      </c>
    </row>
    <row r="4" spans="1:13" ht="39" customHeight="1">
      <c r="A4" s="1251"/>
      <c r="B4" s="464" t="s">
        <v>488</v>
      </c>
      <c r="C4" s="472">
        <v>7000</v>
      </c>
      <c r="D4" s="472">
        <v>17500</v>
      </c>
      <c r="E4" s="473">
        <v>15000</v>
      </c>
      <c r="F4" s="473">
        <v>150</v>
      </c>
      <c r="G4" s="473">
        <v>1000</v>
      </c>
      <c r="H4" s="473">
        <v>500</v>
      </c>
      <c r="I4" s="473">
        <v>2000</v>
      </c>
      <c r="J4" s="473">
        <v>800</v>
      </c>
      <c r="K4" s="473">
        <v>0</v>
      </c>
      <c r="L4" s="472">
        <v>3000</v>
      </c>
      <c r="M4" s="474">
        <f aca="true" t="shared" si="0" ref="M4:M26">SUM(C4:L4)</f>
        <v>46950</v>
      </c>
    </row>
    <row r="5" spans="1:13" ht="39" customHeight="1">
      <c r="A5" s="1251"/>
      <c r="B5" s="464" t="s">
        <v>367</v>
      </c>
      <c r="C5" s="472">
        <v>200</v>
      </c>
      <c r="D5" s="472">
        <v>1050</v>
      </c>
      <c r="E5" s="473">
        <v>0</v>
      </c>
      <c r="F5" s="473">
        <v>0</v>
      </c>
      <c r="G5" s="473">
        <v>0</v>
      </c>
      <c r="H5" s="473">
        <v>1520</v>
      </c>
      <c r="I5" s="473">
        <v>0</v>
      </c>
      <c r="J5" s="473">
        <v>0</v>
      </c>
      <c r="K5" s="473">
        <v>0</v>
      </c>
      <c r="L5" s="472">
        <v>0</v>
      </c>
      <c r="M5" s="474">
        <f t="shared" si="0"/>
        <v>2770</v>
      </c>
    </row>
    <row r="6" spans="1:13" ht="39" customHeight="1">
      <c r="A6" s="1251"/>
      <c r="B6" s="464" t="s">
        <v>88</v>
      </c>
      <c r="C6" s="472">
        <v>0</v>
      </c>
      <c r="D6" s="472">
        <v>300</v>
      </c>
      <c r="E6" s="473">
        <v>0</v>
      </c>
      <c r="F6" s="473">
        <v>0</v>
      </c>
      <c r="G6" s="473">
        <v>0</v>
      </c>
      <c r="H6" s="473">
        <v>800</v>
      </c>
      <c r="I6" s="473">
        <v>0</v>
      </c>
      <c r="J6" s="473">
        <v>0</v>
      </c>
      <c r="K6" s="473">
        <v>0</v>
      </c>
      <c r="L6" s="472">
        <v>0</v>
      </c>
      <c r="M6" s="474">
        <f t="shared" si="0"/>
        <v>1100</v>
      </c>
    </row>
    <row r="7" spans="1:13" ht="39" customHeight="1">
      <c r="A7" s="1251"/>
      <c r="B7" s="464" t="s">
        <v>89</v>
      </c>
      <c r="C7" s="472">
        <v>2900</v>
      </c>
      <c r="D7" s="472">
        <v>10320</v>
      </c>
      <c r="E7" s="473">
        <v>5842</v>
      </c>
      <c r="F7" s="473">
        <v>275</v>
      </c>
      <c r="G7" s="473">
        <v>2000</v>
      </c>
      <c r="H7" s="473">
        <v>0</v>
      </c>
      <c r="I7" s="473">
        <v>370</v>
      </c>
      <c r="J7" s="473">
        <v>595</v>
      </c>
      <c r="K7" s="473">
        <v>75</v>
      </c>
      <c r="L7" s="472">
        <v>2100</v>
      </c>
      <c r="M7" s="474">
        <f t="shared" si="0"/>
        <v>24477</v>
      </c>
    </row>
    <row r="8" spans="1:13" ht="39" customHeight="1">
      <c r="A8" s="1251"/>
      <c r="B8" s="464" t="s">
        <v>90</v>
      </c>
      <c r="C8" s="472">
        <v>350</v>
      </c>
      <c r="D8" s="472">
        <v>1500</v>
      </c>
      <c r="E8" s="473">
        <v>350</v>
      </c>
      <c r="F8" s="473">
        <v>0</v>
      </c>
      <c r="G8" s="473">
        <v>0</v>
      </c>
      <c r="H8" s="473">
        <v>0</v>
      </c>
      <c r="I8" s="473">
        <v>0</v>
      </c>
      <c r="J8" s="473">
        <v>0</v>
      </c>
      <c r="K8" s="473">
        <v>0</v>
      </c>
      <c r="L8" s="472">
        <v>0</v>
      </c>
      <c r="M8" s="611">
        <f t="shared" si="0"/>
        <v>2200</v>
      </c>
    </row>
    <row r="9" spans="1:13" ht="39" customHeight="1">
      <c r="A9" s="1251"/>
      <c r="B9" s="464" t="s">
        <v>91</v>
      </c>
      <c r="C9" s="472">
        <v>3290</v>
      </c>
      <c r="D9" s="472">
        <v>4725</v>
      </c>
      <c r="E9" s="473">
        <v>850</v>
      </c>
      <c r="F9" s="473">
        <v>300</v>
      </c>
      <c r="G9" s="473">
        <v>1282</v>
      </c>
      <c r="H9" s="473">
        <v>1980</v>
      </c>
      <c r="I9" s="473">
        <v>1690</v>
      </c>
      <c r="J9" s="473">
        <v>150</v>
      </c>
      <c r="K9" s="473">
        <v>0</v>
      </c>
      <c r="L9" s="472">
        <v>1130</v>
      </c>
      <c r="M9" s="612">
        <f>C9+D9+E9+F9+G9+H9+I9+J9+K9+L9</f>
        <v>15397</v>
      </c>
    </row>
    <row r="10" spans="1:13" ht="39" customHeight="1">
      <c r="A10" s="1251"/>
      <c r="B10" s="464" t="s">
        <v>368</v>
      </c>
      <c r="C10" s="472">
        <v>0</v>
      </c>
      <c r="D10" s="472">
        <v>0</v>
      </c>
      <c r="E10" s="473">
        <v>0</v>
      </c>
      <c r="F10" s="473">
        <v>0</v>
      </c>
      <c r="G10" s="473">
        <v>0</v>
      </c>
      <c r="H10" s="473">
        <v>10057</v>
      </c>
      <c r="I10" s="473">
        <v>0</v>
      </c>
      <c r="J10" s="473">
        <v>0</v>
      </c>
      <c r="K10" s="473">
        <v>0</v>
      </c>
      <c r="L10" s="472">
        <v>0</v>
      </c>
      <c r="M10" s="612">
        <f aca="true" t="shared" si="1" ref="M10:M16">C10+D10+E10+F10+G10+H10+I10+J10+K10+L10</f>
        <v>10057</v>
      </c>
    </row>
    <row r="11" spans="1:13" ht="39" customHeight="1">
      <c r="A11" s="1251"/>
      <c r="B11" s="464" t="s">
        <v>92</v>
      </c>
      <c r="C11" s="472">
        <v>540</v>
      </c>
      <c r="D11" s="472">
        <v>1150</v>
      </c>
      <c r="E11" s="473">
        <v>1956</v>
      </c>
      <c r="F11" s="473">
        <v>160</v>
      </c>
      <c r="G11" s="473">
        <v>120</v>
      </c>
      <c r="H11" s="473">
        <v>0</v>
      </c>
      <c r="I11" s="473">
        <v>0</v>
      </c>
      <c r="J11" s="473">
        <v>50</v>
      </c>
      <c r="K11" s="473">
        <v>0</v>
      </c>
      <c r="L11" s="472">
        <v>140</v>
      </c>
      <c r="M11" s="612">
        <f t="shared" si="1"/>
        <v>4116</v>
      </c>
    </row>
    <row r="12" spans="1:13" ht="39" customHeight="1">
      <c r="A12" s="1251"/>
      <c r="B12" s="464" t="s">
        <v>93</v>
      </c>
      <c r="C12" s="472">
        <v>0</v>
      </c>
      <c r="D12" s="472">
        <v>0</v>
      </c>
      <c r="E12" s="473">
        <v>0</v>
      </c>
      <c r="F12" s="473">
        <v>0</v>
      </c>
      <c r="G12" s="473">
        <v>0</v>
      </c>
      <c r="H12" s="473">
        <v>2995.9</v>
      </c>
      <c r="I12" s="473">
        <v>1050</v>
      </c>
      <c r="J12" s="473">
        <v>0</v>
      </c>
      <c r="K12" s="473">
        <v>0</v>
      </c>
      <c r="L12" s="472">
        <v>0</v>
      </c>
      <c r="M12" s="612">
        <f t="shared" si="1"/>
        <v>4045.9</v>
      </c>
    </row>
    <row r="13" spans="1:13" ht="39" customHeight="1">
      <c r="A13" s="1251"/>
      <c r="B13" s="464" t="s">
        <v>94</v>
      </c>
      <c r="C13" s="472">
        <v>170</v>
      </c>
      <c r="D13" s="472">
        <v>190</v>
      </c>
      <c r="E13" s="473">
        <v>560</v>
      </c>
      <c r="F13" s="473">
        <v>50</v>
      </c>
      <c r="G13" s="473">
        <v>27</v>
      </c>
      <c r="H13" s="473">
        <v>17992</v>
      </c>
      <c r="I13" s="473">
        <v>0</v>
      </c>
      <c r="J13" s="473">
        <v>5</v>
      </c>
      <c r="K13" s="473">
        <v>0</v>
      </c>
      <c r="L13" s="472">
        <v>170</v>
      </c>
      <c r="M13" s="612">
        <f t="shared" si="1"/>
        <v>19164</v>
      </c>
    </row>
    <row r="14" spans="1:13" ht="39" customHeight="1">
      <c r="A14" s="1251"/>
      <c r="B14" s="464" t="s">
        <v>770</v>
      </c>
      <c r="C14" s="472">
        <v>0</v>
      </c>
      <c r="D14" s="472">
        <v>0</v>
      </c>
      <c r="E14" s="473">
        <v>0</v>
      </c>
      <c r="F14" s="473">
        <v>0</v>
      </c>
      <c r="G14" s="473">
        <v>0</v>
      </c>
      <c r="H14" s="473">
        <v>85118.9</v>
      </c>
      <c r="I14" s="473">
        <v>0</v>
      </c>
      <c r="J14" s="473">
        <v>0</v>
      </c>
      <c r="K14" s="473">
        <v>0</v>
      </c>
      <c r="L14" s="472">
        <v>0</v>
      </c>
      <c r="M14" s="612">
        <f t="shared" si="1"/>
        <v>85118.9</v>
      </c>
    </row>
    <row r="15" spans="1:13" ht="39" customHeight="1">
      <c r="A15" s="1251"/>
      <c r="B15" s="464" t="s">
        <v>96</v>
      </c>
      <c r="C15" s="472">
        <v>550</v>
      </c>
      <c r="D15" s="472">
        <v>1598</v>
      </c>
      <c r="E15" s="473">
        <v>720</v>
      </c>
      <c r="F15" s="473">
        <v>0</v>
      </c>
      <c r="G15" s="473">
        <v>70</v>
      </c>
      <c r="H15" s="473">
        <v>0</v>
      </c>
      <c r="I15" s="473">
        <v>100</v>
      </c>
      <c r="J15" s="473">
        <v>30</v>
      </c>
      <c r="K15" s="473">
        <v>0</v>
      </c>
      <c r="L15" s="472">
        <v>390</v>
      </c>
      <c r="M15" s="612">
        <f t="shared" si="1"/>
        <v>3458</v>
      </c>
    </row>
    <row r="16" spans="1:13" ht="39" customHeight="1" thickBot="1">
      <c r="A16" s="1251"/>
      <c r="B16" s="465" t="s">
        <v>97</v>
      </c>
      <c r="C16" s="475">
        <v>0</v>
      </c>
      <c r="D16" s="475">
        <v>0</v>
      </c>
      <c r="E16" s="473">
        <v>0</v>
      </c>
      <c r="F16" s="473">
        <v>0</v>
      </c>
      <c r="G16" s="473">
        <v>0</v>
      </c>
      <c r="H16" s="473">
        <v>1995.5</v>
      </c>
      <c r="I16" s="473">
        <v>0</v>
      </c>
      <c r="J16" s="473">
        <v>0</v>
      </c>
      <c r="K16" s="479">
        <v>0</v>
      </c>
      <c r="L16" s="475">
        <v>0</v>
      </c>
      <c r="M16" s="613">
        <f t="shared" si="1"/>
        <v>1995.5</v>
      </c>
    </row>
    <row r="17" spans="1:13" ht="39" customHeight="1" thickBot="1" thickTop="1">
      <c r="A17" s="1252"/>
      <c r="B17" s="469" t="s">
        <v>369</v>
      </c>
      <c r="C17" s="476">
        <f aca="true" t="shared" si="2" ref="C17:H17">SUM(C3:C16)</f>
        <v>23570</v>
      </c>
      <c r="D17" s="476">
        <f t="shared" si="2"/>
        <v>100218</v>
      </c>
      <c r="E17" s="476">
        <f t="shared" si="2"/>
        <v>40978</v>
      </c>
      <c r="F17" s="476">
        <f>SUM(F3:F16)</f>
        <v>4840</v>
      </c>
      <c r="G17" s="476">
        <f>SUM(G3:G16)</f>
        <v>8199</v>
      </c>
      <c r="H17" s="476">
        <f t="shared" si="2"/>
        <v>139109.3</v>
      </c>
      <c r="I17" s="476">
        <f>SUM(I3:I16)</f>
        <v>5210</v>
      </c>
      <c r="J17" s="476">
        <f>SUM(J3:J16)</f>
        <v>1930</v>
      </c>
      <c r="K17" s="476">
        <f>SUM(K3:K16)</f>
        <v>75</v>
      </c>
      <c r="L17" s="477">
        <f>SUM(L3:L16)</f>
        <v>8730</v>
      </c>
      <c r="M17" s="476">
        <f>C17+D17+E17+F17+G17+H17+I17+J17+K17+L17</f>
        <v>332859.3</v>
      </c>
    </row>
    <row r="18" spans="1:13" ht="39" customHeight="1">
      <c r="A18" s="1253" t="s">
        <v>370</v>
      </c>
      <c r="B18" s="466" t="s">
        <v>81</v>
      </c>
      <c r="C18" s="474">
        <v>35081</v>
      </c>
      <c r="D18" s="474">
        <v>88464</v>
      </c>
      <c r="E18" s="473">
        <v>54392</v>
      </c>
      <c r="F18" s="474">
        <v>0</v>
      </c>
      <c r="G18" s="473">
        <v>60</v>
      </c>
      <c r="H18" s="474">
        <v>0</v>
      </c>
      <c r="I18" s="474">
        <v>0</v>
      </c>
      <c r="J18" s="474">
        <v>0</v>
      </c>
      <c r="K18" s="474">
        <v>0</v>
      </c>
      <c r="L18" s="478">
        <v>120</v>
      </c>
      <c r="M18" s="474">
        <f t="shared" si="0"/>
        <v>178117</v>
      </c>
    </row>
    <row r="19" spans="1:13" ht="39" customHeight="1">
      <c r="A19" s="1254"/>
      <c r="B19" s="467" t="s">
        <v>103</v>
      </c>
      <c r="C19" s="473">
        <v>7952</v>
      </c>
      <c r="D19" s="473">
        <v>40850</v>
      </c>
      <c r="E19" s="473">
        <v>10585</v>
      </c>
      <c r="F19" s="474">
        <v>3700</v>
      </c>
      <c r="G19" s="473">
        <v>6496</v>
      </c>
      <c r="H19" s="474">
        <v>25673.5</v>
      </c>
      <c r="I19" s="474">
        <v>37</v>
      </c>
      <c r="J19" s="474">
        <v>1040</v>
      </c>
      <c r="K19" s="474">
        <v>3300</v>
      </c>
      <c r="L19" s="472">
        <v>14900</v>
      </c>
      <c r="M19" s="474">
        <f t="shared" si="0"/>
        <v>114533.5</v>
      </c>
    </row>
    <row r="20" spans="1:13" ht="39" customHeight="1">
      <c r="A20" s="1254"/>
      <c r="B20" s="467" t="s">
        <v>82</v>
      </c>
      <c r="C20" s="473">
        <v>0</v>
      </c>
      <c r="D20" s="473">
        <v>0</v>
      </c>
      <c r="E20" s="473">
        <v>0</v>
      </c>
      <c r="F20" s="474">
        <v>0</v>
      </c>
      <c r="G20" s="473">
        <v>0</v>
      </c>
      <c r="H20" s="474">
        <v>4461.8</v>
      </c>
      <c r="I20" s="474">
        <v>0</v>
      </c>
      <c r="J20" s="474">
        <v>950</v>
      </c>
      <c r="K20" s="474">
        <v>0</v>
      </c>
      <c r="L20" s="472">
        <v>0</v>
      </c>
      <c r="M20" s="474">
        <f t="shared" si="0"/>
        <v>5411.8</v>
      </c>
    </row>
    <row r="21" spans="1:13" ht="39" customHeight="1">
      <c r="A21" s="1254"/>
      <c r="B21" s="467" t="s">
        <v>83</v>
      </c>
      <c r="C21" s="473">
        <v>2100</v>
      </c>
      <c r="D21" s="473">
        <v>700</v>
      </c>
      <c r="E21" s="473">
        <v>130</v>
      </c>
      <c r="F21" s="474">
        <v>200</v>
      </c>
      <c r="G21" s="473">
        <v>40</v>
      </c>
      <c r="H21" s="474">
        <v>3470</v>
      </c>
      <c r="I21" s="474">
        <v>0</v>
      </c>
      <c r="J21" s="474">
        <v>30</v>
      </c>
      <c r="K21" s="474">
        <v>0</v>
      </c>
      <c r="L21" s="472">
        <v>600</v>
      </c>
      <c r="M21" s="474">
        <f t="shared" si="0"/>
        <v>7270</v>
      </c>
    </row>
    <row r="22" spans="1:13" ht="39" customHeight="1">
      <c r="A22" s="1254"/>
      <c r="B22" s="467" t="s">
        <v>84</v>
      </c>
      <c r="C22" s="473">
        <v>100</v>
      </c>
      <c r="D22" s="473">
        <v>90</v>
      </c>
      <c r="E22" s="473">
        <v>350</v>
      </c>
      <c r="F22" s="474">
        <v>0</v>
      </c>
      <c r="G22" s="473">
        <v>0</v>
      </c>
      <c r="H22" s="474">
        <v>10606.1</v>
      </c>
      <c r="I22" s="474">
        <v>0</v>
      </c>
      <c r="J22" s="474">
        <v>0</v>
      </c>
      <c r="K22" s="474">
        <v>0</v>
      </c>
      <c r="L22" s="472">
        <v>0</v>
      </c>
      <c r="M22" s="474">
        <f t="shared" si="0"/>
        <v>11146.1</v>
      </c>
    </row>
    <row r="23" spans="1:13" ht="39" customHeight="1">
      <c r="A23" s="1254"/>
      <c r="B23" s="467" t="s">
        <v>85</v>
      </c>
      <c r="C23" s="473">
        <v>0</v>
      </c>
      <c r="D23" s="473">
        <v>0</v>
      </c>
      <c r="E23" s="473">
        <v>0</v>
      </c>
      <c r="F23" s="474">
        <v>0</v>
      </c>
      <c r="G23" s="473">
        <v>0</v>
      </c>
      <c r="H23" s="474">
        <v>182950</v>
      </c>
      <c r="I23" s="474">
        <v>0</v>
      </c>
      <c r="J23" s="474">
        <v>0</v>
      </c>
      <c r="K23" s="474">
        <v>0</v>
      </c>
      <c r="L23" s="472">
        <v>0</v>
      </c>
      <c r="M23" s="474">
        <f t="shared" si="0"/>
        <v>182950</v>
      </c>
    </row>
    <row r="24" spans="1:13" ht="39" customHeight="1">
      <c r="A24" s="1254"/>
      <c r="B24" s="467" t="s">
        <v>86</v>
      </c>
      <c r="C24" s="473">
        <v>0</v>
      </c>
      <c r="D24" s="473">
        <v>0</v>
      </c>
      <c r="E24" s="473">
        <v>0</v>
      </c>
      <c r="F24" s="474">
        <v>0</v>
      </c>
      <c r="G24" s="473">
        <v>0</v>
      </c>
      <c r="H24" s="474">
        <v>114188.4</v>
      </c>
      <c r="I24" s="474">
        <v>0</v>
      </c>
      <c r="J24" s="474">
        <v>0</v>
      </c>
      <c r="K24" s="474">
        <v>0</v>
      </c>
      <c r="L24" s="472">
        <v>0</v>
      </c>
      <c r="M24" s="474">
        <f t="shared" si="0"/>
        <v>114188.4</v>
      </c>
    </row>
    <row r="25" spans="1:13" ht="39" customHeight="1">
      <c r="A25" s="1254"/>
      <c r="B25" s="467" t="s">
        <v>87</v>
      </c>
      <c r="C25" s="473">
        <v>100</v>
      </c>
      <c r="D25" s="473">
        <v>220</v>
      </c>
      <c r="E25" s="473">
        <v>0</v>
      </c>
      <c r="F25" s="474">
        <v>0</v>
      </c>
      <c r="G25" s="473">
        <v>0</v>
      </c>
      <c r="H25" s="474">
        <v>180</v>
      </c>
      <c r="I25" s="474">
        <v>0</v>
      </c>
      <c r="J25" s="474">
        <v>0</v>
      </c>
      <c r="K25" s="474">
        <v>0</v>
      </c>
      <c r="L25" s="472">
        <v>0</v>
      </c>
      <c r="M25" s="474">
        <f t="shared" si="0"/>
        <v>500</v>
      </c>
    </row>
    <row r="26" spans="1:13" ht="39" customHeight="1" thickBot="1">
      <c r="A26" s="1254"/>
      <c r="B26" s="468" t="s">
        <v>371</v>
      </c>
      <c r="C26" s="479">
        <v>90</v>
      </c>
      <c r="D26" s="479">
        <v>970</v>
      </c>
      <c r="E26" s="473">
        <v>0</v>
      </c>
      <c r="F26" s="474">
        <v>0</v>
      </c>
      <c r="G26" s="473">
        <v>0</v>
      </c>
      <c r="H26" s="474">
        <v>1300</v>
      </c>
      <c r="I26" s="474">
        <v>0</v>
      </c>
      <c r="J26" s="474">
        <v>0</v>
      </c>
      <c r="K26" s="611">
        <v>0</v>
      </c>
      <c r="L26" s="475">
        <v>0</v>
      </c>
      <c r="M26" s="474">
        <f t="shared" si="0"/>
        <v>2360</v>
      </c>
    </row>
    <row r="27" spans="1:13" ht="39" customHeight="1" thickBot="1" thickTop="1">
      <c r="A27" s="1255"/>
      <c r="B27" s="469" t="s">
        <v>369</v>
      </c>
      <c r="C27" s="480">
        <f aca="true" t="shared" si="3" ref="C27:H27">SUM(C18:C26)</f>
        <v>45423</v>
      </c>
      <c r="D27" s="480">
        <f t="shared" si="3"/>
        <v>131294</v>
      </c>
      <c r="E27" s="480">
        <f t="shared" si="3"/>
        <v>65457</v>
      </c>
      <c r="F27" s="480">
        <f>SUM(F18:F26)</f>
        <v>3900</v>
      </c>
      <c r="G27" s="480">
        <f>SUM(G18:G26)</f>
        <v>6596</v>
      </c>
      <c r="H27" s="480">
        <f t="shared" si="3"/>
        <v>342829.8</v>
      </c>
      <c r="I27" s="480">
        <f>SUM(I18:I26)</f>
        <v>37</v>
      </c>
      <c r="J27" s="480">
        <f>SUM(J18:J26)</f>
        <v>2020</v>
      </c>
      <c r="K27" s="480">
        <f>SUM(K18:K26)</f>
        <v>3300</v>
      </c>
      <c r="L27" s="477">
        <f>SUM(L18:L26)</f>
        <v>15620</v>
      </c>
      <c r="M27" s="476">
        <f>C27+D27+E27+F27+G27+H27+I27+J27+K27+L27</f>
        <v>616476.8</v>
      </c>
    </row>
    <row r="28" spans="1:13" ht="48" customHeight="1">
      <c r="A28" s="1247" t="s">
        <v>771</v>
      </c>
      <c r="B28" s="1248"/>
      <c r="C28" s="621">
        <f aca="true" t="shared" si="4" ref="C28:M28">C27-C17</f>
        <v>21853</v>
      </c>
      <c r="D28" s="621">
        <f t="shared" si="4"/>
        <v>31076</v>
      </c>
      <c r="E28" s="621">
        <f t="shared" si="4"/>
        <v>24479</v>
      </c>
      <c r="F28" s="621">
        <f>F27-F17</f>
        <v>-940</v>
      </c>
      <c r="G28" s="621">
        <f>G27-G17</f>
        <v>-1603</v>
      </c>
      <c r="H28" s="621">
        <f t="shared" si="4"/>
        <v>203720.5</v>
      </c>
      <c r="I28" s="621">
        <f>I27-I17</f>
        <v>-5173</v>
      </c>
      <c r="J28" s="621">
        <f>J27-J17</f>
        <v>90</v>
      </c>
      <c r="K28" s="621">
        <f>K27-K17</f>
        <v>3225</v>
      </c>
      <c r="L28" s="621">
        <f t="shared" si="4"/>
        <v>6890</v>
      </c>
      <c r="M28" s="621">
        <f t="shared" si="4"/>
        <v>283617.50000000006</v>
      </c>
    </row>
    <row r="29" spans="1:13" ht="48" customHeight="1" thickBot="1">
      <c r="A29" s="1239" t="s">
        <v>630</v>
      </c>
      <c r="B29" s="1240"/>
      <c r="C29" s="1241"/>
      <c r="D29" s="1241"/>
      <c r="E29" s="1241"/>
      <c r="F29" s="1241"/>
      <c r="G29" s="1241"/>
      <c r="H29" s="1241"/>
      <c r="I29" s="1241"/>
      <c r="J29" s="1241"/>
      <c r="K29" s="1241"/>
      <c r="L29" s="1242"/>
      <c r="M29" s="616">
        <f>M28*0.2</f>
        <v>56723.500000000015</v>
      </c>
    </row>
    <row r="30" spans="1:13" ht="51.75" customHeight="1">
      <c r="A30" s="1243" t="s">
        <v>772</v>
      </c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6"/>
      <c r="M30" s="481">
        <f>M28-M29</f>
        <v>226894.00000000006</v>
      </c>
    </row>
  </sheetData>
  <sheetProtection/>
  <mergeCells count="7">
    <mergeCell ref="A29:L29"/>
    <mergeCell ref="A30:L30"/>
    <mergeCell ref="A28:B28"/>
    <mergeCell ref="A1:L1"/>
    <mergeCell ref="A3:A17"/>
    <mergeCell ref="A18:A27"/>
    <mergeCell ref="A2:B2"/>
  </mergeCells>
  <printOptions horizontalCentered="1"/>
  <pageMargins left="0.18" right="0.16" top="0.35" bottom="0.22" header="0.27" footer="0.22"/>
  <pageSetup horizontalDpi="600" verticalDpi="600" orientation="portrait" paperSize="9" scale="55" r:id="rId1"/>
  <headerFooter alignWithMargins="0">
    <oddFooter>&amp;L&amp;"Times New Roman CE,Obyčejné"&amp;14Rozpočet na rok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4.875" style="0" customWidth="1"/>
    <col min="2" max="2" width="36.00390625" style="0" customWidth="1"/>
    <col min="3" max="10" width="10.375" style="0" customWidth="1"/>
    <col min="11" max="11" width="11.625" style="0" customWidth="1"/>
  </cols>
  <sheetData>
    <row r="1" spans="1:11" ht="54.75" customHeight="1">
      <c r="A1" s="1260" t="s">
        <v>769</v>
      </c>
      <c r="B1" s="1260"/>
      <c r="C1" s="1260"/>
      <c r="D1" s="1260"/>
      <c r="E1" s="1260"/>
      <c r="F1" s="1260"/>
      <c r="G1" s="1260"/>
      <c r="H1" s="1260"/>
      <c r="I1" s="1260"/>
      <c r="J1" s="1260"/>
      <c r="K1" s="75" t="s">
        <v>741</v>
      </c>
    </row>
    <row r="2" spans="1:11" ht="64.5" customHeight="1">
      <c r="A2" s="1261" t="s">
        <v>782</v>
      </c>
      <c r="B2" s="1262"/>
      <c r="C2" s="622" t="s">
        <v>495</v>
      </c>
      <c r="D2" s="622" t="s">
        <v>505</v>
      </c>
      <c r="E2" s="622" t="s">
        <v>628</v>
      </c>
      <c r="F2" s="623" t="s">
        <v>629</v>
      </c>
      <c r="G2" s="624" t="s">
        <v>506</v>
      </c>
      <c r="H2" s="624" t="s">
        <v>625</v>
      </c>
      <c r="I2" s="624" t="s">
        <v>627</v>
      </c>
      <c r="J2" s="624" t="s">
        <v>626</v>
      </c>
      <c r="K2" s="625" t="s">
        <v>80</v>
      </c>
    </row>
    <row r="3" spans="1:11" ht="34.5" customHeight="1">
      <c r="A3" s="1250" t="s">
        <v>366</v>
      </c>
      <c r="B3" s="464" t="s">
        <v>487</v>
      </c>
      <c r="C3" s="461">
        <v>0</v>
      </c>
      <c r="D3" s="461">
        <v>16150</v>
      </c>
      <c r="E3" s="461">
        <v>0</v>
      </c>
      <c r="F3" s="461">
        <v>0</v>
      </c>
      <c r="G3" s="109">
        <v>0</v>
      </c>
      <c r="H3" s="109">
        <v>0</v>
      </c>
      <c r="I3" s="109">
        <v>0</v>
      </c>
      <c r="J3" s="109">
        <v>0</v>
      </c>
      <c r="K3" s="101">
        <f aca="true" t="shared" si="0" ref="K3:K16">SUM(C3:J3)</f>
        <v>16150</v>
      </c>
    </row>
    <row r="4" spans="1:11" ht="34.5" customHeight="1">
      <c r="A4" s="1251"/>
      <c r="B4" s="464" t="s">
        <v>488</v>
      </c>
      <c r="C4" s="461">
        <v>0</v>
      </c>
      <c r="D4" s="461">
        <v>500</v>
      </c>
      <c r="E4" s="461">
        <v>0</v>
      </c>
      <c r="F4" s="461">
        <v>0</v>
      </c>
      <c r="G4" s="109">
        <v>0</v>
      </c>
      <c r="H4" s="109">
        <v>0</v>
      </c>
      <c r="I4" s="109">
        <v>0</v>
      </c>
      <c r="J4" s="109">
        <v>0</v>
      </c>
      <c r="K4" s="101">
        <f t="shared" si="0"/>
        <v>500</v>
      </c>
    </row>
    <row r="5" spans="1:11" ht="34.5" customHeight="1">
      <c r="A5" s="1251"/>
      <c r="B5" s="464" t="s">
        <v>367</v>
      </c>
      <c r="C5" s="461">
        <v>0</v>
      </c>
      <c r="D5" s="461">
        <v>1520</v>
      </c>
      <c r="E5" s="461">
        <v>0</v>
      </c>
      <c r="F5" s="461">
        <v>0</v>
      </c>
      <c r="G5" s="109">
        <v>0</v>
      </c>
      <c r="H5" s="109">
        <v>0</v>
      </c>
      <c r="I5" s="109">
        <v>0</v>
      </c>
      <c r="J5" s="109">
        <v>0</v>
      </c>
      <c r="K5" s="101">
        <f t="shared" si="0"/>
        <v>1520</v>
      </c>
    </row>
    <row r="6" spans="1:11" ht="34.5" customHeight="1">
      <c r="A6" s="1251"/>
      <c r="B6" s="464" t="s">
        <v>88</v>
      </c>
      <c r="C6" s="461">
        <v>750</v>
      </c>
      <c r="D6" s="461">
        <v>50</v>
      </c>
      <c r="E6" s="461">
        <v>0</v>
      </c>
      <c r="F6" s="461">
        <v>0</v>
      </c>
      <c r="G6" s="109">
        <v>0</v>
      </c>
      <c r="H6" s="109">
        <v>0</v>
      </c>
      <c r="I6" s="109">
        <v>0</v>
      </c>
      <c r="J6" s="109">
        <v>0</v>
      </c>
      <c r="K6" s="101">
        <f t="shared" si="0"/>
        <v>800</v>
      </c>
    </row>
    <row r="7" spans="1:11" ht="34.5" customHeight="1">
      <c r="A7" s="1251"/>
      <c r="B7" s="464" t="s">
        <v>89</v>
      </c>
      <c r="C7" s="461">
        <v>0</v>
      </c>
      <c r="D7" s="461">
        <v>0</v>
      </c>
      <c r="E7" s="461">
        <v>0</v>
      </c>
      <c r="F7" s="461">
        <v>0</v>
      </c>
      <c r="G7" s="109">
        <v>0</v>
      </c>
      <c r="H7" s="109">
        <v>0</v>
      </c>
      <c r="I7" s="109">
        <v>0</v>
      </c>
      <c r="J7" s="109">
        <v>0</v>
      </c>
      <c r="K7" s="101">
        <f t="shared" si="0"/>
        <v>0</v>
      </c>
    </row>
    <row r="8" spans="1:11" ht="34.5" customHeight="1">
      <c r="A8" s="1251"/>
      <c r="B8" s="464" t="s">
        <v>90</v>
      </c>
      <c r="C8" s="461">
        <v>0</v>
      </c>
      <c r="D8" s="461">
        <v>0</v>
      </c>
      <c r="E8" s="461">
        <v>0</v>
      </c>
      <c r="F8" s="461">
        <v>0</v>
      </c>
      <c r="G8" s="109">
        <v>0</v>
      </c>
      <c r="H8" s="109">
        <v>0</v>
      </c>
      <c r="I8" s="109">
        <v>0</v>
      </c>
      <c r="J8" s="109">
        <v>0</v>
      </c>
      <c r="K8" s="101">
        <f t="shared" si="0"/>
        <v>0</v>
      </c>
    </row>
    <row r="9" spans="1:11" ht="34.5" customHeight="1">
      <c r="A9" s="1251"/>
      <c r="B9" s="464" t="s">
        <v>91</v>
      </c>
      <c r="C9" s="461">
        <v>1550</v>
      </c>
      <c r="D9" s="461">
        <v>350</v>
      </c>
      <c r="E9" s="461">
        <v>0</v>
      </c>
      <c r="F9" s="461">
        <v>0</v>
      </c>
      <c r="G9" s="109">
        <v>80</v>
      </c>
      <c r="H9" s="109">
        <v>0</v>
      </c>
      <c r="I9" s="109">
        <v>0</v>
      </c>
      <c r="J9" s="109">
        <v>0</v>
      </c>
      <c r="K9" s="101">
        <f t="shared" si="0"/>
        <v>1980</v>
      </c>
    </row>
    <row r="10" spans="1:11" ht="34.5" customHeight="1">
      <c r="A10" s="1251"/>
      <c r="B10" s="464" t="s">
        <v>368</v>
      </c>
      <c r="C10" s="461">
        <v>10057</v>
      </c>
      <c r="D10" s="461">
        <v>0</v>
      </c>
      <c r="E10" s="461">
        <v>0</v>
      </c>
      <c r="F10" s="461">
        <v>0</v>
      </c>
      <c r="G10" s="109">
        <v>0</v>
      </c>
      <c r="H10" s="109">
        <v>0</v>
      </c>
      <c r="I10" s="109">
        <v>0</v>
      </c>
      <c r="J10" s="109">
        <v>0</v>
      </c>
      <c r="K10" s="101">
        <f t="shared" si="0"/>
        <v>10057</v>
      </c>
    </row>
    <row r="11" spans="1:11" ht="34.5" customHeight="1">
      <c r="A11" s="1251"/>
      <c r="B11" s="464" t="s">
        <v>92</v>
      </c>
      <c r="C11" s="461">
        <v>0</v>
      </c>
      <c r="D11" s="461">
        <v>0</v>
      </c>
      <c r="E11" s="461">
        <v>0</v>
      </c>
      <c r="F11" s="461">
        <v>0</v>
      </c>
      <c r="G11" s="109">
        <v>0</v>
      </c>
      <c r="H11" s="109">
        <v>0</v>
      </c>
      <c r="I11" s="109">
        <v>0</v>
      </c>
      <c r="J11" s="109">
        <v>0</v>
      </c>
      <c r="K11" s="101">
        <f t="shared" si="0"/>
        <v>0</v>
      </c>
    </row>
    <row r="12" spans="1:11" ht="34.5" customHeight="1">
      <c r="A12" s="1251"/>
      <c r="B12" s="464" t="s">
        <v>93</v>
      </c>
      <c r="C12" s="461">
        <v>0</v>
      </c>
      <c r="D12" s="461">
        <v>2995.9</v>
      </c>
      <c r="E12" s="461">
        <v>0</v>
      </c>
      <c r="F12" s="461">
        <v>0</v>
      </c>
      <c r="G12" s="109">
        <v>0</v>
      </c>
      <c r="H12" s="109">
        <v>0</v>
      </c>
      <c r="I12" s="109">
        <v>0</v>
      </c>
      <c r="J12" s="109">
        <v>0</v>
      </c>
      <c r="K12" s="101">
        <f t="shared" si="0"/>
        <v>2995.9</v>
      </c>
    </row>
    <row r="13" spans="1:11" ht="34.5" customHeight="1">
      <c r="A13" s="1251"/>
      <c r="B13" s="464" t="s">
        <v>94</v>
      </c>
      <c r="C13" s="461">
        <v>3770</v>
      </c>
      <c r="D13" s="461">
        <v>0</v>
      </c>
      <c r="E13" s="461">
        <v>0</v>
      </c>
      <c r="F13" s="461">
        <v>14200</v>
      </c>
      <c r="G13" s="109">
        <v>0</v>
      </c>
      <c r="H13" s="109">
        <v>22</v>
      </c>
      <c r="I13" s="109">
        <v>0</v>
      </c>
      <c r="J13" s="109">
        <v>0</v>
      </c>
      <c r="K13" s="101">
        <f t="shared" si="0"/>
        <v>17992</v>
      </c>
    </row>
    <row r="14" spans="1:11" ht="34.5" customHeight="1">
      <c r="A14" s="1251"/>
      <c r="B14" s="464" t="s">
        <v>95</v>
      </c>
      <c r="C14" s="461">
        <v>0</v>
      </c>
      <c r="D14" s="461">
        <v>85118.9</v>
      </c>
      <c r="E14" s="461">
        <v>0</v>
      </c>
      <c r="F14" s="461">
        <v>0</v>
      </c>
      <c r="G14" s="109">
        <v>0</v>
      </c>
      <c r="H14" s="109">
        <v>0</v>
      </c>
      <c r="I14" s="109">
        <v>0</v>
      </c>
      <c r="J14" s="109">
        <v>0</v>
      </c>
      <c r="K14" s="101">
        <f t="shared" si="0"/>
        <v>85118.9</v>
      </c>
    </row>
    <row r="15" spans="1:11" ht="34.5" customHeight="1">
      <c r="A15" s="1251"/>
      <c r="B15" s="464" t="s">
        <v>96</v>
      </c>
      <c r="C15" s="461">
        <v>0</v>
      </c>
      <c r="D15" s="461">
        <v>0</v>
      </c>
      <c r="E15" s="461">
        <v>0</v>
      </c>
      <c r="F15" s="461">
        <v>0</v>
      </c>
      <c r="G15" s="109">
        <v>0</v>
      </c>
      <c r="H15" s="109">
        <v>0</v>
      </c>
      <c r="I15" s="109">
        <v>0</v>
      </c>
      <c r="J15" s="109">
        <v>0</v>
      </c>
      <c r="K15" s="101">
        <f t="shared" si="0"/>
        <v>0</v>
      </c>
    </row>
    <row r="16" spans="1:11" ht="34.5" customHeight="1" thickBot="1">
      <c r="A16" s="1251"/>
      <c r="B16" s="465" t="s">
        <v>97</v>
      </c>
      <c r="C16" s="462">
        <v>1995.5</v>
      </c>
      <c r="D16" s="462">
        <v>0</v>
      </c>
      <c r="E16" s="461">
        <v>0</v>
      </c>
      <c r="F16" s="462">
        <v>0</v>
      </c>
      <c r="G16" s="109">
        <v>0</v>
      </c>
      <c r="H16" s="109">
        <v>0</v>
      </c>
      <c r="I16" s="109">
        <v>0</v>
      </c>
      <c r="J16" s="109">
        <v>0</v>
      </c>
      <c r="K16" s="101">
        <f t="shared" si="0"/>
        <v>1995.5</v>
      </c>
    </row>
    <row r="17" spans="1:11" ht="34.5" customHeight="1" thickBot="1" thickTop="1">
      <c r="A17" s="1252"/>
      <c r="B17" s="469" t="s">
        <v>369</v>
      </c>
      <c r="C17" s="246">
        <f aca="true" t="shared" si="1" ref="C17:K17">SUM(C3:C16)</f>
        <v>18122.5</v>
      </c>
      <c r="D17" s="246">
        <f t="shared" si="1"/>
        <v>106684.79999999999</v>
      </c>
      <c r="E17" s="246">
        <f t="shared" si="1"/>
        <v>0</v>
      </c>
      <c r="F17" s="463">
        <f t="shared" si="1"/>
        <v>14200</v>
      </c>
      <c r="G17" s="246">
        <f t="shared" si="1"/>
        <v>80</v>
      </c>
      <c r="H17" s="246">
        <f t="shared" si="1"/>
        <v>22</v>
      </c>
      <c r="I17" s="246">
        <f>SUM(I3:I16)</f>
        <v>0</v>
      </c>
      <c r="J17" s="246">
        <f t="shared" si="1"/>
        <v>0</v>
      </c>
      <c r="K17" s="246">
        <f t="shared" si="1"/>
        <v>139109.3</v>
      </c>
    </row>
    <row r="18" spans="1:11" ht="34.5" customHeight="1">
      <c r="A18" s="1253" t="s">
        <v>370</v>
      </c>
      <c r="B18" s="466" t="s">
        <v>81</v>
      </c>
      <c r="C18" s="101">
        <v>0</v>
      </c>
      <c r="D18" s="101">
        <v>0</v>
      </c>
      <c r="E18" s="101">
        <v>0</v>
      </c>
      <c r="F18" s="470">
        <v>0</v>
      </c>
      <c r="G18" s="101">
        <v>0</v>
      </c>
      <c r="H18" s="109">
        <v>0</v>
      </c>
      <c r="I18" s="101">
        <v>0</v>
      </c>
      <c r="J18" s="101">
        <v>0</v>
      </c>
      <c r="K18" s="101">
        <f aca="true" t="shared" si="2" ref="K18:K26">SUM(C18:J18)</f>
        <v>0</v>
      </c>
    </row>
    <row r="19" spans="1:11" ht="34.5" customHeight="1">
      <c r="A19" s="1254"/>
      <c r="B19" s="467" t="s">
        <v>103</v>
      </c>
      <c r="C19" s="109">
        <v>25086.5</v>
      </c>
      <c r="D19" s="109">
        <v>0</v>
      </c>
      <c r="E19" s="101">
        <v>0</v>
      </c>
      <c r="F19" s="470">
        <v>0</v>
      </c>
      <c r="G19" s="101">
        <v>587</v>
      </c>
      <c r="H19" s="109">
        <v>0</v>
      </c>
      <c r="I19" s="101">
        <v>0</v>
      </c>
      <c r="J19" s="101">
        <v>0</v>
      </c>
      <c r="K19" s="101">
        <f t="shared" si="2"/>
        <v>25673.5</v>
      </c>
    </row>
    <row r="20" spans="1:11" ht="34.5" customHeight="1">
      <c r="A20" s="1254"/>
      <c r="B20" s="467" t="s">
        <v>82</v>
      </c>
      <c r="C20" s="109">
        <v>3511.8</v>
      </c>
      <c r="D20" s="109">
        <v>950</v>
      </c>
      <c r="E20" s="101">
        <v>0</v>
      </c>
      <c r="F20" s="470">
        <v>0</v>
      </c>
      <c r="G20" s="101">
        <v>0</v>
      </c>
      <c r="H20" s="109">
        <v>0</v>
      </c>
      <c r="I20" s="101">
        <v>0</v>
      </c>
      <c r="J20" s="101">
        <v>0</v>
      </c>
      <c r="K20" s="101">
        <f t="shared" si="2"/>
        <v>4461.8</v>
      </c>
    </row>
    <row r="21" spans="1:11" ht="34.5" customHeight="1">
      <c r="A21" s="1254"/>
      <c r="B21" s="467" t="s">
        <v>83</v>
      </c>
      <c r="C21" s="109">
        <v>0</v>
      </c>
      <c r="D21" s="109">
        <v>0</v>
      </c>
      <c r="E21" s="101">
        <v>0</v>
      </c>
      <c r="F21" s="470">
        <v>0</v>
      </c>
      <c r="G21" s="101">
        <v>0</v>
      </c>
      <c r="H21" s="109">
        <v>3470</v>
      </c>
      <c r="I21" s="101">
        <v>0</v>
      </c>
      <c r="J21" s="101">
        <v>0</v>
      </c>
      <c r="K21" s="101">
        <f t="shared" si="2"/>
        <v>3470</v>
      </c>
    </row>
    <row r="22" spans="1:11" ht="34.5" customHeight="1">
      <c r="A22" s="1254"/>
      <c r="B22" s="467" t="s">
        <v>84</v>
      </c>
      <c r="C22" s="109">
        <v>8387.1</v>
      </c>
      <c r="D22" s="109">
        <v>1920</v>
      </c>
      <c r="E22" s="101">
        <v>0</v>
      </c>
      <c r="F22" s="470">
        <v>0</v>
      </c>
      <c r="G22" s="101">
        <v>282.8</v>
      </c>
      <c r="H22" s="109">
        <v>0</v>
      </c>
      <c r="I22" s="101">
        <v>9.5</v>
      </c>
      <c r="J22" s="101">
        <v>6.7</v>
      </c>
      <c r="K22" s="101">
        <f t="shared" si="2"/>
        <v>10606.1</v>
      </c>
    </row>
    <row r="23" spans="1:11" ht="34.5" customHeight="1">
      <c r="A23" s="1254"/>
      <c r="B23" s="467" t="s">
        <v>85</v>
      </c>
      <c r="C23" s="109">
        <v>182950</v>
      </c>
      <c r="D23" s="109">
        <v>0</v>
      </c>
      <c r="E23" s="101">
        <v>0</v>
      </c>
      <c r="F23" s="470">
        <v>0</v>
      </c>
      <c r="G23" s="101">
        <v>0</v>
      </c>
      <c r="H23" s="109">
        <v>0</v>
      </c>
      <c r="I23" s="101">
        <v>0</v>
      </c>
      <c r="J23" s="101">
        <v>0</v>
      </c>
      <c r="K23" s="101">
        <f t="shared" si="2"/>
        <v>182950</v>
      </c>
    </row>
    <row r="24" spans="1:11" ht="34.5" customHeight="1">
      <c r="A24" s="1254"/>
      <c r="B24" s="467" t="s">
        <v>86</v>
      </c>
      <c r="C24" s="109">
        <v>114188.4</v>
      </c>
      <c r="D24" s="109">
        <v>0</v>
      </c>
      <c r="E24" s="101">
        <v>0</v>
      </c>
      <c r="F24" s="470">
        <v>0</v>
      </c>
      <c r="G24" s="101">
        <v>0</v>
      </c>
      <c r="H24" s="109">
        <v>0</v>
      </c>
      <c r="I24" s="101">
        <v>0</v>
      </c>
      <c r="J24" s="101">
        <v>0</v>
      </c>
      <c r="K24" s="101">
        <f t="shared" si="2"/>
        <v>114188.4</v>
      </c>
    </row>
    <row r="25" spans="1:11" ht="34.5" customHeight="1">
      <c r="A25" s="1254"/>
      <c r="B25" s="467" t="s">
        <v>87</v>
      </c>
      <c r="C25" s="109">
        <v>130</v>
      </c>
      <c r="D25" s="109">
        <v>0</v>
      </c>
      <c r="E25" s="101">
        <v>50</v>
      </c>
      <c r="F25" s="470">
        <v>0</v>
      </c>
      <c r="G25" s="101">
        <v>0</v>
      </c>
      <c r="H25" s="109">
        <v>0</v>
      </c>
      <c r="I25" s="101">
        <v>0</v>
      </c>
      <c r="J25" s="101">
        <v>0</v>
      </c>
      <c r="K25" s="101">
        <f t="shared" si="2"/>
        <v>180</v>
      </c>
    </row>
    <row r="26" spans="1:11" ht="34.5" customHeight="1" thickBot="1">
      <c r="A26" s="1254"/>
      <c r="B26" s="468" t="s">
        <v>371</v>
      </c>
      <c r="C26" s="245">
        <v>0</v>
      </c>
      <c r="D26" s="245">
        <v>1300</v>
      </c>
      <c r="E26" s="101">
        <v>0</v>
      </c>
      <c r="F26" s="470">
        <v>0</v>
      </c>
      <c r="G26" s="101">
        <v>0</v>
      </c>
      <c r="H26" s="109">
        <v>0</v>
      </c>
      <c r="I26" s="101">
        <v>0</v>
      </c>
      <c r="J26" s="101">
        <v>0</v>
      </c>
      <c r="K26" s="101">
        <f t="shared" si="2"/>
        <v>1300</v>
      </c>
    </row>
    <row r="27" spans="1:11" ht="34.5" customHeight="1" thickBot="1" thickTop="1">
      <c r="A27" s="1255"/>
      <c r="B27" s="469" t="s">
        <v>369</v>
      </c>
      <c r="C27" s="247">
        <f aca="true" t="shared" si="3" ref="C27:K27">SUM(C18:C26)</f>
        <v>334253.8</v>
      </c>
      <c r="D27" s="247">
        <f t="shared" si="3"/>
        <v>4170</v>
      </c>
      <c r="E27" s="247">
        <f t="shared" si="3"/>
        <v>50</v>
      </c>
      <c r="F27" s="463">
        <f t="shared" si="3"/>
        <v>0</v>
      </c>
      <c r="G27" s="247">
        <f t="shared" si="3"/>
        <v>869.8</v>
      </c>
      <c r="H27" s="247">
        <f t="shared" si="3"/>
        <v>3470</v>
      </c>
      <c r="I27" s="247">
        <f>SUM(I18:I26)</f>
        <v>9.5</v>
      </c>
      <c r="J27" s="247">
        <f t="shared" si="3"/>
        <v>6.7</v>
      </c>
      <c r="K27" s="246">
        <f t="shared" si="3"/>
        <v>342829.8</v>
      </c>
    </row>
    <row r="28" spans="1:11" ht="45.75" customHeight="1">
      <c r="A28" s="1258" t="s">
        <v>526</v>
      </c>
      <c r="B28" s="1259"/>
      <c r="C28" s="1245"/>
      <c r="D28" s="1245"/>
      <c r="E28" s="1245"/>
      <c r="F28" s="1245"/>
      <c r="G28" s="1245"/>
      <c r="H28" s="1245"/>
      <c r="I28" s="1245"/>
      <c r="J28" s="1246"/>
      <c r="K28" s="626">
        <f>K27-K17</f>
        <v>203720.5</v>
      </c>
    </row>
  </sheetData>
  <sheetProtection/>
  <mergeCells count="5">
    <mergeCell ref="A28:J28"/>
    <mergeCell ref="A1:J1"/>
    <mergeCell ref="A2:B2"/>
    <mergeCell ref="A3:A17"/>
    <mergeCell ref="A18:A27"/>
  </mergeCells>
  <printOptions horizontalCentered="1"/>
  <pageMargins left="0.17" right="0.15748031496062992" top="0.3937007874015748" bottom="0.2362204724409449" header="0.2755905511811024" footer="0.2362204724409449"/>
  <pageSetup horizontalDpi="600" verticalDpi="600" orientation="portrait" paperSize="9" scale="75" r:id="rId1"/>
  <headerFooter alignWithMargins="0">
    <oddFooter>&amp;LRozpočet na rok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Normal="85" zoomScaleSheetLayoutView="100" zoomScalePageLayoutView="0" workbookViewId="0" topLeftCell="A1">
      <pane ySplit="2" topLeftCell="BM9" activePane="bottomLeft" state="frozen"/>
      <selection pane="topLeft" activeCell="D2" sqref="D2"/>
      <selection pane="bottomLeft" activeCell="A1" sqref="A1:F1"/>
    </sheetView>
  </sheetViews>
  <sheetFormatPr defaultColWidth="9.00390625" defaultRowHeight="12.75"/>
  <cols>
    <col min="1" max="1" width="36.875" style="348" customWidth="1"/>
    <col min="2" max="7" width="11.75390625" style="348" customWidth="1"/>
    <col min="8" max="16384" width="9.125" style="348" customWidth="1"/>
  </cols>
  <sheetData>
    <row r="1" spans="1:7" ht="52.5" customHeight="1">
      <c r="A1" s="1265" t="s">
        <v>729</v>
      </c>
      <c r="B1" s="1266"/>
      <c r="C1" s="1266"/>
      <c r="D1" s="1267"/>
      <c r="E1" s="1267"/>
      <c r="F1" s="1267"/>
      <c r="G1" s="690" t="s">
        <v>742</v>
      </c>
    </row>
    <row r="2" spans="1:7" ht="44.25" customHeight="1">
      <c r="A2" s="691" t="s">
        <v>98</v>
      </c>
      <c r="B2" s="401" t="s">
        <v>548</v>
      </c>
      <c r="C2" s="691" t="s">
        <v>391</v>
      </c>
      <c r="D2" s="691" t="s">
        <v>398</v>
      </c>
      <c r="E2" s="691" t="s">
        <v>479</v>
      </c>
      <c r="F2" s="691" t="s">
        <v>480</v>
      </c>
      <c r="G2" s="691" t="s">
        <v>481</v>
      </c>
    </row>
    <row r="3" spans="1:7" ht="18" customHeight="1">
      <c r="A3" s="1263" t="s">
        <v>99</v>
      </c>
      <c r="B3" s="1264"/>
      <c r="C3" s="1264"/>
      <c r="D3" s="1264"/>
      <c r="G3" s="693"/>
    </row>
    <row r="4" spans="1:7" ht="17.25" customHeight="1">
      <c r="A4" s="694" t="s">
        <v>115</v>
      </c>
      <c r="B4" s="517">
        <v>5</v>
      </c>
      <c r="C4" s="695">
        <f>příjmy!E4</f>
        <v>5</v>
      </c>
      <c r="D4" s="695">
        <v>5</v>
      </c>
      <c r="E4" s="695">
        <v>5</v>
      </c>
      <c r="F4" s="695">
        <v>5</v>
      </c>
      <c r="G4" s="695">
        <v>5</v>
      </c>
    </row>
    <row r="5" spans="1:7" ht="17.25" customHeight="1">
      <c r="A5" s="696" t="s">
        <v>105</v>
      </c>
      <c r="B5" s="517">
        <v>2600</v>
      </c>
      <c r="C5" s="697">
        <f>příjmy!E5</f>
        <v>2700</v>
      </c>
      <c r="D5" s="697">
        <v>2600</v>
      </c>
      <c r="E5" s="697">
        <v>2600</v>
      </c>
      <c r="F5" s="697">
        <v>2600</v>
      </c>
      <c r="G5" s="697">
        <v>2700</v>
      </c>
    </row>
    <row r="6" spans="1:7" ht="17.25" customHeight="1">
      <c r="A6" s="696" t="s">
        <v>43</v>
      </c>
      <c r="B6" s="517">
        <v>600</v>
      </c>
      <c r="C6" s="697">
        <f>příjmy!E6</f>
        <v>600</v>
      </c>
      <c r="D6" s="697">
        <v>600</v>
      </c>
      <c r="E6" s="697">
        <v>600</v>
      </c>
      <c r="F6" s="697">
        <v>600</v>
      </c>
      <c r="G6" s="697">
        <v>600</v>
      </c>
    </row>
    <row r="7" spans="1:7" ht="17.25" customHeight="1">
      <c r="A7" s="696" t="s">
        <v>106</v>
      </c>
      <c r="B7" s="517">
        <v>9000</v>
      </c>
      <c r="C7" s="697">
        <f>příjmy!E7</f>
        <v>10500</v>
      </c>
      <c r="D7" s="697">
        <v>9000</v>
      </c>
      <c r="E7" s="697">
        <v>9261</v>
      </c>
      <c r="F7" s="697">
        <v>9529</v>
      </c>
      <c r="G7" s="697">
        <v>9805</v>
      </c>
    </row>
    <row r="8" spans="1:7" ht="17.25" customHeight="1">
      <c r="A8" s="696" t="s">
        <v>107</v>
      </c>
      <c r="B8" s="517">
        <v>55</v>
      </c>
      <c r="C8" s="697">
        <f>příjmy!E8</f>
        <v>20</v>
      </c>
      <c r="D8" s="698">
        <v>60</v>
      </c>
      <c r="E8" s="698">
        <v>60</v>
      </c>
      <c r="F8" s="698">
        <v>60</v>
      </c>
      <c r="G8" s="698">
        <v>60</v>
      </c>
    </row>
    <row r="9" spans="1:7" ht="17.25" customHeight="1">
      <c r="A9" s="696" t="s">
        <v>108</v>
      </c>
      <c r="B9" s="517">
        <v>500</v>
      </c>
      <c r="C9" s="697">
        <f>příjmy!E9</f>
        <v>550</v>
      </c>
      <c r="D9" s="698">
        <v>500</v>
      </c>
      <c r="E9" s="698">
        <v>500</v>
      </c>
      <c r="F9" s="698">
        <v>500</v>
      </c>
      <c r="G9" s="698">
        <v>500</v>
      </c>
    </row>
    <row r="10" spans="1:7" ht="17.25" customHeight="1">
      <c r="A10" s="696" t="s">
        <v>114</v>
      </c>
      <c r="B10" s="517">
        <v>13500</v>
      </c>
      <c r="C10" s="697">
        <f>příjmy!E10</f>
        <v>14000</v>
      </c>
      <c r="D10" s="698">
        <v>13500</v>
      </c>
      <c r="E10" s="698">
        <v>13300</v>
      </c>
      <c r="F10" s="698">
        <v>13400</v>
      </c>
      <c r="G10" s="698">
        <v>13500</v>
      </c>
    </row>
    <row r="11" spans="1:7" ht="17.25" customHeight="1">
      <c r="A11" s="699" t="s">
        <v>139</v>
      </c>
      <c r="B11" s="517">
        <v>9020</v>
      </c>
      <c r="C11" s="697">
        <f>příjmy!E11</f>
        <v>10250</v>
      </c>
      <c r="D11" s="697">
        <v>9000</v>
      </c>
      <c r="E11" s="697">
        <v>9000</v>
      </c>
      <c r="F11" s="697">
        <v>9000</v>
      </c>
      <c r="G11" s="697">
        <v>9000</v>
      </c>
    </row>
    <row r="12" spans="1:7" ht="17.25" customHeight="1">
      <c r="A12" s="696" t="s">
        <v>42</v>
      </c>
      <c r="B12" s="517">
        <v>25000</v>
      </c>
      <c r="C12" s="697">
        <f>příjmy!E12</f>
        <v>23000</v>
      </c>
      <c r="D12" s="697">
        <v>22000</v>
      </c>
      <c r="E12" s="697">
        <v>21000</v>
      </c>
      <c r="F12" s="697">
        <v>22000</v>
      </c>
      <c r="G12" s="697">
        <v>22000</v>
      </c>
    </row>
    <row r="13" spans="1:7" ht="17.25" customHeight="1">
      <c r="A13" s="700" t="s">
        <v>44</v>
      </c>
      <c r="B13" s="519">
        <v>28000</v>
      </c>
      <c r="C13" s="697">
        <f>příjmy!E13</f>
        <v>32000</v>
      </c>
      <c r="D13" s="701">
        <v>32000</v>
      </c>
      <c r="E13" s="701">
        <v>32000</v>
      </c>
      <c r="F13" s="701">
        <v>32000</v>
      </c>
      <c r="G13" s="701">
        <v>32000</v>
      </c>
    </row>
    <row r="14" spans="1:7" ht="30.75" customHeight="1">
      <c r="A14" s="692" t="s">
        <v>45</v>
      </c>
      <c r="B14" s="702">
        <f aca="true" t="shared" si="0" ref="B14:G14">SUM(B4:B13)</f>
        <v>88280</v>
      </c>
      <c r="C14" s="702">
        <f t="shared" si="0"/>
        <v>93625</v>
      </c>
      <c r="D14" s="702">
        <f t="shared" si="0"/>
        <v>89265</v>
      </c>
      <c r="E14" s="702">
        <f t="shared" si="0"/>
        <v>88326</v>
      </c>
      <c r="F14" s="702">
        <f t="shared" si="0"/>
        <v>89694</v>
      </c>
      <c r="G14" s="702">
        <f t="shared" si="0"/>
        <v>90170</v>
      </c>
    </row>
    <row r="15" spans="1:7" ht="18" customHeight="1">
      <c r="A15" s="1268" t="s">
        <v>46</v>
      </c>
      <c r="B15" s="1269"/>
      <c r="C15" s="1269"/>
      <c r="D15" s="1269"/>
      <c r="E15" s="1270"/>
      <c r="F15" s="1270"/>
      <c r="G15" s="1271"/>
    </row>
    <row r="16" spans="1:7" ht="17.25" customHeight="1">
      <c r="A16" s="704" t="s">
        <v>101</v>
      </c>
      <c r="B16" s="515">
        <v>1500</v>
      </c>
      <c r="C16" s="705">
        <f>příjmy!E16</f>
        <v>803</v>
      </c>
      <c r="D16" s="695">
        <v>900</v>
      </c>
      <c r="E16" s="695">
        <v>900</v>
      </c>
      <c r="F16" s="695">
        <v>900</v>
      </c>
      <c r="G16" s="695">
        <v>900</v>
      </c>
    </row>
    <row r="17" spans="1:7" ht="17.25" customHeight="1">
      <c r="A17" s="706" t="s">
        <v>47</v>
      </c>
      <c r="B17" s="707"/>
      <c r="C17" s="707"/>
      <c r="D17" s="697"/>
      <c r="E17" s="708"/>
      <c r="F17" s="708"/>
      <c r="G17" s="708"/>
    </row>
    <row r="18" spans="1:7" ht="17.25" customHeight="1">
      <c r="A18" s="706" t="s">
        <v>48</v>
      </c>
      <c r="B18" s="707"/>
      <c r="C18" s="707">
        <f>příjmy!E17</f>
        <v>0</v>
      </c>
      <c r="D18" s="697">
        <v>0</v>
      </c>
      <c r="E18" s="697">
        <v>0</v>
      </c>
      <c r="F18" s="697">
        <v>0</v>
      </c>
      <c r="G18" s="697">
        <v>0</v>
      </c>
    </row>
    <row r="19" spans="1:7" ht="17.25" customHeight="1">
      <c r="A19" s="706" t="s">
        <v>49</v>
      </c>
      <c r="B19" s="707">
        <f>B16</f>
        <v>1500</v>
      </c>
      <c r="C19" s="707">
        <f>příjmy!E16</f>
        <v>803</v>
      </c>
      <c r="D19" s="697">
        <v>900</v>
      </c>
      <c r="E19" s="697">
        <v>900</v>
      </c>
      <c r="F19" s="697">
        <v>900</v>
      </c>
      <c r="G19" s="697">
        <v>900</v>
      </c>
    </row>
    <row r="20" spans="1:7" ht="17.25" customHeight="1">
      <c r="A20" s="706" t="s">
        <v>50</v>
      </c>
      <c r="B20" s="522">
        <v>6500</v>
      </c>
      <c r="C20" s="709">
        <f>příjmy!E18</f>
        <v>8100</v>
      </c>
      <c r="D20" s="697">
        <v>8000</v>
      </c>
      <c r="E20" s="697">
        <v>8000</v>
      </c>
      <c r="F20" s="697">
        <v>7000</v>
      </c>
      <c r="G20" s="697">
        <v>7000</v>
      </c>
    </row>
    <row r="21" spans="1:7" ht="17.25" customHeight="1">
      <c r="A21" s="706" t="s">
        <v>51</v>
      </c>
      <c r="B21" s="522">
        <v>3500</v>
      </c>
      <c r="C21" s="709">
        <f>příjmy!E19</f>
        <v>1290</v>
      </c>
      <c r="D21" s="697">
        <v>1600</v>
      </c>
      <c r="E21" s="697">
        <v>1700</v>
      </c>
      <c r="F21" s="697">
        <v>1800</v>
      </c>
      <c r="G21" s="697">
        <v>1900</v>
      </c>
    </row>
    <row r="22" spans="1:7" ht="17.25" customHeight="1">
      <c r="A22" s="706" t="s">
        <v>52</v>
      </c>
      <c r="B22" s="522">
        <v>2093.9</v>
      </c>
      <c r="C22" s="707">
        <f>příjmy!E23</f>
        <v>1000</v>
      </c>
      <c r="D22" s="710">
        <v>1000</v>
      </c>
      <c r="E22" s="710">
        <v>2000</v>
      </c>
      <c r="F22" s="710">
        <v>2000</v>
      </c>
      <c r="G22" s="710">
        <v>2000</v>
      </c>
    </row>
    <row r="23" spans="1:7" ht="17.25" customHeight="1">
      <c r="A23" s="711" t="s">
        <v>117</v>
      </c>
      <c r="B23" s="523">
        <v>600</v>
      </c>
      <c r="C23" s="712">
        <f>příjmy!E24</f>
        <v>540</v>
      </c>
      <c r="D23" s="698">
        <v>500</v>
      </c>
      <c r="E23" s="698">
        <v>500</v>
      </c>
      <c r="F23" s="698">
        <v>500</v>
      </c>
      <c r="G23" s="698">
        <v>500</v>
      </c>
    </row>
    <row r="24" spans="1:7" ht="30.75" customHeight="1" thickBot="1">
      <c r="A24" s="713" t="s">
        <v>53</v>
      </c>
      <c r="B24" s="714">
        <f aca="true" t="shared" si="1" ref="B24:G24">SUM(B16,B20,B21,B22,B23)</f>
        <v>14193.9</v>
      </c>
      <c r="C24" s="714">
        <f t="shared" si="1"/>
        <v>11733</v>
      </c>
      <c r="D24" s="715">
        <f t="shared" si="1"/>
        <v>12000</v>
      </c>
      <c r="E24" s="715">
        <f t="shared" si="1"/>
        <v>13100</v>
      </c>
      <c r="F24" s="715">
        <f t="shared" si="1"/>
        <v>12200</v>
      </c>
      <c r="G24" s="715">
        <f t="shared" si="1"/>
        <v>12300</v>
      </c>
    </row>
    <row r="25" spans="1:7" ht="24.75" customHeight="1" thickTop="1">
      <c r="A25" s="716" t="s">
        <v>54</v>
      </c>
      <c r="B25" s="717">
        <f aca="true" t="shared" si="2" ref="B25:G25">B14+B24</f>
        <v>102473.9</v>
      </c>
      <c r="C25" s="717">
        <f t="shared" si="2"/>
        <v>105358</v>
      </c>
      <c r="D25" s="718">
        <f t="shared" si="2"/>
        <v>101265</v>
      </c>
      <c r="E25" s="718">
        <f t="shared" si="2"/>
        <v>101426</v>
      </c>
      <c r="F25" s="718">
        <f t="shared" si="2"/>
        <v>101894</v>
      </c>
      <c r="G25" s="718">
        <f t="shared" si="2"/>
        <v>102470</v>
      </c>
    </row>
    <row r="26" spans="1:7" ht="18" customHeight="1">
      <c r="A26" s="1272" t="s">
        <v>55</v>
      </c>
      <c r="B26" s="1273"/>
      <c r="C26" s="1273"/>
      <c r="D26" s="1273"/>
      <c r="E26" s="1220"/>
      <c r="F26" s="1220"/>
      <c r="G26" s="1274"/>
    </row>
    <row r="27" spans="1:7" ht="17.25" customHeight="1">
      <c r="A27" s="704" t="s">
        <v>56</v>
      </c>
      <c r="B27" s="705">
        <f>příjmy!B32</f>
        <v>37709</v>
      </c>
      <c r="C27" s="705">
        <f>příjmy!E32</f>
        <v>39501</v>
      </c>
      <c r="D27" s="695">
        <v>40000</v>
      </c>
      <c r="E27" s="695">
        <v>40018</v>
      </c>
      <c r="F27" s="695">
        <v>40818</v>
      </c>
      <c r="G27" s="695">
        <v>41634</v>
      </c>
    </row>
    <row r="28" spans="1:7" ht="17.25" customHeight="1">
      <c r="A28" s="706" t="s">
        <v>235</v>
      </c>
      <c r="B28" s="707">
        <f>příjmy!B34</f>
        <v>248989</v>
      </c>
      <c r="C28" s="707">
        <f>příjmy!E34</f>
        <v>293443</v>
      </c>
      <c r="D28" s="697">
        <v>323443</v>
      </c>
      <c r="E28" s="697">
        <v>343443</v>
      </c>
      <c r="F28" s="697">
        <v>345000</v>
      </c>
      <c r="G28" s="697">
        <v>345000</v>
      </c>
    </row>
    <row r="29" spans="1:7" ht="17.25" customHeight="1">
      <c r="A29" s="711" t="s">
        <v>57</v>
      </c>
      <c r="B29" s="712">
        <f>příjmy!B37</f>
        <v>371062</v>
      </c>
      <c r="C29" s="712">
        <f>příjmy!E37</f>
        <v>299045.2</v>
      </c>
      <c r="D29" s="701">
        <v>230617</v>
      </c>
      <c r="E29" s="701">
        <v>200000</v>
      </c>
      <c r="F29" s="701">
        <v>170000</v>
      </c>
      <c r="G29" s="701">
        <v>140000</v>
      </c>
    </row>
    <row r="30" spans="1:7" ht="30.75" customHeight="1" thickBot="1">
      <c r="A30" s="713" t="s">
        <v>100</v>
      </c>
      <c r="B30" s="714">
        <f aca="true" t="shared" si="3" ref="B30:G30">SUM(B27:B29)</f>
        <v>657760</v>
      </c>
      <c r="C30" s="714">
        <f t="shared" si="3"/>
        <v>631989.2</v>
      </c>
      <c r="D30" s="715">
        <f t="shared" si="3"/>
        <v>594060</v>
      </c>
      <c r="E30" s="715">
        <f t="shared" si="3"/>
        <v>583461</v>
      </c>
      <c r="F30" s="715">
        <f t="shared" si="3"/>
        <v>555818</v>
      </c>
      <c r="G30" s="715">
        <f t="shared" si="3"/>
        <v>526634</v>
      </c>
    </row>
    <row r="31" spans="1:7" ht="24.75" customHeight="1" thickTop="1">
      <c r="A31" s="716" t="s">
        <v>58</v>
      </c>
      <c r="B31" s="717">
        <f aca="true" t="shared" si="4" ref="B31:G31">B25+B30</f>
        <v>760233.9</v>
      </c>
      <c r="C31" s="717">
        <f t="shared" si="4"/>
        <v>737347.2</v>
      </c>
      <c r="D31" s="718">
        <f t="shared" si="4"/>
        <v>695325</v>
      </c>
      <c r="E31" s="718">
        <f>E25+E30</f>
        <v>684887</v>
      </c>
      <c r="F31" s="718">
        <f>F25+F30</f>
        <v>657712</v>
      </c>
      <c r="G31" s="718">
        <f t="shared" si="4"/>
        <v>629104</v>
      </c>
    </row>
    <row r="32" spans="1:7" ht="18" customHeight="1">
      <c r="A32" s="694" t="s">
        <v>527</v>
      </c>
      <c r="B32" s="695"/>
      <c r="C32" s="695">
        <v>0</v>
      </c>
      <c r="D32" s="697">
        <v>50000</v>
      </c>
      <c r="E32" s="697">
        <v>50000</v>
      </c>
      <c r="F32" s="697">
        <v>50000</v>
      </c>
      <c r="G32" s="697">
        <v>50000</v>
      </c>
    </row>
    <row r="33" spans="1:7" ht="18" customHeight="1">
      <c r="A33" s="719" t="s">
        <v>528</v>
      </c>
      <c r="B33" s="707">
        <f>příjmy!B43</f>
        <v>1071.2</v>
      </c>
      <c r="C33" s="707">
        <f>příjmy!E43</f>
        <v>1732.6000000000001</v>
      </c>
      <c r="D33" s="697">
        <v>0</v>
      </c>
      <c r="E33" s="697">
        <v>0</v>
      </c>
      <c r="F33" s="697">
        <v>0</v>
      </c>
      <c r="G33" s="697">
        <v>0</v>
      </c>
    </row>
    <row r="34" spans="1:7" ht="18" customHeight="1" thickBot="1">
      <c r="A34" s="720" t="s">
        <v>116</v>
      </c>
      <c r="B34" s="721">
        <f>příjmy!B44</f>
        <v>8000</v>
      </c>
      <c r="C34" s="721">
        <f>příjmy!E44</f>
        <v>0</v>
      </c>
      <c r="D34" s="722">
        <v>0</v>
      </c>
      <c r="E34" s="722">
        <v>0</v>
      </c>
      <c r="F34" s="722">
        <v>0</v>
      </c>
      <c r="G34" s="722">
        <v>0</v>
      </c>
    </row>
    <row r="35" spans="1:7" ht="34.5" customHeight="1" thickTop="1">
      <c r="A35" s="716" t="s">
        <v>399</v>
      </c>
      <c r="B35" s="717">
        <f aca="true" t="shared" si="5" ref="B35:G35">SUM(B31:B34)</f>
        <v>769305.1</v>
      </c>
      <c r="C35" s="717">
        <f t="shared" si="5"/>
        <v>739079.7999999999</v>
      </c>
      <c r="D35" s="718">
        <f t="shared" si="5"/>
        <v>745325</v>
      </c>
      <c r="E35" s="723">
        <f t="shared" si="5"/>
        <v>734887</v>
      </c>
      <c r="F35" s="723">
        <f t="shared" si="5"/>
        <v>707712</v>
      </c>
      <c r="G35" s="723">
        <f t="shared" si="5"/>
        <v>679104</v>
      </c>
    </row>
    <row r="36" ht="12.75">
      <c r="A36" s="724"/>
    </row>
    <row r="38" ht="12.75">
      <c r="D38" s="361"/>
    </row>
  </sheetData>
  <sheetProtection/>
  <mergeCells count="4">
    <mergeCell ref="A3:D3"/>
    <mergeCell ref="A1:F1"/>
    <mergeCell ref="A15:G15"/>
    <mergeCell ref="A26:G26"/>
  </mergeCells>
  <printOptions horizontalCentered="1"/>
  <pageMargins left="0.15748031496062992" right="0.2755905511811024" top="0.7480314960629921" bottom="0.5511811023622047" header="0.31496062992125984" footer="0.1968503937007874"/>
  <pageSetup horizontalDpi="600" verticalDpi="600" orientation="portrait" paperSize="9" scale="90" r:id="rId1"/>
  <headerFooter alignWithMargins="0">
    <oddFooter>&amp;L&amp;"Times New Roman CE,Obyčejné"&amp;8Rozpočet na rok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42.00390625" style="726" customWidth="1"/>
    <col min="2" max="2" width="15.625" style="726" customWidth="1"/>
    <col min="3" max="3" width="0.12890625" style="727" hidden="1" customWidth="1"/>
    <col min="4" max="4" width="16.25390625" style="727" hidden="1" customWidth="1"/>
    <col min="5" max="5" width="0.12890625" style="727" hidden="1" customWidth="1"/>
    <col min="6" max="11" width="21.25390625" style="727" customWidth="1"/>
    <col min="12" max="12" width="13.00390625" style="726" customWidth="1"/>
    <col min="13" max="16384" width="9.125" style="726" customWidth="1"/>
  </cols>
  <sheetData>
    <row r="1" spans="1:11" ht="25.5" customHeight="1">
      <c r="A1" s="1278" t="s">
        <v>790</v>
      </c>
      <c r="B1" s="1279"/>
      <c r="C1" s="1279"/>
      <c r="D1" s="1279"/>
      <c r="E1" s="1279"/>
      <c r="F1" s="1279"/>
      <c r="G1" s="1279"/>
      <c r="H1" s="1279"/>
      <c r="I1" s="1279"/>
      <c r="J1" s="1279"/>
      <c r="K1" s="725" t="s">
        <v>743</v>
      </c>
    </row>
    <row r="2" spans="1:11" ht="21" customHeight="1">
      <c r="A2" s="1280"/>
      <c r="B2" s="1280"/>
      <c r="C2" s="1280"/>
      <c r="D2" s="1280"/>
      <c r="E2" s="1280"/>
      <c r="F2" s="1280"/>
      <c r="G2" s="1280"/>
      <c r="H2" s="1280"/>
      <c r="I2" s="1280"/>
      <c r="J2" s="1280"/>
      <c r="K2" s="728" t="s">
        <v>550</v>
      </c>
    </row>
    <row r="3" spans="1:11" ht="30.75" customHeight="1">
      <c r="A3" s="729" t="s">
        <v>140</v>
      </c>
      <c r="B3" s="729" t="s">
        <v>104</v>
      </c>
      <c r="C3" s="730" t="s">
        <v>551</v>
      </c>
      <c r="D3" s="730" t="s">
        <v>473</v>
      </c>
      <c r="E3" s="730" t="s">
        <v>623</v>
      </c>
      <c r="F3" s="730" t="s">
        <v>548</v>
      </c>
      <c r="G3" s="731">
        <v>2009</v>
      </c>
      <c r="H3" s="731">
        <v>2010</v>
      </c>
      <c r="I3" s="731">
        <v>2011</v>
      </c>
      <c r="J3" s="731">
        <v>2012</v>
      </c>
      <c r="K3" s="731">
        <v>2013</v>
      </c>
    </row>
    <row r="4" spans="1:11" ht="17.25" customHeight="1">
      <c r="A4" s="1275" t="s">
        <v>730</v>
      </c>
      <c r="B4" s="732" t="s">
        <v>59</v>
      </c>
      <c r="C4" s="343">
        <v>506.4</v>
      </c>
      <c r="D4" s="343">
        <v>180.5</v>
      </c>
      <c r="E4" s="343">
        <v>1466.1</v>
      </c>
      <c r="F4" s="343">
        <v>5240</v>
      </c>
      <c r="G4" s="343">
        <v>3930</v>
      </c>
      <c r="H4" s="343">
        <v>3180</v>
      </c>
      <c r="I4" s="343">
        <v>2100</v>
      </c>
      <c r="J4" s="343">
        <v>2000</v>
      </c>
      <c r="K4" s="343">
        <v>1500</v>
      </c>
    </row>
    <row r="5" spans="1:11" ht="17.25" customHeight="1">
      <c r="A5" s="1276"/>
      <c r="B5" s="732" t="s">
        <v>224</v>
      </c>
      <c r="C5" s="343">
        <v>510.9</v>
      </c>
      <c r="D5" s="343">
        <v>100</v>
      </c>
      <c r="E5" s="343">
        <v>0</v>
      </c>
      <c r="F5" s="343">
        <v>4500</v>
      </c>
      <c r="G5" s="343">
        <v>1000</v>
      </c>
      <c r="H5" s="343">
        <v>2000</v>
      </c>
      <c r="I5" s="343">
        <v>2000</v>
      </c>
      <c r="J5" s="343">
        <v>2000</v>
      </c>
      <c r="K5" s="343">
        <v>1800</v>
      </c>
    </row>
    <row r="6" spans="1:11" ht="17.25" customHeight="1">
      <c r="A6" s="1276"/>
      <c r="B6" s="733"/>
      <c r="C6" s="734">
        <f>SUM(C4:C5)</f>
        <v>1017.3</v>
      </c>
      <c r="D6" s="734">
        <f>SUM(D4:D5)</f>
        <v>280.5</v>
      </c>
      <c r="E6" s="734">
        <f>SUM(E4:E5)</f>
        <v>1466.1</v>
      </c>
      <c r="F6" s="734">
        <f aca="true" t="shared" si="0" ref="F6:K6">SUM(F4:F5)</f>
        <v>9740</v>
      </c>
      <c r="G6" s="734">
        <f t="shared" si="0"/>
        <v>4930</v>
      </c>
      <c r="H6" s="734">
        <f t="shared" si="0"/>
        <v>5180</v>
      </c>
      <c r="I6" s="734">
        <f t="shared" si="0"/>
        <v>4100</v>
      </c>
      <c r="J6" s="734">
        <f t="shared" si="0"/>
        <v>4000</v>
      </c>
      <c r="K6" s="734">
        <f t="shared" si="0"/>
        <v>3300</v>
      </c>
    </row>
    <row r="7" spans="1:11" ht="17.25" customHeight="1">
      <c r="A7" s="1275" t="s">
        <v>332</v>
      </c>
      <c r="B7" s="733" t="s">
        <v>59</v>
      </c>
      <c r="C7" s="344">
        <v>69013.4</v>
      </c>
      <c r="D7" s="344">
        <v>68741.7</v>
      </c>
      <c r="E7" s="344">
        <v>73820</v>
      </c>
      <c r="F7" s="344">
        <v>63984</v>
      </c>
      <c r="G7" s="344">
        <v>56797</v>
      </c>
      <c r="H7" s="344">
        <v>82595</v>
      </c>
      <c r="I7" s="344">
        <v>85670</v>
      </c>
      <c r="J7" s="344">
        <v>89948.5</v>
      </c>
      <c r="K7" s="344">
        <v>94439.6</v>
      </c>
    </row>
    <row r="8" spans="1:11" ht="17.25" customHeight="1">
      <c r="A8" s="1277"/>
      <c r="B8" s="733" t="s">
        <v>224</v>
      </c>
      <c r="C8" s="344">
        <v>5253.6</v>
      </c>
      <c r="D8" s="344">
        <v>14983.3</v>
      </c>
      <c r="E8" s="344">
        <v>17056.1</v>
      </c>
      <c r="F8" s="344">
        <v>12950</v>
      </c>
      <c r="G8" s="344">
        <v>41050</v>
      </c>
      <c r="H8" s="344">
        <v>29000</v>
      </c>
      <c r="I8" s="344">
        <v>30450</v>
      </c>
      <c r="J8" s="344">
        <v>31972.5</v>
      </c>
      <c r="K8" s="344">
        <v>33571.125</v>
      </c>
    </row>
    <row r="9" spans="1:11" ht="17.25" customHeight="1">
      <c r="A9" s="1277"/>
      <c r="B9" s="733" t="s">
        <v>63</v>
      </c>
      <c r="C9" s="344">
        <v>300</v>
      </c>
      <c r="D9" s="344">
        <v>300</v>
      </c>
      <c r="E9" s="344">
        <v>190</v>
      </c>
      <c r="F9" s="344">
        <v>800</v>
      </c>
      <c r="G9" s="344">
        <v>800</v>
      </c>
      <c r="H9" s="344">
        <v>800</v>
      </c>
      <c r="I9" s="344">
        <v>800</v>
      </c>
      <c r="J9" s="344">
        <v>800</v>
      </c>
      <c r="K9" s="344">
        <v>800</v>
      </c>
    </row>
    <row r="10" spans="1:11" ht="17.25" customHeight="1">
      <c r="A10" s="1277"/>
      <c r="B10" s="733"/>
      <c r="C10" s="734">
        <f aca="true" t="shared" si="1" ref="C10:K10">SUM(C7:C9)</f>
        <v>74567</v>
      </c>
      <c r="D10" s="734">
        <f t="shared" si="1"/>
        <v>84025</v>
      </c>
      <c r="E10" s="734">
        <f t="shared" si="1"/>
        <v>91066.1</v>
      </c>
      <c r="F10" s="734">
        <f t="shared" si="1"/>
        <v>77734</v>
      </c>
      <c r="G10" s="734">
        <f t="shared" si="1"/>
        <v>98647</v>
      </c>
      <c r="H10" s="734">
        <f t="shared" si="1"/>
        <v>112395</v>
      </c>
      <c r="I10" s="734">
        <f t="shared" si="1"/>
        <v>116920</v>
      </c>
      <c r="J10" s="734">
        <f t="shared" si="1"/>
        <v>122721</v>
      </c>
      <c r="K10" s="734">
        <f t="shared" si="1"/>
        <v>128810.725</v>
      </c>
    </row>
    <row r="11" spans="1:11" ht="17.25" customHeight="1">
      <c r="A11" s="1275" t="s">
        <v>138</v>
      </c>
      <c r="B11" s="733" t="s">
        <v>59</v>
      </c>
      <c r="C11" s="344">
        <v>0</v>
      </c>
      <c r="D11" s="344">
        <v>595</v>
      </c>
      <c r="E11" s="344">
        <v>512.3</v>
      </c>
      <c r="F11" s="344">
        <v>13425</v>
      </c>
      <c r="G11" s="344">
        <v>14550</v>
      </c>
      <c r="H11" s="344">
        <v>12750</v>
      </c>
      <c r="I11" s="344">
        <v>13250</v>
      </c>
      <c r="J11" s="344">
        <v>13500</v>
      </c>
      <c r="K11" s="344">
        <v>14000</v>
      </c>
    </row>
    <row r="12" spans="1:11" ht="17.25" customHeight="1">
      <c r="A12" s="1275"/>
      <c r="B12" s="733" t="s">
        <v>224</v>
      </c>
      <c r="C12" s="344">
        <v>11677.4</v>
      </c>
      <c r="D12" s="344">
        <v>25964.4</v>
      </c>
      <c r="E12" s="344">
        <v>0</v>
      </c>
      <c r="F12" s="344">
        <v>300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</row>
    <row r="13" spans="1:11" ht="17.25" customHeight="1">
      <c r="A13" s="1277"/>
      <c r="B13" s="733"/>
      <c r="C13" s="734">
        <f>SUM(C11:C12)</f>
        <v>11677.4</v>
      </c>
      <c r="D13" s="734">
        <f>SUM(D11:D12)</f>
        <v>26559.4</v>
      </c>
      <c r="E13" s="734">
        <f>SUM(E11:E12)</f>
        <v>512.3</v>
      </c>
      <c r="F13" s="734">
        <f aca="true" t="shared" si="2" ref="F13:K13">SUM(F11:F12)</f>
        <v>13725</v>
      </c>
      <c r="G13" s="734">
        <f t="shared" si="2"/>
        <v>14550</v>
      </c>
      <c r="H13" s="734">
        <f t="shared" si="2"/>
        <v>12750</v>
      </c>
      <c r="I13" s="734">
        <f t="shared" si="2"/>
        <v>13250</v>
      </c>
      <c r="J13" s="734">
        <f t="shared" si="2"/>
        <v>13500</v>
      </c>
      <c r="K13" s="734">
        <f t="shared" si="2"/>
        <v>14000</v>
      </c>
    </row>
    <row r="14" spans="1:11" ht="17.25" customHeight="1">
      <c r="A14" s="1275" t="s">
        <v>136</v>
      </c>
      <c r="B14" s="733" t="s">
        <v>59</v>
      </c>
      <c r="C14" s="344">
        <v>104251.1</v>
      </c>
      <c r="D14" s="344">
        <v>106434</v>
      </c>
      <c r="E14" s="344">
        <v>112292</v>
      </c>
      <c r="F14" s="344">
        <v>109825.7</v>
      </c>
      <c r="G14" s="344">
        <v>108862.2</v>
      </c>
      <c r="H14" s="344">
        <v>115000</v>
      </c>
      <c r="I14" s="344">
        <v>117000</v>
      </c>
      <c r="J14" s="344">
        <v>118000</v>
      </c>
      <c r="K14" s="344">
        <v>118500</v>
      </c>
    </row>
    <row r="15" spans="1:11" ht="17.25" customHeight="1">
      <c r="A15" s="1287"/>
      <c r="B15" s="733" t="s">
        <v>224</v>
      </c>
      <c r="C15" s="344">
        <v>62450.1</v>
      </c>
      <c r="D15" s="344">
        <v>54343.6</v>
      </c>
      <c r="E15" s="344">
        <v>130996.9</v>
      </c>
      <c r="F15" s="344">
        <v>126029</v>
      </c>
      <c r="G15" s="344">
        <v>89258</v>
      </c>
      <c r="H15" s="344">
        <v>85000</v>
      </c>
      <c r="I15" s="344">
        <v>86000</v>
      </c>
      <c r="J15" s="344">
        <v>50000</v>
      </c>
      <c r="K15" s="344">
        <v>25000</v>
      </c>
    </row>
    <row r="16" spans="1:11" ht="17.25" customHeight="1">
      <c r="A16" s="1287"/>
      <c r="B16" s="733" t="s">
        <v>63</v>
      </c>
      <c r="C16" s="344">
        <v>3548.8</v>
      </c>
      <c r="D16" s="344">
        <v>3191</v>
      </c>
      <c r="E16" s="344">
        <v>2205.8</v>
      </c>
      <c r="F16" s="344">
        <v>3000</v>
      </c>
      <c r="G16" s="344">
        <v>2650</v>
      </c>
      <c r="H16" s="344">
        <v>2500</v>
      </c>
      <c r="I16" s="344">
        <v>2800</v>
      </c>
      <c r="J16" s="344">
        <v>3000</v>
      </c>
      <c r="K16" s="344">
        <v>3000</v>
      </c>
    </row>
    <row r="17" spans="1:11" ht="17.25" customHeight="1">
      <c r="A17" s="1287"/>
      <c r="B17" s="733"/>
      <c r="C17" s="734">
        <f>SUM(C14:C16)</f>
        <v>170250</v>
      </c>
      <c r="D17" s="734">
        <f>SUM(D14:D16)</f>
        <v>163968.6</v>
      </c>
      <c r="E17" s="734">
        <f>SUM(E14:E16)</f>
        <v>245494.69999999998</v>
      </c>
      <c r="F17" s="734">
        <f aca="true" t="shared" si="3" ref="F17:K17">SUM(F14:F16)</f>
        <v>238854.7</v>
      </c>
      <c r="G17" s="734">
        <f t="shared" si="3"/>
        <v>200770.2</v>
      </c>
      <c r="H17" s="734">
        <f t="shared" si="3"/>
        <v>202500</v>
      </c>
      <c r="I17" s="734">
        <f t="shared" si="3"/>
        <v>205800</v>
      </c>
      <c r="J17" s="734">
        <f t="shared" si="3"/>
        <v>171000</v>
      </c>
      <c r="K17" s="734">
        <f t="shared" si="3"/>
        <v>146500</v>
      </c>
    </row>
    <row r="18" spans="1:11" ht="17.25" customHeight="1">
      <c r="A18" s="1275" t="s">
        <v>230</v>
      </c>
      <c r="B18" s="733" t="s">
        <v>59</v>
      </c>
      <c r="C18" s="344">
        <v>82582</v>
      </c>
      <c r="D18" s="344">
        <v>87868</v>
      </c>
      <c r="E18" s="344">
        <v>124148.2</v>
      </c>
      <c r="F18" s="344">
        <v>42729.7</v>
      </c>
      <c r="G18" s="344">
        <v>34216.2</v>
      </c>
      <c r="H18" s="344">
        <v>35730</v>
      </c>
      <c r="I18" s="344">
        <v>36650</v>
      </c>
      <c r="J18" s="344">
        <v>38670</v>
      </c>
      <c r="K18" s="344">
        <v>40050</v>
      </c>
    </row>
    <row r="19" spans="1:11" ht="17.25" customHeight="1">
      <c r="A19" s="1277"/>
      <c r="B19" s="733" t="s">
        <v>224</v>
      </c>
      <c r="C19" s="344">
        <v>12767.1</v>
      </c>
      <c r="D19" s="344">
        <v>4450.2</v>
      </c>
      <c r="E19" s="344">
        <v>1623.5</v>
      </c>
      <c r="F19" s="344">
        <v>1670</v>
      </c>
      <c r="G19" s="344">
        <v>660</v>
      </c>
      <c r="H19" s="344">
        <v>0</v>
      </c>
      <c r="I19" s="344">
        <v>0</v>
      </c>
      <c r="J19" s="344">
        <v>0</v>
      </c>
      <c r="K19" s="344">
        <v>0</v>
      </c>
    </row>
    <row r="20" spans="1:11" ht="17.25" customHeight="1">
      <c r="A20" s="1277"/>
      <c r="B20" s="733" t="s">
        <v>63</v>
      </c>
      <c r="C20" s="344">
        <v>220</v>
      </c>
      <c r="D20" s="344">
        <v>635</v>
      </c>
      <c r="E20" s="344">
        <v>439.5</v>
      </c>
      <c r="F20" s="344">
        <v>1100</v>
      </c>
      <c r="G20" s="344">
        <v>2600</v>
      </c>
      <c r="H20" s="344">
        <v>1550</v>
      </c>
      <c r="I20" s="344">
        <v>1550</v>
      </c>
      <c r="J20" s="344">
        <v>1550</v>
      </c>
      <c r="K20" s="344">
        <v>1550</v>
      </c>
    </row>
    <row r="21" spans="1:11" ht="17.25" customHeight="1">
      <c r="A21" s="1277"/>
      <c r="B21" s="733"/>
      <c r="C21" s="734">
        <f>SUM(C18:C20)</f>
        <v>95569.1</v>
      </c>
      <c r="D21" s="734">
        <f>SUM(D18:D20)</f>
        <v>92953.2</v>
      </c>
      <c r="E21" s="734">
        <f>SUM(E18:E20)</f>
        <v>126211.2</v>
      </c>
      <c r="F21" s="734">
        <f aca="true" t="shared" si="4" ref="F21:K21">SUM(F18:F20)</f>
        <v>45499.7</v>
      </c>
      <c r="G21" s="734">
        <f t="shared" si="4"/>
        <v>37476.2</v>
      </c>
      <c r="H21" s="734">
        <f t="shared" si="4"/>
        <v>37280</v>
      </c>
      <c r="I21" s="734">
        <f t="shared" si="4"/>
        <v>38200</v>
      </c>
      <c r="J21" s="734">
        <f t="shared" si="4"/>
        <v>40220</v>
      </c>
      <c r="K21" s="734">
        <f t="shared" si="4"/>
        <v>41600</v>
      </c>
    </row>
    <row r="22" spans="1:11" ht="17.25" customHeight="1">
      <c r="A22" s="1275" t="s">
        <v>135</v>
      </c>
      <c r="B22" s="733" t="s">
        <v>59</v>
      </c>
      <c r="C22" s="344">
        <v>22704.5</v>
      </c>
      <c r="D22" s="344">
        <v>32671.5</v>
      </c>
      <c r="E22" s="344">
        <v>40311.2</v>
      </c>
      <c r="F22" s="344">
        <v>36561.5</v>
      </c>
      <c r="G22" s="344">
        <v>50528</v>
      </c>
      <c r="H22" s="344">
        <v>41813</v>
      </c>
      <c r="I22" s="344">
        <v>42661</v>
      </c>
      <c r="J22" s="344">
        <v>42000</v>
      </c>
      <c r="K22" s="344">
        <v>42500</v>
      </c>
    </row>
    <row r="23" spans="1:11" ht="17.25" customHeight="1">
      <c r="A23" s="1288"/>
      <c r="B23" s="733" t="s">
        <v>224</v>
      </c>
      <c r="C23" s="344">
        <v>31179.8</v>
      </c>
      <c r="D23" s="344">
        <v>142937.1</v>
      </c>
      <c r="E23" s="344">
        <v>36309.3</v>
      </c>
      <c r="F23" s="344">
        <v>1218</v>
      </c>
      <c r="G23" s="344">
        <v>100</v>
      </c>
      <c r="H23" s="344">
        <v>0</v>
      </c>
      <c r="I23" s="344">
        <v>0</v>
      </c>
      <c r="J23" s="344">
        <v>0</v>
      </c>
      <c r="K23" s="344">
        <v>0</v>
      </c>
    </row>
    <row r="24" spans="1:11" ht="17.25" customHeight="1">
      <c r="A24" s="1288"/>
      <c r="B24" s="733" t="s">
        <v>63</v>
      </c>
      <c r="C24" s="344">
        <v>1136</v>
      </c>
      <c r="D24" s="344">
        <v>1512.1</v>
      </c>
      <c r="E24" s="344">
        <v>1180.6</v>
      </c>
      <c r="F24" s="344">
        <v>1800</v>
      </c>
      <c r="G24" s="344">
        <v>1670</v>
      </c>
      <c r="H24" s="344">
        <v>1700</v>
      </c>
      <c r="I24" s="344">
        <v>1800</v>
      </c>
      <c r="J24" s="344">
        <v>1800</v>
      </c>
      <c r="K24" s="344">
        <v>1800</v>
      </c>
    </row>
    <row r="25" spans="1:11" ht="17.25" customHeight="1">
      <c r="A25" s="1288"/>
      <c r="B25" s="733"/>
      <c r="C25" s="734">
        <f>SUM(C22:C24)</f>
        <v>55020.3</v>
      </c>
      <c r="D25" s="734">
        <f>SUM(D22:D24)</f>
        <v>177120.7</v>
      </c>
      <c r="E25" s="734">
        <f>SUM(E22:E24)</f>
        <v>77801.1</v>
      </c>
      <c r="F25" s="734">
        <f aca="true" t="shared" si="5" ref="F25:K25">SUM(F22:F24)</f>
        <v>39579.5</v>
      </c>
      <c r="G25" s="734">
        <f t="shared" si="5"/>
        <v>52298</v>
      </c>
      <c r="H25" s="734">
        <f t="shared" si="5"/>
        <v>43513</v>
      </c>
      <c r="I25" s="734">
        <f t="shared" si="5"/>
        <v>44461</v>
      </c>
      <c r="J25" s="734">
        <f t="shared" si="5"/>
        <v>43800</v>
      </c>
      <c r="K25" s="734">
        <f t="shared" si="5"/>
        <v>44300</v>
      </c>
    </row>
    <row r="26" spans="1:11" ht="17.25" customHeight="1">
      <c r="A26" s="1275" t="s">
        <v>134</v>
      </c>
      <c r="B26" s="733" t="s">
        <v>59</v>
      </c>
      <c r="C26" s="344">
        <v>1682.3</v>
      </c>
      <c r="D26" s="344">
        <v>1983.2</v>
      </c>
      <c r="E26" s="344">
        <v>2202.9</v>
      </c>
      <c r="F26" s="344">
        <v>4340</v>
      </c>
      <c r="G26" s="344">
        <v>4940</v>
      </c>
      <c r="H26" s="344">
        <v>4680</v>
      </c>
      <c r="I26" s="344">
        <v>4780</v>
      </c>
      <c r="J26" s="344">
        <v>4850</v>
      </c>
      <c r="K26" s="344">
        <v>4900</v>
      </c>
    </row>
    <row r="27" spans="1:11" ht="17.25" customHeight="1">
      <c r="A27" s="1288"/>
      <c r="B27" s="733" t="s">
        <v>224</v>
      </c>
      <c r="C27" s="344">
        <v>43.2</v>
      </c>
      <c r="D27" s="344">
        <v>2346</v>
      </c>
      <c r="E27" s="344">
        <v>0</v>
      </c>
      <c r="F27" s="344">
        <v>900</v>
      </c>
      <c r="G27" s="344">
        <v>0</v>
      </c>
      <c r="H27" s="344">
        <v>900</v>
      </c>
      <c r="I27" s="344">
        <v>900</v>
      </c>
      <c r="J27" s="344">
        <v>900</v>
      </c>
      <c r="K27" s="344">
        <v>900</v>
      </c>
    </row>
    <row r="28" spans="1:11" ht="17.25" customHeight="1">
      <c r="A28" s="1288"/>
      <c r="B28" s="733"/>
      <c r="C28" s="734">
        <f>SUM(C26:C27)</f>
        <v>1725.5</v>
      </c>
      <c r="D28" s="734">
        <f>SUM(D26:D27)</f>
        <v>4329.2</v>
      </c>
      <c r="E28" s="734">
        <f>SUM(E26:E27)</f>
        <v>2202.9</v>
      </c>
      <c r="F28" s="734">
        <f aca="true" t="shared" si="6" ref="F28:K28">SUM(F26:F27)</f>
        <v>5240</v>
      </c>
      <c r="G28" s="734">
        <f t="shared" si="6"/>
        <v>4940</v>
      </c>
      <c r="H28" s="734">
        <f t="shared" si="6"/>
        <v>5580</v>
      </c>
      <c r="I28" s="734">
        <f t="shared" si="6"/>
        <v>5680</v>
      </c>
      <c r="J28" s="734">
        <f t="shared" si="6"/>
        <v>5750</v>
      </c>
      <c r="K28" s="734">
        <f t="shared" si="6"/>
        <v>5800</v>
      </c>
    </row>
    <row r="29" spans="1:11" ht="17.25" customHeight="1">
      <c r="A29" s="1275" t="s">
        <v>232</v>
      </c>
      <c r="B29" s="733" t="s">
        <v>59</v>
      </c>
      <c r="C29" s="344">
        <v>3988.6</v>
      </c>
      <c r="D29" s="344">
        <v>3764.4</v>
      </c>
      <c r="E29" s="344">
        <v>2354.1</v>
      </c>
      <c r="F29" s="344">
        <v>3260</v>
      </c>
      <c r="G29" s="344">
        <v>3840</v>
      </c>
      <c r="H29" s="344">
        <v>3630</v>
      </c>
      <c r="I29" s="344">
        <v>3610</v>
      </c>
      <c r="J29" s="344">
        <v>3560</v>
      </c>
      <c r="K29" s="344">
        <v>3560</v>
      </c>
    </row>
    <row r="30" spans="1:11" ht="17.25" customHeight="1">
      <c r="A30" s="1277"/>
      <c r="B30" s="733" t="s">
        <v>224</v>
      </c>
      <c r="C30" s="344">
        <v>27328.1</v>
      </c>
      <c r="D30" s="344">
        <v>21416</v>
      </c>
      <c r="E30" s="344">
        <v>33085.9</v>
      </c>
      <c r="F30" s="344">
        <v>47492</v>
      </c>
      <c r="G30" s="344">
        <v>49510</v>
      </c>
      <c r="H30" s="344">
        <v>52900</v>
      </c>
      <c r="I30" s="344">
        <v>49000</v>
      </c>
      <c r="J30" s="344">
        <v>45000</v>
      </c>
      <c r="K30" s="344">
        <v>45500</v>
      </c>
    </row>
    <row r="31" spans="1:11" ht="17.25" customHeight="1">
      <c r="A31" s="1277"/>
      <c r="B31" s="735"/>
      <c r="C31" s="734">
        <f>SUM(C29:C30)</f>
        <v>31316.699999999997</v>
      </c>
      <c r="D31" s="734">
        <f>SUM(D29:D30)</f>
        <v>25180.4</v>
      </c>
      <c r="E31" s="734">
        <f>SUM(E29:E30)</f>
        <v>35440</v>
      </c>
      <c r="F31" s="734">
        <f aca="true" t="shared" si="7" ref="F31:K31">SUM(F29:F30)</f>
        <v>50752</v>
      </c>
      <c r="G31" s="734">
        <f t="shared" si="7"/>
        <v>53350</v>
      </c>
      <c r="H31" s="734">
        <f t="shared" si="7"/>
        <v>56530</v>
      </c>
      <c r="I31" s="734">
        <f t="shared" si="7"/>
        <v>52610</v>
      </c>
      <c r="J31" s="734">
        <f t="shared" si="7"/>
        <v>48560</v>
      </c>
      <c r="K31" s="734">
        <f t="shared" si="7"/>
        <v>49060</v>
      </c>
    </row>
    <row r="32" spans="1:11" ht="17.25" customHeight="1">
      <c r="A32" s="1275" t="s">
        <v>233</v>
      </c>
      <c r="B32" s="733" t="s">
        <v>59</v>
      </c>
      <c r="C32" s="344">
        <v>182805.5</v>
      </c>
      <c r="D32" s="344">
        <v>207346</v>
      </c>
      <c r="E32" s="344">
        <v>217351.4</v>
      </c>
      <c r="F32" s="344">
        <v>252472</v>
      </c>
      <c r="G32" s="344">
        <v>243118</v>
      </c>
      <c r="H32" s="344">
        <v>243727</v>
      </c>
      <c r="I32" s="344">
        <v>220386</v>
      </c>
      <c r="J32" s="344">
        <v>224471</v>
      </c>
      <c r="K32" s="344">
        <v>201225</v>
      </c>
    </row>
    <row r="33" spans="1:11" ht="17.25" customHeight="1">
      <c r="A33" s="1277"/>
      <c r="B33" s="733" t="s">
        <v>224</v>
      </c>
      <c r="C33" s="344">
        <v>10824.3</v>
      </c>
      <c r="D33" s="344">
        <v>10972.3</v>
      </c>
      <c r="E33" s="344">
        <v>24770</v>
      </c>
      <c r="F33" s="344">
        <v>24320</v>
      </c>
      <c r="G33" s="344">
        <v>18768</v>
      </c>
      <c r="H33" s="344">
        <v>22200</v>
      </c>
      <c r="I33" s="344">
        <v>29800</v>
      </c>
      <c r="J33" s="344">
        <v>30000</v>
      </c>
      <c r="K33" s="344">
        <v>40808.3</v>
      </c>
    </row>
    <row r="34" spans="1:11" ht="17.25" customHeight="1">
      <c r="A34" s="1277"/>
      <c r="B34" s="733" t="s">
        <v>63</v>
      </c>
      <c r="C34" s="344">
        <v>0</v>
      </c>
      <c r="D34" s="344">
        <v>200</v>
      </c>
      <c r="E34" s="344">
        <v>254</v>
      </c>
      <c r="F34" s="344">
        <v>450</v>
      </c>
      <c r="G34" s="344">
        <v>550</v>
      </c>
      <c r="H34" s="344">
        <v>450</v>
      </c>
      <c r="I34" s="344">
        <v>450</v>
      </c>
      <c r="J34" s="344">
        <v>450</v>
      </c>
      <c r="K34" s="344">
        <v>450</v>
      </c>
    </row>
    <row r="35" spans="1:11" ht="17.25" customHeight="1">
      <c r="A35" s="1277"/>
      <c r="B35" s="733" t="s">
        <v>62</v>
      </c>
      <c r="C35" s="344">
        <v>4701</v>
      </c>
      <c r="D35" s="344">
        <v>4799.5</v>
      </c>
      <c r="E35" s="344">
        <v>5875.1</v>
      </c>
      <c r="F35" s="345">
        <v>7778.2</v>
      </c>
      <c r="G35" s="345">
        <v>7458.4</v>
      </c>
      <c r="H35" s="345">
        <v>0</v>
      </c>
      <c r="I35" s="345">
        <v>0</v>
      </c>
      <c r="J35" s="345">
        <v>0</v>
      </c>
      <c r="K35" s="345">
        <v>0</v>
      </c>
    </row>
    <row r="36" spans="1:11" ht="17.25" customHeight="1">
      <c r="A36" s="1277"/>
      <c r="B36" s="735"/>
      <c r="C36" s="734">
        <f>SUM(C32:C35)</f>
        <v>198330.8</v>
      </c>
      <c r="D36" s="734">
        <f>SUM(D32:D35)</f>
        <v>223317.8</v>
      </c>
      <c r="E36" s="734">
        <f>SUM(E32:E35)</f>
        <v>248250.5</v>
      </c>
      <c r="F36" s="734">
        <f aca="true" t="shared" si="8" ref="F36:K36">SUM(F32:F35)</f>
        <v>285020.2</v>
      </c>
      <c r="G36" s="734">
        <f t="shared" si="8"/>
        <v>269894.4</v>
      </c>
      <c r="H36" s="734">
        <f t="shared" si="8"/>
        <v>266377</v>
      </c>
      <c r="I36" s="734">
        <f t="shared" si="8"/>
        <v>250636</v>
      </c>
      <c r="J36" s="734">
        <f t="shared" si="8"/>
        <v>254921</v>
      </c>
      <c r="K36" s="734">
        <f t="shared" si="8"/>
        <v>242483.3</v>
      </c>
    </row>
    <row r="37" spans="1:11" ht="17.25" customHeight="1">
      <c r="A37" s="735" t="s">
        <v>231</v>
      </c>
      <c r="B37" s="733" t="s">
        <v>59</v>
      </c>
      <c r="C37" s="734">
        <v>77.6</v>
      </c>
      <c r="D37" s="734">
        <v>1311.5</v>
      </c>
      <c r="E37" s="734">
        <v>151</v>
      </c>
      <c r="F37" s="736">
        <v>3160</v>
      </c>
      <c r="G37" s="736">
        <v>2224</v>
      </c>
      <c r="H37" s="736">
        <v>3220</v>
      </c>
      <c r="I37" s="736">
        <v>3230</v>
      </c>
      <c r="J37" s="736">
        <v>3240</v>
      </c>
      <c r="K37" s="736">
        <v>3250</v>
      </c>
    </row>
    <row r="38" spans="1:11" ht="17.25" customHeight="1">
      <c r="A38" s="1283" t="s">
        <v>234</v>
      </c>
      <c r="B38" s="733" t="s">
        <v>59</v>
      </c>
      <c r="C38" s="344">
        <f aca="true" t="shared" si="9" ref="C38:K38">C4+C7+C11+C14+C18+C22+C26+C29+C32+C37</f>
        <v>467611.39999999997</v>
      </c>
      <c r="D38" s="344">
        <f t="shared" si="9"/>
        <v>510895.80000000005</v>
      </c>
      <c r="E38" s="344">
        <f>E4+E7+E11+E14+E18+E22+E26+E29+E32+E37+E35</f>
        <v>580484.3</v>
      </c>
      <c r="F38" s="344">
        <f t="shared" si="9"/>
        <v>534997.9</v>
      </c>
      <c r="G38" s="344">
        <f t="shared" si="9"/>
        <v>523005.4</v>
      </c>
      <c r="H38" s="344">
        <f t="shared" si="9"/>
        <v>546325</v>
      </c>
      <c r="I38" s="344">
        <f t="shared" si="9"/>
        <v>529337</v>
      </c>
      <c r="J38" s="344">
        <f t="shared" si="9"/>
        <v>540239.5</v>
      </c>
      <c r="K38" s="344">
        <f t="shared" si="9"/>
        <v>523924.6</v>
      </c>
    </row>
    <row r="39" spans="1:11" ht="17.25" customHeight="1">
      <c r="A39" s="1284"/>
      <c r="B39" s="733" t="s">
        <v>224</v>
      </c>
      <c r="C39" s="344">
        <f aca="true" t="shared" si="10" ref="C39:J39">C5+C8+C12+C15+C19+C23+C27+C30+C33</f>
        <v>162034.5</v>
      </c>
      <c r="D39" s="344">
        <f t="shared" si="10"/>
        <v>277512.89999999997</v>
      </c>
      <c r="E39" s="344">
        <f t="shared" si="10"/>
        <v>243841.69999999998</v>
      </c>
      <c r="F39" s="344">
        <f t="shared" si="10"/>
        <v>219379</v>
      </c>
      <c r="G39" s="344">
        <f t="shared" si="10"/>
        <v>200346</v>
      </c>
      <c r="H39" s="344">
        <f t="shared" si="10"/>
        <v>192000</v>
      </c>
      <c r="I39" s="344">
        <f t="shared" si="10"/>
        <v>198150</v>
      </c>
      <c r="J39" s="344">
        <f t="shared" si="10"/>
        <v>159872.5</v>
      </c>
      <c r="K39" s="344">
        <f>K5+K8+K12+K15+K19+K23+K27+K30+K33</f>
        <v>147579.425</v>
      </c>
    </row>
    <row r="40" spans="1:11" ht="17.25" customHeight="1">
      <c r="A40" s="1284"/>
      <c r="B40" s="733" t="s">
        <v>63</v>
      </c>
      <c r="C40" s="344">
        <f aca="true" t="shared" si="11" ref="C40:J40">C9+C16+C20+C24+C34</f>
        <v>5204.8</v>
      </c>
      <c r="D40" s="344">
        <f t="shared" si="11"/>
        <v>5838.1</v>
      </c>
      <c r="E40" s="344">
        <f t="shared" si="11"/>
        <v>4269.9</v>
      </c>
      <c r="F40" s="344">
        <f t="shared" si="11"/>
        <v>7150</v>
      </c>
      <c r="G40" s="344">
        <f t="shared" si="11"/>
        <v>8270</v>
      </c>
      <c r="H40" s="344">
        <f t="shared" si="11"/>
        <v>7000</v>
      </c>
      <c r="I40" s="344">
        <f t="shared" si="11"/>
        <v>7400</v>
      </c>
      <c r="J40" s="344">
        <f t="shared" si="11"/>
        <v>7600</v>
      </c>
      <c r="K40" s="344">
        <f>K9+K16+K20+K24+K34</f>
        <v>7600</v>
      </c>
    </row>
    <row r="41" spans="1:11" ht="17.25" customHeight="1">
      <c r="A41" s="1284"/>
      <c r="B41" s="733"/>
      <c r="C41" s="736">
        <f>C35+C38+C39+C40</f>
        <v>639551.7</v>
      </c>
      <c r="D41" s="736">
        <f>D35+D38+D39+D40</f>
        <v>799046.2999999999</v>
      </c>
      <c r="E41" s="736">
        <f>E38+E39+E40</f>
        <v>828595.9</v>
      </c>
      <c r="F41" s="736">
        <f>F35+F38+F39+F40</f>
        <v>769305.1</v>
      </c>
      <c r="G41" s="736">
        <f>G35+G38+G39+G40</f>
        <v>739079.8</v>
      </c>
      <c r="H41" s="736">
        <f>H35+H38+H39+H40</f>
        <v>745325</v>
      </c>
      <c r="I41" s="736">
        <f>I35+I38+I39+I40</f>
        <v>734887</v>
      </c>
      <c r="J41" s="736">
        <f>J35+J38+J39+J40</f>
        <v>707712</v>
      </c>
      <c r="K41" s="736">
        <f>SUM(K38:K40)</f>
        <v>679104.0249999999</v>
      </c>
    </row>
    <row r="42" spans="1:11" ht="12" customHeight="1" thickBot="1">
      <c r="A42" s="1285" t="s">
        <v>137</v>
      </c>
      <c r="B42" s="1286"/>
      <c r="C42" s="737"/>
      <c r="D42" s="737"/>
      <c r="E42" s="737"/>
      <c r="F42" s="738">
        <v>0</v>
      </c>
      <c r="G42" s="738"/>
      <c r="H42" s="738"/>
      <c r="I42" s="738"/>
      <c r="J42" s="738"/>
      <c r="K42" s="738"/>
    </row>
    <row r="43" spans="1:11" ht="29.25" customHeight="1" thickTop="1">
      <c r="A43" s="1281" t="s">
        <v>158</v>
      </c>
      <c r="B43" s="1282"/>
      <c r="C43" s="739">
        <f aca="true" t="shared" si="12" ref="C43:K43">C41+C42</f>
        <v>639551.7</v>
      </c>
      <c r="D43" s="739">
        <f t="shared" si="12"/>
        <v>799046.2999999999</v>
      </c>
      <c r="E43" s="739">
        <f t="shared" si="12"/>
        <v>828595.9</v>
      </c>
      <c r="F43" s="739">
        <f t="shared" si="12"/>
        <v>769305.1</v>
      </c>
      <c r="G43" s="739">
        <f t="shared" si="12"/>
        <v>739079.8</v>
      </c>
      <c r="H43" s="739">
        <f t="shared" si="12"/>
        <v>745325</v>
      </c>
      <c r="I43" s="739">
        <f t="shared" si="12"/>
        <v>734887</v>
      </c>
      <c r="J43" s="739">
        <f t="shared" si="12"/>
        <v>707712</v>
      </c>
      <c r="K43" s="739">
        <f t="shared" si="12"/>
        <v>679104.0249999999</v>
      </c>
    </row>
    <row r="44" spans="1:10" ht="15">
      <c r="A44" s="740"/>
      <c r="B44" s="741"/>
      <c r="C44" s="742"/>
      <c r="D44" s="742"/>
      <c r="E44" s="742"/>
      <c r="F44" s="742"/>
      <c r="G44" s="742"/>
      <c r="H44" s="742"/>
      <c r="I44" s="743"/>
      <c r="J44" s="743"/>
    </row>
  </sheetData>
  <sheetProtection/>
  <mergeCells count="13">
    <mergeCell ref="A14:A17"/>
    <mergeCell ref="A18:A21"/>
    <mergeCell ref="A22:A25"/>
    <mergeCell ref="A26:A28"/>
    <mergeCell ref="A43:B43"/>
    <mergeCell ref="A29:A31"/>
    <mergeCell ref="A32:A36"/>
    <mergeCell ref="A38:A41"/>
    <mergeCell ref="A42:B42"/>
    <mergeCell ref="A4:A6"/>
    <mergeCell ref="A7:A10"/>
    <mergeCell ref="A11:A13"/>
    <mergeCell ref="A1:J2"/>
  </mergeCells>
  <printOptions horizontalCentered="1"/>
  <pageMargins left="0.1968503937007874" right="0.16" top="0.15748031496062992" bottom="0" header="0.11811023622047245" footer="0"/>
  <pageSetup horizontalDpi="600" verticalDpi="600" orientation="landscape" paperSize="9" scale="75" r:id="rId1"/>
  <headerFooter alignWithMargins="0">
    <oddFooter>&amp;L&amp;8Rozpočet na rok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2009-02-04T09:34:15Z</cp:lastPrinted>
  <dcterms:created xsi:type="dcterms:W3CDTF">2001-10-18T11:13:00Z</dcterms:created>
  <dcterms:modified xsi:type="dcterms:W3CDTF">2009-02-04T09:46:17Z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2026388606</vt:i4>
  </property>
  <property fmtid="{D5CDD505-2E9C-101B-9397-08002B2CF9AE}" pid="3" name="_EmailSubject">
    <vt:lpwstr>tabulky č. 1-25.xls</vt:lpwstr>
  </property>
  <property fmtid="{D5CDD505-2E9C-101B-9397-08002B2CF9AE}" pid="4" name="_AuthorEmail">
    <vt:lpwstr>zdenek.pechar@p5.mepnet.cz</vt:lpwstr>
  </property>
  <property fmtid="{D5CDD505-2E9C-101B-9397-08002B2CF9AE}" pid="5" name="_AuthorEmailDisplayName">
    <vt:lpwstr>Pechar Zdeněk, Ing.</vt:lpwstr>
  </property>
  <property fmtid="{D5CDD505-2E9C-101B-9397-08002B2CF9AE}" pid="6" name="_PreviousAdHocReviewCycleID">
    <vt:i4>-1095555982</vt:i4>
  </property>
  <property fmtid="{D5CDD505-2E9C-101B-9397-08002B2CF9AE}" pid="7" name="_ReviewingToolsShownOnce">
    <vt:lpwstr/>
  </property>
</Properties>
</file>