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867" activeTab="3"/>
  </bookViews>
  <sheets>
    <sheet name="1-příjmy" sheetId="1" r:id="rId1"/>
    <sheet name="2-správní poplatky" sheetId="2" r:id="rId2"/>
    <sheet name="3-výdaje" sheetId="3" r:id="rId3"/>
    <sheet name="4-investiční výdaje" sheetId="4" r:id="rId4"/>
    <sheet name="5 - finanční vypořádání" sheetId="5" r:id="rId5"/>
    <sheet name="6-porovnání příjmů  a výdajů" sheetId="6" r:id="rId6"/>
    <sheet name="7-ZČ náklady a výnosy" sheetId="7" r:id="rId7"/>
    <sheet name="8-porovnání zd.činnost" sheetId="8" r:id="rId8"/>
  </sheets>
  <definedNames>
    <definedName name="_xlnm.Print_Area" localSheetId="0">'1-příjmy'!$A$1:$E$47</definedName>
    <definedName name="_xlnm.Print_Area" localSheetId="4">'5 - finanční vypořádání'!$A$1:$B$42</definedName>
    <definedName name="_xlnm.Print_Area" localSheetId="6">'7-ZČ náklady a výnosy'!$A$1:$R$94</definedName>
    <definedName name="_xlnm.Print_Area" localSheetId="7">'8-porovnání zd.činnost'!$A$1:$AO$34</definedName>
  </definedNames>
  <calcPr fullCalcOnLoad="1"/>
</workbook>
</file>

<file path=xl/sharedStrings.xml><?xml version="1.0" encoding="utf-8"?>
<sst xmlns="http://schemas.openxmlformats.org/spreadsheetml/2006/main" count="836" uniqueCount="471">
  <si>
    <t>Skut.</t>
  </si>
  <si>
    <t>Bytové hospodářství</t>
  </si>
  <si>
    <t>SR</t>
  </si>
  <si>
    <t>UR</t>
  </si>
  <si>
    <t>Doprava</t>
  </si>
  <si>
    <t>Základní školy</t>
  </si>
  <si>
    <t>Místní správa</t>
  </si>
  <si>
    <t>Bezpečnost a veřejný pořádek</t>
  </si>
  <si>
    <t>CELKEM</t>
  </si>
  <si>
    <t>ZŠ Nepomucká</t>
  </si>
  <si>
    <t>Tabulka č. 1
v tis. Kč</t>
  </si>
  <si>
    <t xml:space="preserve">P Ř Í J M Y  </t>
  </si>
  <si>
    <t>SR 2005</t>
  </si>
  <si>
    <t>UR 2005</t>
  </si>
  <si>
    <t>Skutečnost 
k 31.12.2005</t>
  </si>
  <si>
    <t>% k UR</t>
  </si>
  <si>
    <t xml:space="preserve"> T ř í d a  1</t>
  </si>
  <si>
    <t>Poplatky za znečišťování ovzduší</t>
  </si>
  <si>
    <t>Poplatek ze psů</t>
  </si>
  <si>
    <t>Pobytové poplatky</t>
  </si>
  <si>
    <t>Poplatek za užívání veřejného prostranství</t>
  </si>
  <si>
    <t>Poplatek ze vstupného</t>
  </si>
  <si>
    <t>Poplatek z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</si>
  <si>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</si>
  <si>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</si>
  <si>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</si>
  <si>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</si>
  <si>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 xml:space="preserve">Třída  1  C E L K E M   </t>
  </si>
  <si>
    <t>T ř í d a   2</t>
  </si>
  <si>
    <t>Příjmy z poskytování služeb celkem</t>
  </si>
  <si>
    <t>z toho :</t>
  </si>
  <si>
    <t xml:space="preserve"> - školství </t>
  </si>
  <si>
    <t xml:space="preserve"> - jesle</t>
  </si>
  <si>
    <t xml:space="preserve"> - činnost muzeí, pohřebnictví, sociální věci</t>
  </si>
  <si>
    <t>Odvody příspěvkových organizací</t>
  </si>
  <si>
    <t>Příjmy z úroků</t>
  </si>
  <si>
    <t xml:space="preserve">Pokuty </t>
  </si>
  <si>
    <t xml:space="preserve">Finanční vypořádání HMP r. 2004 </t>
  </si>
  <si>
    <t>Přijaté vratky z r. 2004</t>
  </si>
  <si>
    <t>Přijaté pojistné náhrady</t>
  </si>
  <si>
    <t>Ostatní příjmy</t>
  </si>
  <si>
    <t xml:space="preserve">Nahodilé příjmy </t>
  </si>
  <si>
    <t xml:space="preserve">Splátky půjček do sociálního fondu </t>
  </si>
  <si>
    <t>Třída 2   C E L K E M</t>
  </si>
  <si>
    <t xml:space="preserve">VLASTNÍ  PŘÍJMY  CELKEM </t>
  </si>
  <si>
    <t>T ř í d a  4</t>
  </si>
  <si>
    <t>Neinvestiční účelová dotace ze státního rozpočtu</t>
  </si>
  <si>
    <t>Neinvestiční dotace ze státního rozpočtu</t>
  </si>
  <si>
    <t>Ostatní neinvestiční dotace ze státního rozpočtu</t>
  </si>
  <si>
    <t>Neinvestiční dotace od HMP</t>
  </si>
  <si>
    <t xml:space="preserve">Neinvestiční dotace - MČ Praha 13 </t>
  </si>
  <si>
    <t>Převody ze zdaňované činnosti</t>
  </si>
  <si>
    <t>Investiční přijaté dotace od HMP</t>
  </si>
  <si>
    <t>Ostatní neinvest.přijaté dotace od rozp.územ.úrovně</t>
  </si>
  <si>
    <t>Ostatní invest.přijaté dotace od rozp.územ.úrovně</t>
  </si>
  <si>
    <t>Třída  4  C E L K E M</t>
  </si>
  <si>
    <t xml:space="preserve">C E L K E M    P Ř Í J M Y  </t>
  </si>
  <si>
    <t xml:space="preserve">Třída 8 - financování: </t>
  </si>
  <si>
    <t xml:space="preserve">           - přebytek minulého roku</t>
  </si>
  <si>
    <t xml:space="preserve">           - splátka půjčky MČ Praha 8</t>
  </si>
  <si>
    <t xml:space="preserve">C  E  L  K  E  M   </t>
  </si>
  <si>
    <t xml:space="preserve">                           PŘÍJMY za správní poplatky za rok 2005</t>
  </si>
  <si>
    <t>Tabulka č. 2
v Kč</t>
  </si>
  <si>
    <t>SPRÁVNÍ POPLATEK</t>
  </si>
  <si>
    <t>ODBOR</t>
  </si>
  <si>
    <t>ČÁSTKA</t>
  </si>
  <si>
    <t>Ověření podpisu, razítka</t>
  </si>
  <si>
    <t>OOS</t>
  </si>
  <si>
    <t>Ověření stejnopisu</t>
  </si>
  <si>
    <t>Osvědčení o právní způsobilosti k manželství</t>
  </si>
  <si>
    <t>Vydání živnostenského listu, licence</t>
  </si>
  <si>
    <t>OŽI</t>
  </si>
  <si>
    <t>Osvědčení o státním občanství</t>
  </si>
  <si>
    <t>Lovecké lístky</t>
  </si>
  <si>
    <t>ODŽ</t>
  </si>
  <si>
    <t>Rybářské lístky</t>
  </si>
  <si>
    <t>Změna příjmení, jména</t>
  </si>
  <si>
    <t>Sňatky</t>
  </si>
  <si>
    <t>Stavební povolení</t>
  </si>
  <si>
    <t>OVÝ</t>
  </si>
  <si>
    <t>Zábory</t>
  </si>
  <si>
    <t>Vydání stejnopisu</t>
  </si>
  <si>
    <t>Vydání průkazu mimořádných výhod</t>
  </si>
  <si>
    <t>OSZ</t>
  </si>
  <si>
    <t>Podání žádosti (povolení záloh, jiné úlevy)</t>
  </si>
  <si>
    <t>OEK</t>
  </si>
  <si>
    <t>Vydání duplikátu občanského průkazu</t>
  </si>
  <si>
    <t>Vydání cestovního pasu</t>
  </si>
  <si>
    <t>Potvrzení, písemné sdělení o pobytu osob</t>
  </si>
  <si>
    <t>Místní šetření ke stavebnímu povolení</t>
  </si>
  <si>
    <t>Povolení provozu výherního hracího přístroje</t>
  </si>
  <si>
    <t>Tomboly</t>
  </si>
  <si>
    <t xml:space="preserve">Přemístění výherního hracího přístroje </t>
  </si>
  <si>
    <t>Odvod z povolení provozu výherních hracích přístrojů</t>
  </si>
  <si>
    <t>C e l k e m   s p r á v n í   p o p l a t k y</t>
  </si>
  <si>
    <t xml:space="preserve">               VÝSLEDKY HOSPODAŘENÍ  Městské části Praha 5 za rok 2005</t>
  </si>
  <si>
    <t>Tabulka č. 3
v tis. Kč</t>
  </si>
  <si>
    <t xml:space="preserve">V Ý D A J E - K A P I T O L Y   </t>
  </si>
  <si>
    <t>DRUH VÝDAJŮ</t>
  </si>
  <si>
    <t xml:space="preserve">0100 - Územní rozhodování </t>
  </si>
  <si>
    <t>neinvestiční</t>
  </si>
  <si>
    <t>0113 - Ostatní záležitosti bydlení, komunílních služeb 
a územního rozvoje</t>
  </si>
  <si>
    <t>0127 - Ostatní rozvoj bydlení a bytového hospodářství</t>
  </si>
  <si>
    <t>investiční</t>
  </si>
  <si>
    <t>Ostatní rozvoj bydlení a bytového hospodářství-celkem</t>
  </si>
  <si>
    <t>ÚZEMNÍ ROZHODOVÁNÍ  A ROZVOJ BYDLENÍ - CELKEM</t>
  </si>
  <si>
    <t xml:space="preserve">0205 - Městská zeleň </t>
  </si>
  <si>
    <t>Městská zeleň - celkem</t>
  </si>
  <si>
    <t>0202 - Životní prostředí</t>
  </si>
  <si>
    <t>granty</t>
  </si>
  <si>
    <t>Životní prostředí - celkem</t>
  </si>
  <si>
    <t>MĚSTSKÁ ZELEŇ A OCHRANA ŽIVOTNÍHO PROSTŘEDÍ  - CELKEM</t>
  </si>
  <si>
    <t>0302 - Doprava</t>
  </si>
  <si>
    <t>Doprava  - celkem</t>
  </si>
  <si>
    <t>0321 - Doprava-investice</t>
  </si>
  <si>
    <t>DOPRAVA  - CELKEM</t>
  </si>
  <si>
    <t xml:space="preserve">0400 - Školství     </t>
  </si>
  <si>
    <t xml:space="preserve">Školství  - celkem    </t>
  </si>
  <si>
    <t xml:space="preserve">04 - ZŠ + MŠ  Barrandov     </t>
  </si>
  <si>
    <t>neinv.přísp.MČ</t>
  </si>
  <si>
    <t xml:space="preserve">        FZŠ Barrandov II. </t>
  </si>
  <si>
    <t xml:space="preserve">        FZŠ Drtinova </t>
  </si>
  <si>
    <t xml:space="preserve">        ZŠ + MŠ Grafická                </t>
  </si>
  <si>
    <t xml:space="preserve">        ZŠ Kořenského</t>
  </si>
  <si>
    <t xml:space="preserve">        ZŠ Nepomucká </t>
  </si>
  <si>
    <t xml:space="preserve">        ZŠ Plzeňská </t>
  </si>
  <si>
    <t>druh
výdajů</t>
  </si>
  <si>
    <t xml:space="preserve">        ZŠ Podbělohorská </t>
  </si>
  <si>
    <t xml:space="preserve">        ZŠ Radlická</t>
  </si>
  <si>
    <t xml:space="preserve">        ZŠ + MŠ Tyršova </t>
  </si>
  <si>
    <t xml:space="preserve">        ZŠ + MŠ U Santošky </t>
  </si>
  <si>
    <t xml:space="preserve">        ZŠ waldorfská         </t>
  </si>
  <si>
    <t xml:space="preserve">        ZŠ Weberova 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</si>
  <si>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</si>
  <si>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</si>
  <si>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</si>
  <si>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</si>
  <si>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</si>
  <si>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</si>
  <si>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</si>
  <si>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</si>
  <si>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</si>
  <si>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</si>
  <si>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</si>
  <si>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</si>
  <si>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</si>
  <si>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</si>
  <si>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</si>
  <si>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</si>
  <si>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 xml:space="preserve">Mateřské školy </t>
  </si>
  <si>
    <t>Mateřské školy - celkem</t>
  </si>
  <si>
    <t>Školy s právní subjektivitou - celkem</t>
  </si>
  <si>
    <t>0413 - Školství - opravy a udržování</t>
  </si>
  <si>
    <t>Školství - opravy a udržování - celkem</t>
  </si>
  <si>
    <t>0421 - Školství - investice</t>
  </si>
  <si>
    <t xml:space="preserve">ŠKOLSTVÍ - CELKEM     </t>
  </si>
  <si>
    <t>0500 - Sociální věci</t>
  </si>
  <si>
    <t>Sociální věci  -  celkem</t>
  </si>
  <si>
    <t xml:space="preserve">0500 - Zdravotnictví </t>
  </si>
  <si>
    <t>Zdravotnictví - celkem</t>
  </si>
  <si>
    <t>0500 - Zdravotnictví (ZZ  Smíchov)</t>
  </si>
  <si>
    <t>neinv.příspěvek</t>
  </si>
  <si>
    <t>invest.přísp.</t>
  </si>
  <si>
    <t>Zdravotnictví (ZZ  Smíchov) - celkem</t>
  </si>
  <si>
    <t xml:space="preserve"> Zdravotnictví  -  celkem</t>
  </si>
  <si>
    <t>0505 - Ostatní zájmová činnost</t>
  </si>
  <si>
    <t xml:space="preserve">0519 - Jeselská zařízení  </t>
  </si>
  <si>
    <t xml:space="preserve">0520  - Mzdové výdaje </t>
  </si>
  <si>
    <t>0521 - Zdravotnictví - investice</t>
  </si>
  <si>
    <t xml:space="preserve">0500 - CSOP  </t>
  </si>
  <si>
    <t>0500 - Humanitární zahraniční pomoc</t>
  </si>
  <si>
    <t>Humanitární zahraniční pomoc - celkem</t>
  </si>
  <si>
    <t>SOCIÁLNÍ VĚCI A ZDRAVOTNICTVÍ - CELKEM</t>
  </si>
  <si>
    <t xml:space="preserve">0604 - Kultura  </t>
  </si>
  <si>
    <t xml:space="preserve">Kultura - celkem </t>
  </si>
  <si>
    <t xml:space="preserve">0604 - KK  Poštovka </t>
  </si>
  <si>
    <t>0608 - Občansko správní činnost</t>
  </si>
  <si>
    <t>0621 - Kultura - investice</t>
  </si>
  <si>
    <t>Kultura - investice - celkem</t>
  </si>
  <si>
    <t>0625 - Kancelář městské části</t>
  </si>
  <si>
    <t>Kancelář městské části  -  celkem</t>
  </si>
  <si>
    <t>KULTURA - CELKEM</t>
  </si>
  <si>
    <t>0725- Bezpečnost a veřejný pořádek</t>
  </si>
  <si>
    <t>Bezpečnost a veřejný pořádek - celkem</t>
  </si>
  <si>
    <t>BEZPEČNOST A VEŘEJNÝ POŘÁDEK - CELKEM</t>
  </si>
  <si>
    <t>0801 - Pohřebnictví</t>
  </si>
  <si>
    <t>0811 - Správa bytů</t>
  </si>
  <si>
    <t>0813 - Správa majetku</t>
  </si>
  <si>
    <t>0821 - Bytové hospodářství - investice</t>
  </si>
  <si>
    <t>Bytové hospodářství - investice - celkem</t>
  </si>
  <si>
    <t>0827 - Obchodní aktivity</t>
  </si>
  <si>
    <t>Obchodní aktivity - celkem</t>
  </si>
  <si>
    <t>BYTOVÉ HOSPODÁŘSTVÍ, POHŘEBNICTVÍ - CELKEM</t>
  </si>
  <si>
    <t>0901 - Místní správa</t>
  </si>
  <si>
    <t>0912 - Správa služeb</t>
  </si>
  <si>
    <t>Správa služeb  -  celkem</t>
  </si>
  <si>
    <t>0920 - Mzdové výdaje</t>
  </si>
  <si>
    <t>0921 -Místní správa - investice</t>
  </si>
  <si>
    <t>Místní správa - investice - celkem</t>
  </si>
  <si>
    <t>0924 - Informatika</t>
  </si>
  <si>
    <t>Informatika - celkem</t>
  </si>
  <si>
    <t>0925 - Zastupitelstva obcí</t>
  </si>
  <si>
    <t>0926 - Sociální fond</t>
  </si>
  <si>
    <t>SF</t>
  </si>
  <si>
    <t>MÍSTNÍ SPRÁVA A ZASTUPITELSTVA OBCÍ - CELKEM</t>
  </si>
  <si>
    <t>1000 - Bankovní poplatky</t>
  </si>
  <si>
    <t xml:space="preserve">            Finanční vypořádání 2004</t>
  </si>
  <si>
    <t xml:space="preserve">neinvestiční </t>
  </si>
  <si>
    <t xml:space="preserve">            Rezerva</t>
  </si>
  <si>
    <t>1012 - Pojištění</t>
  </si>
  <si>
    <t>OSTATNÍ ČINNOSTI - CELKEM</t>
  </si>
  <si>
    <t>C E L K E M    V Ý D A J E</t>
  </si>
  <si>
    <t>Třída    8 - financování</t>
  </si>
  <si>
    <t xml:space="preserve">                  PLNĚNÍ ROZPOČTU investičních výdajů za rok 2005</t>
  </si>
  <si>
    <t>Tabulka č. 4
v tis. Kč</t>
  </si>
  <si>
    <t>KAPITOLA</t>
  </si>
  <si>
    <t>DRUH VÝDAJE</t>
  </si>
  <si>
    <t>Skutečnost k
31.12.2005</t>
  </si>
  <si>
    <t>STAVEBNÍ INVESTICE</t>
  </si>
  <si>
    <t>02
Městská zeleň</t>
  </si>
  <si>
    <t>Park Mrázovka - vybudování dětského hřiště a sportovních ploch</t>
  </si>
  <si>
    <t>Park a dětské hřiště Bochovská - rekonstrukce</t>
  </si>
  <si>
    <t>Rekonstrukce nám.14.října - rekonstrukce části parku kolem Medvědí fontány a kolem kostela Sv.Václava, celková rekonstrukce technických i vegetačních prvků</t>
  </si>
  <si>
    <t>Park Portheimka - I.fáze rekonstrukce parku, úprava cestní sítě v návaznosti na nově vybudované schodiště a kašnu</t>
  </si>
  <si>
    <t>Ostatní nákup dlouhodobého majetku</t>
  </si>
  <si>
    <t>Park Sacre Coeur</t>
  </si>
  <si>
    <t>Projekty investičních akcí, plánovaných v budoucích letech</t>
  </si>
  <si>
    <t>Fontána na náměstí Kinských</t>
  </si>
  <si>
    <t>Celkem</t>
  </si>
  <si>
    <t>03
Doprava</t>
  </si>
  <si>
    <t>Změny technického či dopravního stavu komunikací</t>
  </si>
  <si>
    <t>Rekonstrukce povrchu pozemních komunikací</t>
  </si>
  <si>
    <t>Zřízení zastávek - zlepšení dopravní obsluhy Žvahova</t>
  </si>
  <si>
    <t>Vybudování lávky pro pěší přes ulici K Barrandovu</t>
  </si>
  <si>
    <t>04
Školství</t>
  </si>
  <si>
    <t>Rekonstrukce prostorů - Matoušova 18/1552 pro DDM</t>
  </si>
  <si>
    <t>Rekonstrukce kuchyně MŠ Kroupova - objekt Nad Laurovou 1983/1 
na výdejnu</t>
  </si>
  <si>
    <t>Rekonstrukce a dostavba bazénu a rekonstrukce fasád ZŠ Weberova 1090/1</t>
  </si>
  <si>
    <t>Rekonstrukce kuchyně ZŠ Plzeňská 117/39</t>
  </si>
  <si>
    <t>Investiční projekty zahajované</t>
  </si>
  <si>
    <t>Rekonstrukce kuchyně FZŠ Drtinova 1861/1</t>
  </si>
  <si>
    <t>Rekonstrukce kuchyně MŠ Kudrnova 235/1a</t>
  </si>
  <si>
    <t>Půdní vestavba tříd ZŠ U Tyršovy školy 430/1</t>
  </si>
  <si>
    <t>Výdaje na průzkumy, studie a projekty</t>
  </si>
  <si>
    <t>05
Zdravotnictví</t>
  </si>
  <si>
    <t>Rekonstrukce výtahu ZZ Smíchov</t>
  </si>
  <si>
    <t>Stavební úpravy dětského oddělení FN Motol</t>
  </si>
  <si>
    <t>Vybudování plovárny na nábřeží Vltavy</t>
  </si>
  <si>
    <t>06
Kultura</t>
  </si>
  <si>
    <t>Vybudování základové desky víceúčelové sportovní haly Barrandov (SSK Future)</t>
  </si>
  <si>
    <t>Sportovní centrum Barrandov</t>
  </si>
  <si>
    <t>Rekonstrukce areálu Bertramka</t>
  </si>
  <si>
    <t>Výdaje na průzkumy, studie a projekty, vynucené investice</t>
  </si>
  <si>
    <t>Pořízení umělých ploch pro bruslení  - (akce z r.2004)</t>
  </si>
  <si>
    <t>07
Bezpečnost a veřejný pořádek</t>
  </si>
  <si>
    <t>Rekonstrukce objektu Švédská 29</t>
  </si>
  <si>
    <t>08
Bytové hospodářství</t>
  </si>
  <si>
    <t>Stavební úpravy domu Hlubočepská 281/31a</t>
  </si>
  <si>
    <t>Rekonstrukce domu Janáčkovo nábřeží 1211/11</t>
  </si>
  <si>
    <t>Modernizace výtahů dle nařízení vlády č.27/2003 Sb., ve znění nař.vlády č.127/2004, Na Skalce 765/17</t>
  </si>
  <si>
    <t>Rekonstrukce 73 bytových domů s využitím dotací EU - I. etapa</t>
  </si>
  <si>
    <t xml:space="preserve">Výdaje na rekonstrukce uvolněných prostor v bytových domech </t>
  </si>
  <si>
    <t>Vybudování sociálních zařízení v bytových objektech Plzeňská 213, 215,
Nepomucká 4, č.p. 445 a,b,c</t>
  </si>
  <si>
    <t>Vybudování sociálních zařízení v bytových objektech Plzeňská 209, 211,
Nepomucká 2, č.p. 442 a,b,c</t>
  </si>
  <si>
    <t>Stavební úpravy domu Zubatého 330/10</t>
  </si>
  <si>
    <t>Zateplení fasád bytových domů sídliště Poštovka, Zahradníčkova 1119/4, 1120/6, 1121/8, 1122/10, 1123/12, 1124/14, 1125/16, 1126/18, 1127/20</t>
  </si>
  <si>
    <t>Zateplení fasád bytových domů K Vodojemu 201/3, 202/5, 208/7, 209/9, 210/11</t>
  </si>
  <si>
    <t>Zateplení fasády Plzeňská 2076/174, měření a regulace, topení</t>
  </si>
  <si>
    <t>Výstavba nových výtahů v objektech Pod Kavalírkou 300/4 a 486/32</t>
  </si>
  <si>
    <t>Modernizace výtahu dle nařízení vlády č.27/2003 Sb., ve znění nař. vlády č.127/2004, Preslova 2213/5</t>
  </si>
  <si>
    <t>Výstavba bytových domů Na Pláni - startovací byty</t>
  </si>
  <si>
    <t>Stavební úpravy domu Na Valentince 451/5</t>
  </si>
  <si>
    <t>Nová vodovodní přípojka domu Na Neklance 1299/30</t>
  </si>
  <si>
    <t>Výstavba výtahu v objektu Pod Kavalírkou 448/30</t>
  </si>
  <si>
    <t>Výdaje na průzkumy, studie a prokjekty, vynucené investice</t>
  </si>
  <si>
    <t>Projektová dokumentace na rekonstrukce nebytových prostor, Mahenova 4/294</t>
  </si>
  <si>
    <t>09
Místní správa</t>
  </si>
  <si>
    <t>Modernizace výtahového zařízení nám.14.října 4, doplnění systému CCTV (kamery) Štefánikova 13,15 a Plzeňská 115</t>
  </si>
  <si>
    <t>Klimatizace kanceláří vedení MČ Praha 5 - Štefánikova 236/13, 245/15</t>
  </si>
  <si>
    <t>Klimatizace kanceláří oddělení CD a OP - Štefánikova 236/13, 245/15</t>
  </si>
  <si>
    <t>Rekonstrukce podlahy a nové el. rozvody v zasedací místnosti ZMČ P5</t>
  </si>
  <si>
    <t>Větrání komunikačních prostor Košířské radnice Plzeňská 314/115</t>
  </si>
  <si>
    <t>Vybudování centrální spisovny (archivu) ÚMČ Praha 5, Mrázovka 964/11</t>
  </si>
  <si>
    <t>Stavební úpravy uličních fasád objektu ÚMČ Praha 5,  Štefánikova 13,15</t>
  </si>
  <si>
    <t>CELKEM STAVEBNÍ INVESTICE</t>
  </si>
  <si>
    <t>NÁKUP POZEMKŮ</t>
  </si>
  <si>
    <t>01
Obchodní aktivity</t>
  </si>
  <si>
    <t>Nákup pozemků a podílových domů</t>
  </si>
  <si>
    <t>CELKEM POZEMKY</t>
  </si>
  <si>
    <t xml:space="preserve">CELKEM STAVEBNÍ INVESTICE A NÁKUP POZEMKŮ  </t>
  </si>
  <si>
    <t>OSTATNÍ INVESTICE</t>
  </si>
  <si>
    <t>Nákup nových herních prvků</t>
  </si>
  <si>
    <t>Nákup výpočetní techniky</t>
  </si>
  <si>
    <t>05
Humanitární zahraniční pomoc</t>
  </si>
  <si>
    <t>Humanitární zahraniční pomoc</t>
  </si>
  <si>
    <t>07
Bezpečnost a veřejný  pořádek</t>
  </si>
  <si>
    <t>Městský kamerový systém</t>
  </si>
  <si>
    <t>Programové vybavení</t>
  </si>
  <si>
    <t>Stroje,přístroje a zařízení</t>
  </si>
  <si>
    <t>Dopravní prostředky</t>
  </si>
  <si>
    <t>Výpočetní technika</t>
  </si>
  <si>
    <t>CELKEM  OSTATNÍ  INVESTICE</t>
  </si>
  <si>
    <t>I N V E S T I C E   P O    K A P I T O L Á C H</t>
  </si>
  <si>
    <t>01</t>
  </si>
  <si>
    <t>Obchodní aktivity</t>
  </si>
  <si>
    <t>02</t>
  </si>
  <si>
    <t>Městská zeleň</t>
  </si>
  <si>
    <t>03</t>
  </si>
  <si>
    <t>04</t>
  </si>
  <si>
    <t>Školství</t>
  </si>
  <si>
    <t>05</t>
  </si>
  <si>
    <t>Zdravotnictví</t>
  </si>
  <si>
    <t>06</t>
  </si>
  <si>
    <t>Kultura</t>
  </si>
  <si>
    <t>07</t>
  </si>
  <si>
    <t>08</t>
  </si>
  <si>
    <t>09</t>
  </si>
  <si>
    <t>INVESTIČNÍ VÝDAJE CELKEM</t>
  </si>
  <si>
    <t>Tabulka č. 5
v Kč</t>
  </si>
  <si>
    <t>PŘÍJMY</t>
  </si>
  <si>
    <t>VÝDAJE</t>
  </si>
  <si>
    <t xml:space="preserve">                             ZDAŇOVANÁ ČINNOST MČ PRAHA 5 za r. 2005 - výsledky  hospodaření</t>
  </si>
  <si>
    <t xml:space="preserve">Tabulka č. 7 
v tis. Kč </t>
  </si>
  <si>
    <t>DRUH</t>
  </si>
  <si>
    <t>A C C T</t>
  </si>
  <si>
    <t>C E N T R A</t>
  </si>
  <si>
    <t>P O L I K L I N I K A 
B A R R A N D O V</t>
  </si>
  <si>
    <t>S P R Á V A    B U D O V</t>
  </si>
  <si>
    <t xml:space="preserve"> %</t>
  </si>
  <si>
    <t xml:space="preserve"> % </t>
  </si>
  <si>
    <t>MAJETEK</t>
  </si>
  <si>
    <t>Spravované domy</t>
  </si>
  <si>
    <t>z toho podílové</t>
  </si>
  <si>
    <t>Bytové jednotky</t>
  </si>
  <si>
    <t>Nebytové prostory</t>
  </si>
  <si>
    <t>Kotelny</t>
  </si>
  <si>
    <t>NÁKLADY</t>
  </si>
  <si>
    <t>materiálové náklady</t>
  </si>
  <si>
    <t>opravy a údržba</t>
  </si>
  <si>
    <t>inženýring</t>
  </si>
  <si>
    <t>úklid chodníků</t>
  </si>
  <si>
    <t>odhady, znalecké posudky</t>
  </si>
  <si>
    <t>ostatní služby</t>
  </si>
  <si>
    <t>kolky</t>
  </si>
  <si>
    <t>odměna za správu</t>
  </si>
  <si>
    <t>odměna za privatizaci</t>
  </si>
  <si>
    <t>odměna za vybrané penále</t>
  </si>
  <si>
    <t>odpis pohledávek (Agentura Praha 5)</t>
  </si>
  <si>
    <t>náklady z vyúčtování.podíl. domů</t>
  </si>
  <si>
    <t>manka a škody</t>
  </si>
  <si>
    <t>náklady uplatněné koeficientem DPH</t>
  </si>
  <si>
    <t xml:space="preserve">ostatní náklady </t>
  </si>
  <si>
    <t>odpisy DHM</t>
  </si>
  <si>
    <t>zůstatková cena prodaného DHM</t>
  </si>
  <si>
    <t>daň z převodu nemovitostí</t>
  </si>
  <si>
    <t>celkem</t>
  </si>
  <si>
    <t>VÝNOSY</t>
  </si>
  <si>
    <t>nájmy z bytů</t>
  </si>
  <si>
    <t>nájmy z nebytových prostor</t>
  </si>
  <si>
    <t>nájmy z pozemků</t>
  </si>
  <si>
    <t>tržby z prodeje majetku, privatizace</t>
  </si>
  <si>
    <t>tržby z prodeje majetku, statut</t>
  </si>
  <si>
    <t>úroky z účtu</t>
  </si>
  <si>
    <t>pokuty, penále</t>
  </si>
  <si>
    <t>zúčtování  podílových domů</t>
  </si>
  <si>
    <t>ostatní výnosy</t>
  </si>
  <si>
    <t>daň z přímu právnických osob</t>
  </si>
  <si>
    <t>výsledky hospodaření</t>
  </si>
  <si>
    <t>nedoplatky</t>
  </si>
  <si>
    <t>ostatní nedoplatky</t>
  </si>
  <si>
    <t xml:space="preserve">za byty </t>
  </si>
  <si>
    <t xml:space="preserve">za nebytové prostory </t>
  </si>
  <si>
    <t>z prodeje majetku</t>
  </si>
  <si>
    <t xml:space="preserve">               ZDAŇOVANÁ ČINNOST MČ PRAHA 5 za r. 2005 - výsledky  hospodaření</t>
  </si>
  <si>
    <t>v tis. Kč</t>
  </si>
  <si>
    <t>Druh</t>
  </si>
  <si>
    <t>Š K O L S T V Í</t>
  </si>
  <si>
    <t>OSTAT. HOSPODÁŘSKÁ ČINNOST</t>
  </si>
  <si>
    <t>C E L K E M</t>
  </si>
  <si>
    <t>náklady z vyúčtování podíl. domů</t>
  </si>
  <si>
    <t>daň z příjmu právnických osob</t>
  </si>
  <si>
    <t>ACCT</t>
  </si>
  <si>
    <t>CENTRA</t>
  </si>
  <si>
    <t>SPRÁVA BUDOV</t>
  </si>
  <si>
    <t>ŠKOLSTVÍ</t>
  </si>
  <si>
    <t>Daň z převodu nemovitostí</t>
  </si>
  <si>
    <t xml:space="preserve">              ZDAŇOVANÁ ČINNOST - porovnání hospodaření za roky 2001 - 2005</t>
  </si>
  <si>
    <t>ZDAŇOVANÁ ČINNOST - porovnání hospodaření za roky 2001 - 2005</t>
  </si>
  <si>
    <t xml:space="preserve">DRUH  </t>
  </si>
  <si>
    <t>OSTATNÍ SPR. FIRMY</t>
  </si>
  <si>
    <t>OSTATNÍ HOSPODÁŘSKÁ ČINNOST</t>
  </si>
  <si>
    <t>odady, znalecké posudky</t>
  </si>
  <si>
    <t>odměny za správu</t>
  </si>
  <si>
    <t>odpis nedob. pohledávek</t>
  </si>
  <si>
    <t>náklady z vyúčt.pod.domů</t>
  </si>
  <si>
    <t>odpis zůst.ceny  HIM</t>
  </si>
  <si>
    <t>ostatní náklády</t>
  </si>
  <si>
    <t>ostatní nákldy</t>
  </si>
  <si>
    <t>náklady uplatněné koef.DPH</t>
  </si>
  <si>
    <t>daň.odpis HIM</t>
  </si>
  <si>
    <t>zůst.cena prodaného DHM</t>
  </si>
  <si>
    <t>Celkem náklady</t>
  </si>
  <si>
    <t>nájmy z bytů, nebyt.prostor, 
pozemků</t>
  </si>
  <si>
    <t>tržby z prodeje majetku</t>
  </si>
  <si>
    <t>úroky z účtů</t>
  </si>
  <si>
    <t>odpis pohledávek</t>
  </si>
  <si>
    <t>pokuty,  penále</t>
  </si>
  <si>
    <t>zúčtování podíl.domů</t>
  </si>
  <si>
    <t>daň z příjmů práv.osob</t>
  </si>
  <si>
    <t>Celkem výnosy</t>
  </si>
  <si>
    <t>Zisk, ztráta</t>
  </si>
  <si>
    <t>Poznámka: ostatní spr. firmy  - od r. 2005 i ZZ Barrandov</t>
  </si>
  <si>
    <t xml:space="preserve">                                               FINANČNÍ VYPOŘÁDÁNÍ za rok 2005</t>
  </si>
  <si>
    <t>1. Povinné odvody</t>
  </si>
  <si>
    <t>Odvody do státního rozpočtu</t>
  </si>
  <si>
    <t>z dotace na odvody sociálního zabezpečení a zdravotního pojištění v souvislosti
 s vyplacením odměny pěstouna</t>
  </si>
  <si>
    <t>z dotace na terénního pracovníka</t>
  </si>
  <si>
    <t>z dotace na sociální dávky</t>
  </si>
  <si>
    <t>z dotace na sociální ošetřovatelské zařízení MČ (Na Neklance)</t>
  </si>
  <si>
    <t>Odvody do rozpočtu hlavního města</t>
  </si>
  <si>
    <t>z dotace na zajištění příprav na zkoušky zvláštní odborné způsobilosti</t>
  </si>
  <si>
    <t xml:space="preserve">z nevyčerpaného grantu ZŠ Tyršova </t>
  </si>
  <si>
    <t>doplatek odvodu z místních poplatků</t>
  </si>
  <si>
    <t>Povinné odvody celkem</t>
  </si>
  <si>
    <t>2. Povinné doplatky od HMP</t>
  </si>
  <si>
    <t>Převody z rozpočtu HMP</t>
  </si>
  <si>
    <t>na dokrytí vynalož. nákladů na poštovné spojené s výplatou 
dávek státní soc. podpory</t>
  </si>
  <si>
    <t>výnos daně z nemovitosti za rok 2005 (jako záloha na finanční vypořádání)</t>
  </si>
  <si>
    <t>Povinné doplatky od HMP celkem</t>
  </si>
  <si>
    <t>3. Odvody do rozpočtu městské části od příspěvkových organizací</t>
  </si>
  <si>
    <t>Nedočerpané účel. přísp. z rozp. městské části (účelově vázané dotace 
na dofinancování normativu ÚZ  00036)</t>
  </si>
  <si>
    <t>ZŠ U Santošky</t>
  </si>
  <si>
    <t>Nedočerpaná dotace z HMP na projekt vzdělávání ve školství  (ÚZ 00081)</t>
  </si>
  <si>
    <t>ZŠ U Tyršovy školy (grant)</t>
  </si>
  <si>
    <t>Odvod nevyčerpané státní dotace na sociální lůžka</t>
  </si>
  <si>
    <t>CSOP: část dotace na sociální ošetř. zařízení</t>
  </si>
  <si>
    <t>Odvody do rozpočtu MČ celkem</t>
  </si>
  <si>
    <t>4. Městská část odvede či převede dále</t>
  </si>
  <si>
    <t>převod 5% do sociálního fondu z objemu mezd za měsíc prosinec</t>
  </si>
  <si>
    <t>vratka z příspěvku při péči o osobu blízkou - odvod za měsíc prosinec (MHMP)</t>
  </si>
  <si>
    <t>převod ze sociál. fondu (proplacení výdajů za stravné  o.s. Jesle Praha 5 za měsíc prosinec) 
do rozpočtu</t>
  </si>
  <si>
    <t>vratka z převodu do rozpočtu na krytí výdajů sociálního fondu r. 2005 (přeplatek)</t>
  </si>
  <si>
    <t>C E L K E M ODVODY, PŘEVODY A VYPOŘÁDÁNÍ</t>
  </si>
  <si>
    <t>Výsledek hospodaření za rok 2005</t>
  </si>
  <si>
    <t>z toho:</t>
  </si>
  <si>
    <t>odvody, převody a vypořádání</t>
  </si>
  <si>
    <t>převod do fondu rezerv a rozvoje</t>
  </si>
  <si>
    <t>POROVNÁNÍ PŘÍJMŮ A VÝDAJŮ za roky 2001 - 2005</t>
  </si>
  <si>
    <t>Tabulka č. 6
v tis. Kč</t>
  </si>
  <si>
    <t>DRUH PŘÍJMU</t>
  </si>
  <si>
    <t>VLASTNÍ PŘÍJMY</t>
  </si>
  <si>
    <t>Daňové příjmy</t>
  </si>
  <si>
    <t>Nedaňové příjmy</t>
  </si>
  <si>
    <t>Kapitálové příjmy</t>
  </si>
  <si>
    <t>DOTACE</t>
  </si>
  <si>
    <t>Ze státního rozpočtu</t>
  </si>
  <si>
    <t>Od hlavního města Prahy</t>
  </si>
  <si>
    <t>Od jiných obcí</t>
  </si>
  <si>
    <t>Ostatní</t>
  </si>
  <si>
    <t>Financování</t>
  </si>
  <si>
    <t>Celkem příjmy</t>
  </si>
  <si>
    <t>Územní rozvoj</t>
  </si>
  <si>
    <t>Ochrana životního prostředí</t>
  </si>
  <si>
    <t>Zdravotnictví a sociální věci</t>
  </si>
  <si>
    <t>Zastupitelstvo a místní správa</t>
  </si>
  <si>
    <t>10</t>
  </si>
  <si>
    <t>tř. 8</t>
  </si>
  <si>
    <t xml:space="preserve">Celkem výdaje </t>
  </si>
  <si>
    <t xml:space="preserve">                  PŘEHLED PŘÍJMŮ  Městské části Praha 5 za rok 2005</t>
  </si>
  <si>
    <t xml:space="preserve">Tabulka č.8
v tis. Kč </t>
  </si>
  <si>
    <t xml:space="preserve">Tabulka č. 8
v tis. Kč 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</si>
</sst>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1"/>
      <name val="Times New Roman CE"/>
      <family val="1"/>
    </font>
    <font>
      <sz val="9"/>
      <name val="Arial CE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5" fontId="17" fillId="0" borderId="13" xfId="0" applyNumberFormat="1" applyFont="1" applyBorder="1" applyAlignment="1">
      <alignment vertical="center"/>
    </xf>
    <xf numFmtId="175" fontId="17" fillId="0" borderId="14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0" borderId="1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23" fillId="0" borderId="14" xfId="0" applyFont="1" applyBorder="1" applyAlignment="1">
      <alignment vertical="center"/>
    </xf>
    <xf numFmtId="182" fontId="17" fillId="0" borderId="14" xfId="0" applyNumberFormat="1" applyFont="1" applyBorder="1" applyAlignment="1">
      <alignment vertical="center"/>
    </xf>
    <xf numFmtId="0" fontId="16" fillId="34" borderId="13" xfId="0" applyFont="1" applyFill="1" applyBorder="1" applyAlignment="1">
      <alignment vertical="center"/>
    </xf>
    <xf numFmtId="175" fontId="16" fillId="34" borderId="13" xfId="0" applyNumberFormat="1" applyFont="1" applyFill="1" applyBorder="1" applyAlignment="1">
      <alignment vertical="center"/>
    </xf>
    <xf numFmtId="182" fontId="16" fillId="34" borderId="11" xfId="0" applyNumberFormat="1" applyFont="1" applyFill="1" applyBorder="1" applyAlignment="1">
      <alignment vertical="center"/>
    </xf>
    <xf numFmtId="175" fontId="17" fillId="0" borderId="18" xfId="0" applyNumberFormat="1" applyFont="1" applyBorder="1" applyAlignment="1">
      <alignment vertical="center"/>
    </xf>
    <xf numFmtId="182" fontId="17" fillId="0" borderId="18" xfId="0" applyNumberFormat="1" applyFont="1" applyBorder="1" applyAlignment="1">
      <alignment vertical="center"/>
    </xf>
    <xf numFmtId="175" fontId="17" fillId="0" borderId="19" xfId="0" applyNumberFormat="1" applyFont="1" applyBorder="1" applyAlignment="1">
      <alignment vertical="center"/>
    </xf>
    <xf numFmtId="175" fontId="16" fillId="34" borderId="19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175" fontId="16" fillId="0" borderId="19" xfId="0" applyNumberFormat="1" applyFont="1" applyBorder="1" applyAlignment="1">
      <alignment vertical="center"/>
    </xf>
    <xf numFmtId="182" fontId="16" fillId="0" borderId="11" xfId="0" applyNumberFormat="1" applyFont="1" applyBorder="1" applyAlignment="1">
      <alignment vertical="center"/>
    </xf>
    <xf numFmtId="182" fontId="17" fillId="0" borderId="13" xfId="0" applyNumberFormat="1" applyFont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175" fontId="16" fillId="34" borderId="21" xfId="0" applyNumberFormat="1" applyFont="1" applyFill="1" applyBorder="1" applyAlignment="1">
      <alignment vertical="center"/>
    </xf>
    <xf numFmtId="182" fontId="16" fillId="34" borderId="20" xfId="0" applyNumberFormat="1" applyFont="1" applyFill="1" applyBorder="1" applyAlignment="1">
      <alignment vertical="center"/>
    </xf>
    <xf numFmtId="182" fontId="16" fillId="0" borderId="22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175" fontId="17" fillId="0" borderId="20" xfId="0" applyNumberFormat="1" applyFont="1" applyBorder="1" applyAlignment="1">
      <alignment vertical="center"/>
    </xf>
    <xf numFmtId="182" fontId="17" fillId="0" borderId="20" xfId="0" applyNumberFormat="1" applyFont="1" applyBorder="1" applyAlignment="1">
      <alignment vertical="center"/>
    </xf>
    <xf numFmtId="175" fontId="16" fillId="33" borderId="19" xfId="0" applyNumberFormat="1" applyFont="1" applyFill="1" applyBorder="1" applyAlignment="1">
      <alignment vertical="center"/>
    </xf>
    <xf numFmtId="182" fontId="16" fillId="33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center"/>
    </xf>
    <xf numFmtId="0" fontId="17" fillId="33" borderId="22" xfId="0" applyFont="1" applyFill="1" applyBorder="1" applyAlignment="1">
      <alignment horizontal="center" vertical="center"/>
    </xf>
    <xf numFmtId="4" fontId="19" fillId="33" borderId="2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5" fontId="10" fillId="35" borderId="11" xfId="0" applyNumberFormat="1" applyFont="1" applyFill="1" applyBorder="1" applyAlignment="1">
      <alignment vertical="center"/>
    </xf>
    <xf numFmtId="175" fontId="10" fillId="35" borderId="12" xfId="0" applyNumberFormat="1" applyFont="1" applyFill="1" applyBorder="1" applyAlignment="1">
      <alignment vertical="center"/>
    </xf>
    <xf numFmtId="182" fontId="10" fillId="35" borderId="12" xfId="0" applyNumberFormat="1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182" fontId="10" fillId="35" borderId="11" xfId="0" applyNumberFormat="1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5" fontId="10" fillId="35" borderId="14" xfId="0" applyNumberFormat="1" applyFont="1" applyFill="1" applyBorder="1" applyAlignment="1">
      <alignment vertical="center"/>
    </xf>
    <xf numFmtId="175" fontId="10" fillId="35" borderId="18" xfId="0" applyNumberFormat="1" applyFont="1" applyFill="1" applyBorder="1" applyAlignment="1">
      <alignment vertical="center"/>
    </xf>
    <xf numFmtId="182" fontId="10" fillId="35" borderId="14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2" fontId="10" fillId="35" borderId="13" xfId="0" applyNumberFormat="1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2" fontId="10" fillId="35" borderId="15" xfId="0" applyNumberFormat="1" applyFont="1" applyFill="1" applyBorder="1" applyAlignment="1">
      <alignment vertical="center"/>
    </xf>
    <xf numFmtId="175" fontId="10" fillId="35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75" fontId="4" fillId="34" borderId="11" xfId="0" applyNumberFormat="1" applyFont="1" applyFill="1" applyBorder="1" applyAlignment="1">
      <alignment vertical="center"/>
    </xf>
    <xf numFmtId="182" fontId="4" fillId="34" borderId="15" xfId="0" applyNumberFormat="1" applyFont="1" applyFill="1" applyBorder="1" applyAlignment="1">
      <alignment vertical="center"/>
    </xf>
    <xf numFmtId="175" fontId="10" fillId="0" borderId="14" xfId="0" applyNumberFormat="1" applyFont="1" applyFill="1" applyBorder="1" applyAlignment="1">
      <alignment vertical="center"/>
    </xf>
    <xf numFmtId="175" fontId="10" fillId="0" borderId="13" xfId="0" applyNumberFormat="1" applyFont="1" applyFill="1" applyBorder="1" applyAlignment="1">
      <alignment vertical="center"/>
    </xf>
    <xf numFmtId="175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175" fontId="10" fillId="35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5" fontId="10" fillId="0" borderId="15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10" fillId="35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182" fontId="4" fillId="34" borderId="11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5" fontId="4" fillId="0" borderId="14" xfId="0" applyNumberFormat="1" applyFont="1" applyFill="1" applyBorder="1" applyAlignment="1">
      <alignment vertical="center"/>
    </xf>
    <xf numFmtId="175" fontId="4" fillId="0" borderId="18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10" fillId="35" borderId="18" xfId="0" applyNumberFormat="1" applyFont="1" applyFill="1" applyBorder="1" applyAlignment="1">
      <alignment vertical="center"/>
    </xf>
    <xf numFmtId="175" fontId="10" fillId="0" borderId="15" xfId="0" applyNumberFormat="1" applyFont="1" applyFill="1" applyBorder="1" applyAlignment="1">
      <alignment horizontal="right" vertical="center"/>
    </xf>
    <xf numFmtId="175" fontId="10" fillId="0" borderId="13" xfId="0" applyNumberFormat="1" applyFont="1" applyFill="1" applyBorder="1" applyAlignment="1">
      <alignment horizontal="right" vertical="center"/>
    </xf>
    <xf numFmtId="175" fontId="10" fillId="0" borderId="15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5" fontId="10" fillId="0" borderId="11" xfId="0" applyNumberFormat="1" applyFont="1" applyFill="1" applyBorder="1" applyAlignment="1">
      <alignment horizontal="right" vertical="center"/>
    </xf>
    <xf numFmtId="175" fontId="10" fillId="0" borderId="11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5" fontId="10" fillId="0" borderId="14" xfId="0" applyNumberFormat="1" applyFont="1" applyFill="1" applyBorder="1" applyAlignment="1">
      <alignment horizontal="right" vertical="center"/>
    </xf>
    <xf numFmtId="182" fontId="4" fillId="34" borderId="13" xfId="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175" fontId="4" fillId="34" borderId="15" xfId="0" applyNumberFormat="1" applyFont="1" applyFill="1" applyBorder="1" applyAlignment="1">
      <alignment vertical="center"/>
    </xf>
    <xf numFmtId="182" fontId="4" fillId="34" borderId="14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5" fontId="4" fillId="0" borderId="27" xfId="0" applyNumberFormat="1" applyFont="1" applyFill="1" applyBorder="1" applyAlignment="1">
      <alignment vertical="center"/>
    </xf>
    <xf numFmtId="182" fontId="4" fillId="0" borderId="27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35" borderId="24" xfId="0" applyFont="1" applyFill="1" applyBorder="1" applyAlignment="1">
      <alignment vertical="center" wrapText="1"/>
    </xf>
    <xf numFmtId="182" fontId="4" fillId="34" borderId="29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10" fillId="36" borderId="12" xfId="0" applyFont="1" applyFill="1" applyBorder="1" applyAlignment="1">
      <alignment vertical="center"/>
    </xf>
    <xf numFmtId="175" fontId="4" fillId="36" borderId="11" xfId="0" applyNumberFormat="1" applyFont="1" applyFill="1" applyBorder="1" applyAlignment="1">
      <alignment vertical="center"/>
    </xf>
    <xf numFmtId="182" fontId="4" fillId="36" borderId="11" xfId="0" applyNumberFormat="1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175" fontId="4" fillId="33" borderId="22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175" fontId="10" fillId="0" borderId="34" xfId="0" applyNumberFormat="1" applyFont="1" applyBorder="1" applyAlignment="1">
      <alignment vertical="center"/>
    </xf>
    <xf numFmtId="182" fontId="10" fillId="0" borderId="34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175" fontId="10" fillId="0" borderId="34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175" fontId="10" fillId="0" borderId="35" xfId="0" applyNumberFormat="1" applyFont="1" applyBorder="1" applyAlignment="1">
      <alignment horizontal="right" vertical="center"/>
    </xf>
    <xf numFmtId="182" fontId="10" fillId="0" borderId="35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175" fontId="10" fillId="0" borderId="36" xfId="0" applyNumberFormat="1" applyFont="1" applyBorder="1" applyAlignment="1">
      <alignment vertical="center"/>
    </xf>
    <xf numFmtId="182" fontId="10" fillId="0" borderId="36" xfId="0" applyNumberFormat="1" applyFont="1" applyBorder="1" applyAlignment="1">
      <alignment horizontal="right" vertical="center"/>
    </xf>
    <xf numFmtId="0" fontId="10" fillId="34" borderId="13" xfId="0" applyFont="1" applyFill="1" applyBorder="1" applyAlignment="1">
      <alignment vertical="center"/>
    </xf>
    <xf numFmtId="175" fontId="10" fillId="34" borderId="13" xfId="0" applyNumberFormat="1" applyFont="1" applyFill="1" applyBorder="1" applyAlignment="1">
      <alignment vertical="center"/>
    </xf>
    <xf numFmtId="182" fontId="10" fillId="34" borderId="13" xfId="0" applyNumberFormat="1" applyFont="1" applyFill="1" applyBorder="1" applyAlignment="1">
      <alignment horizontal="right" vertical="center"/>
    </xf>
    <xf numFmtId="0" fontId="10" fillId="35" borderId="37" xfId="0" applyFont="1" applyFill="1" applyBorder="1" applyAlignment="1">
      <alignment vertical="center"/>
    </xf>
    <xf numFmtId="175" fontId="10" fillId="35" borderId="37" xfId="0" applyNumberFormat="1" applyFont="1" applyFill="1" applyBorder="1" applyAlignment="1">
      <alignment horizontal="right" vertical="center"/>
    </xf>
    <xf numFmtId="182" fontId="10" fillId="0" borderId="37" xfId="0" applyNumberFormat="1" applyFont="1" applyBorder="1" applyAlignment="1">
      <alignment horizontal="right" vertical="center"/>
    </xf>
    <xf numFmtId="0" fontId="10" fillId="35" borderId="35" xfId="0" applyFont="1" applyFill="1" applyBorder="1" applyAlignment="1">
      <alignment vertical="center"/>
    </xf>
    <xf numFmtId="175" fontId="10" fillId="35" borderId="35" xfId="0" applyNumberFormat="1" applyFont="1" applyFill="1" applyBorder="1" applyAlignment="1">
      <alignment horizontal="right" vertical="center"/>
    </xf>
    <xf numFmtId="175" fontId="10" fillId="0" borderId="36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175" fontId="10" fillId="0" borderId="38" xfId="0" applyNumberFormat="1" applyFont="1" applyBorder="1" applyAlignment="1">
      <alignment horizontal="right" vertical="center"/>
    </xf>
    <xf numFmtId="182" fontId="10" fillId="0" borderId="38" xfId="0" applyNumberFormat="1" applyFont="1" applyBorder="1" applyAlignment="1">
      <alignment horizontal="right" vertical="center"/>
    </xf>
    <xf numFmtId="0" fontId="10" fillId="35" borderId="34" xfId="0" applyFont="1" applyFill="1" applyBorder="1" applyAlignment="1">
      <alignment vertical="center" wrapText="1"/>
    </xf>
    <xf numFmtId="175" fontId="10" fillId="35" borderId="34" xfId="0" applyNumberFormat="1" applyFont="1" applyFill="1" applyBorder="1" applyAlignment="1">
      <alignment horizontal="right" vertical="center"/>
    </xf>
    <xf numFmtId="0" fontId="10" fillId="35" borderId="34" xfId="0" applyFont="1" applyFill="1" applyBorder="1" applyAlignment="1">
      <alignment vertical="center"/>
    </xf>
    <xf numFmtId="175" fontId="10" fillId="35" borderId="34" xfId="0" applyNumberFormat="1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0" fillId="35" borderId="36" xfId="0" applyFont="1" applyFill="1" applyBorder="1" applyAlignment="1">
      <alignment vertical="center"/>
    </xf>
    <xf numFmtId="175" fontId="10" fillId="35" borderId="36" xfId="0" applyNumberFormat="1" applyFont="1" applyFill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175" fontId="10" fillId="0" borderId="37" xfId="0" applyNumberFormat="1" applyFont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182" fontId="10" fillId="0" borderId="27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vertical="center"/>
    </xf>
    <xf numFmtId="182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2" fontId="10" fillId="0" borderId="13" xfId="0" applyNumberFormat="1" applyFont="1" applyBorder="1" applyAlignment="1">
      <alignment horizontal="right" vertical="center"/>
    </xf>
    <xf numFmtId="175" fontId="10" fillId="35" borderId="34" xfId="0" applyNumberFormat="1" applyFont="1" applyFill="1" applyBorder="1" applyAlignment="1">
      <alignment horizontal="right" vertical="center" shrinkToFit="1"/>
    </xf>
    <xf numFmtId="0" fontId="10" fillId="0" borderId="3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10" fillId="35" borderId="37" xfId="0" applyFont="1" applyFill="1" applyBorder="1" applyAlignment="1">
      <alignment vertical="center" wrapText="1"/>
    </xf>
    <xf numFmtId="182" fontId="10" fillId="34" borderId="11" xfId="0" applyNumberFormat="1" applyFont="1" applyFill="1" applyBorder="1" applyAlignment="1">
      <alignment horizontal="right" vertical="center"/>
    </xf>
    <xf numFmtId="175" fontId="10" fillId="35" borderId="37" xfId="0" applyNumberFormat="1" applyFont="1" applyFill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182" fontId="10" fillId="34" borderId="15" xfId="0" applyNumberFormat="1" applyFont="1" applyFill="1" applyBorder="1" applyAlignment="1">
      <alignment horizontal="right" vertical="center"/>
    </xf>
    <xf numFmtId="175" fontId="10" fillId="33" borderId="15" xfId="0" applyNumberFormat="1" applyFont="1" applyFill="1" applyBorder="1" applyAlignment="1">
      <alignment horizontal="right" vertical="center"/>
    </xf>
    <xf numFmtId="182" fontId="10" fillId="33" borderId="15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175" fontId="10" fillId="0" borderId="11" xfId="0" applyNumberFormat="1" applyFont="1" applyBorder="1" applyAlignment="1">
      <alignment horizontal="right" vertical="center"/>
    </xf>
    <xf numFmtId="182" fontId="10" fillId="0" borderId="11" xfId="0" applyNumberFormat="1" applyFont="1" applyBorder="1" applyAlignment="1">
      <alignment horizontal="right" vertical="center"/>
    </xf>
    <xf numFmtId="182" fontId="10" fillId="33" borderId="11" xfId="0" applyNumberFormat="1" applyFont="1" applyFill="1" applyBorder="1" applyAlignment="1">
      <alignment horizontal="right" vertical="center"/>
    </xf>
    <xf numFmtId="175" fontId="4" fillId="37" borderId="15" xfId="0" applyNumberFormat="1" applyFont="1" applyFill="1" applyBorder="1" applyAlignment="1">
      <alignment horizontal="right" vertical="center"/>
    </xf>
    <xf numFmtId="182" fontId="4" fillId="37" borderId="15" xfId="0" applyNumberFormat="1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vertical="center" wrapText="1"/>
    </xf>
    <xf numFmtId="175" fontId="4" fillId="0" borderId="27" xfId="0" applyNumberFormat="1" applyFont="1" applyFill="1" applyBorder="1" applyAlignment="1">
      <alignment horizontal="right" vertical="center"/>
    </xf>
    <xf numFmtId="182" fontId="4" fillId="0" borderId="27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10" fillId="35" borderId="11" xfId="0" applyNumberFormat="1" applyFont="1" applyFill="1" applyBorder="1" applyAlignment="1">
      <alignment horizontal="right" vertical="center"/>
    </xf>
    <xf numFmtId="182" fontId="10" fillId="35" borderId="37" xfId="0" applyNumberFormat="1" applyFont="1" applyFill="1" applyBorder="1" applyAlignment="1">
      <alignment horizontal="right" vertical="center"/>
    </xf>
    <xf numFmtId="182" fontId="10" fillId="35" borderId="34" xfId="0" applyNumberFormat="1" applyFont="1" applyFill="1" applyBorder="1" applyAlignment="1">
      <alignment horizontal="right" vertical="center"/>
    </xf>
    <xf numFmtId="182" fontId="10" fillId="35" borderId="36" xfId="0" applyNumberFormat="1" applyFont="1" applyFill="1" applyBorder="1" applyAlignment="1">
      <alignment horizontal="right" vertical="center"/>
    </xf>
    <xf numFmtId="175" fontId="4" fillId="33" borderId="39" xfId="0" applyNumberFormat="1" applyFont="1" applyFill="1" applyBorder="1" applyAlignment="1">
      <alignment vertical="center"/>
    </xf>
    <xf numFmtId="182" fontId="4" fillId="33" borderId="39" xfId="0" applyNumberFormat="1" applyFont="1" applyFill="1" applyBorder="1" applyAlignment="1">
      <alignment horizontal="right" vertical="center"/>
    </xf>
    <xf numFmtId="49" fontId="10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175" fontId="10" fillId="0" borderId="37" xfId="0" applyNumberFormat="1" applyFont="1" applyBorder="1" applyAlignment="1">
      <alignment horizontal="right" vertical="center" shrinkToFit="1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75" fontId="10" fillId="0" borderId="34" xfId="0" applyNumberFormat="1" applyFont="1" applyBorder="1" applyAlignment="1">
      <alignment horizontal="right" vertical="center" shrinkToFit="1"/>
    </xf>
    <xf numFmtId="49" fontId="10" fillId="35" borderId="34" xfId="0" applyNumberFormat="1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left" vertical="center"/>
    </xf>
    <xf numFmtId="49" fontId="10" fillId="35" borderId="36" xfId="0" applyNumberFormat="1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left" vertical="center"/>
    </xf>
    <xf numFmtId="175" fontId="4" fillId="33" borderId="11" xfId="0" applyNumberFormat="1" applyFont="1" applyFill="1" applyBorder="1" applyAlignment="1">
      <alignment vertical="center"/>
    </xf>
    <xf numFmtId="182" fontId="4" fillId="33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5" fontId="12" fillId="0" borderId="0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5" fontId="5" fillId="0" borderId="43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5" fontId="5" fillId="0" borderId="44" xfId="0" applyNumberFormat="1" applyFont="1" applyBorder="1" applyAlignment="1">
      <alignment vertical="center"/>
    </xf>
    <xf numFmtId="182" fontId="5" fillId="0" borderId="45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75" fontId="5" fillId="0" borderId="25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5" fontId="5" fillId="0" borderId="46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5" fillId="0" borderId="26" xfId="0" applyNumberFormat="1" applyFont="1" applyBorder="1" applyAlignment="1">
      <alignment vertical="center"/>
    </xf>
    <xf numFmtId="175" fontId="5" fillId="0" borderId="47" xfId="0" applyNumberFormat="1" applyFont="1" applyBorder="1" applyAlignment="1">
      <alignment vertical="center"/>
    </xf>
    <xf numFmtId="175" fontId="5" fillId="0" borderId="43" xfId="0" applyNumberFormat="1" applyFont="1" applyBorder="1" applyAlignment="1">
      <alignment vertical="center"/>
    </xf>
    <xf numFmtId="182" fontId="5" fillId="0" borderId="48" xfId="0" applyNumberFormat="1" applyFont="1" applyBorder="1" applyAlignment="1">
      <alignment vertical="center"/>
    </xf>
    <xf numFmtId="175" fontId="5" fillId="0" borderId="42" xfId="0" applyNumberFormat="1" applyFont="1" applyBorder="1" applyAlignment="1">
      <alignment vertical="center"/>
    </xf>
    <xf numFmtId="182" fontId="5" fillId="0" borderId="49" xfId="0" applyNumberFormat="1" applyFont="1" applyBorder="1" applyAlignment="1">
      <alignment vertical="center"/>
    </xf>
    <xf numFmtId="182" fontId="5" fillId="0" borderId="50" xfId="0" applyNumberFormat="1" applyFont="1" applyBorder="1" applyAlignment="1">
      <alignment vertical="center"/>
    </xf>
    <xf numFmtId="175" fontId="5" fillId="0" borderId="44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182" fontId="5" fillId="0" borderId="51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75" fontId="5" fillId="0" borderId="25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0" xfId="0" applyNumberFormat="1" applyFont="1" applyFill="1" applyBorder="1" applyAlignment="1">
      <alignment vertical="center"/>
    </xf>
    <xf numFmtId="182" fontId="6" fillId="33" borderId="48" xfId="0" applyNumberFormat="1" applyFont="1" applyFill="1" applyBorder="1" applyAlignment="1">
      <alignment vertical="center"/>
    </xf>
    <xf numFmtId="175" fontId="6" fillId="33" borderId="50" xfId="0" applyNumberFormat="1" applyFont="1" applyFill="1" applyBorder="1" applyAlignment="1">
      <alignment vertical="center"/>
    </xf>
    <xf numFmtId="182" fontId="6" fillId="33" borderId="18" xfId="0" applyNumberFormat="1" applyFont="1" applyFill="1" applyBorder="1" applyAlignment="1">
      <alignment vertical="center"/>
    </xf>
    <xf numFmtId="175" fontId="6" fillId="33" borderId="53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75" fontId="6" fillId="33" borderId="52" xfId="0" applyNumberFormat="1" applyFont="1" applyFill="1" applyBorder="1" applyAlignment="1">
      <alignment vertical="center"/>
    </xf>
    <xf numFmtId="182" fontId="5" fillId="33" borderId="54" xfId="0" applyNumberFormat="1" applyFont="1" applyFill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28" fillId="0" borderId="55" xfId="0" applyFont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82" fontId="5" fillId="0" borderId="57" xfId="0" applyNumberFormat="1" applyFont="1" applyBorder="1" applyAlignment="1">
      <alignment vertical="center"/>
    </xf>
    <xf numFmtId="175" fontId="5" fillId="0" borderId="57" xfId="0" applyNumberFormat="1" applyFont="1" applyBorder="1" applyAlignment="1">
      <alignment vertical="center"/>
    </xf>
    <xf numFmtId="182" fontId="5" fillId="0" borderId="57" xfId="0" applyNumberFormat="1" applyFont="1" applyBorder="1" applyAlignment="1">
      <alignment vertical="center"/>
    </xf>
    <xf numFmtId="175" fontId="5" fillId="0" borderId="58" xfId="0" applyNumberFormat="1" applyFont="1" applyBorder="1" applyAlignment="1">
      <alignment vertical="center"/>
    </xf>
    <xf numFmtId="182" fontId="5" fillId="0" borderId="5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45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82" fontId="5" fillId="0" borderId="50" xfId="0" applyNumberFormat="1" applyFont="1" applyBorder="1" applyAlignment="1">
      <alignment vertical="center"/>
    </xf>
    <xf numFmtId="175" fontId="5" fillId="0" borderId="50" xfId="0" applyNumberFormat="1" applyFont="1" applyBorder="1" applyAlignment="1">
      <alignment vertical="center"/>
    </xf>
    <xf numFmtId="175" fontId="5" fillId="0" borderId="52" xfId="0" applyNumberFormat="1" applyFont="1" applyBorder="1" applyAlignment="1">
      <alignment vertical="center"/>
    </xf>
    <xf numFmtId="175" fontId="5" fillId="0" borderId="27" xfId="0" applyNumberFormat="1" applyFont="1" applyBorder="1" applyAlignment="1">
      <alignment vertical="center"/>
    </xf>
    <xf numFmtId="182" fontId="5" fillId="0" borderId="60" xfId="0" applyNumberFormat="1" applyFont="1" applyBorder="1" applyAlignment="1">
      <alignment vertical="center"/>
    </xf>
    <xf numFmtId="182" fontId="5" fillId="0" borderId="59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75" fontId="5" fillId="0" borderId="16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75" fontId="5" fillId="0" borderId="61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6" fillId="33" borderId="50" xfId="0" applyNumberFormat="1" applyFont="1" applyFill="1" applyBorder="1" applyAlignment="1">
      <alignment vertical="center"/>
    </xf>
    <xf numFmtId="182" fontId="6" fillId="33" borderId="62" xfId="0" applyNumberFormat="1" applyFont="1" applyFill="1" applyBorder="1" applyAlignment="1">
      <alignment vertical="center"/>
    </xf>
    <xf numFmtId="175" fontId="5" fillId="0" borderId="1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center"/>
    </xf>
    <xf numFmtId="175" fontId="12" fillId="0" borderId="66" xfId="0" applyNumberFormat="1" applyFont="1" applyFill="1" applyBorder="1" applyAlignment="1">
      <alignment vertical="center"/>
    </xf>
    <xf numFmtId="175" fontId="12" fillId="0" borderId="13" xfId="0" applyNumberFormat="1" applyFont="1" applyFill="1" applyBorder="1" applyAlignment="1">
      <alignment vertical="center"/>
    </xf>
    <xf numFmtId="175" fontId="12" fillId="0" borderId="67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68" xfId="0" applyFont="1" applyFill="1" applyBorder="1" applyAlignment="1">
      <alignment vertical="center"/>
    </xf>
    <xf numFmtId="175" fontId="12" fillId="0" borderId="40" xfId="0" applyNumberFormat="1" applyFont="1" applyFill="1" applyBorder="1" applyAlignment="1">
      <alignment vertical="center"/>
    </xf>
    <xf numFmtId="175" fontId="12" fillId="0" borderId="11" xfId="0" applyNumberFormat="1" applyFont="1" applyFill="1" applyBorder="1" applyAlignment="1">
      <alignment vertical="center"/>
    </xf>
    <xf numFmtId="175" fontId="12" fillId="0" borderId="41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68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vertical="center"/>
    </xf>
    <xf numFmtId="0" fontId="20" fillId="0" borderId="68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vertical="center"/>
    </xf>
    <xf numFmtId="175" fontId="12" fillId="0" borderId="70" xfId="0" applyNumberFormat="1" applyFont="1" applyFill="1" applyBorder="1" applyAlignment="1">
      <alignment vertical="center"/>
    </xf>
    <xf numFmtId="175" fontId="12" fillId="0" borderId="15" xfId="0" applyNumberFormat="1" applyFont="1" applyFill="1" applyBorder="1" applyAlignment="1">
      <alignment vertical="center"/>
    </xf>
    <xf numFmtId="175" fontId="12" fillId="0" borderId="71" xfId="0" applyNumberFormat="1" applyFont="1" applyFill="1" applyBorder="1" applyAlignment="1">
      <alignment vertical="center"/>
    </xf>
    <xf numFmtId="0" fontId="25" fillId="34" borderId="72" xfId="0" applyFont="1" applyFill="1" applyBorder="1" applyAlignment="1">
      <alignment vertical="center"/>
    </xf>
    <xf numFmtId="175" fontId="12" fillId="34" borderId="73" xfId="0" applyNumberFormat="1" applyFont="1" applyFill="1" applyBorder="1" applyAlignment="1">
      <alignment vertical="center"/>
    </xf>
    <xf numFmtId="175" fontId="12" fillId="34" borderId="74" xfId="0" applyNumberFormat="1" applyFont="1" applyFill="1" applyBorder="1" applyAlignment="1">
      <alignment vertical="center"/>
    </xf>
    <xf numFmtId="175" fontId="12" fillId="34" borderId="75" xfId="0" applyNumberFormat="1" applyFont="1" applyFill="1" applyBorder="1" applyAlignment="1">
      <alignment vertical="center"/>
    </xf>
    <xf numFmtId="0" fontId="25" fillId="34" borderId="27" xfId="0" applyFont="1" applyFill="1" applyBorder="1" applyAlignment="1">
      <alignment vertical="center"/>
    </xf>
    <xf numFmtId="175" fontId="12" fillId="34" borderId="70" xfId="0" applyNumberFormat="1" applyFont="1" applyFill="1" applyBorder="1" applyAlignment="1">
      <alignment vertical="center"/>
    </xf>
    <xf numFmtId="175" fontId="12" fillId="34" borderId="15" xfId="0" applyNumberFormat="1" applyFont="1" applyFill="1" applyBorder="1" applyAlignment="1">
      <alignment vertical="center"/>
    </xf>
    <xf numFmtId="175" fontId="12" fillId="34" borderId="71" xfId="0" applyNumberFormat="1" applyFont="1" applyFill="1" applyBorder="1" applyAlignment="1">
      <alignment vertical="center"/>
    </xf>
    <xf numFmtId="0" fontId="20" fillId="0" borderId="76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19" fillId="34" borderId="77" xfId="0" applyFont="1" applyFill="1" applyBorder="1" applyAlignment="1">
      <alignment vertical="center"/>
    </xf>
    <xf numFmtId="175" fontId="12" fillId="34" borderId="78" xfId="0" applyNumberFormat="1" applyFont="1" applyFill="1" applyBorder="1" applyAlignment="1">
      <alignment vertical="center"/>
    </xf>
    <xf numFmtId="175" fontId="12" fillId="34" borderId="79" xfId="0" applyNumberFormat="1" applyFont="1" applyFill="1" applyBorder="1" applyAlignment="1">
      <alignment vertical="center"/>
    </xf>
    <xf numFmtId="175" fontId="12" fillId="34" borderId="80" xfId="0" applyNumberFormat="1" applyFont="1" applyFill="1" applyBorder="1" applyAlignment="1">
      <alignment vertical="center"/>
    </xf>
    <xf numFmtId="0" fontId="19" fillId="34" borderId="27" xfId="0" applyFont="1" applyFill="1" applyBorder="1" applyAlignment="1">
      <alignment vertical="center"/>
    </xf>
    <xf numFmtId="175" fontId="12" fillId="33" borderId="66" xfId="0" applyNumberFormat="1" applyFont="1" applyFill="1" applyBorder="1" applyAlignment="1">
      <alignment vertical="center"/>
    </xf>
    <xf numFmtId="175" fontId="12" fillId="33" borderId="13" xfId="0" applyNumberFormat="1" applyFont="1" applyFill="1" applyBorder="1" applyAlignment="1">
      <alignment vertical="center"/>
    </xf>
    <xf numFmtId="175" fontId="12" fillId="33" borderId="67" xfId="0" applyNumberFormat="1" applyFont="1" applyFill="1" applyBorder="1" applyAlignment="1">
      <alignment vertical="center"/>
    </xf>
    <xf numFmtId="175" fontId="12" fillId="33" borderId="81" xfId="0" applyNumberFormat="1" applyFont="1" applyFill="1" applyBorder="1" applyAlignment="1">
      <alignment vertical="center"/>
    </xf>
    <xf numFmtId="175" fontId="12" fillId="33" borderId="82" xfId="0" applyNumberFormat="1" applyFont="1" applyFill="1" applyBorder="1" applyAlignment="1">
      <alignment vertical="center"/>
    </xf>
    <xf numFmtId="175" fontId="12" fillId="33" borderId="8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25" fillId="0" borderId="43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5" fillId="0" borderId="44" xfId="0" applyFont="1" applyFill="1" applyBorder="1" applyAlignment="1">
      <alignment horizontal="left" vertical="center" wrapText="1"/>
    </xf>
    <xf numFmtId="0" fontId="28" fillId="0" borderId="84" xfId="0" applyFont="1" applyFill="1" applyBorder="1" applyAlignment="1">
      <alignment horizontal="right" vertical="center" wrapText="1"/>
    </xf>
    <xf numFmtId="0" fontId="19" fillId="0" borderId="44" xfId="0" applyFont="1" applyFill="1" applyBorder="1" applyAlignment="1">
      <alignment vertical="center"/>
    </xf>
    <xf numFmtId="4" fontId="20" fillId="0" borderId="85" xfId="0" applyNumberFormat="1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44" xfId="0" applyFont="1" applyFill="1" applyBorder="1" applyAlignment="1">
      <alignment vertical="center" wrapText="1"/>
    </xf>
    <xf numFmtId="0" fontId="19" fillId="0" borderId="61" xfId="0" applyFont="1" applyFill="1" applyBorder="1" applyAlignment="1">
      <alignment vertical="center"/>
    </xf>
    <xf numFmtId="4" fontId="19" fillId="0" borderId="41" xfId="0" applyNumberFormat="1" applyFont="1" applyFill="1" applyBorder="1" applyAlignment="1">
      <alignment vertical="center"/>
    </xf>
    <xf numFmtId="0" fontId="20" fillId="0" borderId="85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4" fontId="19" fillId="0" borderId="64" xfId="0" applyNumberFormat="1" applyFont="1" applyFill="1" applyBorder="1" applyAlignment="1">
      <alignment vertical="center"/>
    </xf>
    <xf numFmtId="0" fontId="19" fillId="34" borderId="86" xfId="0" applyFont="1" applyFill="1" applyBorder="1" applyAlignment="1">
      <alignment vertical="center"/>
    </xf>
    <xf numFmtId="4" fontId="19" fillId="34" borderId="87" xfId="0" applyNumberFormat="1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4" fontId="19" fillId="0" borderId="85" xfId="0" applyNumberFormat="1" applyFont="1" applyFill="1" applyBorder="1" applyAlignment="1">
      <alignment vertical="center"/>
    </xf>
    <xf numFmtId="0" fontId="25" fillId="34" borderId="86" xfId="0" applyFont="1" applyFill="1" applyBorder="1" applyAlignment="1">
      <alignment vertical="center"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44" xfId="0" applyFont="1" applyFill="1" applyBorder="1" applyAlignment="1">
      <alignment vertical="center" wrapText="1"/>
    </xf>
    <xf numFmtId="0" fontId="25" fillId="34" borderId="47" xfId="0" applyFont="1" applyFill="1" applyBorder="1" applyAlignment="1">
      <alignment vertical="center"/>
    </xf>
    <xf numFmtId="4" fontId="25" fillId="34" borderId="88" xfId="0" applyNumberFormat="1" applyFont="1" applyFill="1" applyBorder="1" applyAlignment="1">
      <alignment vertical="center"/>
    </xf>
    <xf numFmtId="0" fontId="25" fillId="34" borderId="52" xfId="0" applyFont="1" applyFill="1" applyBorder="1" applyAlignment="1">
      <alignment vertical="center"/>
    </xf>
    <xf numFmtId="4" fontId="19" fillId="34" borderId="64" xfId="0" applyNumberFormat="1" applyFont="1" applyFill="1" applyBorder="1" applyAlignment="1">
      <alignment vertical="center"/>
    </xf>
    <xf numFmtId="0" fontId="25" fillId="33" borderId="86" xfId="0" applyFont="1" applyFill="1" applyBorder="1" applyAlignment="1">
      <alignment vertical="center"/>
    </xf>
    <xf numFmtId="4" fontId="25" fillId="33" borderId="87" xfId="0" applyNumberFormat="1" applyFont="1" applyFill="1" applyBorder="1" applyAlignment="1">
      <alignment vertical="center"/>
    </xf>
    <xf numFmtId="4" fontId="20" fillId="0" borderId="44" xfId="0" applyNumberFormat="1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4" fontId="19" fillId="0" borderId="88" xfId="0" applyNumberFormat="1" applyFont="1" applyFill="1" applyBorder="1" applyAlignment="1">
      <alignment vertical="center"/>
    </xf>
    <xf numFmtId="4" fontId="13" fillId="0" borderId="57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175" fontId="20" fillId="0" borderId="11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Alignment="1">
      <alignment vertical="center"/>
    </xf>
    <xf numFmtId="0" fontId="19" fillId="34" borderId="11" xfId="0" applyFont="1" applyFill="1" applyBorder="1" applyAlignment="1">
      <alignment horizontal="left" vertical="center"/>
    </xf>
    <xf numFmtId="175" fontId="19" fillId="34" borderId="11" xfId="0" applyNumberFormat="1" applyFont="1" applyFill="1" applyBorder="1" applyAlignment="1">
      <alignment vertical="center"/>
    </xf>
    <xf numFmtId="175" fontId="20" fillId="0" borderId="11" xfId="0" applyNumberFormat="1" applyFont="1" applyFill="1" applyBorder="1" applyAlignment="1">
      <alignment vertical="center"/>
    </xf>
    <xf numFmtId="175" fontId="19" fillId="0" borderId="11" xfId="0" applyNumberFormat="1" applyFont="1" applyFill="1" applyBorder="1" applyAlignment="1">
      <alignment vertical="center"/>
    </xf>
    <xf numFmtId="175" fontId="20" fillId="0" borderId="15" xfId="0" applyNumberFormat="1" applyFont="1" applyFill="1" applyBorder="1" applyAlignment="1">
      <alignment vertical="center"/>
    </xf>
    <xf numFmtId="175" fontId="19" fillId="33" borderId="22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vertical="center"/>
    </xf>
    <xf numFmtId="4" fontId="19" fillId="33" borderId="2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4" fillId="34" borderId="28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4" borderId="25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4" fillId="33" borderId="24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33" borderId="53" xfId="0" applyFont="1" applyFill="1" applyBorder="1" applyAlignment="1">
      <alignment vertical="center"/>
    </xf>
    <xf numFmtId="0" fontId="9" fillId="33" borderId="49" xfId="0" applyFont="1" applyFill="1" applyBorder="1" applyAlignment="1">
      <alignment vertical="center"/>
    </xf>
    <xf numFmtId="0" fontId="4" fillId="37" borderId="28" xfId="0" applyFont="1" applyFill="1" applyBorder="1" applyAlignment="1">
      <alignment vertical="center" wrapText="1"/>
    </xf>
    <xf numFmtId="0" fontId="26" fillId="37" borderId="29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33" borderId="2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4" fillId="35" borderId="24" xfId="0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33" borderId="22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5" fillId="0" borderId="89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177" fontId="6" fillId="33" borderId="52" xfId="0" applyNumberFormat="1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90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6" fillId="0" borderId="91" xfId="0" applyFont="1" applyBorder="1" applyAlignment="1">
      <alignment horizontal="center" vertical="center" textRotation="90"/>
    </xf>
    <xf numFmtId="0" fontId="6" fillId="0" borderId="92" xfId="0" applyFont="1" applyBorder="1" applyAlignment="1">
      <alignment horizontal="center" vertical="center" textRotation="90"/>
    </xf>
    <xf numFmtId="177" fontId="4" fillId="0" borderId="2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177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5" fillId="0" borderId="59" xfId="0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6" fillId="33" borderId="53" xfId="0" applyNumberFormat="1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6" fillId="0" borderId="42" xfId="0" applyFont="1" applyBorder="1" applyAlignment="1">
      <alignment horizontal="center" vertical="center" textRotation="90"/>
    </xf>
    <xf numFmtId="177" fontId="5" fillId="0" borderId="29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7" fillId="0" borderId="9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20" fillId="0" borderId="26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84" xfId="0" applyFont="1" applyFill="1" applyBorder="1" applyAlignment="1">
      <alignment vertical="center" textRotation="90"/>
    </xf>
    <xf numFmtId="0" fontId="27" fillId="0" borderId="85" xfId="0" applyFont="1" applyFill="1" applyBorder="1" applyAlignment="1">
      <alignment vertical="center" textRotation="90"/>
    </xf>
    <xf numFmtId="0" fontId="27" fillId="0" borderId="88" xfId="0" applyFont="1" applyFill="1" applyBorder="1" applyAlignment="1">
      <alignment vertical="center" textRotation="90"/>
    </xf>
    <xf numFmtId="0" fontId="19" fillId="33" borderId="94" xfId="0" applyFont="1" applyFill="1" applyBorder="1" applyAlignment="1">
      <alignment vertical="center"/>
    </xf>
    <xf numFmtId="0" fontId="0" fillId="33" borderId="95" xfId="0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88" xfId="0" applyBorder="1" applyAlignment="1">
      <alignment vertical="center"/>
    </xf>
    <xf numFmtId="0" fontId="0" fillId="0" borderId="85" xfId="0" applyBorder="1" applyAlignment="1">
      <alignment vertical="center"/>
    </xf>
    <xf numFmtId="0" fontId="25" fillId="0" borderId="96" xfId="0" applyFont="1" applyFill="1" applyBorder="1" applyAlignment="1">
      <alignment horizontal="center" vertical="center"/>
    </xf>
    <xf numFmtId="0" fontId="0" fillId="0" borderId="97" xfId="0" applyBorder="1" applyAlignment="1">
      <alignment vertical="center"/>
    </xf>
    <xf numFmtId="175" fontId="12" fillId="0" borderId="86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152400</xdr:rowOff>
    </xdr:from>
    <xdr:to>
      <xdr:col>0</xdr:col>
      <xdr:colOff>219075</xdr:colOff>
      <xdr:row>0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90500" y="1524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4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44.125" style="21" customWidth="1"/>
    <col min="2" max="5" width="13.25390625" style="21" customWidth="1"/>
    <col min="6" max="16384" width="9.125" style="21" customWidth="1"/>
  </cols>
  <sheetData>
    <row r="1" spans="1:5" ht="36" customHeight="1">
      <c r="A1" s="432" t="s">
        <v>468</v>
      </c>
      <c r="B1" s="433"/>
      <c r="C1" s="433"/>
      <c r="D1" s="433"/>
      <c r="E1" s="20" t="s">
        <v>10</v>
      </c>
    </row>
    <row r="2" spans="1:7" s="3" customFormat="1" ht="26.25" customHeight="1">
      <c r="A2" s="22" t="s">
        <v>11</v>
      </c>
      <c r="B2" s="7" t="s">
        <v>12</v>
      </c>
      <c r="C2" s="7" t="s">
        <v>13</v>
      </c>
      <c r="D2" s="14" t="s">
        <v>14</v>
      </c>
      <c r="E2" s="6" t="s">
        <v>15</v>
      </c>
      <c r="G2" s="23"/>
    </row>
    <row r="3" spans="1:5" s="3" customFormat="1" ht="15" customHeight="1">
      <c r="A3" s="24" t="s">
        <v>16</v>
      </c>
      <c r="B3" s="16"/>
      <c r="C3" s="16"/>
      <c r="D3" s="16"/>
      <c r="E3" s="16"/>
    </row>
    <row r="4" spans="1:5" ht="15">
      <c r="A4" s="15" t="s">
        <v>17</v>
      </c>
      <c r="B4" s="9">
        <v>20</v>
      </c>
      <c r="C4" s="9">
        <v>20</v>
      </c>
      <c r="D4" s="9">
        <v>2.9</v>
      </c>
      <c r="E4" s="25">
        <f>D4/C4</f>
        <v>0.145</v>
      </c>
    </row>
    <row r="5" spans="1:5" ht="15">
      <c r="A5" s="15" t="s">
        <v>18</v>
      </c>
      <c r="B5" s="9">
        <v>2600</v>
      </c>
      <c r="C5" s="9">
        <v>2600</v>
      </c>
      <c r="D5" s="9">
        <v>2735.8</v>
      </c>
      <c r="E5" s="25">
        <f aca="true" t="shared" si="0" ref="E5:E14">D5/C5</f>
        <v>1.0522307692307693</v>
      </c>
    </row>
    <row r="6" spans="1:5" ht="15">
      <c r="A6" s="15" t="s">
        <v>19</v>
      </c>
      <c r="B6" s="9">
        <v>700</v>
      </c>
      <c r="C6" s="9">
        <v>700</v>
      </c>
      <c r="D6" s="9">
        <v>587.2</v>
      </c>
      <c r="E6" s="25">
        <f t="shared" si="0"/>
        <v>0.838857142857143</v>
      </c>
    </row>
    <row r="7" spans="1:5" ht="15">
      <c r="A7" s="15" t="s">
        <v>20</v>
      </c>
      <c r="B7" s="9">
        <v>8000</v>
      </c>
      <c r="C7" s="9">
        <v>8000</v>
      </c>
      <c r="D7" s="9">
        <v>7475.1</v>
      </c>
      <c r="E7" s="25">
        <f t="shared" si="0"/>
        <v>0.9343875</v>
      </c>
    </row>
    <row r="8" spans="1:5" ht="15">
      <c r="A8" s="15" t="s">
        <v>21</v>
      </c>
      <c r="B8" s="9">
        <v>60</v>
      </c>
      <c r="C8" s="9">
        <v>60</v>
      </c>
      <c r="D8" s="9">
        <v>19.4</v>
      </c>
      <c r="E8" s="25">
        <f t="shared" si="0"/>
        <v>0.3233333333333333</v>
      </c>
    </row>
    <row r="9" spans="1:5" ht="15">
      <c r="A9" s="15" t="s">
        <v>22</v>
      </c>
      <c r="B9" s="9">
        <v>350</v>
      </c>
      <c r="C9" s="9">
        <v>350</v>
      </c>
      <c r="D9" s="9">
        <v>391.6</v>
      </c>
      <c r="E9" s="25">
        <f t="shared" si="0"/>
        <v>1.118857142857143</v>
      </c>
    </row>
    <row r="10" spans="1:5" ht="15">
      <c r="A10" s="15" t="s">
        <v>23</v>
      </c>
      <c r="B10" s="9">
        <v>12100</v>
      </c>
      <c r="C10" s="9">
        <v>12100</v>
      </c>
      <c r="D10" s="9">
        <v>12470.8</v>
      </c>
      <c r="E10" s="25">
        <f t="shared" si="0"/>
        <v>1.0306446280991735</v>
      </c>
    </row>
    <row r="11" spans="1:5" ht="15">
      <c r="A11" s="15" t="s">
        <v>24</v>
      </c>
      <c r="B11" s="9">
        <v>5623.4</v>
      </c>
      <c r="C11" s="9">
        <v>9388.9</v>
      </c>
      <c r="D11" s="9">
        <v>9388.9</v>
      </c>
      <c r="E11" s="25">
        <f t="shared" si="0"/>
        <v>1</v>
      </c>
    </row>
    <row r="12" spans="1:5" ht="15">
      <c r="A12" s="15" t="s">
        <v>25</v>
      </c>
      <c r="B12" s="9">
        <v>24000</v>
      </c>
      <c r="C12" s="9">
        <v>24000</v>
      </c>
      <c r="D12" s="9">
        <v>22470.7</v>
      </c>
      <c r="E12" s="25">
        <f t="shared" si="0"/>
        <v>0.9362791666666667</v>
      </c>
    </row>
    <row r="13" spans="1:5" ht="15">
      <c r="A13" s="10" t="s">
        <v>26</v>
      </c>
      <c r="B13" s="8">
        <v>25000</v>
      </c>
      <c r="C13" s="8">
        <v>25000</v>
      </c>
      <c r="D13" s="8">
        <v>26321</v>
      </c>
      <c r="E13" s="25">
        <f t="shared" si="0"/>
        <v>1.05284</v>
      </c>
    </row>
    <row r="14" spans="1:5" ht="18.75" customHeight="1">
      <c r="A14" s="26" t="s">
        <v>27</v>
      </c>
      <c r="B14" s="27">
        <f>SUM(B4:B13)</f>
        <v>78453.4</v>
      </c>
      <c r="C14" s="27">
        <f>SUM(C4:C13)</f>
        <v>82218.9</v>
      </c>
      <c r="D14" s="27">
        <f>SUM(D4:D13)</f>
        <v>81863.4</v>
      </c>
      <c r="E14" s="28">
        <f t="shared" si="0"/>
        <v>0.9956761766455158</v>
      </c>
    </row>
    <row r="15" spans="1:5" ht="15">
      <c r="A15" s="24" t="s">
        <v>28</v>
      </c>
      <c r="B15" s="29"/>
      <c r="C15" s="29"/>
      <c r="D15" s="29"/>
      <c r="E15" s="30"/>
    </row>
    <row r="16" spans="1:5" ht="15">
      <c r="A16" s="15" t="s">
        <v>29</v>
      </c>
      <c r="B16" s="29">
        <f>B18+B19+B20</f>
        <v>5215</v>
      </c>
      <c r="C16" s="29">
        <f>C18+C19+C20</f>
        <v>1200</v>
      </c>
      <c r="D16" s="29">
        <f>D18+D19+D20</f>
        <v>1288.1000000000001</v>
      </c>
      <c r="E16" s="25">
        <f>D16/C16</f>
        <v>1.0734166666666667</v>
      </c>
    </row>
    <row r="17" spans="1:5" ht="15">
      <c r="A17" s="15" t="s">
        <v>30</v>
      </c>
      <c r="B17" s="29"/>
      <c r="C17" s="29"/>
      <c r="D17" s="29"/>
      <c r="E17" s="25"/>
    </row>
    <row r="18" spans="1:5" ht="15">
      <c r="A18" s="15" t="s">
        <v>31</v>
      </c>
      <c r="B18" s="29">
        <v>4015</v>
      </c>
      <c r="C18" s="29">
        <v>0</v>
      </c>
      <c r="D18" s="29">
        <v>0</v>
      </c>
      <c r="E18" s="25">
        <v>0</v>
      </c>
    </row>
    <row r="19" spans="1:5" ht="15">
      <c r="A19" s="15" t="s">
        <v>32</v>
      </c>
      <c r="B19" s="29">
        <v>1200</v>
      </c>
      <c r="C19" s="29">
        <v>1200</v>
      </c>
      <c r="D19" s="29">
        <v>1276.7</v>
      </c>
      <c r="E19" s="25">
        <f aca="true" t="shared" si="1" ref="E19:E29">D19/C19</f>
        <v>1.0639166666666666</v>
      </c>
    </row>
    <row r="20" spans="1:5" ht="15">
      <c r="A20" s="15" t="s">
        <v>33</v>
      </c>
      <c r="B20" s="29">
        <v>0</v>
      </c>
      <c r="C20" s="29">
        <v>0</v>
      </c>
      <c r="D20" s="29">
        <v>11.4</v>
      </c>
      <c r="E20" s="25">
        <v>0</v>
      </c>
    </row>
    <row r="21" spans="1:5" ht="15">
      <c r="A21" s="15" t="s">
        <v>34</v>
      </c>
      <c r="B21" s="29">
        <v>0</v>
      </c>
      <c r="C21" s="29">
        <v>2776.1</v>
      </c>
      <c r="D21" s="29">
        <v>3432.4</v>
      </c>
      <c r="E21" s="25">
        <f t="shared" si="1"/>
        <v>1.2364107921184395</v>
      </c>
    </row>
    <row r="22" spans="1:5" ht="15">
      <c r="A22" s="15" t="s">
        <v>35</v>
      </c>
      <c r="B22" s="29">
        <v>6000</v>
      </c>
      <c r="C22" s="29">
        <v>6000</v>
      </c>
      <c r="D22" s="29">
        <v>5561</v>
      </c>
      <c r="E22" s="25">
        <f t="shared" si="1"/>
        <v>0.9268333333333333</v>
      </c>
    </row>
    <row r="23" spans="1:5" ht="15">
      <c r="A23" s="15" t="s">
        <v>36</v>
      </c>
      <c r="B23" s="29">
        <v>5000</v>
      </c>
      <c r="C23" s="29">
        <v>5000</v>
      </c>
      <c r="D23" s="29">
        <v>3443.6</v>
      </c>
      <c r="E23" s="25">
        <f t="shared" si="1"/>
        <v>0.68872</v>
      </c>
    </row>
    <row r="24" spans="1:5" ht="15">
      <c r="A24" s="15" t="s">
        <v>37</v>
      </c>
      <c r="B24" s="29">
        <v>0</v>
      </c>
      <c r="C24" s="29">
        <v>-4567.1</v>
      </c>
      <c r="D24" s="29">
        <v>-4567.1</v>
      </c>
      <c r="E24" s="25">
        <v>0</v>
      </c>
    </row>
    <row r="25" spans="1:5" ht="15">
      <c r="A25" s="15" t="s">
        <v>38</v>
      </c>
      <c r="B25" s="29">
        <v>0</v>
      </c>
      <c r="C25" s="29">
        <v>1872.9</v>
      </c>
      <c r="D25" s="29">
        <v>2169.2</v>
      </c>
      <c r="E25" s="25">
        <f t="shared" si="1"/>
        <v>1.1582038549842488</v>
      </c>
    </row>
    <row r="26" spans="1:5" ht="15">
      <c r="A26" s="15" t="s">
        <v>39</v>
      </c>
      <c r="B26" s="29">
        <v>0</v>
      </c>
      <c r="C26" s="29">
        <v>0</v>
      </c>
      <c r="D26" s="29">
        <v>211.9</v>
      </c>
      <c r="E26" s="25">
        <v>0</v>
      </c>
    </row>
    <row r="27" spans="1:5" ht="15">
      <c r="A27" s="15" t="s">
        <v>40</v>
      </c>
      <c r="B27" s="29">
        <v>0</v>
      </c>
      <c r="C27" s="29">
        <v>0</v>
      </c>
      <c r="D27" s="29">
        <v>97.3</v>
      </c>
      <c r="E27" s="25">
        <v>0</v>
      </c>
    </row>
    <row r="28" spans="1:5" ht="15">
      <c r="A28" s="15" t="s">
        <v>41</v>
      </c>
      <c r="B28" s="29">
        <v>2785</v>
      </c>
      <c r="C28" s="29">
        <v>2785</v>
      </c>
      <c r="D28" s="29">
        <v>365.6</v>
      </c>
      <c r="E28" s="25">
        <f t="shared" si="1"/>
        <v>0.13127468581687612</v>
      </c>
    </row>
    <row r="29" spans="1:5" ht="15">
      <c r="A29" s="10" t="s">
        <v>42</v>
      </c>
      <c r="B29" s="31">
        <v>510</v>
      </c>
      <c r="C29" s="31">
        <v>510</v>
      </c>
      <c r="D29" s="31">
        <v>533</v>
      </c>
      <c r="E29" s="25">
        <f t="shared" si="1"/>
        <v>1.0450980392156863</v>
      </c>
    </row>
    <row r="30" spans="1:5" ht="18.75" customHeight="1">
      <c r="A30" s="26" t="s">
        <v>43</v>
      </c>
      <c r="B30" s="32">
        <f>SUM(B16,B21,B22,B23,B24,B25,B26,B27,B28,B29)</f>
        <v>19510</v>
      </c>
      <c r="C30" s="32">
        <f>SUM(C16,C21,C22,C23,C24,C25,C26,C27,C28,C29)</f>
        <v>15576.9</v>
      </c>
      <c r="D30" s="32">
        <f>SUM(D16,D21,D22,D23,D24,D25,D26,D27,D28,D29)</f>
        <v>12535</v>
      </c>
      <c r="E30" s="28">
        <f>D30/C30</f>
        <v>0.8047172415564072</v>
      </c>
    </row>
    <row r="31" spans="1:5" ht="19.5" customHeight="1">
      <c r="A31" s="33" t="s">
        <v>44</v>
      </c>
      <c r="B31" s="34">
        <f>B14+B30</f>
        <v>97963.4</v>
      </c>
      <c r="C31" s="34">
        <f>C14+C30</f>
        <v>97795.79999999999</v>
      </c>
      <c r="D31" s="34">
        <f>D14+D30</f>
        <v>94398.4</v>
      </c>
      <c r="E31" s="35">
        <f>D31/C31</f>
        <v>0.9652602668008238</v>
      </c>
    </row>
    <row r="32" spans="1:5" ht="15">
      <c r="A32" s="24" t="s">
        <v>45</v>
      </c>
      <c r="B32" s="29"/>
      <c r="C32" s="29"/>
      <c r="D32" s="29"/>
      <c r="E32" s="25"/>
    </row>
    <row r="33" spans="1:5" ht="15">
      <c r="A33" s="15" t="s">
        <v>46</v>
      </c>
      <c r="B33" s="29">
        <v>0</v>
      </c>
      <c r="C33" s="29">
        <v>3088.3</v>
      </c>
      <c r="D33" s="29">
        <v>3088.3</v>
      </c>
      <c r="E33" s="25">
        <f aca="true" t="shared" si="2" ref="E33:E41">D33/C33</f>
        <v>1</v>
      </c>
    </row>
    <row r="34" spans="1:5" ht="15">
      <c r="A34" s="15" t="s">
        <v>47</v>
      </c>
      <c r="B34" s="29">
        <v>79208</v>
      </c>
      <c r="C34" s="29">
        <v>84708</v>
      </c>
      <c r="D34" s="29">
        <v>84708</v>
      </c>
      <c r="E34" s="25">
        <f t="shared" si="2"/>
        <v>1</v>
      </c>
    </row>
    <row r="35" spans="1:5" ht="15">
      <c r="A35" s="15" t="s">
        <v>48</v>
      </c>
      <c r="B35" s="29">
        <v>0</v>
      </c>
      <c r="C35" s="29">
        <v>2768.4</v>
      </c>
      <c r="D35" s="29">
        <v>2768.4</v>
      </c>
      <c r="E35" s="25">
        <f t="shared" si="2"/>
        <v>1</v>
      </c>
    </row>
    <row r="36" spans="1:5" ht="15">
      <c r="A36" s="15" t="s">
        <v>49</v>
      </c>
      <c r="B36" s="9">
        <v>195536</v>
      </c>
      <c r="C36" s="9">
        <v>274325.6</v>
      </c>
      <c r="D36" s="9">
        <v>274325.6</v>
      </c>
      <c r="E36" s="25">
        <f t="shared" si="2"/>
        <v>1</v>
      </c>
    </row>
    <row r="37" spans="1:5" ht="15">
      <c r="A37" s="15" t="s">
        <v>50</v>
      </c>
      <c r="B37" s="9">
        <v>0</v>
      </c>
      <c r="C37" s="9">
        <v>74.5</v>
      </c>
      <c r="D37" s="9">
        <v>74.4</v>
      </c>
      <c r="E37" s="25">
        <f t="shared" si="2"/>
        <v>0.9986577181208054</v>
      </c>
    </row>
    <row r="38" spans="1:5" ht="15">
      <c r="A38" s="15" t="s">
        <v>51</v>
      </c>
      <c r="B38" s="9">
        <v>392879</v>
      </c>
      <c r="C38" s="9">
        <v>325076</v>
      </c>
      <c r="D38" s="9">
        <v>195990.3</v>
      </c>
      <c r="E38" s="25">
        <f t="shared" si="2"/>
        <v>0.6029060896528812</v>
      </c>
    </row>
    <row r="39" spans="1:5" ht="15">
      <c r="A39" s="15" t="s">
        <v>52</v>
      </c>
      <c r="B39" s="29">
        <v>0</v>
      </c>
      <c r="C39" s="29">
        <v>21000</v>
      </c>
      <c r="D39" s="29">
        <v>21000</v>
      </c>
      <c r="E39" s="25">
        <f t="shared" si="2"/>
        <v>1</v>
      </c>
    </row>
    <row r="40" spans="1:5" ht="15">
      <c r="A40" s="15" t="s">
        <v>53</v>
      </c>
      <c r="B40" s="29">
        <v>0</v>
      </c>
      <c r="C40" s="29">
        <v>-3499.3</v>
      </c>
      <c r="D40" s="29">
        <v>-3499.3</v>
      </c>
      <c r="E40" s="25">
        <f t="shared" si="2"/>
        <v>1</v>
      </c>
    </row>
    <row r="41" spans="1:5" ht="15">
      <c r="A41" s="10" t="s">
        <v>54</v>
      </c>
      <c r="B41" s="31">
        <v>0</v>
      </c>
      <c r="C41" s="31">
        <v>-6200</v>
      </c>
      <c r="D41" s="31">
        <v>-6200</v>
      </c>
      <c r="E41" s="36">
        <f t="shared" si="2"/>
        <v>1</v>
      </c>
    </row>
    <row r="42" spans="1:5" ht="18.75" customHeight="1" thickBot="1">
      <c r="A42" s="37" t="s">
        <v>55</v>
      </c>
      <c r="B42" s="38">
        <f>SUM(B33:B41)</f>
        <v>667623</v>
      </c>
      <c r="C42" s="38">
        <f>SUM(C33:C41)</f>
        <v>701341.5</v>
      </c>
      <c r="D42" s="38">
        <f>SUM(D33:D41)</f>
        <v>572255.7</v>
      </c>
      <c r="E42" s="39">
        <f>D42/C42</f>
        <v>0.815944443612705</v>
      </c>
    </row>
    <row r="43" spans="1:5" ht="23.25" customHeight="1" thickTop="1">
      <c r="A43" s="33" t="s">
        <v>56</v>
      </c>
      <c r="B43" s="34">
        <f>B31+B42</f>
        <v>765586.4</v>
      </c>
      <c r="C43" s="34">
        <f>C31+C42</f>
        <v>799137.3</v>
      </c>
      <c r="D43" s="34">
        <f>D31+D42</f>
        <v>666654.1</v>
      </c>
      <c r="E43" s="40">
        <f>D43/C43</f>
        <v>0.8342172239989297</v>
      </c>
    </row>
    <row r="44" spans="1:5" ht="15">
      <c r="A44" s="15" t="s">
        <v>57</v>
      </c>
      <c r="B44" s="29">
        <v>0</v>
      </c>
      <c r="C44" s="29">
        <v>0</v>
      </c>
      <c r="D44" s="9">
        <v>-27102.4</v>
      </c>
      <c r="E44" s="25">
        <v>0</v>
      </c>
    </row>
    <row r="45" spans="1:5" ht="15">
      <c r="A45" s="15" t="s">
        <v>58</v>
      </c>
      <c r="B45" s="29">
        <v>1400</v>
      </c>
      <c r="C45" s="29">
        <v>5457</v>
      </c>
      <c r="D45" s="9">
        <v>0</v>
      </c>
      <c r="E45" s="25">
        <v>0</v>
      </c>
    </row>
    <row r="46" spans="1:5" ht="15.75" thickBot="1">
      <c r="A46" s="41" t="s">
        <v>59</v>
      </c>
      <c r="B46" s="42">
        <v>8000</v>
      </c>
      <c r="C46" s="42">
        <v>0</v>
      </c>
      <c r="D46" s="42">
        <v>0</v>
      </c>
      <c r="E46" s="43">
        <v>0</v>
      </c>
    </row>
    <row r="47" spans="1:5" ht="30" customHeight="1" thickTop="1">
      <c r="A47" s="11" t="s">
        <v>60</v>
      </c>
      <c r="B47" s="44">
        <f>SUM(B43:B46)</f>
        <v>774986.4</v>
      </c>
      <c r="C47" s="44">
        <f>SUM(C43:C46)</f>
        <v>804594.3</v>
      </c>
      <c r="D47" s="44">
        <f>SUM(D43:D46)</f>
        <v>639551.7</v>
      </c>
      <c r="E47" s="45">
        <f>D47/C47</f>
        <v>0.7948747586205867</v>
      </c>
    </row>
    <row r="48" spans="1:5" ht="23.25" customHeight="1">
      <c r="A48" s="434"/>
      <c r="B48" s="435"/>
      <c r="C48" s="435"/>
      <c r="D48" s="435"/>
      <c r="E48" s="435"/>
    </row>
    <row r="125" spans="1:5" ht="12.75">
      <c r="A125" s="3"/>
      <c r="B125" s="46"/>
      <c r="C125" s="46"/>
      <c r="D125" s="46"/>
      <c r="E125" s="46"/>
    </row>
    <row r="126" spans="1:5" ht="12.75">
      <c r="A126" s="3"/>
      <c r="B126" s="46"/>
      <c r="C126" s="46"/>
      <c r="D126" s="46"/>
      <c r="E126" s="46"/>
    </row>
    <row r="127" spans="1:5" ht="12.75">
      <c r="A127" s="3"/>
      <c r="B127" s="46"/>
      <c r="C127" s="46"/>
      <c r="D127" s="46"/>
      <c r="E127" s="46"/>
    </row>
    <row r="128" spans="1:5" ht="12.75">
      <c r="A128" s="3"/>
      <c r="B128" s="46"/>
      <c r="C128" s="46"/>
      <c r="D128" s="46"/>
      <c r="E128" s="46"/>
    </row>
    <row r="129" spans="1:5" ht="12.75">
      <c r="A129" s="3"/>
      <c r="B129" s="46"/>
      <c r="C129" s="46"/>
      <c r="D129" s="46"/>
      <c r="E129" s="46"/>
    </row>
    <row r="130" spans="1:5" ht="12.75">
      <c r="A130" s="3"/>
      <c r="B130" s="46"/>
      <c r="C130" s="46"/>
      <c r="D130" s="46"/>
      <c r="E130" s="46"/>
    </row>
    <row r="131" spans="1:5" ht="12.75">
      <c r="A131" s="3"/>
      <c r="B131" s="46"/>
      <c r="C131" s="46"/>
      <c r="D131" s="46"/>
      <c r="E131" s="46"/>
    </row>
    <row r="132" spans="1:5" ht="12.75">
      <c r="A132" s="3"/>
      <c r="B132" s="46"/>
      <c r="C132" s="46"/>
      <c r="D132" s="46"/>
      <c r="E132" s="46"/>
    </row>
    <row r="133" spans="1:5" ht="12.75">
      <c r="A133" s="3"/>
      <c r="B133" s="46"/>
      <c r="C133" s="46"/>
      <c r="D133" s="46"/>
      <c r="E133" s="46"/>
    </row>
    <row r="134" spans="1:5" ht="12.75">
      <c r="A134" s="3"/>
      <c r="B134" s="46"/>
      <c r="C134" s="46"/>
      <c r="D134" s="46"/>
      <c r="E134" s="46"/>
    </row>
    <row r="135" spans="1:5" ht="12.75">
      <c r="A135" s="3"/>
      <c r="B135" s="46"/>
      <c r="C135" s="46"/>
      <c r="D135" s="46"/>
      <c r="E135" s="46"/>
    </row>
    <row r="136" spans="1:5" ht="12.75">
      <c r="A136" s="3"/>
      <c r="B136" s="46"/>
      <c r="C136" s="46"/>
      <c r="D136" s="46"/>
      <c r="E136" s="46"/>
    </row>
    <row r="137" spans="1:5" ht="12.75">
      <c r="A137" s="3"/>
      <c r="B137" s="46"/>
      <c r="C137" s="46"/>
      <c r="D137" s="46"/>
      <c r="E137" s="46"/>
    </row>
    <row r="138" spans="1:5" ht="12.75">
      <c r="A138" s="3"/>
      <c r="B138" s="46"/>
      <c r="C138" s="46"/>
      <c r="D138" s="46"/>
      <c r="E138" s="46"/>
    </row>
    <row r="139" spans="1:5" ht="12.75">
      <c r="A139" s="3"/>
      <c r="B139" s="46"/>
      <c r="C139" s="46"/>
      <c r="D139" s="46"/>
      <c r="E139" s="46"/>
    </row>
    <row r="140" spans="1:5" ht="12.75">
      <c r="A140" s="3"/>
      <c r="B140" s="46"/>
      <c r="C140" s="46"/>
      <c r="D140" s="46"/>
      <c r="E140" s="46"/>
    </row>
    <row r="141" spans="1:5" ht="12.75">
      <c r="A141" s="3"/>
      <c r="B141" s="46"/>
      <c r="C141" s="46"/>
      <c r="D141" s="46"/>
      <c r="E141" s="46"/>
    </row>
    <row r="142" spans="1:5" ht="12.75">
      <c r="A142" s="3"/>
      <c r="B142" s="46"/>
      <c r="C142" s="46"/>
      <c r="D142" s="46"/>
      <c r="E142" s="46"/>
    </row>
    <row r="143" spans="1:5" ht="12.75">
      <c r="A143" s="3"/>
      <c r="B143" s="46"/>
      <c r="C143" s="46"/>
      <c r="D143" s="46"/>
      <c r="E143" s="46"/>
    </row>
    <row r="144" spans="1:5" ht="12.75">
      <c r="A144" s="3"/>
      <c r="B144" s="46"/>
      <c r="C144" s="46"/>
      <c r="D144" s="46"/>
      <c r="E144" s="46"/>
    </row>
    <row r="145" spans="1:5" ht="12.75">
      <c r="A145" s="3"/>
      <c r="B145" s="46"/>
      <c r="C145" s="46"/>
      <c r="D145" s="46"/>
      <c r="E145" s="46"/>
    </row>
    <row r="146" spans="1:5" ht="12.75">
      <c r="A146" s="3"/>
      <c r="B146" s="46"/>
      <c r="C146" s="46"/>
      <c r="D146" s="46"/>
      <c r="E146" s="46"/>
    </row>
    <row r="147" spans="1:5" ht="12.75">
      <c r="A147" s="3"/>
      <c r="B147" s="46"/>
      <c r="C147" s="46"/>
      <c r="D147" s="46"/>
      <c r="E147" s="46"/>
    </row>
    <row r="148" spans="1:5" ht="12.75">
      <c r="A148" s="3"/>
      <c r="B148" s="46"/>
      <c r="C148" s="46"/>
      <c r="D148" s="46"/>
      <c r="E148" s="46"/>
    </row>
    <row r="149" spans="1:5" ht="12.75">
      <c r="A149" s="3"/>
      <c r="B149" s="46"/>
      <c r="C149" s="46"/>
      <c r="D149" s="46"/>
      <c r="E149" s="46"/>
    </row>
    <row r="150" spans="1:5" ht="12.75">
      <c r="A150" s="3"/>
      <c r="B150" s="46"/>
      <c r="C150" s="46"/>
      <c r="D150" s="46"/>
      <c r="E150" s="46"/>
    </row>
    <row r="151" spans="1:5" ht="12.75">
      <c r="A151" s="3"/>
      <c r="B151" s="46"/>
      <c r="C151" s="46"/>
      <c r="D151" s="46"/>
      <c r="E151" s="46"/>
    </row>
    <row r="152" spans="1:5" ht="12.75">
      <c r="A152" s="3"/>
      <c r="B152" s="46"/>
      <c r="C152" s="46"/>
      <c r="D152" s="46"/>
      <c r="E152" s="46"/>
    </row>
    <row r="153" spans="1:5" ht="12.75">
      <c r="A153" s="3"/>
      <c r="B153" s="46"/>
      <c r="C153" s="46"/>
      <c r="D153" s="46"/>
      <c r="E153" s="46"/>
    </row>
    <row r="154" spans="1:5" ht="12.75">
      <c r="A154" s="3"/>
      <c r="B154" s="46"/>
      <c r="C154" s="46"/>
      <c r="D154" s="46"/>
      <c r="E154" s="46"/>
    </row>
    <row r="155" spans="1:5" ht="12.75">
      <c r="A155" s="3"/>
      <c r="B155" s="46"/>
      <c r="C155" s="46"/>
      <c r="D155" s="46"/>
      <c r="E155" s="46"/>
    </row>
    <row r="156" spans="1:5" ht="12.75">
      <c r="A156" s="3"/>
      <c r="B156" s="46"/>
      <c r="C156" s="46"/>
      <c r="D156" s="46"/>
      <c r="E156" s="46"/>
    </row>
    <row r="157" spans="1:5" ht="12.75">
      <c r="A157" s="3"/>
      <c r="B157" s="46"/>
      <c r="C157" s="46"/>
      <c r="D157" s="46"/>
      <c r="E157" s="46"/>
    </row>
    <row r="158" spans="1:5" ht="12.75">
      <c r="A158" s="3"/>
      <c r="B158" s="46"/>
      <c r="C158" s="46"/>
      <c r="D158" s="46"/>
      <c r="E158" s="46"/>
    </row>
    <row r="159" spans="1:5" ht="12.75">
      <c r="A159" s="3"/>
      <c r="B159" s="46"/>
      <c r="C159" s="46"/>
      <c r="D159" s="46"/>
      <c r="E159" s="46"/>
    </row>
    <row r="160" spans="1:5" ht="12.75">
      <c r="A160" s="3"/>
      <c r="B160" s="46"/>
      <c r="C160" s="46"/>
      <c r="D160" s="46"/>
      <c r="E160" s="46"/>
    </row>
    <row r="161" spans="1:5" ht="12.75">
      <c r="A161" s="3"/>
      <c r="B161" s="46"/>
      <c r="C161" s="46"/>
      <c r="D161" s="46"/>
      <c r="E161" s="46"/>
    </row>
    <row r="162" spans="1:5" ht="12.75">
      <c r="A162" s="3"/>
      <c r="B162" s="46"/>
      <c r="C162" s="46"/>
      <c r="D162" s="46"/>
      <c r="E162" s="46"/>
    </row>
    <row r="163" spans="1:5" ht="12.75">
      <c r="A163" s="3"/>
      <c r="B163" s="46"/>
      <c r="C163" s="46"/>
      <c r="D163" s="46"/>
      <c r="E163" s="46"/>
    </row>
    <row r="164" spans="1:5" ht="12.75">
      <c r="A164" s="3"/>
      <c r="B164" s="46"/>
      <c r="C164" s="46"/>
      <c r="D164" s="46"/>
      <c r="E164" s="46"/>
    </row>
    <row r="165" spans="1:5" ht="12.75">
      <c r="A165" s="3"/>
      <c r="B165" s="46"/>
      <c r="C165" s="46"/>
      <c r="D165" s="46"/>
      <c r="E165" s="46"/>
    </row>
    <row r="166" spans="1:5" ht="12.75">
      <c r="A166" s="3"/>
      <c r="B166" s="46"/>
      <c r="C166" s="46"/>
      <c r="D166" s="46"/>
      <c r="E166" s="46"/>
    </row>
    <row r="167" spans="1:5" ht="12.75">
      <c r="A167" s="3"/>
      <c r="B167" s="46"/>
      <c r="C167" s="46"/>
      <c r="D167" s="46"/>
      <c r="E167" s="46"/>
    </row>
    <row r="168" spans="1:5" ht="12.75">
      <c r="A168" s="3"/>
      <c r="B168" s="46"/>
      <c r="C168" s="46"/>
      <c r="D168" s="46"/>
      <c r="E168" s="46"/>
    </row>
    <row r="169" spans="1:5" ht="12.75">
      <c r="A169" s="3"/>
      <c r="B169" s="46"/>
      <c r="C169" s="46"/>
      <c r="D169" s="46"/>
      <c r="E169" s="46"/>
    </row>
    <row r="170" spans="1:5" ht="12.75">
      <c r="A170" s="3"/>
      <c r="B170" s="46"/>
      <c r="C170" s="46"/>
      <c r="D170" s="46"/>
      <c r="E170" s="46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3"/>
    </row>
    <row r="281" spans="1:5" ht="12.75">
      <c r="A281" s="3"/>
      <c r="B281" s="3"/>
      <c r="C281" s="3"/>
      <c r="D281" s="3"/>
      <c r="E281" s="3"/>
    </row>
    <row r="282" spans="1:5" ht="12.75">
      <c r="A282" s="3"/>
      <c r="B282" s="3"/>
      <c r="C282" s="3"/>
      <c r="D282" s="3"/>
      <c r="E282" s="3"/>
    </row>
    <row r="283" spans="1:5" ht="12.75">
      <c r="A283" s="3"/>
      <c r="B283" s="3"/>
      <c r="C283" s="3"/>
      <c r="D283" s="3"/>
      <c r="E283" s="3"/>
    </row>
    <row r="284" spans="1:5" ht="12.75">
      <c r="A284" s="3"/>
      <c r="B284" s="3"/>
      <c r="C284" s="3"/>
      <c r="D284" s="3"/>
      <c r="E284" s="3"/>
    </row>
    <row r="285" spans="1:5" ht="12.75">
      <c r="A285" s="3"/>
      <c r="B285" s="3"/>
      <c r="C285" s="3"/>
      <c r="D285" s="3"/>
      <c r="E285" s="3"/>
    </row>
    <row r="286" spans="1:5" ht="12.75">
      <c r="A286" s="3"/>
      <c r="B286" s="3"/>
      <c r="C286" s="3"/>
      <c r="D286" s="3"/>
      <c r="E286" s="3"/>
    </row>
    <row r="287" spans="1:5" ht="12.75">
      <c r="A287" s="3"/>
      <c r="B287" s="3"/>
      <c r="C287" s="3"/>
      <c r="D287" s="3"/>
      <c r="E287" s="3"/>
    </row>
    <row r="288" spans="1:5" ht="12.75">
      <c r="A288" s="3"/>
      <c r="B288" s="3"/>
      <c r="C288" s="3"/>
      <c r="D288" s="3"/>
      <c r="E288" s="3"/>
    </row>
    <row r="289" spans="1:5" ht="12.75">
      <c r="A289" s="3"/>
      <c r="B289" s="3"/>
      <c r="C289" s="3"/>
      <c r="D289" s="3"/>
      <c r="E289" s="3"/>
    </row>
    <row r="290" spans="1:5" ht="12.75">
      <c r="A290" s="3"/>
      <c r="B290" s="3"/>
      <c r="C290" s="3"/>
      <c r="D290" s="3"/>
      <c r="E290" s="3"/>
    </row>
    <row r="291" spans="1:5" ht="12.75">
      <c r="A291" s="3"/>
      <c r="B291" s="3"/>
      <c r="C291" s="3"/>
      <c r="D291" s="3"/>
      <c r="E291" s="3"/>
    </row>
    <row r="292" spans="1:5" ht="12.75">
      <c r="A292" s="3"/>
      <c r="B292" s="3"/>
      <c r="C292" s="3"/>
      <c r="D292" s="3"/>
      <c r="E292" s="3"/>
    </row>
    <row r="293" spans="1:5" ht="12.75">
      <c r="A293" s="3"/>
      <c r="B293" s="3"/>
      <c r="C293" s="3"/>
      <c r="D293" s="3"/>
      <c r="E293" s="3"/>
    </row>
    <row r="294" spans="1:5" ht="12.75">
      <c r="A294" s="3"/>
      <c r="B294" s="3"/>
      <c r="C294" s="3"/>
      <c r="D294" s="3"/>
      <c r="E294" s="3"/>
    </row>
    <row r="295" spans="1:5" ht="12.75">
      <c r="A295" s="3"/>
      <c r="B295" s="3"/>
      <c r="C295" s="3"/>
      <c r="D295" s="3"/>
      <c r="E295" s="3"/>
    </row>
    <row r="296" spans="1:5" ht="12.75">
      <c r="A296" s="3"/>
      <c r="B296" s="3"/>
      <c r="C296" s="3"/>
      <c r="D296" s="3"/>
      <c r="E296" s="3"/>
    </row>
    <row r="297" spans="1:5" ht="12.75">
      <c r="A297" s="3"/>
      <c r="B297" s="3"/>
      <c r="C297" s="3"/>
      <c r="D297" s="3"/>
      <c r="E297" s="3"/>
    </row>
    <row r="298" spans="1:5" ht="12.75">
      <c r="A298" s="3"/>
      <c r="B298" s="3"/>
      <c r="C298" s="3"/>
      <c r="D298" s="3"/>
      <c r="E298" s="3"/>
    </row>
    <row r="299" spans="1:5" ht="12.75">
      <c r="A299" s="3"/>
      <c r="B299" s="3"/>
      <c r="C299" s="3"/>
      <c r="D299" s="3"/>
      <c r="E299" s="3"/>
    </row>
    <row r="300" spans="1:5" ht="12.75">
      <c r="A300" s="3"/>
      <c r="B300" s="3"/>
      <c r="C300" s="3"/>
      <c r="D300" s="3"/>
      <c r="E300" s="3"/>
    </row>
    <row r="301" spans="1:5" ht="12.75">
      <c r="A301" s="3"/>
      <c r="B301" s="3"/>
      <c r="C301" s="3"/>
      <c r="D301" s="3"/>
      <c r="E301" s="3"/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"/>
      <c r="B304" s="3"/>
      <c r="C304" s="3"/>
      <c r="D304" s="3"/>
      <c r="E304" s="3"/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2" spans="1:5" ht="12.75">
      <c r="A312" s="3"/>
      <c r="B312" s="3"/>
      <c r="C312" s="3"/>
      <c r="D312" s="3"/>
      <c r="E312" s="3"/>
    </row>
    <row r="313" spans="1:5" ht="12.75">
      <c r="A313" s="3"/>
      <c r="B313" s="3"/>
      <c r="C313" s="3"/>
      <c r="D313" s="3"/>
      <c r="E313" s="3"/>
    </row>
    <row r="314" spans="1:5" ht="12.75">
      <c r="A314" s="3"/>
      <c r="B314" s="3"/>
      <c r="C314" s="3"/>
      <c r="D314" s="3"/>
      <c r="E314" s="3"/>
    </row>
    <row r="315" spans="1:5" ht="12.75">
      <c r="A315" s="3"/>
      <c r="B315" s="3"/>
      <c r="C315" s="3"/>
      <c r="D315" s="3"/>
      <c r="E315" s="3"/>
    </row>
    <row r="316" spans="1:5" ht="12.75">
      <c r="A316" s="3"/>
      <c r="B316" s="3"/>
      <c r="C316" s="3"/>
      <c r="D316" s="3"/>
      <c r="E316" s="3"/>
    </row>
    <row r="317" spans="1:5" ht="12.75">
      <c r="A317" s="3"/>
      <c r="B317" s="3"/>
      <c r="C317" s="3"/>
      <c r="D317" s="3"/>
      <c r="E317" s="3"/>
    </row>
    <row r="318" spans="1:5" ht="12.75">
      <c r="A318" s="3"/>
      <c r="B318" s="3"/>
      <c r="C318" s="3"/>
      <c r="D318" s="3"/>
      <c r="E318" s="3"/>
    </row>
    <row r="319" spans="1:5" ht="12.75">
      <c r="A319" s="3"/>
      <c r="B319" s="3"/>
      <c r="C319" s="3"/>
      <c r="D319" s="3"/>
      <c r="E319" s="3"/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"/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3"/>
    </row>
    <row r="324" spans="1:5" ht="12.75">
      <c r="A324" s="3"/>
      <c r="B324" s="3"/>
      <c r="C324" s="3"/>
      <c r="D324" s="3"/>
      <c r="E324" s="3"/>
    </row>
    <row r="325" spans="1:5" ht="12.75">
      <c r="A325" s="3"/>
      <c r="B325" s="3"/>
      <c r="C325" s="3"/>
      <c r="D325" s="3"/>
      <c r="E325" s="3"/>
    </row>
    <row r="326" spans="1:5" ht="12.75">
      <c r="A326" s="3"/>
      <c r="B326" s="3"/>
      <c r="C326" s="3"/>
      <c r="D326" s="3"/>
      <c r="E326" s="3"/>
    </row>
    <row r="327" spans="1:5" ht="12.75">
      <c r="A327" s="3"/>
      <c r="B327" s="3"/>
      <c r="C327" s="3"/>
      <c r="D327" s="3"/>
      <c r="E327" s="3"/>
    </row>
    <row r="328" spans="1:5" ht="12.75">
      <c r="A328" s="3"/>
      <c r="B328" s="3"/>
      <c r="C328" s="3"/>
      <c r="D328" s="3"/>
      <c r="E328" s="3"/>
    </row>
    <row r="329" spans="1:5" ht="12.75">
      <c r="A329" s="3"/>
      <c r="B329" s="3"/>
      <c r="C329" s="3"/>
      <c r="D329" s="3"/>
      <c r="E329" s="3"/>
    </row>
    <row r="330" spans="1:5" ht="12.75">
      <c r="A330" s="3"/>
      <c r="B330" s="3"/>
      <c r="C330" s="3"/>
      <c r="D330" s="3"/>
      <c r="E330" s="3"/>
    </row>
    <row r="331" spans="1:5" ht="12.75">
      <c r="A331" s="3"/>
      <c r="B331" s="3"/>
      <c r="C331" s="3"/>
      <c r="D331" s="3"/>
      <c r="E331" s="3"/>
    </row>
    <row r="332" spans="1:5" ht="12.75">
      <c r="A332" s="3"/>
      <c r="B332" s="3"/>
      <c r="C332" s="3"/>
      <c r="D332" s="3"/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3"/>
      <c r="B334" s="3"/>
      <c r="C334" s="3"/>
      <c r="D334" s="3"/>
      <c r="E334" s="3"/>
    </row>
    <row r="335" spans="1:5" ht="12.75">
      <c r="A335" s="3"/>
      <c r="B335" s="3"/>
      <c r="C335" s="3"/>
      <c r="D335" s="3"/>
      <c r="E335" s="3"/>
    </row>
    <row r="336" spans="1:5" ht="12.75">
      <c r="A336" s="3"/>
      <c r="B336" s="3"/>
      <c r="C336" s="3"/>
      <c r="D336" s="3"/>
      <c r="E336" s="3"/>
    </row>
    <row r="337" spans="1:5" ht="12.75">
      <c r="A337" s="3"/>
      <c r="B337" s="3"/>
      <c r="C337" s="3"/>
      <c r="D337" s="3"/>
      <c r="E337" s="3"/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"/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3"/>
    </row>
    <row r="342" spans="1:5" ht="12.75">
      <c r="A342" s="3"/>
      <c r="B342" s="3"/>
      <c r="C342" s="3"/>
      <c r="D342" s="3"/>
      <c r="E342" s="3"/>
    </row>
    <row r="343" spans="1:5" ht="12.75">
      <c r="A343" s="3"/>
      <c r="B343" s="3"/>
      <c r="C343" s="3"/>
      <c r="D343" s="3"/>
      <c r="E343" s="3"/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3"/>
      <c r="C345" s="3"/>
      <c r="D345" s="3"/>
      <c r="E345" s="3"/>
    </row>
    <row r="346" spans="1:5" ht="12.75">
      <c r="A346" s="3"/>
      <c r="B346" s="3"/>
      <c r="C346" s="3"/>
      <c r="D346" s="3"/>
      <c r="E346" s="3"/>
    </row>
    <row r="347" spans="1:5" ht="12.75">
      <c r="A347" s="3"/>
      <c r="B347" s="3"/>
      <c r="C347" s="3"/>
      <c r="D347" s="3"/>
      <c r="E347" s="3"/>
    </row>
    <row r="348" spans="1:5" ht="12.75">
      <c r="A348" s="3"/>
      <c r="B348" s="3"/>
      <c r="C348" s="3"/>
      <c r="D348" s="3"/>
      <c r="E348" s="3"/>
    </row>
    <row r="349" spans="1:5" ht="12.75">
      <c r="A349" s="3"/>
      <c r="B349" s="3"/>
      <c r="C349" s="3"/>
      <c r="D349" s="3"/>
      <c r="E349" s="3"/>
    </row>
    <row r="350" spans="1:5" ht="12.75">
      <c r="A350" s="3"/>
      <c r="B350" s="3"/>
      <c r="C350" s="3"/>
      <c r="D350" s="3"/>
      <c r="E350" s="3"/>
    </row>
    <row r="351" spans="1:5" ht="12.75">
      <c r="A351" s="3"/>
      <c r="B351" s="3"/>
      <c r="C351" s="3"/>
      <c r="D351" s="3"/>
      <c r="E351" s="3"/>
    </row>
    <row r="352" spans="1:5" ht="12.75">
      <c r="A352" s="3"/>
      <c r="B352" s="3"/>
      <c r="C352" s="3"/>
      <c r="D352" s="3"/>
      <c r="E352" s="3"/>
    </row>
    <row r="353" spans="1:5" ht="12.75">
      <c r="A353" s="3"/>
      <c r="B353" s="3"/>
      <c r="C353" s="3"/>
      <c r="D353" s="3"/>
      <c r="E353" s="3"/>
    </row>
    <row r="354" spans="1:5" ht="12.75">
      <c r="A354" s="3"/>
      <c r="B354" s="3"/>
      <c r="C354" s="3"/>
      <c r="D354" s="3"/>
      <c r="E354" s="3"/>
    </row>
    <row r="355" spans="1:5" ht="12.75">
      <c r="A355" s="3"/>
      <c r="B355" s="3"/>
      <c r="C355" s="3"/>
      <c r="D355" s="3"/>
      <c r="E355" s="3"/>
    </row>
    <row r="356" spans="1:5" ht="12.75">
      <c r="A356" s="3"/>
      <c r="B356" s="3"/>
      <c r="C356" s="3"/>
      <c r="D356" s="3"/>
      <c r="E356" s="3"/>
    </row>
    <row r="357" spans="1:5" ht="12.75">
      <c r="A357" s="3"/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3"/>
    </row>
    <row r="359" spans="1:5" ht="12.75">
      <c r="A359" s="3"/>
      <c r="B359" s="3"/>
      <c r="C359" s="3"/>
      <c r="D359" s="3"/>
      <c r="E359" s="3"/>
    </row>
    <row r="360" spans="1:5" ht="12.75">
      <c r="A360" s="3"/>
      <c r="B360" s="3"/>
      <c r="C360" s="3"/>
      <c r="D360" s="3"/>
      <c r="E360" s="3"/>
    </row>
    <row r="361" spans="1:5" ht="12.75">
      <c r="A361" s="3"/>
      <c r="B361" s="3"/>
      <c r="C361" s="3"/>
      <c r="D361" s="3"/>
      <c r="E361" s="3"/>
    </row>
    <row r="362" spans="1:5" ht="12.75">
      <c r="A362" s="3"/>
      <c r="B362" s="3"/>
      <c r="C362" s="3"/>
      <c r="D362" s="3"/>
      <c r="E362" s="3"/>
    </row>
    <row r="363" spans="1:5" ht="12.75">
      <c r="A363" s="3"/>
      <c r="B363" s="3"/>
      <c r="C363" s="3"/>
      <c r="D363" s="3"/>
      <c r="E363" s="3"/>
    </row>
    <row r="364" spans="1:5" ht="12.75">
      <c r="A364" s="3"/>
      <c r="B364" s="3"/>
      <c r="C364" s="3"/>
      <c r="D364" s="3"/>
      <c r="E364" s="3"/>
    </row>
    <row r="365" spans="1:5" ht="12.75">
      <c r="A365" s="3"/>
      <c r="B365" s="3"/>
      <c r="C365" s="3"/>
      <c r="D365" s="3"/>
      <c r="E365" s="3"/>
    </row>
    <row r="366" spans="1:5" ht="12.75">
      <c r="A366" s="3"/>
      <c r="B366" s="3"/>
      <c r="C366" s="3"/>
      <c r="D366" s="3"/>
      <c r="E366" s="3"/>
    </row>
    <row r="367" spans="1:5" ht="12.75">
      <c r="A367" s="3"/>
      <c r="B367" s="3"/>
      <c r="C367" s="3"/>
      <c r="D367" s="3"/>
      <c r="E367" s="3"/>
    </row>
    <row r="368" spans="1:5" ht="12.75">
      <c r="A368" s="3"/>
      <c r="B368" s="3"/>
      <c r="C368" s="3"/>
      <c r="D368" s="3"/>
      <c r="E368" s="3"/>
    </row>
    <row r="369" spans="1:5" ht="12.75">
      <c r="A369" s="3"/>
      <c r="B369" s="3"/>
      <c r="C369" s="3"/>
      <c r="D369" s="3"/>
      <c r="E369" s="3"/>
    </row>
    <row r="370" spans="1:5" ht="12.75">
      <c r="A370" s="3"/>
      <c r="B370" s="3"/>
      <c r="C370" s="3"/>
      <c r="D370" s="3"/>
      <c r="E370" s="3"/>
    </row>
    <row r="371" spans="1:5" ht="12.75">
      <c r="A371" s="3"/>
      <c r="B371" s="3"/>
      <c r="C371" s="3"/>
      <c r="D371" s="3"/>
      <c r="E371" s="3"/>
    </row>
    <row r="372" spans="1:5" ht="12.75">
      <c r="A372" s="3"/>
      <c r="B372" s="3"/>
      <c r="C372" s="3"/>
      <c r="D372" s="3"/>
      <c r="E372" s="3"/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"/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3"/>
    </row>
    <row r="377" spans="1:5" ht="12.75">
      <c r="A377" s="3"/>
      <c r="B377" s="3"/>
      <c r="C377" s="3"/>
      <c r="D377" s="3"/>
      <c r="E377" s="3"/>
    </row>
    <row r="378" spans="1:5" ht="12.75">
      <c r="A378" s="3"/>
      <c r="B378" s="3"/>
      <c r="C378" s="3"/>
      <c r="D378" s="3"/>
      <c r="E378" s="3"/>
    </row>
    <row r="379" spans="1:5" ht="12.75">
      <c r="A379" s="3"/>
      <c r="B379" s="3"/>
      <c r="C379" s="3"/>
      <c r="D379" s="3"/>
      <c r="E379" s="3"/>
    </row>
    <row r="380" spans="1:5" ht="12.75">
      <c r="A380" s="3"/>
      <c r="B380" s="3"/>
      <c r="C380" s="3"/>
      <c r="D380" s="3"/>
      <c r="E380" s="3"/>
    </row>
    <row r="381" spans="1:5" ht="12.75">
      <c r="A381" s="3"/>
      <c r="B381" s="3"/>
      <c r="C381" s="3"/>
      <c r="D381" s="3"/>
      <c r="E381" s="3"/>
    </row>
    <row r="382" spans="1:5" ht="12.75">
      <c r="A382" s="3"/>
      <c r="B382" s="3"/>
      <c r="C382" s="3"/>
      <c r="D382" s="3"/>
      <c r="E382" s="3"/>
    </row>
    <row r="383" spans="1:5" ht="12.75">
      <c r="A383" s="3"/>
      <c r="B383" s="3"/>
      <c r="C383" s="3"/>
      <c r="D383" s="3"/>
      <c r="E383" s="3"/>
    </row>
    <row r="384" spans="1:5" ht="12.75">
      <c r="A384" s="3"/>
      <c r="B384" s="3"/>
      <c r="C384" s="3"/>
      <c r="D384" s="3"/>
      <c r="E384" s="3"/>
    </row>
    <row r="385" spans="1:5" ht="12.75">
      <c r="A385" s="3"/>
      <c r="B385" s="3"/>
      <c r="C385" s="3"/>
      <c r="D385" s="3"/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3"/>
      <c r="B387" s="3"/>
      <c r="C387" s="3"/>
      <c r="D387" s="3"/>
      <c r="E387" s="3"/>
    </row>
    <row r="388" spans="1:5" ht="12.75">
      <c r="A388" s="3"/>
      <c r="B388" s="3"/>
      <c r="C388" s="3"/>
      <c r="D388" s="3"/>
      <c r="E388" s="3"/>
    </row>
    <row r="389" spans="1:5" ht="12.75">
      <c r="A389" s="3"/>
      <c r="B389" s="3"/>
      <c r="C389" s="3"/>
      <c r="D389" s="3"/>
      <c r="E389" s="3"/>
    </row>
    <row r="390" spans="1:5" ht="12.75">
      <c r="A390" s="3"/>
      <c r="B390" s="3"/>
      <c r="C390" s="3"/>
      <c r="D390" s="3"/>
      <c r="E390" s="3"/>
    </row>
    <row r="391" spans="1:5" ht="12.75">
      <c r="A391" s="3"/>
      <c r="B391" s="3"/>
      <c r="C391" s="3"/>
      <c r="D391" s="3"/>
      <c r="E391" s="3"/>
    </row>
    <row r="392" spans="1:5" ht="12.75">
      <c r="A392" s="3"/>
      <c r="B392" s="3"/>
      <c r="C392" s="3"/>
      <c r="D392" s="3"/>
      <c r="E392" s="3"/>
    </row>
    <row r="393" spans="1:5" ht="12.75">
      <c r="A393" s="3"/>
      <c r="B393" s="3"/>
      <c r="C393" s="3"/>
      <c r="D393" s="3"/>
      <c r="E393" s="3"/>
    </row>
    <row r="394" spans="1:5" ht="12.75">
      <c r="A394" s="3"/>
      <c r="B394" s="3"/>
      <c r="C394" s="3"/>
      <c r="D394" s="3"/>
      <c r="E394" s="3"/>
    </row>
    <row r="395" spans="1:5" ht="12.75">
      <c r="A395" s="3"/>
      <c r="B395" s="3"/>
      <c r="C395" s="3"/>
      <c r="D395" s="3"/>
      <c r="E395" s="3"/>
    </row>
    <row r="396" spans="1:5" ht="12.75">
      <c r="A396" s="3"/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3"/>
    </row>
    <row r="398" spans="1:5" ht="12.75">
      <c r="A398" s="3"/>
      <c r="B398" s="3"/>
      <c r="C398" s="3"/>
      <c r="D398" s="3"/>
      <c r="E398" s="3"/>
    </row>
    <row r="399" spans="1:5" ht="12.75">
      <c r="A399" s="3"/>
      <c r="B399" s="3"/>
      <c r="C399" s="3"/>
      <c r="D399" s="3"/>
      <c r="E399" s="3"/>
    </row>
    <row r="400" spans="1:5" ht="12.75">
      <c r="A400" s="3"/>
      <c r="B400" s="3"/>
      <c r="C400" s="3"/>
      <c r="D400" s="3"/>
      <c r="E400" s="3"/>
    </row>
    <row r="401" spans="1:5" ht="12.75">
      <c r="A401" s="3"/>
      <c r="B401" s="3"/>
      <c r="C401" s="3"/>
      <c r="D401" s="3"/>
      <c r="E401" s="3"/>
    </row>
    <row r="402" spans="1:5" ht="12.75">
      <c r="A402" s="3"/>
      <c r="B402" s="3"/>
      <c r="C402" s="3"/>
      <c r="D402" s="3"/>
      <c r="E402" s="3"/>
    </row>
    <row r="403" spans="1:5" ht="12.75">
      <c r="A403" s="3"/>
      <c r="B403" s="3"/>
      <c r="C403" s="3"/>
      <c r="D403" s="3"/>
      <c r="E403" s="3"/>
    </row>
    <row r="404" spans="1:5" ht="12.75">
      <c r="A404" s="3"/>
      <c r="B404" s="3"/>
      <c r="C404" s="3"/>
      <c r="D404" s="3"/>
      <c r="E404" s="3"/>
    </row>
    <row r="405" spans="1:5" ht="12.75">
      <c r="A405" s="3"/>
      <c r="B405" s="3"/>
      <c r="C405" s="3"/>
      <c r="D405" s="3"/>
      <c r="E405" s="3"/>
    </row>
    <row r="406" spans="1:5" ht="12.75">
      <c r="A406" s="3"/>
      <c r="B406" s="3"/>
      <c r="C406" s="3"/>
      <c r="D406" s="3"/>
      <c r="E406" s="3"/>
    </row>
    <row r="407" spans="1:5" ht="12.75">
      <c r="A407" s="3"/>
      <c r="B407" s="3"/>
      <c r="C407" s="3"/>
      <c r="D407" s="3"/>
      <c r="E407" s="3"/>
    </row>
    <row r="408" spans="1:5" ht="12.75">
      <c r="A408" s="3"/>
      <c r="B408" s="3"/>
      <c r="C408" s="3"/>
      <c r="D408" s="3"/>
      <c r="E408" s="3"/>
    </row>
    <row r="409" spans="1:5" ht="12.75">
      <c r="A409" s="3"/>
      <c r="B409" s="3"/>
      <c r="C409" s="3"/>
      <c r="D409" s="3"/>
      <c r="E409" s="3"/>
    </row>
    <row r="410" spans="1:5" ht="12.75">
      <c r="A410" s="3"/>
      <c r="B410" s="3"/>
      <c r="C410" s="3"/>
      <c r="D410" s="3"/>
      <c r="E410" s="3"/>
    </row>
    <row r="411" spans="1:5" ht="12.75">
      <c r="A411" s="3"/>
      <c r="B411" s="3"/>
      <c r="C411" s="3"/>
      <c r="D411" s="3"/>
      <c r="E411" s="3"/>
    </row>
    <row r="412" spans="1:5" ht="12.75">
      <c r="A412" s="3"/>
      <c r="B412" s="3"/>
      <c r="C412" s="3"/>
      <c r="D412" s="3"/>
      <c r="E412" s="3"/>
    </row>
    <row r="413" spans="1:5" ht="12.75">
      <c r="A413" s="3"/>
      <c r="B413" s="3"/>
      <c r="C413" s="3"/>
      <c r="D413" s="3"/>
      <c r="E413" s="3"/>
    </row>
    <row r="414" spans="1:5" ht="12.75">
      <c r="A414" s="3"/>
      <c r="B414" s="3"/>
      <c r="C414" s="3"/>
      <c r="D414" s="3"/>
      <c r="E414" s="3"/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"/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3"/>
    </row>
    <row r="419" spans="1:5" ht="12.75">
      <c r="A419" s="3"/>
      <c r="B419" s="3"/>
      <c r="C419" s="3"/>
      <c r="D419" s="3"/>
      <c r="E419" s="3"/>
    </row>
    <row r="420" spans="1:5" ht="12.75">
      <c r="A420" s="3"/>
      <c r="B420" s="3"/>
      <c r="C420" s="3"/>
      <c r="D420" s="3"/>
      <c r="E420" s="3"/>
    </row>
    <row r="421" spans="1:5" ht="12.75">
      <c r="A421" s="3"/>
      <c r="B421" s="3"/>
      <c r="C421" s="3"/>
      <c r="D421" s="3"/>
      <c r="E421" s="3"/>
    </row>
    <row r="422" spans="1:5" ht="12.75">
      <c r="A422" s="3"/>
      <c r="B422" s="3"/>
      <c r="C422" s="3"/>
      <c r="D422" s="3"/>
      <c r="E422" s="3"/>
    </row>
    <row r="423" spans="1:5" ht="12.75">
      <c r="A423" s="3"/>
      <c r="B423" s="3"/>
      <c r="C423" s="3"/>
      <c r="D423" s="3"/>
      <c r="E423" s="3"/>
    </row>
    <row r="424" spans="1:5" ht="12.75">
      <c r="A424" s="3"/>
      <c r="B424" s="3"/>
      <c r="C424" s="3"/>
      <c r="D424" s="3"/>
      <c r="E424" s="3"/>
    </row>
    <row r="425" spans="1:5" ht="12.75">
      <c r="A425" s="3"/>
      <c r="B425" s="3"/>
      <c r="C425" s="3"/>
      <c r="D425" s="3"/>
      <c r="E425" s="3"/>
    </row>
    <row r="426" spans="1:5" ht="12.75">
      <c r="A426" s="3"/>
      <c r="B426" s="3"/>
      <c r="C426" s="3"/>
      <c r="D426" s="3"/>
      <c r="E426" s="3"/>
    </row>
    <row r="427" spans="1:5" ht="12.75">
      <c r="A427" s="3"/>
      <c r="B427" s="3"/>
      <c r="C427" s="3"/>
      <c r="D427" s="3"/>
      <c r="E427" s="3"/>
    </row>
    <row r="428" spans="1:5" ht="12.75">
      <c r="A428" s="3"/>
      <c r="B428" s="3"/>
      <c r="C428" s="3"/>
      <c r="D428" s="3"/>
      <c r="E428" s="3"/>
    </row>
    <row r="429" spans="1:5" ht="12.75">
      <c r="A429" s="3"/>
      <c r="B429" s="3"/>
      <c r="C429" s="3"/>
      <c r="D429" s="3"/>
      <c r="E429" s="3"/>
    </row>
    <row r="430" spans="1:5" ht="12.75">
      <c r="A430" s="3"/>
      <c r="B430" s="3"/>
      <c r="C430" s="3"/>
      <c r="D430" s="3"/>
      <c r="E430" s="3"/>
    </row>
    <row r="431" spans="1:5" ht="12.75">
      <c r="A431" s="3"/>
      <c r="B431" s="3"/>
      <c r="C431" s="3"/>
      <c r="D431" s="3"/>
      <c r="E431" s="3"/>
    </row>
    <row r="432" spans="1:5" ht="12.75">
      <c r="A432" s="3"/>
      <c r="B432" s="3"/>
      <c r="C432" s="3"/>
      <c r="D432" s="3"/>
      <c r="E432" s="3"/>
    </row>
    <row r="433" spans="1:5" ht="12.75">
      <c r="A433" s="3"/>
      <c r="B433" s="3"/>
      <c r="C433" s="3"/>
      <c r="D433" s="3"/>
      <c r="E433" s="3"/>
    </row>
    <row r="434" spans="1:5" ht="12.75">
      <c r="A434" s="3"/>
      <c r="B434" s="3"/>
      <c r="C434" s="3"/>
      <c r="D434" s="3"/>
      <c r="E434" s="3"/>
    </row>
    <row r="435" spans="1:5" ht="12.75">
      <c r="A435" s="3"/>
      <c r="B435" s="3"/>
      <c r="C435" s="3"/>
      <c r="D435" s="3"/>
      <c r="E435" s="3"/>
    </row>
    <row r="436" spans="1:5" ht="12.75">
      <c r="A436" s="3"/>
      <c r="B436" s="3"/>
      <c r="C436" s="3"/>
      <c r="D436" s="3"/>
      <c r="E436" s="3"/>
    </row>
    <row r="437" spans="1:5" ht="12.75">
      <c r="A437" s="3"/>
      <c r="B437" s="3"/>
      <c r="C437" s="3"/>
      <c r="D437" s="3"/>
      <c r="E437" s="3"/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"/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3"/>
    </row>
    <row r="442" spans="1:5" ht="12.75">
      <c r="A442" s="3"/>
      <c r="B442" s="3"/>
      <c r="C442" s="3"/>
      <c r="D442" s="3"/>
      <c r="E442" s="3"/>
    </row>
    <row r="443" spans="1:5" ht="12.75">
      <c r="A443" s="3"/>
      <c r="B443" s="3"/>
      <c r="C443" s="3"/>
      <c r="D443" s="3"/>
      <c r="E443" s="3"/>
    </row>
    <row r="444" spans="1:5" ht="12.75">
      <c r="A444" s="3"/>
      <c r="B444" s="3"/>
      <c r="C444" s="3"/>
      <c r="D444" s="3"/>
      <c r="E444" s="3"/>
    </row>
    <row r="445" spans="1:5" ht="12.75">
      <c r="A445" s="3"/>
      <c r="B445" s="3"/>
      <c r="C445" s="3"/>
      <c r="D445" s="3"/>
      <c r="E445" s="3"/>
    </row>
    <row r="446" spans="1:5" ht="12.75">
      <c r="A446" s="3"/>
      <c r="B446" s="3"/>
      <c r="C446" s="3"/>
      <c r="D446" s="3"/>
      <c r="E446" s="3"/>
    </row>
    <row r="447" spans="1:5" ht="12.75">
      <c r="A447" s="3"/>
      <c r="B447" s="3"/>
      <c r="C447" s="3"/>
      <c r="D447" s="3"/>
      <c r="E447" s="3"/>
    </row>
    <row r="448" spans="1:5" ht="12.75">
      <c r="A448" s="3"/>
      <c r="B448" s="3"/>
      <c r="C448" s="3"/>
      <c r="D448" s="3"/>
      <c r="E448" s="3"/>
    </row>
    <row r="449" spans="1:5" ht="12.75">
      <c r="A449" s="3"/>
      <c r="B449" s="3"/>
      <c r="C449" s="3"/>
      <c r="D449" s="3"/>
      <c r="E449" s="3"/>
    </row>
    <row r="450" spans="1:5" ht="12.75">
      <c r="A450" s="3"/>
      <c r="B450" s="3"/>
      <c r="C450" s="3"/>
      <c r="D450" s="3"/>
      <c r="E450" s="3"/>
    </row>
    <row r="451" spans="1:5" ht="12.75">
      <c r="A451" s="3"/>
      <c r="B451" s="3"/>
      <c r="C451" s="3"/>
      <c r="D451" s="3"/>
      <c r="E451" s="3"/>
    </row>
    <row r="452" spans="1:5" ht="12.75">
      <c r="A452" s="3"/>
      <c r="B452" s="3"/>
      <c r="C452" s="3"/>
      <c r="D452" s="3"/>
      <c r="E452" s="3"/>
    </row>
    <row r="453" spans="1:5" ht="12.75">
      <c r="A453" s="3"/>
      <c r="B453" s="3"/>
      <c r="C453" s="3"/>
      <c r="D453" s="3"/>
      <c r="E453" s="3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  <row r="456" spans="1:5" ht="12.75">
      <c r="A456" s="3"/>
      <c r="B456" s="3"/>
      <c r="C456" s="3"/>
      <c r="D456" s="3"/>
      <c r="E456" s="3"/>
    </row>
    <row r="457" spans="1:5" ht="12.75">
      <c r="A457" s="3"/>
      <c r="B457" s="3"/>
      <c r="C457" s="3"/>
      <c r="D457" s="3"/>
      <c r="E457" s="3"/>
    </row>
    <row r="458" spans="1:5" ht="12.75">
      <c r="A458" s="3"/>
      <c r="B458" s="3"/>
      <c r="C458" s="3"/>
      <c r="D458" s="3"/>
      <c r="E458" s="3"/>
    </row>
    <row r="459" spans="1:5" ht="12.75">
      <c r="A459" s="3"/>
      <c r="B459" s="3"/>
      <c r="C459" s="3"/>
      <c r="D459" s="3"/>
      <c r="E459" s="3"/>
    </row>
    <row r="460" spans="1:5" ht="12.75">
      <c r="A460" s="3"/>
      <c r="B460" s="3"/>
      <c r="C460" s="3"/>
      <c r="D460" s="3"/>
      <c r="E460" s="3"/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  <row r="463" spans="1:5" ht="12.75">
      <c r="A463" s="3"/>
      <c r="B463" s="3"/>
      <c r="C463" s="3"/>
      <c r="D463" s="3"/>
      <c r="E463" s="3"/>
    </row>
    <row r="464" spans="1:5" ht="12.75">
      <c r="A464" s="3"/>
      <c r="B464" s="3"/>
      <c r="C464" s="3"/>
      <c r="D464" s="3"/>
      <c r="E464" s="3"/>
    </row>
    <row r="465" spans="1:5" ht="12.75">
      <c r="A465" s="3"/>
      <c r="B465" s="3"/>
      <c r="C465" s="3"/>
      <c r="D465" s="3"/>
      <c r="E465" s="3"/>
    </row>
    <row r="466" spans="1:5" ht="12.75">
      <c r="A466" s="3"/>
      <c r="B466" s="3"/>
      <c r="C466" s="3"/>
      <c r="D466" s="3"/>
      <c r="E466" s="3"/>
    </row>
    <row r="467" spans="1:5" ht="12.75">
      <c r="A467" s="3"/>
      <c r="B467" s="3"/>
      <c r="C467" s="3"/>
      <c r="D467" s="3"/>
      <c r="E467" s="3"/>
    </row>
    <row r="468" spans="1:5" ht="12.75">
      <c r="A468" s="3"/>
      <c r="B468" s="3"/>
      <c r="C468" s="3"/>
      <c r="D468" s="3"/>
      <c r="E468" s="3"/>
    </row>
    <row r="469" spans="1:5" ht="12.75">
      <c r="A469" s="3"/>
      <c r="B469" s="3"/>
      <c r="C469" s="3"/>
      <c r="D469" s="3"/>
      <c r="E469" s="3"/>
    </row>
    <row r="470" spans="1:5" ht="12.75">
      <c r="A470" s="3"/>
      <c r="B470" s="3"/>
      <c r="C470" s="3"/>
      <c r="D470" s="3"/>
      <c r="E470" s="3"/>
    </row>
    <row r="471" spans="1:5" ht="12.75">
      <c r="A471" s="3"/>
      <c r="B471" s="3"/>
      <c r="C471" s="3"/>
      <c r="D471" s="3"/>
      <c r="E471" s="3"/>
    </row>
    <row r="472" spans="1:5" ht="12.75">
      <c r="A472" s="3"/>
      <c r="B472" s="3"/>
      <c r="C472" s="3"/>
      <c r="D472" s="3"/>
      <c r="E472" s="3"/>
    </row>
    <row r="473" spans="1:5" ht="12.75">
      <c r="A473" s="3"/>
      <c r="B473" s="3"/>
      <c r="C473" s="3"/>
      <c r="D473" s="3"/>
      <c r="E473" s="3"/>
    </row>
    <row r="474" spans="1:5" ht="12.75">
      <c r="A474" s="3"/>
      <c r="B474" s="3"/>
      <c r="C474" s="3"/>
      <c r="D474" s="3"/>
      <c r="E474" s="3"/>
    </row>
    <row r="475" spans="1:5" ht="12.75">
      <c r="A475" s="3"/>
      <c r="B475" s="3"/>
      <c r="C475" s="3"/>
      <c r="D475" s="3"/>
      <c r="E475" s="3"/>
    </row>
    <row r="476" spans="1:5" ht="12.75">
      <c r="A476" s="3"/>
      <c r="B476" s="3"/>
      <c r="C476" s="3"/>
      <c r="D476" s="3"/>
      <c r="E476" s="3"/>
    </row>
    <row r="477" spans="1:5" ht="12.75">
      <c r="A477" s="3"/>
      <c r="B477" s="3"/>
      <c r="C477" s="3"/>
      <c r="D477" s="3"/>
      <c r="E477" s="3"/>
    </row>
    <row r="478" spans="1:5" ht="12.75">
      <c r="A478" s="3"/>
      <c r="B478" s="3"/>
      <c r="C478" s="3"/>
      <c r="D478" s="3"/>
      <c r="E478" s="3"/>
    </row>
    <row r="479" spans="1:5" ht="12.75">
      <c r="A479" s="3"/>
      <c r="B479" s="3"/>
      <c r="C479" s="3"/>
      <c r="D479" s="3"/>
      <c r="E479" s="3"/>
    </row>
    <row r="480" spans="1:5" ht="12.75">
      <c r="A480" s="3"/>
      <c r="B480" s="3"/>
      <c r="C480" s="3"/>
      <c r="D480" s="3"/>
      <c r="E480" s="3"/>
    </row>
    <row r="481" spans="1:5" ht="12.75">
      <c r="A481" s="3"/>
      <c r="B481" s="3"/>
      <c r="C481" s="3"/>
      <c r="D481" s="3"/>
      <c r="E481" s="3"/>
    </row>
    <row r="482" spans="1:5" ht="12.75">
      <c r="A482" s="3"/>
      <c r="B482" s="3"/>
      <c r="C482" s="3"/>
      <c r="D482" s="3"/>
      <c r="E482" s="3"/>
    </row>
    <row r="483" spans="1:5" ht="12.75">
      <c r="A483" s="3"/>
      <c r="B483" s="3"/>
      <c r="C483" s="3"/>
      <c r="D483" s="3"/>
      <c r="E483" s="3"/>
    </row>
    <row r="484" spans="1:5" ht="12.75">
      <c r="A484" s="3"/>
      <c r="B484" s="3"/>
      <c r="C484" s="3"/>
      <c r="D484" s="3"/>
      <c r="E484" s="3"/>
    </row>
    <row r="485" spans="1:5" ht="12.75">
      <c r="A485" s="3"/>
      <c r="B485" s="3"/>
      <c r="C485" s="3"/>
      <c r="D485" s="3"/>
      <c r="E485" s="3"/>
    </row>
    <row r="486" spans="1:5" ht="12.75">
      <c r="A486" s="3"/>
      <c r="B486" s="3"/>
      <c r="C486" s="3"/>
      <c r="D486" s="3"/>
      <c r="E486" s="3"/>
    </row>
    <row r="487" spans="1:5" ht="12.75">
      <c r="A487" s="3"/>
      <c r="B487" s="3"/>
      <c r="C487" s="3"/>
      <c r="D487" s="3"/>
      <c r="E487" s="3"/>
    </row>
    <row r="488" spans="1:5" ht="12.75">
      <c r="A488" s="3"/>
      <c r="B488" s="3"/>
      <c r="C488" s="3"/>
      <c r="D488" s="3"/>
      <c r="E488" s="3"/>
    </row>
    <row r="489" spans="1:5" ht="12.75">
      <c r="A489" s="3"/>
      <c r="B489" s="3"/>
      <c r="C489" s="3"/>
      <c r="D489" s="3"/>
      <c r="E489" s="3"/>
    </row>
    <row r="490" spans="1:5" ht="12.75">
      <c r="A490" s="3"/>
      <c r="B490" s="3"/>
      <c r="C490" s="3"/>
      <c r="D490" s="3"/>
      <c r="E490" s="3"/>
    </row>
    <row r="491" spans="1:5" ht="12.75">
      <c r="A491" s="3"/>
      <c r="B491" s="3"/>
      <c r="C491" s="3"/>
      <c r="D491" s="3"/>
      <c r="E491" s="3"/>
    </row>
    <row r="492" spans="1:5" ht="12.75">
      <c r="A492" s="3"/>
      <c r="B492" s="3"/>
      <c r="C492" s="3"/>
      <c r="D492" s="3"/>
      <c r="E492" s="3"/>
    </row>
    <row r="493" spans="1:5" ht="12.75">
      <c r="A493" s="3"/>
      <c r="B493" s="3"/>
      <c r="C493" s="3"/>
      <c r="D493" s="3"/>
      <c r="E493" s="3"/>
    </row>
    <row r="494" spans="1:5" ht="12.75">
      <c r="A494" s="3"/>
      <c r="B494" s="3"/>
      <c r="C494" s="3"/>
      <c r="D494" s="3"/>
      <c r="E494" s="3"/>
    </row>
    <row r="495" spans="1:5" ht="12.75">
      <c r="A495" s="3"/>
      <c r="B495" s="3"/>
      <c r="C495" s="3"/>
      <c r="D495" s="3"/>
      <c r="E495" s="3"/>
    </row>
    <row r="496" spans="1:5" ht="12.75">
      <c r="A496" s="3"/>
      <c r="B496" s="3"/>
      <c r="C496" s="3"/>
      <c r="D496" s="3"/>
      <c r="E496" s="3"/>
    </row>
    <row r="497" spans="1:5" ht="12.75">
      <c r="A497" s="3"/>
      <c r="B497" s="3"/>
      <c r="C497" s="3"/>
      <c r="D497" s="3"/>
      <c r="E497" s="3"/>
    </row>
    <row r="498" spans="1:5" ht="12.75">
      <c r="A498" s="3"/>
      <c r="B498" s="3"/>
      <c r="C498" s="3"/>
      <c r="D498" s="3"/>
      <c r="E498" s="3"/>
    </row>
    <row r="499" spans="1:5" ht="12.75">
      <c r="A499" s="3"/>
      <c r="B499" s="3"/>
      <c r="C499" s="3"/>
      <c r="D499" s="3"/>
      <c r="E499" s="3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5" ht="12.75">
      <c r="A502" s="3"/>
      <c r="B502" s="3"/>
      <c r="C502" s="3"/>
      <c r="D502" s="3"/>
      <c r="E502" s="3"/>
    </row>
    <row r="503" spans="1:5" ht="12.75">
      <c r="A503" s="3"/>
      <c r="B503" s="3"/>
      <c r="C503" s="3"/>
      <c r="D503" s="3"/>
      <c r="E503" s="3"/>
    </row>
    <row r="504" spans="1:5" ht="12.75">
      <c r="A504" s="3"/>
      <c r="B504" s="3"/>
      <c r="C504" s="3"/>
      <c r="D504" s="3"/>
      <c r="E504" s="3"/>
    </row>
    <row r="505" spans="1:5" ht="12.75">
      <c r="A505" s="3"/>
      <c r="B505" s="3"/>
      <c r="C505" s="3"/>
      <c r="D505" s="3"/>
      <c r="E505" s="3"/>
    </row>
    <row r="506" spans="1:5" ht="12.75">
      <c r="A506" s="3"/>
      <c r="B506" s="3"/>
      <c r="C506" s="3"/>
      <c r="D506" s="3"/>
      <c r="E506" s="3"/>
    </row>
    <row r="507" spans="1:5" ht="12.75">
      <c r="A507" s="3"/>
      <c r="B507" s="3"/>
      <c r="C507" s="3"/>
      <c r="D507" s="3"/>
      <c r="E507" s="3"/>
    </row>
    <row r="508" spans="1:5" ht="12.75">
      <c r="A508" s="3"/>
      <c r="B508" s="3"/>
      <c r="C508" s="3"/>
      <c r="D508" s="3"/>
      <c r="E508" s="3"/>
    </row>
    <row r="509" spans="1:5" ht="12.75">
      <c r="A509" s="3"/>
      <c r="B509" s="3"/>
      <c r="C509" s="3"/>
      <c r="D509" s="3"/>
      <c r="E509" s="3"/>
    </row>
    <row r="510" spans="1:5" ht="12.75">
      <c r="A510" s="3"/>
      <c r="B510" s="3"/>
      <c r="C510" s="3"/>
      <c r="D510" s="3"/>
      <c r="E510" s="3"/>
    </row>
    <row r="511" spans="1:5" ht="12.75">
      <c r="A511" s="3"/>
      <c r="B511" s="3"/>
      <c r="C511" s="3"/>
      <c r="D511" s="3"/>
      <c r="E511" s="3"/>
    </row>
    <row r="512" spans="1:5" ht="12.75">
      <c r="A512" s="3"/>
      <c r="B512" s="3"/>
      <c r="C512" s="3"/>
      <c r="D512" s="3"/>
      <c r="E512" s="3"/>
    </row>
    <row r="513" spans="1:5" ht="12.75">
      <c r="A513" s="3"/>
      <c r="B513" s="3"/>
      <c r="C513" s="3"/>
      <c r="D513" s="3"/>
      <c r="E513" s="3"/>
    </row>
    <row r="514" spans="1:5" ht="12.75">
      <c r="A514" s="3"/>
      <c r="B514" s="3"/>
      <c r="C514" s="3"/>
      <c r="D514" s="3"/>
      <c r="E514" s="3"/>
    </row>
    <row r="515" spans="1:5" ht="12.75">
      <c r="A515" s="3"/>
      <c r="B515" s="3"/>
      <c r="C515" s="3"/>
      <c r="D515" s="3"/>
      <c r="E515" s="3"/>
    </row>
    <row r="516" spans="1:5" ht="12.75">
      <c r="A516" s="3"/>
      <c r="B516" s="3"/>
      <c r="C516" s="3"/>
      <c r="D516" s="3"/>
      <c r="E516" s="3"/>
    </row>
    <row r="517" spans="1:5" ht="12.75">
      <c r="A517" s="3"/>
      <c r="B517" s="3"/>
      <c r="C517" s="3"/>
      <c r="D517" s="3"/>
      <c r="E517" s="3"/>
    </row>
    <row r="518" spans="1:5" ht="12.75">
      <c r="A518" s="3"/>
      <c r="B518" s="3"/>
      <c r="C518" s="3"/>
      <c r="D518" s="3"/>
      <c r="E518" s="3"/>
    </row>
    <row r="519" spans="1:5" ht="12.75">
      <c r="A519" s="3"/>
      <c r="B519" s="3"/>
      <c r="C519" s="3"/>
      <c r="D519" s="3"/>
      <c r="E519" s="3"/>
    </row>
    <row r="520" spans="1:5" ht="12.75">
      <c r="A520" s="3"/>
      <c r="B520" s="3"/>
      <c r="C520" s="3"/>
      <c r="D520" s="3"/>
      <c r="E520" s="3"/>
    </row>
    <row r="521" spans="1:5" ht="12.75">
      <c r="A521" s="3"/>
      <c r="B521" s="3"/>
      <c r="C521" s="3"/>
      <c r="D521" s="3"/>
      <c r="E521" s="3"/>
    </row>
    <row r="522" spans="1:5" ht="12.75">
      <c r="A522" s="3"/>
      <c r="B522" s="3"/>
      <c r="C522" s="3"/>
      <c r="D522" s="3"/>
      <c r="E522" s="3"/>
    </row>
    <row r="523" spans="1:5" ht="12.75">
      <c r="A523" s="3"/>
      <c r="B523" s="3"/>
      <c r="C523" s="3"/>
      <c r="D523" s="3"/>
      <c r="E523" s="3"/>
    </row>
    <row r="524" spans="1:5" ht="12.75">
      <c r="A524" s="3"/>
      <c r="B524" s="3"/>
      <c r="C524" s="3"/>
      <c r="D524" s="3"/>
      <c r="E524" s="3"/>
    </row>
    <row r="525" spans="1:5" ht="12.75">
      <c r="A525" s="3"/>
      <c r="B525" s="3"/>
      <c r="C525" s="3"/>
      <c r="D525" s="3"/>
      <c r="E525" s="3"/>
    </row>
    <row r="526" spans="1:5" ht="12.75">
      <c r="A526" s="3"/>
      <c r="B526" s="3"/>
      <c r="C526" s="3"/>
      <c r="D526" s="3"/>
      <c r="E526" s="3"/>
    </row>
    <row r="527" spans="1:5" ht="12.75">
      <c r="A527" s="3"/>
      <c r="B527" s="3"/>
      <c r="C527" s="3"/>
      <c r="D527" s="3"/>
      <c r="E527" s="3"/>
    </row>
    <row r="528" spans="1:5" ht="12.75">
      <c r="A528" s="3"/>
      <c r="B528" s="3"/>
      <c r="C528" s="3"/>
      <c r="D528" s="3"/>
      <c r="E528" s="3"/>
    </row>
    <row r="529" spans="1:5" ht="12.75">
      <c r="A529" s="3"/>
      <c r="B529" s="3"/>
      <c r="C529" s="3"/>
      <c r="D529" s="3"/>
      <c r="E529" s="3"/>
    </row>
    <row r="530" spans="1:5" ht="12.75">
      <c r="A530" s="3"/>
      <c r="B530" s="3"/>
      <c r="C530" s="3"/>
      <c r="D530" s="3"/>
      <c r="E530" s="3"/>
    </row>
    <row r="531" spans="1:5" ht="12.75">
      <c r="A531" s="3"/>
      <c r="B531" s="3"/>
      <c r="C531" s="3"/>
      <c r="D531" s="3"/>
      <c r="E531" s="3"/>
    </row>
    <row r="532" spans="1:5" ht="12.75">
      <c r="A532" s="3"/>
      <c r="B532" s="3"/>
      <c r="C532" s="3"/>
      <c r="D532" s="3"/>
      <c r="E532" s="3"/>
    </row>
    <row r="533" spans="1:5" ht="12.75">
      <c r="A533" s="3"/>
      <c r="B533" s="3"/>
      <c r="C533" s="3"/>
      <c r="D533" s="3"/>
      <c r="E533" s="3"/>
    </row>
    <row r="534" spans="1:5" ht="12.75">
      <c r="A534" s="3"/>
      <c r="B534" s="3"/>
      <c r="C534" s="3"/>
      <c r="D534" s="3"/>
      <c r="E534" s="3"/>
    </row>
    <row r="535" spans="1:5" ht="12.75">
      <c r="A535" s="3"/>
      <c r="B535" s="3"/>
      <c r="C535" s="3"/>
      <c r="D535" s="3"/>
      <c r="E535" s="3"/>
    </row>
    <row r="536" spans="1:5" ht="12.75">
      <c r="A536" s="3"/>
      <c r="B536" s="3"/>
      <c r="C536" s="3"/>
      <c r="D536" s="3"/>
      <c r="E536" s="3"/>
    </row>
    <row r="537" spans="1:5" ht="12.75">
      <c r="A537" s="3"/>
      <c r="B537" s="3"/>
      <c r="C537" s="3"/>
      <c r="D537" s="3"/>
      <c r="E537" s="3"/>
    </row>
    <row r="538" spans="1:5" ht="12.75">
      <c r="A538" s="3"/>
      <c r="B538" s="3"/>
      <c r="C538" s="3"/>
      <c r="D538" s="3"/>
      <c r="E538" s="3"/>
    </row>
    <row r="539" spans="1:5" ht="12.75">
      <c r="A539" s="3"/>
      <c r="B539" s="3"/>
      <c r="C539" s="3"/>
      <c r="D539" s="3"/>
      <c r="E539" s="3"/>
    </row>
    <row r="540" spans="1:5" ht="12.75">
      <c r="A540" s="3"/>
      <c r="B540" s="3"/>
      <c r="C540" s="3"/>
      <c r="D540" s="3"/>
      <c r="E540" s="3"/>
    </row>
    <row r="541" spans="1:5" ht="12.75">
      <c r="A541" s="3"/>
      <c r="B541" s="3"/>
      <c r="C541" s="3"/>
      <c r="D541" s="3"/>
      <c r="E541" s="3"/>
    </row>
    <row r="542" spans="1:5" ht="12.75">
      <c r="A542" s="3"/>
      <c r="B542" s="3"/>
      <c r="C542" s="3"/>
      <c r="D542" s="3"/>
      <c r="E542" s="3"/>
    </row>
    <row r="543" spans="1:5" ht="12.75">
      <c r="A543" s="3"/>
      <c r="B543" s="3"/>
      <c r="C543" s="3"/>
      <c r="D543" s="3"/>
      <c r="E543" s="3"/>
    </row>
    <row r="544" spans="1:5" ht="12.75">
      <c r="A544" s="3"/>
      <c r="B544" s="3"/>
      <c r="C544" s="3"/>
      <c r="D544" s="3"/>
      <c r="E544" s="3"/>
    </row>
    <row r="545" spans="1:5" ht="12.75">
      <c r="A545" s="3"/>
      <c r="B545" s="3"/>
      <c r="C545" s="3"/>
      <c r="D545" s="3"/>
      <c r="E545" s="3"/>
    </row>
    <row r="546" spans="1:5" ht="12.75">
      <c r="A546" s="3"/>
      <c r="B546" s="3"/>
      <c r="C546" s="3"/>
      <c r="D546" s="3"/>
      <c r="E546" s="3"/>
    </row>
    <row r="547" spans="1:5" ht="12.75">
      <c r="A547" s="3"/>
      <c r="B547" s="3"/>
      <c r="C547" s="3"/>
      <c r="D547" s="3"/>
      <c r="E547" s="3"/>
    </row>
    <row r="548" spans="1:5" ht="12.75">
      <c r="A548" s="3"/>
      <c r="B548" s="3"/>
      <c r="C548" s="3"/>
      <c r="D548" s="3"/>
      <c r="E548" s="3"/>
    </row>
    <row r="549" spans="1:5" ht="12.75">
      <c r="A549" s="3"/>
      <c r="B549" s="3"/>
      <c r="C549" s="3"/>
      <c r="D549" s="3"/>
      <c r="E549" s="3"/>
    </row>
    <row r="550" spans="1:5" ht="12.75">
      <c r="A550" s="3"/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5" ht="12.75">
      <c r="A556" s="3"/>
      <c r="B556" s="3"/>
      <c r="C556" s="3"/>
      <c r="D556" s="3"/>
      <c r="E556" s="3"/>
    </row>
    <row r="557" spans="1:5" ht="12.75">
      <c r="A557" s="3"/>
      <c r="B557" s="3"/>
      <c r="C557" s="3"/>
      <c r="D557" s="3"/>
      <c r="E557" s="3"/>
    </row>
    <row r="558" spans="1:5" ht="12.75">
      <c r="A558" s="3"/>
      <c r="B558" s="3"/>
      <c r="C558" s="3"/>
      <c r="D558" s="3"/>
      <c r="E558" s="3"/>
    </row>
    <row r="559" spans="1:5" ht="12.75">
      <c r="A559" s="3"/>
      <c r="B559" s="3"/>
      <c r="C559" s="3"/>
      <c r="D559" s="3"/>
      <c r="E559" s="3"/>
    </row>
    <row r="560" spans="1:5" ht="12.75">
      <c r="A560" s="3"/>
      <c r="B560" s="3"/>
      <c r="C560" s="3"/>
      <c r="D560" s="3"/>
      <c r="E560" s="3"/>
    </row>
    <row r="561" spans="1:5" ht="12.75">
      <c r="A561" s="3"/>
      <c r="B561" s="3"/>
      <c r="C561" s="3"/>
      <c r="D561" s="3"/>
      <c r="E561" s="3"/>
    </row>
    <row r="562" spans="1:5" ht="12.75">
      <c r="A562" s="3"/>
      <c r="B562" s="3"/>
      <c r="C562" s="3"/>
      <c r="D562" s="3"/>
      <c r="E562" s="3"/>
    </row>
    <row r="563" spans="1:5" ht="12.75">
      <c r="A563" s="3"/>
      <c r="B563" s="3"/>
      <c r="C563" s="3"/>
      <c r="D563" s="3"/>
      <c r="E563" s="3"/>
    </row>
    <row r="564" spans="1:5" ht="12.75">
      <c r="A564" s="3"/>
      <c r="B564" s="3"/>
      <c r="C564" s="3"/>
      <c r="D564" s="3"/>
      <c r="E564" s="3"/>
    </row>
    <row r="565" spans="1:5" ht="12.75">
      <c r="A565" s="3"/>
      <c r="B565" s="3"/>
      <c r="C565" s="3"/>
      <c r="D565" s="3"/>
      <c r="E565" s="3"/>
    </row>
    <row r="566" spans="1:5" ht="12.75">
      <c r="A566" s="3"/>
      <c r="B566" s="3"/>
      <c r="C566" s="3"/>
      <c r="D566" s="3"/>
      <c r="E566" s="3"/>
    </row>
    <row r="567" spans="1:5" ht="12.75">
      <c r="A567" s="3"/>
      <c r="B567" s="3"/>
      <c r="C567" s="3"/>
      <c r="D567" s="3"/>
      <c r="E567" s="3"/>
    </row>
    <row r="568" spans="1:5" ht="12.75">
      <c r="A568" s="3"/>
      <c r="B568" s="3"/>
      <c r="C568" s="3"/>
      <c r="D568" s="3"/>
      <c r="E568" s="3"/>
    </row>
    <row r="569" spans="1:5" ht="12.75">
      <c r="A569" s="3"/>
      <c r="B569" s="3"/>
      <c r="C569" s="3"/>
      <c r="D569" s="3"/>
      <c r="E569" s="3"/>
    </row>
    <row r="570" spans="1:5" ht="12.75">
      <c r="A570" s="3"/>
      <c r="B570" s="3"/>
      <c r="C570" s="3"/>
      <c r="D570" s="3"/>
      <c r="E570" s="3"/>
    </row>
    <row r="571" spans="1:5" ht="12.75">
      <c r="A571" s="3"/>
      <c r="B571" s="3"/>
      <c r="C571" s="3"/>
      <c r="D571" s="3"/>
      <c r="E571" s="3"/>
    </row>
    <row r="572" spans="1:5" ht="12.75">
      <c r="A572" s="3"/>
      <c r="B572" s="3"/>
      <c r="C572" s="3"/>
      <c r="D572" s="3"/>
      <c r="E572" s="3"/>
    </row>
    <row r="573" spans="1:5" ht="12.75">
      <c r="A573" s="3"/>
      <c r="B573" s="3"/>
      <c r="C573" s="3"/>
      <c r="D573" s="3"/>
      <c r="E573" s="3"/>
    </row>
    <row r="574" spans="1:5" ht="12.75">
      <c r="A574" s="3"/>
      <c r="B574" s="3"/>
      <c r="C574" s="3"/>
      <c r="D574" s="3"/>
      <c r="E574" s="3"/>
    </row>
    <row r="575" spans="1:5" ht="12.75">
      <c r="A575" s="3"/>
      <c r="B575" s="3"/>
      <c r="C575" s="3"/>
      <c r="D575" s="3"/>
      <c r="E575" s="3"/>
    </row>
    <row r="576" spans="1:5" ht="12.75">
      <c r="A576" s="3"/>
      <c r="B576" s="3"/>
      <c r="C576" s="3"/>
      <c r="D576" s="3"/>
      <c r="E576" s="3"/>
    </row>
    <row r="577" spans="1:5" ht="12.75">
      <c r="A577" s="3"/>
      <c r="B577" s="3"/>
      <c r="C577" s="3"/>
      <c r="D577" s="3"/>
      <c r="E577" s="3"/>
    </row>
    <row r="578" spans="1:5" ht="12.75">
      <c r="A578" s="3"/>
      <c r="B578" s="3"/>
      <c r="C578" s="3"/>
      <c r="D578" s="3"/>
      <c r="E578" s="3"/>
    </row>
    <row r="579" spans="1:5" ht="12.75">
      <c r="A579" s="3"/>
      <c r="B579" s="3"/>
      <c r="C579" s="3"/>
      <c r="D579" s="3"/>
      <c r="E579" s="3"/>
    </row>
    <row r="580" spans="1:5" ht="12.75">
      <c r="A580" s="3"/>
      <c r="B580" s="3"/>
      <c r="C580" s="3"/>
      <c r="D580" s="3"/>
      <c r="E580" s="3"/>
    </row>
    <row r="581" spans="1:5" ht="12.75">
      <c r="A581" s="3"/>
      <c r="B581" s="3"/>
      <c r="C581" s="3"/>
      <c r="D581" s="3"/>
      <c r="E581" s="3"/>
    </row>
    <row r="582" spans="1:5" ht="12.75">
      <c r="A582" s="3"/>
      <c r="B582" s="3"/>
      <c r="C582" s="3"/>
      <c r="D582" s="3"/>
      <c r="E582" s="3"/>
    </row>
    <row r="583" spans="1:5" ht="12.75">
      <c r="A583" s="3"/>
      <c r="B583" s="3"/>
      <c r="C583" s="3"/>
      <c r="D583" s="3"/>
      <c r="E583" s="3"/>
    </row>
    <row r="584" spans="1:5" ht="12.75">
      <c r="A584" s="3"/>
      <c r="B584" s="3"/>
      <c r="C584" s="3"/>
      <c r="D584" s="3"/>
      <c r="E584" s="3"/>
    </row>
    <row r="585" spans="1:5" ht="12.75">
      <c r="A585" s="3"/>
      <c r="B585" s="3"/>
      <c r="C585" s="3"/>
      <c r="D585" s="3"/>
      <c r="E585" s="3"/>
    </row>
    <row r="586" spans="1:5" ht="12.75">
      <c r="A586" s="3"/>
      <c r="B586" s="3"/>
      <c r="C586" s="3"/>
      <c r="D586" s="3"/>
      <c r="E586" s="3"/>
    </row>
    <row r="587" spans="1:5" ht="12.75">
      <c r="A587" s="3"/>
      <c r="B587" s="3"/>
      <c r="C587" s="3"/>
      <c r="D587" s="3"/>
      <c r="E587" s="3"/>
    </row>
    <row r="588" spans="1:5" ht="12.75">
      <c r="A588" s="3"/>
      <c r="B588" s="3"/>
      <c r="C588" s="3"/>
      <c r="D588" s="3"/>
      <c r="E588" s="3"/>
    </row>
    <row r="589" spans="1:5" ht="12.75">
      <c r="A589" s="3"/>
      <c r="B589" s="3"/>
      <c r="C589" s="3"/>
      <c r="D589" s="3"/>
      <c r="E589" s="3"/>
    </row>
    <row r="590" spans="1:5" ht="12.75">
      <c r="A590" s="3"/>
      <c r="B590" s="3"/>
      <c r="C590" s="3"/>
      <c r="D590" s="3"/>
      <c r="E590" s="3"/>
    </row>
    <row r="591" spans="1:5" ht="12.75">
      <c r="A591" s="3"/>
      <c r="B591" s="3"/>
      <c r="C591" s="3"/>
      <c r="D591" s="3"/>
      <c r="E591" s="3"/>
    </row>
    <row r="592" spans="1:5" ht="12.75">
      <c r="A592" s="3"/>
      <c r="B592" s="3"/>
      <c r="C592" s="3"/>
      <c r="D592" s="3"/>
      <c r="E592" s="3"/>
    </row>
    <row r="593" spans="1:5" ht="12.75">
      <c r="A593" s="3"/>
      <c r="B593" s="3"/>
      <c r="C593" s="3"/>
      <c r="D593" s="3"/>
      <c r="E593" s="3"/>
    </row>
    <row r="594" spans="1:5" ht="12.75">
      <c r="A594" s="3"/>
      <c r="B594" s="3"/>
      <c r="C594" s="3"/>
      <c r="D594" s="3"/>
      <c r="E594" s="3"/>
    </row>
    <row r="595" spans="1:5" ht="12.75">
      <c r="A595" s="3"/>
      <c r="B595" s="3"/>
      <c r="C595" s="3"/>
      <c r="D595" s="3"/>
      <c r="E595" s="3"/>
    </row>
    <row r="596" spans="1:5" ht="12.75">
      <c r="A596" s="3"/>
      <c r="B596" s="3"/>
      <c r="C596" s="3"/>
      <c r="D596" s="3"/>
      <c r="E596" s="3"/>
    </row>
    <row r="597" spans="1:5" ht="12.75">
      <c r="A597" s="3"/>
      <c r="B597" s="3"/>
      <c r="C597" s="3"/>
      <c r="D597" s="3"/>
      <c r="E597" s="3"/>
    </row>
    <row r="598" spans="1:5" ht="12.75">
      <c r="A598" s="3"/>
      <c r="B598" s="3"/>
      <c r="C598" s="3"/>
      <c r="D598" s="3"/>
      <c r="E598" s="3"/>
    </row>
    <row r="599" spans="1:5" ht="12.75">
      <c r="A599" s="3"/>
      <c r="B599" s="3"/>
      <c r="C599" s="3"/>
      <c r="D599" s="3"/>
      <c r="E599" s="3"/>
    </row>
    <row r="600" spans="1:5" ht="12.75">
      <c r="A600" s="3"/>
      <c r="B600" s="3"/>
      <c r="C600" s="3"/>
      <c r="D600" s="3"/>
      <c r="E600" s="3"/>
    </row>
    <row r="601" spans="1:5" ht="12.75">
      <c r="A601" s="3"/>
      <c r="B601" s="3"/>
      <c r="C601" s="3"/>
      <c r="D601" s="3"/>
      <c r="E601" s="3"/>
    </row>
    <row r="602" spans="1:5" ht="12.75">
      <c r="A602" s="3"/>
      <c r="B602" s="3"/>
      <c r="C602" s="3"/>
      <c r="D602" s="3"/>
      <c r="E602" s="3"/>
    </row>
    <row r="603" spans="1:5" ht="12.75">
      <c r="A603" s="3"/>
      <c r="B603" s="3"/>
      <c r="C603" s="3"/>
      <c r="D603" s="3"/>
      <c r="E603" s="3"/>
    </row>
    <row r="604" spans="1:5" ht="12.75">
      <c r="A604" s="3"/>
      <c r="B604" s="3"/>
      <c r="C604" s="3"/>
      <c r="D604" s="3"/>
      <c r="E604" s="3"/>
    </row>
    <row r="605" spans="1:5" ht="12.75">
      <c r="A605" s="3"/>
      <c r="B605" s="3"/>
      <c r="C605" s="3"/>
      <c r="D605" s="3"/>
      <c r="E605" s="3"/>
    </row>
    <row r="606" spans="1:5" ht="12.75">
      <c r="A606" s="3"/>
      <c r="B606" s="3"/>
      <c r="C606" s="3"/>
      <c r="D606" s="3"/>
      <c r="E606" s="3"/>
    </row>
    <row r="607" spans="1:5" ht="12.75">
      <c r="A607" s="3"/>
      <c r="B607" s="3"/>
      <c r="C607" s="3"/>
      <c r="D607" s="3"/>
      <c r="E607" s="3"/>
    </row>
    <row r="608" spans="1:5" ht="12.75">
      <c r="A608" s="3"/>
      <c r="B608" s="3"/>
      <c r="C608" s="3"/>
      <c r="D608" s="3"/>
      <c r="E608" s="3"/>
    </row>
    <row r="609" spans="1:5" ht="12.75">
      <c r="A609" s="3"/>
      <c r="B609" s="3"/>
      <c r="C609" s="3"/>
      <c r="D609" s="3"/>
      <c r="E609" s="3"/>
    </row>
    <row r="610" spans="1:5" ht="12.75">
      <c r="A610" s="3"/>
      <c r="B610" s="3"/>
      <c r="C610" s="3"/>
      <c r="D610" s="3"/>
      <c r="E610" s="3"/>
    </row>
    <row r="611" spans="1:5" ht="12.75">
      <c r="A611" s="3"/>
      <c r="B611" s="3"/>
      <c r="C611" s="3"/>
      <c r="D611" s="3"/>
      <c r="E611" s="3"/>
    </row>
    <row r="612" spans="1:5" ht="12.75">
      <c r="A612" s="3"/>
      <c r="B612" s="3"/>
      <c r="C612" s="3"/>
      <c r="D612" s="3"/>
      <c r="E612" s="3"/>
    </row>
    <row r="613" spans="1:5" ht="12.75">
      <c r="A613" s="3"/>
      <c r="B613" s="3"/>
      <c r="C613" s="3"/>
      <c r="D613" s="3"/>
      <c r="E613" s="3"/>
    </row>
    <row r="614" spans="1:5" ht="12.75">
      <c r="A614" s="3"/>
      <c r="B614" s="3"/>
      <c r="C614" s="3"/>
      <c r="D614" s="3"/>
      <c r="E614" s="3"/>
    </row>
    <row r="615" spans="1:5" ht="12.75">
      <c r="A615" s="3"/>
      <c r="B615" s="3"/>
      <c r="C615" s="3"/>
      <c r="D615" s="3"/>
      <c r="E615" s="3"/>
    </row>
    <row r="616" spans="1:5" ht="12.75">
      <c r="A616" s="3"/>
      <c r="B616" s="3"/>
      <c r="C616" s="3"/>
      <c r="D616" s="3"/>
      <c r="E616" s="3"/>
    </row>
    <row r="617" spans="1:5" ht="12.75">
      <c r="A617" s="3"/>
      <c r="B617" s="3"/>
      <c r="C617" s="3"/>
      <c r="D617" s="3"/>
      <c r="E617" s="3"/>
    </row>
    <row r="618" spans="1:5" ht="12.75">
      <c r="A618" s="3"/>
      <c r="B618" s="3"/>
      <c r="C618" s="3"/>
      <c r="D618" s="3"/>
      <c r="E618" s="3"/>
    </row>
    <row r="619" spans="1:5" ht="12.75">
      <c r="A619" s="3"/>
      <c r="B619" s="3"/>
      <c r="C619" s="3"/>
      <c r="D619" s="3"/>
      <c r="E619" s="3"/>
    </row>
    <row r="620" spans="1:5" ht="12.75">
      <c r="A620" s="3"/>
      <c r="B620" s="3"/>
      <c r="C620" s="3"/>
      <c r="D620" s="3"/>
      <c r="E620" s="3"/>
    </row>
    <row r="621" spans="1:5" ht="12.75">
      <c r="A621" s="3"/>
      <c r="B621" s="3"/>
      <c r="C621" s="3"/>
      <c r="D621" s="3"/>
      <c r="E621" s="3"/>
    </row>
    <row r="622" spans="1:5" ht="12.75">
      <c r="A622" s="3"/>
      <c r="B622" s="3"/>
      <c r="C622" s="3"/>
      <c r="D622" s="3"/>
      <c r="E622" s="3"/>
    </row>
    <row r="623" spans="1:5" ht="12.75">
      <c r="A623" s="3"/>
      <c r="B623" s="3"/>
      <c r="C623" s="3"/>
      <c r="D623" s="3"/>
      <c r="E623" s="3"/>
    </row>
    <row r="624" spans="1:5" ht="12.75">
      <c r="A624" s="3"/>
      <c r="B624" s="3"/>
      <c r="C624" s="3"/>
      <c r="D624" s="3"/>
      <c r="E624" s="3"/>
    </row>
    <row r="625" spans="1:5" ht="12.75">
      <c r="A625" s="3"/>
      <c r="B625" s="3"/>
      <c r="C625" s="3"/>
      <c r="D625" s="3"/>
      <c r="E625" s="3"/>
    </row>
    <row r="626" spans="1:5" ht="12.75">
      <c r="A626" s="3"/>
      <c r="B626" s="3"/>
      <c r="C626" s="3"/>
      <c r="D626" s="3"/>
      <c r="E626" s="3"/>
    </row>
    <row r="627" spans="1:5" ht="12.75">
      <c r="A627" s="3"/>
      <c r="B627" s="3"/>
      <c r="C627" s="3"/>
      <c r="D627" s="3"/>
      <c r="E627" s="3"/>
    </row>
    <row r="628" spans="1:5" ht="12.75">
      <c r="A628" s="3"/>
      <c r="B628" s="3"/>
      <c r="C628" s="3"/>
      <c r="D628" s="3"/>
      <c r="E628" s="3"/>
    </row>
    <row r="629" spans="1:5" ht="12.75">
      <c r="A629" s="3"/>
      <c r="B629" s="3"/>
      <c r="C629" s="3"/>
      <c r="D629" s="3"/>
      <c r="E629" s="3"/>
    </row>
    <row r="630" spans="1:5" ht="12.75">
      <c r="A630" s="3"/>
      <c r="B630" s="3"/>
      <c r="C630" s="3"/>
      <c r="D630" s="3"/>
      <c r="E630" s="3"/>
    </row>
    <row r="631" spans="1:5" ht="12.75">
      <c r="A631" s="3"/>
      <c r="B631" s="3"/>
      <c r="C631" s="3"/>
      <c r="D631" s="3"/>
      <c r="E631" s="3"/>
    </row>
    <row r="632" spans="1:5" ht="12.75">
      <c r="A632" s="3"/>
      <c r="B632" s="3"/>
      <c r="C632" s="3"/>
      <c r="D632" s="3"/>
      <c r="E632" s="3"/>
    </row>
    <row r="633" spans="1:5" ht="12.75">
      <c r="A633" s="3"/>
      <c r="B633" s="3"/>
      <c r="C633" s="3"/>
      <c r="D633" s="3"/>
      <c r="E633" s="3"/>
    </row>
    <row r="634" spans="1:5" ht="12.75">
      <c r="A634" s="3"/>
      <c r="B634" s="3"/>
      <c r="C634" s="3"/>
      <c r="D634" s="3"/>
      <c r="E634" s="3"/>
    </row>
    <row r="635" spans="1:5" ht="12.75">
      <c r="A635" s="3"/>
      <c r="B635" s="3"/>
      <c r="C635" s="3"/>
      <c r="D635" s="3"/>
      <c r="E635" s="3"/>
    </row>
    <row r="636" spans="1:5" ht="12.75">
      <c r="A636" s="3"/>
      <c r="B636" s="3"/>
      <c r="C636" s="3"/>
      <c r="D636" s="3"/>
      <c r="E636" s="3"/>
    </row>
    <row r="637" spans="1:5" ht="12.75">
      <c r="A637" s="3"/>
      <c r="B637" s="3"/>
      <c r="C637" s="3"/>
      <c r="D637" s="3"/>
      <c r="E637" s="3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  <row r="640" spans="1:5" ht="12.75">
      <c r="A640" s="3"/>
      <c r="B640" s="3"/>
      <c r="C640" s="3"/>
      <c r="D640" s="3"/>
      <c r="E640" s="3"/>
    </row>
    <row r="641" spans="1:5" ht="12.75">
      <c r="A641" s="3"/>
      <c r="B641" s="3"/>
      <c r="C641" s="3"/>
      <c r="D641" s="3"/>
      <c r="E641" s="3"/>
    </row>
    <row r="642" spans="1:5" ht="12.75">
      <c r="A642" s="3"/>
      <c r="B642" s="3"/>
      <c r="C642" s="3"/>
      <c r="D642" s="3"/>
      <c r="E642" s="3"/>
    </row>
    <row r="643" spans="1:5" ht="12.75">
      <c r="A643" s="3"/>
      <c r="B643" s="3"/>
      <c r="C643" s="3"/>
      <c r="D643" s="3"/>
      <c r="E643" s="3"/>
    </row>
    <row r="644" spans="1:5" ht="12.75">
      <c r="A644" s="3"/>
      <c r="B644" s="3"/>
      <c r="C644" s="3"/>
      <c r="D644" s="3"/>
      <c r="E644" s="3"/>
    </row>
    <row r="645" spans="1:5" ht="12.75">
      <c r="A645" s="3"/>
      <c r="B645" s="3"/>
      <c r="C645" s="3"/>
      <c r="D645" s="3"/>
      <c r="E645" s="3"/>
    </row>
    <row r="646" spans="1:5" ht="12.75">
      <c r="A646" s="3"/>
      <c r="B646" s="3"/>
      <c r="C646" s="3"/>
      <c r="D646" s="3"/>
      <c r="E646" s="3"/>
    </row>
    <row r="647" spans="1:5" ht="12.75">
      <c r="A647" s="3"/>
      <c r="B647" s="3"/>
      <c r="C647" s="3"/>
      <c r="D647" s="3"/>
      <c r="E647" s="3"/>
    </row>
    <row r="648" spans="1:5" ht="12.75">
      <c r="A648" s="3"/>
      <c r="B648" s="3"/>
      <c r="C648" s="3"/>
      <c r="D648" s="3"/>
      <c r="E648" s="3"/>
    </row>
    <row r="649" spans="1:5" ht="12.75">
      <c r="A649" s="3"/>
      <c r="B649" s="3"/>
      <c r="C649" s="3"/>
      <c r="D649" s="3"/>
      <c r="E649" s="3"/>
    </row>
    <row r="650" spans="1:5" ht="12.75">
      <c r="A650" s="3"/>
      <c r="B650" s="3"/>
      <c r="C650" s="3"/>
      <c r="D650" s="3"/>
      <c r="E650" s="3"/>
    </row>
    <row r="651" spans="1:5" ht="12.75">
      <c r="A651" s="3"/>
      <c r="B651" s="3"/>
      <c r="C651" s="3"/>
      <c r="D651" s="3"/>
      <c r="E651" s="3"/>
    </row>
    <row r="652" spans="1:5" ht="12.75">
      <c r="A652" s="3"/>
      <c r="B652" s="3"/>
      <c r="C652" s="3"/>
      <c r="D652" s="3"/>
      <c r="E652" s="3"/>
    </row>
    <row r="653" spans="1:5" ht="12.75">
      <c r="A653" s="3"/>
      <c r="B653" s="3"/>
      <c r="C653" s="3"/>
      <c r="D653" s="3"/>
      <c r="E653" s="3"/>
    </row>
    <row r="654" spans="1:5" ht="12.75">
      <c r="A654" s="3"/>
      <c r="B654" s="3"/>
      <c r="C654" s="3"/>
      <c r="D654" s="3"/>
      <c r="E654" s="3"/>
    </row>
    <row r="655" spans="1:5" ht="12.75">
      <c r="A655" s="3"/>
      <c r="B655" s="3"/>
      <c r="C655" s="3"/>
      <c r="D655" s="3"/>
      <c r="E655" s="3"/>
    </row>
    <row r="656" spans="1:5" ht="12.75">
      <c r="A656" s="3"/>
      <c r="B656" s="3"/>
      <c r="C656" s="3"/>
      <c r="D656" s="3"/>
      <c r="E656" s="3"/>
    </row>
    <row r="657" spans="1:5" ht="12.75">
      <c r="A657" s="3"/>
      <c r="B657" s="3"/>
      <c r="C657" s="3"/>
      <c r="D657" s="3"/>
      <c r="E657" s="3"/>
    </row>
    <row r="658" spans="1:5" ht="12.75">
      <c r="A658" s="3"/>
      <c r="B658" s="3"/>
      <c r="C658" s="3"/>
      <c r="D658" s="3"/>
      <c r="E658" s="3"/>
    </row>
    <row r="659" spans="1:5" ht="12.75">
      <c r="A659" s="3"/>
      <c r="B659" s="3"/>
      <c r="C659" s="3"/>
      <c r="D659" s="3"/>
      <c r="E659" s="3"/>
    </row>
    <row r="660" spans="1:5" ht="12.75">
      <c r="A660" s="3"/>
      <c r="B660" s="3"/>
      <c r="C660" s="3"/>
      <c r="D660" s="3"/>
      <c r="E660" s="3"/>
    </row>
    <row r="661" spans="1:5" ht="12.75">
      <c r="A661" s="3"/>
      <c r="B661" s="3"/>
      <c r="C661" s="3"/>
      <c r="D661" s="3"/>
      <c r="E661" s="3"/>
    </row>
    <row r="662" spans="1:5" ht="12.75">
      <c r="A662" s="3"/>
      <c r="B662" s="3"/>
      <c r="C662" s="3"/>
      <c r="D662" s="3"/>
      <c r="E662" s="3"/>
    </row>
    <row r="663" spans="1:5" ht="12.75">
      <c r="A663" s="3"/>
      <c r="B663" s="3"/>
      <c r="C663" s="3"/>
      <c r="D663" s="3"/>
      <c r="E663" s="3"/>
    </row>
    <row r="664" spans="1:5" ht="12.75">
      <c r="A664" s="3"/>
      <c r="B664" s="3"/>
      <c r="C664" s="3"/>
      <c r="D664" s="3"/>
      <c r="E664" s="3"/>
    </row>
    <row r="665" spans="1:5" ht="12.75">
      <c r="A665" s="3"/>
      <c r="B665" s="3"/>
      <c r="C665" s="3"/>
      <c r="D665" s="3"/>
      <c r="E665" s="3"/>
    </row>
    <row r="666" spans="1:5" ht="12.75">
      <c r="A666" s="3"/>
      <c r="B666" s="3"/>
      <c r="C666" s="3"/>
      <c r="D666" s="3"/>
      <c r="E666" s="3"/>
    </row>
    <row r="667" spans="1:5" ht="12.75">
      <c r="A667" s="3"/>
      <c r="B667" s="3"/>
      <c r="C667" s="3"/>
      <c r="D667" s="3"/>
      <c r="E667" s="3"/>
    </row>
    <row r="668" spans="1:5" ht="12.75">
      <c r="A668" s="3"/>
      <c r="B668" s="3"/>
      <c r="C668" s="3"/>
      <c r="D668" s="3"/>
      <c r="E668" s="3"/>
    </row>
    <row r="669" spans="1:5" ht="12.75">
      <c r="A669" s="3"/>
      <c r="B669" s="3"/>
      <c r="C669" s="3"/>
      <c r="D669" s="3"/>
      <c r="E669" s="3"/>
    </row>
    <row r="670" spans="1:5" ht="12.75">
      <c r="A670" s="3"/>
      <c r="B670" s="3"/>
      <c r="C670" s="3"/>
      <c r="D670" s="3"/>
      <c r="E670" s="3"/>
    </row>
    <row r="671" spans="1:5" ht="12.75">
      <c r="A671" s="3"/>
      <c r="B671" s="3"/>
      <c r="C671" s="3"/>
      <c r="D671" s="3"/>
      <c r="E671" s="3"/>
    </row>
    <row r="672" spans="1:5" ht="12.75">
      <c r="A672" s="3"/>
      <c r="B672" s="3"/>
      <c r="C672" s="3"/>
      <c r="D672" s="3"/>
      <c r="E672" s="3"/>
    </row>
    <row r="673" spans="1:5" ht="12.75">
      <c r="A673" s="3"/>
      <c r="B673" s="3"/>
      <c r="C673" s="3"/>
      <c r="D673" s="3"/>
      <c r="E673" s="3"/>
    </row>
    <row r="674" spans="1:5" ht="12.75">
      <c r="A674" s="3"/>
      <c r="B674" s="3"/>
      <c r="C674" s="3"/>
      <c r="D674" s="3"/>
      <c r="E674" s="3"/>
    </row>
    <row r="675" spans="1:5" ht="12.75">
      <c r="A675" s="3"/>
      <c r="B675" s="3"/>
      <c r="C675" s="3"/>
      <c r="D675" s="3"/>
      <c r="E675" s="3"/>
    </row>
    <row r="676" spans="1:5" ht="12.75">
      <c r="A676" s="3"/>
      <c r="B676" s="3"/>
      <c r="C676" s="3"/>
      <c r="D676" s="3"/>
      <c r="E676" s="3"/>
    </row>
    <row r="677" spans="1:5" ht="12.75">
      <c r="A677" s="3"/>
      <c r="B677" s="3"/>
      <c r="C677" s="3"/>
      <c r="D677" s="3"/>
      <c r="E677" s="3"/>
    </row>
    <row r="678" spans="1:5" ht="12.75">
      <c r="A678" s="3"/>
      <c r="B678" s="3"/>
      <c r="C678" s="3"/>
      <c r="D678" s="3"/>
      <c r="E678" s="3"/>
    </row>
    <row r="679" spans="1:5" ht="12.75">
      <c r="A679" s="3"/>
      <c r="B679" s="3"/>
      <c r="C679" s="3"/>
      <c r="D679" s="3"/>
      <c r="E679" s="3"/>
    </row>
    <row r="680" spans="1:5" ht="12.75">
      <c r="A680" s="3"/>
      <c r="B680" s="3"/>
      <c r="C680" s="3"/>
      <c r="D680" s="3"/>
      <c r="E680" s="3"/>
    </row>
    <row r="681" spans="1:5" ht="12.75">
      <c r="A681" s="3"/>
      <c r="B681" s="3"/>
      <c r="C681" s="3"/>
      <c r="D681" s="3"/>
      <c r="E681" s="3"/>
    </row>
    <row r="682" spans="1:5" ht="12.75">
      <c r="A682" s="3"/>
      <c r="B682" s="3"/>
      <c r="C682" s="3"/>
      <c r="D682" s="3"/>
      <c r="E682" s="3"/>
    </row>
    <row r="683" spans="1:5" ht="12.75">
      <c r="A683" s="3"/>
      <c r="B683" s="3"/>
      <c r="C683" s="3"/>
      <c r="D683" s="3"/>
      <c r="E683" s="3"/>
    </row>
    <row r="684" spans="1:5" ht="12.75">
      <c r="A684" s="3"/>
      <c r="B684" s="3"/>
      <c r="C684" s="3"/>
      <c r="D684" s="3"/>
      <c r="E684" s="3"/>
    </row>
    <row r="685" spans="1:5" ht="12.75">
      <c r="A685" s="3"/>
      <c r="B685" s="3"/>
      <c r="C685" s="3"/>
      <c r="D685" s="3"/>
      <c r="E685" s="3"/>
    </row>
    <row r="686" spans="1:5" ht="12.75">
      <c r="A686" s="3"/>
      <c r="B686" s="3"/>
      <c r="C686" s="3"/>
      <c r="D686" s="3"/>
      <c r="E686" s="3"/>
    </row>
    <row r="687" spans="1:5" ht="12.75">
      <c r="A687" s="3"/>
      <c r="B687" s="3"/>
      <c r="C687" s="3"/>
      <c r="D687" s="3"/>
      <c r="E687" s="3"/>
    </row>
    <row r="688" spans="1:5" ht="12.75">
      <c r="A688" s="3"/>
      <c r="B688" s="3"/>
      <c r="C688" s="3"/>
      <c r="D688" s="3"/>
      <c r="E688" s="3"/>
    </row>
    <row r="689" spans="1:5" ht="12.75">
      <c r="A689" s="3"/>
      <c r="B689" s="3"/>
      <c r="C689" s="3"/>
      <c r="D689" s="3"/>
      <c r="E689" s="3"/>
    </row>
    <row r="690" spans="1:5" ht="12.75">
      <c r="A690" s="3"/>
      <c r="B690" s="3"/>
      <c r="C690" s="3"/>
      <c r="D690" s="3"/>
      <c r="E690" s="3"/>
    </row>
    <row r="691" spans="1:5" ht="12.75">
      <c r="A691" s="3"/>
      <c r="B691" s="3"/>
      <c r="C691" s="3"/>
      <c r="D691" s="3"/>
      <c r="E691" s="3"/>
    </row>
    <row r="692" spans="1:5" ht="12.75">
      <c r="A692" s="3"/>
      <c r="B692" s="3"/>
      <c r="C692" s="3"/>
      <c r="D692" s="3"/>
      <c r="E692" s="3"/>
    </row>
    <row r="693" spans="1:5" ht="12.75">
      <c r="A693" s="3"/>
      <c r="B693" s="3"/>
      <c r="C693" s="3"/>
      <c r="D693" s="3"/>
      <c r="E693" s="3"/>
    </row>
    <row r="694" spans="1:5" ht="12.75">
      <c r="A694" s="3"/>
      <c r="B694" s="3"/>
      <c r="C694" s="3"/>
      <c r="D694" s="3"/>
      <c r="E694" s="3"/>
    </row>
    <row r="695" spans="1:5" ht="12.75">
      <c r="A695" s="3"/>
      <c r="B695" s="3"/>
      <c r="C695" s="3"/>
      <c r="D695" s="3"/>
      <c r="E695" s="3"/>
    </row>
    <row r="696" spans="1:5" ht="12.75">
      <c r="A696" s="3"/>
      <c r="B696" s="3"/>
      <c r="C696" s="3"/>
      <c r="D696" s="3"/>
      <c r="E696" s="3"/>
    </row>
    <row r="697" spans="1:5" ht="12.75">
      <c r="A697" s="3"/>
      <c r="B697" s="3"/>
      <c r="C697" s="3"/>
      <c r="D697" s="3"/>
      <c r="E697" s="3"/>
    </row>
    <row r="698" spans="1:5" ht="12.75">
      <c r="A698" s="3"/>
      <c r="B698" s="3"/>
      <c r="C698" s="3"/>
      <c r="D698" s="3"/>
      <c r="E698" s="3"/>
    </row>
    <row r="699" spans="1:5" ht="12.75">
      <c r="A699" s="3"/>
      <c r="B699" s="3"/>
      <c r="C699" s="3"/>
      <c r="D699" s="3"/>
      <c r="E699" s="3"/>
    </row>
    <row r="700" spans="1:5" ht="12.75">
      <c r="A700" s="3"/>
      <c r="B700" s="3"/>
      <c r="C700" s="3"/>
      <c r="D700" s="3"/>
      <c r="E700" s="3"/>
    </row>
    <row r="701" spans="1:5" ht="12.75">
      <c r="A701" s="3"/>
      <c r="B701" s="3"/>
      <c r="C701" s="3"/>
      <c r="D701" s="3"/>
      <c r="E701" s="3"/>
    </row>
    <row r="702" spans="1:5" ht="12.75">
      <c r="A702" s="3"/>
      <c r="B702" s="3"/>
      <c r="C702" s="3"/>
      <c r="D702" s="3"/>
      <c r="E702" s="3"/>
    </row>
    <row r="703" spans="1:5" ht="12.75">
      <c r="A703" s="3"/>
      <c r="B703" s="3"/>
      <c r="C703" s="3"/>
      <c r="D703" s="3"/>
      <c r="E703" s="3"/>
    </row>
    <row r="704" spans="1:5" ht="12.75">
      <c r="A704" s="3"/>
      <c r="B704" s="3"/>
      <c r="C704" s="3"/>
      <c r="D704" s="3"/>
      <c r="E704" s="3"/>
    </row>
    <row r="705" spans="1:5" ht="12.75">
      <c r="A705" s="3"/>
      <c r="B705" s="3"/>
      <c r="C705" s="3"/>
      <c r="D705" s="3"/>
      <c r="E705" s="3"/>
    </row>
    <row r="706" spans="1:5" ht="12.75">
      <c r="A706" s="3"/>
      <c r="B706" s="3"/>
      <c r="C706" s="3"/>
      <c r="D706" s="3"/>
      <c r="E706" s="3"/>
    </row>
    <row r="707" spans="1:5" ht="12.75">
      <c r="A707" s="3"/>
      <c r="B707" s="3"/>
      <c r="C707" s="3"/>
      <c r="D707" s="3"/>
      <c r="E707" s="3"/>
    </row>
    <row r="708" spans="1:5" ht="12.75">
      <c r="A708" s="3"/>
      <c r="B708" s="3"/>
      <c r="C708" s="3"/>
      <c r="D708" s="3"/>
      <c r="E708" s="3"/>
    </row>
    <row r="709" spans="1:5" ht="12.75">
      <c r="A709" s="3"/>
      <c r="B709" s="3"/>
      <c r="C709" s="3"/>
      <c r="D709" s="3"/>
      <c r="E709" s="3"/>
    </row>
    <row r="710" spans="1:5" ht="12.75">
      <c r="A710" s="3"/>
      <c r="B710" s="3"/>
      <c r="C710" s="3"/>
      <c r="D710" s="3"/>
      <c r="E710" s="3"/>
    </row>
    <row r="711" spans="1:5" ht="12.75">
      <c r="A711" s="3"/>
      <c r="B711" s="3"/>
      <c r="C711" s="3"/>
      <c r="D711" s="3"/>
      <c r="E711" s="3"/>
    </row>
    <row r="712" spans="1:5" ht="12.75">
      <c r="A712" s="3"/>
      <c r="B712" s="3"/>
      <c r="C712" s="3"/>
      <c r="D712" s="3"/>
      <c r="E712" s="3"/>
    </row>
    <row r="713" spans="1:5" ht="12.75">
      <c r="A713" s="3"/>
      <c r="B713" s="3"/>
      <c r="C713" s="3"/>
      <c r="D713" s="3"/>
      <c r="E713" s="3"/>
    </row>
    <row r="714" spans="1:5" ht="12.75">
      <c r="A714" s="3"/>
      <c r="B714" s="3"/>
      <c r="C714" s="3"/>
      <c r="D714" s="3"/>
      <c r="E714" s="3"/>
    </row>
    <row r="715" spans="1:5" ht="12.75">
      <c r="A715" s="3"/>
      <c r="B715" s="3"/>
      <c r="C715" s="3"/>
      <c r="D715" s="3"/>
      <c r="E715" s="3"/>
    </row>
    <row r="716" spans="1:5" ht="12.75">
      <c r="A716" s="3"/>
      <c r="B716" s="3"/>
      <c r="C716" s="3"/>
      <c r="D716" s="3"/>
      <c r="E716" s="3"/>
    </row>
    <row r="717" spans="1:5" ht="12.75">
      <c r="A717" s="3"/>
      <c r="B717" s="3"/>
      <c r="C717" s="3"/>
      <c r="D717" s="3"/>
      <c r="E717" s="3"/>
    </row>
    <row r="718" spans="1:5" ht="12.75">
      <c r="A718" s="3"/>
      <c r="B718" s="3"/>
      <c r="C718" s="3"/>
      <c r="D718" s="3"/>
      <c r="E718" s="3"/>
    </row>
    <row r="719" spans="1:5" ht="12.75">
      <c r="A719" s="3"/>
      <c r="B719" s="3"/>
      <c r="C719" s="3"/>
      <c r="D719" s="3"/>
      <c r="E719" s="3"/>
    </row>
    <row r="720" spans="1:5" ht="12.75">
      <c r="A720" s="3"/>
      <c r="B720" s="3"/>
      <c r="C720" s="3"/>
      <c r="D720" s="3"/>
      <c r="E720" s="3"/>
    </row>
    <row r="721" spans="1:5" ht="12.75">
      <c r="A721" s="3"/>
      <c r="B721" s="3"/>
      <c r="C721" s="3"/>
      <c r="D721" s="3"/>
      <c r="E721" s="3"/>
    </row>
    <row r="722" spans="1:5" ht="12.75">
      <c r="A722" s="3"/>
      <c r="B722" s="3"/>
      <c r="C722" s="3"/>
      <c r="D722" s="3"/>
      <c r="E722" s="3"/>
    </row>
    <row r="723" spans="1:5" ht="12.75">
      <c r="A723" s="3"/>
      <c r="B723" s="3"/>
      <c r="C723" s="3"/>
      <c r="D723" s="3"/>
      <c r="E723" s="3"/>
    </row>
    <row r="724" spans="1:5" ht="12.75">
      <c r="A724" s="3"/>
      <c r="B724" s="3"/>
      <c r="C724" s="3"/>
      <c r="D724" s="3"/>
      <c r="E724" s="3"/>
    </row>
    <row r="725" spans="1:5" ht="12.75">
      <c r="A725" s="3"/>
      <c r="B725" s="3"/>
      <c r="C725" s="3"/>
      <c r="D725" s="3"/>
      <c r="E725" s="3"/>
    </row>
    <row r="726" spans="1:5" ht="12.75">
      <c r="A726" s="3"/>
      <c r="B726" s="3"/>
      <c r="C726" s="3"/>
      <c r="D726" s="3"/>
      <c r="E726" s="3"/>
    </row>
    <row r="727" spans="1:5" ht="12.75">
      <c r="A727" s="3"/>
      <c r="B727" s="3"/>
      <c r="C727" s="3"/>
      <c r="D727" s="3"/>
      <c r="E727" s="3"/>
    </row>
    <row r="728" spans="1:5" ht="12.75">
      <c r="A728" s="3"/>
      <c r="B728" s="3"/>
      <c r="C728" s="3"/>
      <c r="D728" s="3"/>
      <c r="E728" s="3"/>
    </row>
    <row r="729" spans="1:5" ht="12.75">
      <c r="A729" s="3"/>
      <c r="B729" s="3"/>
      <c r="C729" s="3"/>
      <c r="D729" s="3"/>
      <c r="E729" s="3"/>
    </row>
    <row r="730" spans="1:5" ht="12.75">
      <c r="A730" s="3"/>
      <c r="B730" s="3"/>
      <c r="C730" s="3"/>
      <c r="D730" s="3"/>
      <c r="E730" s="3"/>
    </row>
    <row r="731" spans="1:5" ht="12.75">
      <c r="A731" s="3"/>
      <c r="B731" s="3"/>
      <c r="C731" s="3"/>
      <c r="D731" s="3"/>
      <c r="E731" s="3"/>
    </row>
    <row r="732" spans="1:5" ht="12.75">
      <c r="A732" s="3"/>
      <c r="B732" s="3"/>
      <c r="C732" s="3"/>
      <c r="D732" s="3"/>
      <c r="E732" s="3"/>
    </row>
    <row r="733" spans="1:5" ht="12.75">
      <c r="A733" s="3"/>
      <c r="B733" s="3"/>
      <c r="C733" s="3"/>
      <c r="D733" s="3"/>
      <c r="E733" s="3"/>
    </row>
    <row r="734" spans="1:5" ht="12.75">
      <c r="A734" s="3"/>
      <c r="B734" s="3"/>
      <c r="C734" s="3"/>
      <c r="D734" s="3"/>
      <c r="E734" s="3"/>
    </row>
    <row r="735" spans="1:5" ht="12.75">
      <c r="A735" s="3"/>
      <c r="B735" s="3"/>
      <c r="C735" s="3"/>
      <c r="D735" s="3"/>
      <c r="E735" s="3"/>
    </row>
    <row r="736" spans="1:5" ht="12.75">
      <c r="A736" s="3"/>
      <c r="B736" s="3"/>
      <c r="C736" s="3"/>
      <c r="D736" s="3"/>
      <c r="E736" s="3"/>
    </row>
    <row r="737" spans="1:5" ht="12.75">
      <c r="A737" s="3"/>
      <c r="B737" s="3"/>
      <c r="C737" s="3"/>
      <c r="D737" s="3"/>
      <c r="E737" s="3"/>
    </row>
    <row r="738" spans="1:5" ht="12.75">
      <c r="A738" s="3"/>
      <c r="B738" s="3"/>
      <c r="C738" s="3"/>
      <c r="D738" s="3"/>
      <c r="E738" s="3"/>
    </row>
    <row r="739" spans="1:5" ht="12.75">
      <c r="A739" s="3"/>
      <c r="B739" s="3"/>
      <c r="C739" s="3"/>
      <c r="D739" s="3"/>
      <c r="E739" s="3"/>
    </row>
    <row r="740" spans="1:5" ht="12.75">
      <c r="A740" s="3"/>
      <c r="B740" s="3"/>
      <c r="C740" s="3"/>
      <c r="D740" s="3"/>
      <c r="E740" s="3"/>
    </row>
    <row r="741" spans="1:5" ht="12.75">
      <c r="A741" s="3"/>
      <c r="B741" s="3"/>
      <c r="C741" s="3"/>
      <c r="D741" s="3"/>
      <c r="E741" s="3"/>
    </row>
    <row r="742" spans="1:5" ht="12.75">
      <c r="A742" s="3"/>
      <c r="B742" s="3"/>
      <c r="C742" s="3"/>
      <c r="D742" s="3"/>
      <c r="E742" s="3"/>
    </row>
    <row r="743" spans="1:5" ht="12.75">
      <c r="A743" s="3"/>
      <c r="B743" s="3"/>
      <c r="C743" s="3"/>
      <c r="D743" s="3"/>
      <c r="E743" s="3"/>
    </row>
    <row r="744" spans="1:5" ht="12.75">
      <c r="A744" s="3"/>
      <c r="B744" s="3"/>
      <c r="C744" s="3"/>
      <c r="D744" s="3"/>
      <c r="E744" s="3"/>
    </row>
    <row r="745" spans="1:5" ht="12.75">
      <c r="A745" s="3"/>
      <c r="B745" s="3"/>
      <c r="C745" s="3"/>
      <c r="D745" s="3"/>
      <c r="E745" s="3"/>
    </row>
    <row r="746" spans="1:5" ht="12.75">
      <c r="A746" s="3"/>
      <c r="B746" s="3"/>
      <c r="C746" s="3"/>
      <c r="D746" s="3"/>
      <c r="E746" s="3"/>
    </row>
    <row r="747" spans="1:5" ht="12.75">
      <c r="A747" s="3"/>
      <c r="B747" s="3"/>
      <c r="C747" s="3"/>
      <c r="D747" s="3"/>
      <c r="E747" s="3"/>
    </row>
    <row r="748" spans="1:5" ht="12.75">
      <c r="A748" s="3"/>
      <c r="B748" s="3"/>
      <c r="C748" s="3"/>
      <c r="D748" s="3"/>
      <c r="E748" s="3"/>
    </row>
    <row r="749" spans="1:5" ht="12.75">
      <c r="A749" s="3"/>
      <c r="B749" s="3"/>
      <c r="C749" s="3"/>
      <c r="D749" s="3"/>
      <c r="E749" s="3"/>
    </row>
    <row r="750" spans="1:5" ht="12.75">
      <c r="A750" s="3"/>
      <c r="B750" s="3"/>
      <c r="C750" s="3"/>
      <c r="D750" s="3"/>
      <c r="E750" s="3"/>
    </row>
    <row r="751" spans="1:5" ht="12.75">
      <c r="A751" s="3"/>
      <c r="B751" s="3"/>
      <c r="C751" s="3"/>
      <c r="D751" s="3"/>
      <c r="E751" s="3"/>
    </row>
    <row r="752" spans="1:5" ht="12.75">
      <c r="A752" s="3"/>
      <c r="B752" s="3"/>
      <c r="C752" s="3"/>
      <c r="D752" s="3"/>
      <c r="E752" s="3"/>
    </row>
    <row r="753" spans="1:5" ht="12.75">
      <c r="A753" s="3"/>
      <c r="B753" s="3"/>
      <c r="C753" s="3"/>
      <c r="D753" s="3"/>
      <c r="E753" s="3"/>
    </row>
    <row r="754" spans="1:5" ht="12.75">
      <c r="A754" s="3"/>
      <c r="B754" s="3"/>
      <c r="C754" s="3"/>
      <c r="D754" s="3"/>
      <c r="E754" s="3"/>
    </row>
    <row r="755" spans="1:5" ht="12.75">
      <c r="A755" s="3"/>
      <c r="B755" s="3"/>
      <c r="C755" s="3"/>
      <c r="D755" s="3"/>
      <c r="E755" s="3"/>
    </row>
    <row r="756" spans="1:5" ht="12.75">
      <c r="A756" s="3"/>
      <c r="B756" s="3"/>
      <c r="C756" s="3"/>
      <c r="D756" s="3"/>
      <c r="E756" s="3"/>
    </row>
    <row r="757" spans="1:5" ht="12.75">
      <c r="A757" s="3"/>
      <c r="B757" s="3"/>
      <c r="C757" s="3"/>
      <c r="D757" s="3"/>
      <c r="E757" s="3"/>
    </row>
    <row r="758" spans="1:5" ht="12.75">
      <c r="A758" s="3"/>
      <c r="B758" s="3"/>
      <c r="C758" s="3"/>
      <c r="D758" s="3"/>
      <c r="E758" s="3"/>
    </row>
    <row r="759" spans="1:5" ht="12.75">
      <c r="A759" s="3"/>
      <c r="B759" s="3"/>
      <c r="C759" s="3"/>
      <c r="D759" s="3"/>
      <c r="E759" s="3"/>
    </row>
    <row r="760" spans="1:5" ht="12.75">
      <c r="A760" s="3"/>
      <c r="B760" s="3"/>
      <c r="C760" s="3"/>
      <c r="D760" s="3"/>
      <c r="E760" s="3"/>
    </row>
    <row r="761" spans="1:5" ht="12.75">
      <c r="A761" s="3"/>
      <c r="B761" s="3"/>
      <c r="C761" s="3"/>
      <c r="D761" s="3"/>
      <c r="E761" s="3"/>
    </row>
    <row r="762" spans="1:5" ht="12.75">
      <c r="A762" s="3"/>
      <c r="B762" s="3"/>
      <c r="C762" s="3"/>
      <c r="D762" s="3"/>
      <c r="E762" s="3"/>
    </row>
    <row r="763" spans="1:5" ht="12.75">
      <c r="A763" s="3"/>
      <c r="B763" s="3"/>
      <c r="C763" s="3"/>
      <c r="D763" s="3"/>
      <c r="E763" s="3"/>
    </row>
    <row r="764" spans="1:5" ht="12.75">
      <c r="A764" s="3"/>
      <c r="B764" s="3"/>
      <c r="C764" s="3"/>
      <c r="D764" s="3"/>
      <c r="E764" s="3"/>
    </row>
    <row r="765" spans="1:5" ht="12.75">
      <c r="A765" s="3"/>
      <c r="B765" s="3"/>
      <c r="C765" s="3"/>
      <c r="D765" s="3"/>
      <c r="E765" s="3"/>
    </row>
    <row r="766" spans="1:5" ht="12.75">
      <c r="A766" s="3"/>
      <c r="B766" s="3"/>
      <c r="C766" s="3"/>
      <c r="D766" s="3"/>
      <c r="E766" s="3"/>
    </row>
    <row r="767" spans="1:5" ht="12.75">
      <c r="A767" s="3"/>
      <c r="B767" s="3"/>
      <c r="C767" s="3"/>
      <c r="D767" s="3"/>
      <c r="E767" s="3"/>
    </row>
    <row r="768" spans="1:5" ht="12.75">
      <c r="A768" s="3"/>
      <c r="B768" s="3"/>
      <c r="C768" s="3"/>
      <c r="D768" s="3"/>
      <c r="E768" s="3"/>
    </row>
    <row r="769" spans="1:5" ht="12.75">
      <c r="A769" s="3"/>
      <c r="B769" s="3"/>
      <c r="C769" s="3"/>
      <c r="D769" s="3"/>
      <c r="E769" s="3"/>
    </row>
    <row r="770" spans="1:5" ht="12.75">
      <c r="A770" s="3"/>
      <c r="B770" s="3"/>
      <c r="C770" s="3"/>
      <c r="D770" s="3"/>
      <c r="E770" s="3"/>
    </row>
    <row r="771" spans="1:5" ht="12.75">
      <c r="A771" s="3"/>
      <c r="B771" s="3"/>
      <c r="C771" s="3"/>
      <c r="D771" s="3"/>
      <c r="E771" s="3"/>
    </row>
    <row r="772" spans="1:5" ht="12.75">
      <c r="A772" s="3"/>
      <c r="B772" s="3"/>
      <c r="C772" s="3"/>
      <c r="D772" s="3"/>
      <c r="E772" s="3"/>
    </row>
    <row r="773" spans="1:5" ht="12.75">
      <c r="A773" s="3"/>
      <c r="B773" s="3"/>
      <c r="C773" s="3"/>
      <c r="D773" s="3"/>
      <c r="E773" s="3"/>
    </row>
    <row r="774" spans="1:5" ht="12.75">
      <c r="A774" s="3"/>
      <c r="B774" s="3"/>
      <c r="C774" s="3"/>
      <c r="D774" s="3"/>
      <c r="E774" s="3"/>
    </row>
    <row r="775" spans="1:5" ht="12.75">
      <c r="A775" s="3"/>
      <c r="B775" s="3"/>
      <c r="C775" s="3"/>
      <c r="D775" s="3"/>
      <c r="E775" s="3"/>
    </row>
    <row r="776" spans="1:5" ht="12.75">
      <c r="A776" s="3"/>
      <c r="B776" s="3"/>
      <c r="C776" s="3"/>
      <c r="D776" s="3"/>
      <c r="E776" s="3"/>
    </row>
    <row r="777" spans="1:5" ht="12.75">
      <c r="A777" s="3"/>
      <c r="B777" s="3"/>
      <c r="C777" s="3"/>
      <c r="D777" s="3"/>
      <c r="E777" s="3"/>
    </row>
    <row r="778" spans="1:5" ht="12.75">
      <c r="A778" s="3"/>
      <c r="B778" s="3"/>
      <c r="C778" s="3"/>
      <c r="D778" s="3"/>
      <c r="E778" s="3"/>
    </row>
    <row r="779" spans="1:5" ht="12.75">
      <c r="A779" s="3"/>
      <c r="B779" s="3"/>
      <c r="C779" s="3"/>
      <c r="D779" s="3"/>
      <c r="E779" s="3"/>
    </row>
    <row r="780" spans="1:5" ht="12.75">
      <c r="A780" s="3"/>
      <c r="B780" s="3"/>
      <c r="C780" s="3"/>
      <c r="D780" s="3"/>
      <c r="E780" s="3"/>
    </row>
    <row r="781" spans="1:5" ht="12.75">
      <c r="A781" s="3"/>
      <c r="B781" s="3"/>
      <c r="C781" s="3"/>
      <c r="D781" s="3"/>
      <c r="E781" s="3"/>
    </row>
    <row r="782" spans="1:5" ht="12.75">
      <c r="A782" s="3"/>
      <c r="B782" s="3"/>
      <c r="C782" s="3"/>
      <c r="D782" s="3"/>
      <c r="E782" s="3"/>
    </row>
    <row r="783" spans="1:5" ht="12.75">
      <c r="A783" s="3"/>
      <c r="B783" s="3"/>
      <c r="C783" s="3"/>
      <c r="D783" s="3"/>
      <c r="E783" s="3"/>
    </row>
    <row r="784" spans="1:5" ht="12.75">
      <c r="A784" s="3"/>
      <c r="B784" s="3"/>
      <c r="C784" s="3"/>
      <c r="D784" s="3"/>
      <c r="E784" s="3"/>
    </row>
    <row r="785" spans="1:5" ht="12.75">
      <c r="A785" s="3"/>
      <c r="B785" s="3"/>
      <c r="C785" s="3"/>
      <c r="D785" s="3"/>
      <c r="E785" s="3"/>
    </row>
    <row r="786" spans="1:5" ht="12.75">
      <c r="A786" s="3"/>
      <c r="B786" s="3"/>
      <c r="C786" s="3"/>
      <c r="D786" s="3"/>
      <c r="E786" s="3"/>
    </row>
    <row r="787" spans="1:5" ht="12.75">
      <c r="A787" s="3"/>
      <c r="B787" s="3"/>
      <c r="C787" s="3"/>
      <c r="D787" s="3"/>
      <c r="E787" s="3"/>
    </row>
    <row r="788" spans="1:5" ht="12.75">
      <c r="A788" s="3"/>
      <c r="B788" s="3"/>
      <c r="C788" s="3"/>
      <c r="D788" s="3"/>
      <c r="E788" s="3"/>
    </row>
    <row r="789" spans="1:5" ht="12.75">
      <c r="A789" s="3"/>
      <c r="B789" s="3"/>
      <c r="C789" s="3"/>
      <c r="D789" s="3"/>
      <c r="E789" s="3"/>
    </row>
    <row r="790" spans="1:5" ht="12.75">
      <c r="A790" s="3"/>
      <c r="B790" s="3"/>
      <c r="C790" s="3"/>
      <c r="D790" s="3"/>
      <c r="E790" s="3"/>
    </row>
    <row r="791" spans="1:5" ht="12.75">
      <c r="A791" s="3"/>
      <c r="B791" s="3"/>
      <c r="C791" s="3"/>
      <c r="D791" s="3"/>
      <c r="E791" s="3"/>
    </row>
    <row r="792" spans="1:5" ht="12.75">
      <c r="A792" s="3"/>
      <c r="B792" s="3"/>
      <c r="C792" s="3"/>
      <c r="D792" s="3"/>
      <c r="E792" s="3"/>
    </row>
    <row r="793" spans="1:5" ht="12.75">
      <c r="A793" s="3"/>
      <c r="B793" s="3"/>
      <c r="C793" s="3"/>
      <c r="D793" s="3"/>
      <c r="E793" s="3"/>
    </row>
    <row r="794" spans="1:5" ht="12.75">
      <c r="A794" s="3"/>
      <c r="B794" s="3"/>
      <c r="C794" s="3"/>
      <c r="D794" s="3"/>
      <c r="E794" s="3"/>
    </row>
    <row r="795" spans="1:5" ht="12.75">
      <c r="A795" s="3"/>
      <c r="B795" s="3"/>
      <c r="C795" s="3"/>
      <c r="D795" s="3"/>
      <c r="E795" s="3"/>
    </row>
    <row r="796" spans="1:5" ht="12.75">
      <c r="A796" s="3"/>
      <c r="B796" s="3"/>
      <c r="C796" s="3"/>
      <c r="D796" s="3"/>
      <c r="E796" s="3"/>
    </row>
    <row r="797" spans="1:5" ht="12.75">
      <c r="A797" s="3"/>
      <c r="B797" s="3"/>
      <c r="C797" s="3"/>
      <c r="D797" s="3"/>
      <c r="E797" s="3"/>
    </row>
    <row r="798" spans="1:5" ht="12.75">
      <c r="A798" s="3"/>
      <c r="B798" s="3"/>
      <c r="C798" s="3"/>
      <c r="D798" s="3"/>
      <c r="E798" s="3"/>
    </row>
    <row r="799" spans="1:5" ht="12.75">
      <c r="A799" s="3"/>
      <c r="B799" s="3"/>
      <c r="C799" s="3"/>
      <c r="D799" s="3"/>
      <c r="E799" s="3"/>
    </row>
    <row r="800" spans="1:5" ht="12.75">
      <c r="A800" s="3"/>
      <c r="B800" s="3"/>
      <c r="C800" s="3"/>
      <c r="D800" s="3"/>
      <c r="E800" s="3"/>
    </row>
    <row r="801" spans="1:5" ht="12.75">
      <c r="A801" s="3"/>
      <c r="B801" s="3"/>
      <c r="C801" s="3"/>
      <c r="D801" s="3"/>
      <c r="E801" s="3"/>
    </row>
    <row r="802" spans="1:5" ht="12.75">
      <c r="A802" s="3"/>
      <c r="B802" s="3"/>
      <c r="C802" s="3"/>
      <c r="D802" s="3"/>
      <c r="E802" s="3"/>
    </row>
    <row r="803" spans="1:5" ht="12.75">
      <c r="A803" s="3"/>
      <c r="B803" s="3"/>
      <c r="C803" s="3"/>
      <c r="D803" s="3"/>
      <c r="E803" s="3"/>
    </row>
    <row r="804" spans="1:5" ht="12.75">
      <c r="A804" s="3"/>
      <c r="B804" s="3"/>
      <c r="C804" s="3"/>
      <c r="D804" s="3"/>
      <c r="E804" s="3"/>
    </row>
    <row r="805" spans="1:5" ht="12.75">
      <c r="A805" s="3"/>
      <c r="B805" s="3"/>
      <c r="C805" s="3"/>
      <c r="D805" s="3"/>
      <c r="E805" s="3"/>
    </row>
    <row r="806" spans="1:5" ht="12.75">
      <c r="A806" s="3"/>
      <c r="B806" s="3"/>
      <c r="C806" s="3"/>
      <c r="D806" s="3"/>
      <c r="E806" s="3"/>
    </row>
    <row r="807" spans="1:5" ht="12.75">
      <c r="A807" s="3"/>
      <c r="B807" s="3"/>
      <c r="C807" s="3"/>
      <c r="D807" s="3"/>
      <c r="E807" s="3"/>
    </row>
    <row r="808" spans="1:5" ht="12.75">
      <c r="A808" s="3"/>
      <c r="B808" s="3"/>
      <c r="C808" s="3"/>
      <c r="D808" s="3"/>
      <c r="E808" s="3"/>
    </row>
    <row r="809" spans="1:5" ht="12.75">
      <c r="A809" s="3"/>
      <c r="B809" s="3"/>
      <c r="C809" s="3"/>
      <c r="D809" s="3"/>
      <c r="E809" s="3"/>
    </row>
    <row r="810" spans="1:5" ht="12.75">
      <c r="A810" s="3"/>
      <c r="B810" s="3"/>
      <c r="C810" s="3"/>
      <c r="D810" s="3"/>
      <c r="E810" s="3"/>
    </row>
    <row r="811" spans="1:5" ht="12.75">
      <c r="A811" s="3"/>
      <c r="B811" s="3"/>
      <c r="C811" s="3"/>
      <c r="D811" s="3"/>
      <c r="E811" s="3"/>
    </row>
    <row r="812" spans="1:5" ht="12.75">
      <c r="A812" s="3"/>
      <c r="B812" s="3"/>
      <c r="C812" s="3"/>
      <c r="D812" s="3"/>
      <c r="E812" s="3"/>
    </row>
    <row r="813" spans="1:5" ht="12.75">
      <c r="A813" s="3"/>
      <c r="B813" s="3"/>
      <c r="C813" s="3"/>
      <c r="D813" s="3"/>
      <c r="E813" s="3"/>
    </row>
    <row r="814" spans="1:5" ht="12.75">
      <c r="A814" s="3"/>
      <c r="B814" s="3"/>
      <c r="C814" s="3"/>
      <c r="D814" s="3"/>
      <c r="E814" s="3"/>
    </row>
    <row r="815" spans="1:5" ht="12.75">
      <c r="A815" s="3"/>
      <c r="B815" s="3"/>
      <c r="C815" s="3"/>
      <c r="D815" s="3"/>
      <c r="E815" s="3"/>
    </row>
    <row r="816" spans="1:5" ht="12.75">
      <c r="A816" s="3"/>
      <c r="B816" s="3"/>
      <c r="C816" s="3"/>
      <c r="D816" s="3"/>
      <c r="E816" s="3"/>
    </row>
    <row r="817" spans="1:5" ht="12.75">
      <c r="A817" s="3"/>
      <c r="B817" s="3"/>
      <c r="C817" s="3"/>
      <c r="D817" s="3"/>
      <c r="E817" s="3"/>
    </row>
    <row r="818" spans="1:5" ht="12.75">
      <c r="A818" s="3"/>
      <c r="B818" s="3"/>
      <c r="C818" s="3"/>
      <c r="D818" s="3"/>
      <c r="E818" s="3"/>
    </row>
    <row r="819" spans="1:5" ht="12.75">
      <c r="A819" s="3"/>
      <c r="B819" s="3"/>
      <c r="C819" s="3"/>
      <c r="D819" s="3"/>
      <c r="E819" s="3"/>
    </row>
    <row r="820" spans="1:5" ht="12.75">
      <c r="A820" s="3"/>
      <c r="B820" s="3"/>
      <c r="C820" s="3"/>
      <c r="D820" s="3"/>
      <c r="E820" s="3"/>
    </row>
    <row r="821" spans="1:5" ht="12.75">
      <c r="A821" s="3"/>
      <c r="B821" s="3"/>
      <c r="C821" s="3"/>
      <c r="D821" s="3"/>
      <c r="E821" s="3"/>
    </row>
    <row r="822" spans="1:5" ht="12.75">
      <c r="A822" s="3"/>
      <c r="B822" s="3"/>
      <c r="C822" s="3"/>
      <c r="D822" s="3"/>
      <c r="E822" s="3"/>
    </row>
    <row r="823" spans="1:5" ht="12.75">
      <c r="A823" s="3"/>
      <c r="B823" s="3"/>
      <c r="C823" s="3"/>
      <c r="D823" s="3"/>
      <c r="E823" s="3"/>
    </row>
    <row r="824" spans="1:5" ht="12.75">
      <c r="A824" s="3"/>
      <c r="B824" s="3"/>
      <c r="C824" s="3"/>
      <c r="D824" s="3"/>
      <c r="E824" s="3"/>
    </row>
    <row r="825" spans="1:5" ht="12.75">
      <c r="A825" s="3"/>
      <c r="B825" s="3"/>
      <c r="C825" s="3"/>
      <c r="D825" s="3"/>
      <c r="E825" s="3"/>
    </row>
    <row r="826" spans="1:5" ht="12.75">
      <c r="A826" s="3"/>
      <c r="B826" s="3"/>
      <c r="C826" s="3"/>
      <c r="D826" s="3"/>
      <c r="E826" s="3"/>
    </row>
    <row r="827" spans="1:5" ht="12.75">
      <c r="A827" s="3"/>
      <c r="B827" s="3"/>
      <c r="C827" s="3"/>
      <c r="D827" s="3"/>
      <c r="E827" s="3"/>
    </row>
    <row r="828" spans="1:5" ht="12.75">
      <c r="A828" s="3"/>
      <c r="B828" s="3"/>
      <c r="C828" s="3"/>
      <c r="D828" s="3"/>
      <c r="E828" s="3"/>
    </row>
    <row r="829" spans="1:5" ht="12.75">
      <c r="A829" s="3"/>
      <c r="B829" s="3"/>
      <c r="C829" s="3"/>
      <c r="D829" s="3"/>
      <c r="E829" s="3"/>
    </row>
    <row r="830" spans="1:5" ht="12.75">
      <c r="A830" s="3"/>
      <c r="B830" s="3"/>
      <c r="C830" s="3"/>
      <c r="D830" s="3"/>
      <c r="E830" s="3"/>
    </row>
    <row r="831" spans="1:5" ht="12.75">
      <c r="A831" s="3"/>
      <c r="B831" s="3"/>
      <c r="C831" s="3"/>
      <c r="D831" s="3"/>
      <c r="E831" s="3"/>
    </row>
    <row r="832" spans="1:5" ht="12.75">
      <c r="A832" s="3"/>
      <c r="B832" s="3"/>
      <c r="C832" s="3"/>
      <c r="D832" s="3"/>
      <c r="E832" s="3"/>
    </row>
    <row r="833" spans="1:5" ht="12.75">
      <c r="A833" s="3"/>
      <c r="B833" s="3"/>
      <c r="C833" s="3"/>
      <c r="D833" s="3"/>
      <c r="E833" s="3"/>
    </row>
    <row r="834" spans="1:5" ht="12.75">
      <c r="A834" s="3"/>
      <c r="B834" s="3"/>
      <c r="C834" s="3"/>
      <c r="D834" s="3"/>
      <c r="E834" s="3"/>
    </row>
    <row r="835" spans="1:5" ht="12.75">
      <c r="A835" s="3"/>
      <c r="B835" s="3"/>
      <c r="C835" s="3"/>
      <c r="D835" s="3"/>
      <c r="E835" s="3"/>
    </row>
    <row r="836" spans="1:5" ht="12.75">
      <c r="A836" s="3"/>
      <c r="B836" s="3"/>
      <c r="C836" s="3"/>
      <c r="D836" s="3"/>
      <c r="E836" s="3"/>
    </row>
    <row r="837" spans="1:5" ht="12.75">
      <c r="A837" s="3"/>
      <c r="B837" s="3"/>
      <c r="C837" s="3"/>
      <c r="D837" s="3"/>
      <c r="E837" s="3"/>
    </row>
    <row r="838" spans="1:5" ht="12.75">
      <c r="A838" s="3"/>
      <c r="B838" s="3"/>
      <c r="C838" s="3"/>
      <c r="D838" s="3"/>
      <c r="E838" s="3"/>
    </row>
    <row r="839" spans="1:5" ht="12.75">
      <c r="A839" s="3"/>
      <c r="B839" s="3"/>
      <c r="C839" s="3"/>
      <c r="D839" s="3"/>
      <c r="E839" s="3"/>
    </row>
    <row r="840" spans="1:5" ht="12.75">
      <c r="A840" s="3"/>
      <c r="B840" s="3"/>
      <c r="C840" s="3"/>
      <c r="D840" s="3"/>
      <c r="E840" s="3"/>
    </row>
    <row r="841" spans="1:5" ht="12.75">
      <c r="A841" s="3"/>
      <c r="B841" s="3"/>
      <c r="C841" s="3"/>
      <c r="D841" s="3"/>
      <c r="E841" s="3"/>
    </row>
    <row r="842" spans="1:5" ht="12.75">
      <c r="A842" s="3"/>
      <c r="B842" s="3"/>
      <c r="C842" s="3"/>
      <c r="D842" s="3"/>
      <c r="E842" s="3"/>
    </row>
    <row r="843" spans="1:5" ht="12.75">
      <c r="A843" s="3"/>
      <c r="B843" s="3"/>
      <c r="C843" s="3"/>
      <c r="D843" s="3"/>
      <c r="E843" s="3"/>
    </row>
    <row r="844" spans="1:5" ht="12.75">
      <c r="A844" s="3"/>
      <c r="B844" s="3"/>
      <c r="C844" s="3"/>
      <c r="D844" s="3"/>
      <c r="E844" s="3"/>
    </row>
    <row r="845" spans="1:5" ht="12.75">
      <c r="A845" s="3"/>
      <c r="B845" s="3"/>
      <c r="C845" s="3"/>
      <c r="D845" s="3"/>
      <c r="E845" s="3"/>
    </row>
    <row r="846" spans="1:5" ht="12.75">
      <c r="A846" s="3"/>
      <c r="B846" s="3"/>
      <c r="C846" s="3"/>
      <c r="D846" s="3"/>
      <c r="E846" s="3"/>
    </row>
    <row r="847" spans="1:5" ht="12.75">
      <c r="A847" s="3"/>
      <c r="B847" s="3"/>
      <c r="C847" s="3"/>
      <c r="D847" s="3"/>
      <c r="E847" s="3"/>
    </row>
    <row r="848" spans="1:5" ht="12.75">
      <c r="A848" s="3"/>
      <c r="B848" s="3"/>
      <c r="C848" s="3"/>
      <c r="D848" s="3"/>
      <c r="E848" s="3"/>
    </row>
    <row r="849" spans="1:5" ht="12.75">
      <c r="A849" s="3"/>
      <c r="B849" s="3"/>
      <c r="C849" s="3"/>
      <c r="D849" s="3"/>
      <c r="E849" s="3"/>
    </row>
    <row r="850" spans="1:5" ht="12.75">
      <c r="A850" s="3"/>
      <c r="B850" s="3"/>
      <c r="C850" s="3"/>
      <c r="D850" s="3"/>
      <c r="E850" s="3"/>
    </row>
    <row r="851" spans="1:5" ht="12.75">
      <c r="A851" s="3"/>
      <c r="B851" s="3"/>
      <c r="C851" s="3"/>
      <c r="D851" s="3"/>
      <c r="E851" s="3"/>
    </row>
    <row r="852" spans="1:5" ht="12.75">
      <c r="A852" s="3"/>
      <c r="B852" s="3"/>
      <c r="C852" s="3"/>
      <c r="D852" s="3"/>
      <c r="E852" s="3"/>
    </row>
    <row r="853" spans="1:5" ht="12.75">
      <c r="A853" s="3"/>
      <c r="B853" s="3"/>
      <c r="C853" s="3"/>
      <c r="D853" s="3"/>
      <c r="E853" s="3"/>
    </row>
    <row r="854" spans="1:5" ht="12.75">
      <c r="A854" s="3"/>
      <c r="B854" s="3"/>
      <c r="C854" s="3"/>
      <c r="D854" s="3"/>
      <c r="E854" s="3"/>
    </row>
    <row r="855" spans="1:5" ht="12.75">
      <c r="A855" s="3"/>
      <c r="B855" s="3"/>
      <c r="C855" s="3"/>
      <c r="D855" s="3"/>
      <c r="E855" s="3"/>
    </row>
    <row r="856" spans="1:5" ht="12.75">
      <c r="A856" s="3"/>
      <c r="B856" s="3"/>
      <c r="C856" s="3"/>
      <c r="D856" s="3"/>
      <c r="E856" s="3"/>
    </row>
    <row r="857" spans="1:5" ht="12.75">
      <c r="A857" s="3"/>
      <c r="B857" s="3"/>
      <c r="C857" s="3"/>
      <c r="D857" s="3"/>
      <c r="E857" s="3"/>
    </row>
    <row r="858" spans="1:5" ht="12.75">
      <c r="A858" s="3"/>
      <c r="B858" s="3"/>
      <c r="C858" s="3"/>
      <c r="D858" s="3"/>
      <c r="E858" s="3"/>
    </row>
    <row r="859" spans="1:5" ht="12.75">
      <c r="A859" s="3"/>
      <c r="B859" s="3"/>
      <c r="C859" s="3"/>
      <c r="D859" s="3"/>
      <c r="E859" s="3"/>
    </row>
    <row r="860" spans="1:5" ht="12.75">
      <c r="A860" s="3"/>
      <c r="B860" s="3"/>
      <c r="C860" s="3"/>
      <c r="D860" s="3"/>
      <c r="E860" s="3"/>
    </row>
    <row r="861" spans="1:5" ht="12.75">
      <c r="A861" s="3"/>
      <c r="B861" s="3"/>
      <c r="C861" s="3"/>
      <c r="D861" s="3"/>
      <c r="E861" s="3"/>
    </row>
    <row r="862" spans="1:5" ht="12.75">
      <c r="A862" s="3"/>
      <c r="B862" s="3"/>
      <c r="C862" s="3"/>
      <c r="D862" s="3"/>
      <c r="E862" s="3"/>
    </row>
    <row r="863" spans="1:5" ht="12.75">
      <c r="A863" s="3"/>
      <c r="B863" s="3"/>
      <c r="C863" s="3"/>
      <c r="D863" s="3"/>
      <c r="E863" s="3"/>
    </row>
    <row r="864" spans="1:5" ht="12.75">
      <c r="A864" s="3"/>
      <c r="B864" s="3"/>
      <c r="C864" s="3"/>
      <c r="D864" s="3"/>
      <c r="E864" s="3"/>
    </row>
    <row r="865" spans="1:5" ht="12.75">
      <c r="A865" s="3"/>
      <c r="B865" s="3"/>
      <c r="C865" s="3"/>
      <c r="D865" s="3"/>
      <c r="E865" s="3"/>
    </row>
    <row r="866" spans="1:5" ht="12.75">
      <c r="A866" s="3"/>
      <c r="B866" s="3"/>
      <c r="C866" s="3"/>
      <c r="D866" s="3"/>
      <c r="E866" s="3"/>
    </row>
    <row r="867" spans="1:5" ht="12.75">
      <c r="A867" s="3"/>
      <c r="B867" s="3"/>
      <c r="C867" s="3"/>
      <c r="D867" s="3"/>
      <c r="E867" s="3"/>
    </row>
    <row r="868" spans="1:5" ht="12.75">
      <c r="A868" s="3"/>
      <c r="B868" s="3"/>
      <c r="C868" s="3"/>
      <c r="D868" s="3"/>
      <c r="E868" s="3"/>
    </row>
    <row r="869" spans="1:5" ht="12.75">
      <c r="A869" s="3"/>
      <c r="B869" s="3"/>
      <c r="C869" s="3"/>
      <c r="D869" s="3"/>
      <c r="E869" s="3"/>
    </row>
    <row r="870" spans="1:5" ht="12.75">
      <c r="A870" s="3"/>
      <c r="B870" s="3"/>
      <c r="C870" s="3"/>
      <c r="D870" s="3"/>
      <c r="E870" s="3"/>
    </row>
    <row r="871" spans="1:5" ht="12.75">
      <c r="A871" s="3"/>
      <c r="B871" s="3"/>
      <c r="C871" s="3"/>
      <c r="D871" s="3"/>
      <c r="E871" s="3"/>
    </row>
    <row r="872" spans="1:5" ht="12.75">
      <c r="A872" s="3"/>
      <c r="B872" s="3"/>
      <c r="C872" s="3"/>
      <c r="D872" s="3"/>
      <c r="E872" s="3"/>
    </row>
    <row r="873" spans="1:5" ht="12.75">
      <c r="A873" s="3"/>
      <c r="B873" s="3"/>
      <c r="C873" s="3"/>
      <c r="D873" s="3"/>
      <c r="E873" s="3"/>
    </row>
    <row r="874" spans="1:5" ht="12.75">
      <c r="A874" s="3"/>
      <c r="B874" s="3"/>
      <c r="C874" s="3"/>
      <c r="D874" s="3"/>
      <c r="E874" s="3"/>
    </row>
    <row r="875" spans="1:5" ht="12.75">
      <c r="A875" s="3"/>
      <c r="B875" s="3"/>
      <c r="C875" s="3"/>
      <c r="D875" s="3"/>
      <c r="E875" s="3"/>
    </row>
    <row r="876" spans="1:5" ht="12.75">
      <c r="A876" s="3"/>
      <c r="B876" s="3"/>
      <c r="C876" s="3"/>
      <c r="D876" s="3"/>
      <c r="E876" s="3"/>
    </row>
    <row r="877" spans="1:5" ht="12.75">
      <c r="A877" s="3"/>
      <c r="B877" s="3"/>
      <c r="C877" s="3"/>
      <c r="D877" s="3"/>
      <c r="E877" s="3"/>
    </row>
    <row r="878" spans="1:5" ht="12.75">
      <c r="A878" s="3"/>
      <c r="B878" s="3"/>
      <c r="C878" s="3"/>
      <c r="D878" s="3"/>
      <c r="E878" s="3"/>
    </row>
    <row r="879" spans="1:5" ht="12.75">
      <c r="A879" s="3"/>
      <c r="B879" s="3"/>
      <c r="C879" s="3"/>
      <c r="D879" s="3"/>
      <c r="E879" s="3"/>
    </row>
    <row r="880" spans="1:5" ht="12.75">
      <c r="A880" s="3"/>
      <c r="B880" s="3"/>
      <c r="C880" s="3"/>
      <c r="D880" s="3"/>
      <c r="E880" s="3"/>
    </row>
    <row r="881" spans="1:5" ht="12.75">
      <c r="A881" s="3"/>
      <c r="B881" s="3"/>
      <c r="C881" s="3"/>
      <c r="D881" s="3"/>
      <c r="E881" s="3"/>
    </row>
    <row r="882" spans="1:5" ht="12.75">
      <c r="A882" s="3"/>
      <c r="B882" s="3"/>
      <c r="C882" s="3"/>
      <c r="D882" s="3"/>
      <c r="E882" s="3"/>
    </row>
    <row r="883" spans="1:5" ht="12.75">
      <c r="A883" s="3"/>
      <c r="B883" s="3"/>
      <c r="C883" s="3"/>
      <c r="D883" s="3"/>
      <c r="E883" s="3"/>
    </row>
    <row r="884" spans="1:5" ht="12.75">
      <c r="A884" s="3"/>
      <c r="B884" s="3"/>
      <c r="C884" s="3"/>
      <c r="D884" s="3"/>
      <c r="E884" s="3"/>
    </row>
    <row r="885" spans="1:5" ht="12.75">
      <c r="A885" s="3"/>
      <c r="B885" s="3"/>
      <c r="C885" s="3"/>
      <c r="D885" s="3"/>
      <c r="E885" s="3"/>
    </row>
    <row r="886" spans="1:5" ht="12.75">
      <c r="A886" s="3"/>
      <c r="B886" s="3"/>
      <c r="C886" s="3"/>
      <c r="D886" s="3"/>
      <c r="E886" s="3"/>
    </row>
    <row r="887" spans="1:5" ht="12.75">
      <c r="A887" s="3"/>
      <c r="B887" s="3"/>
      <c r="C887" s="3"/>
      <c r="D887" s="3"/>
      <c r="E887" s="3"/>
    </row>
    <row r="888" spans="1:5" ht="12.75">
      <c r="A888" s="3"/>
      <c r="B888" s="3"/>
      <c r="C888" s="3"/>
      <c r="D888" s="3"/>
      <c r="E888" s="3"/>
    </row>
    <row r="889" spans="1:5" ht="12.75">
      <c r="A889" s="3"/>
      <c r="B889" s="3"/>
      <c r="C889" s="3"/>
      <c r="D889" s="3"/>
      <c r="E889" s="3"/>
    </row>
    <row r="890" spans="1:5" ht="12.75">
      <c r="A890" s="3"/>
      <c r="B890" s="3"/>
      <c r="C890" s="3"/>
      <c r="D890" s="3"/>
      <c r="E890" s="3"/>
    </row>
    <row r="891" spans="1:5" ht="12.75">
      <c r="A891" s="3"/>
      <c r="B891" s="3"/>
      <c r="C891" s="3"/>
      <c r="D891" s="3"/>
      <c r="E891" s="3"/>
    </row>
    <row r="892" spans="1:5" ht="12.75">
      <c r="A892" s="3"/>
      <c r="B892" s="3"/>
      <c r="C892" s="3"/>
      <c r="D892" s="3"/>
      <c r="E892" s="3"/>
    </row>
    <row r="893" spans="1:5" ht="12.75">
      <c r="A893" s="3"/>
      <c r="B893" s="3"/>
      <c r="C893" s="3"/>
      <c r="D893" s="3"/>
      <c r="E893" s="3"/>
    </row>
    <row r="894" spans="1:5" ht="12.75">
      <c r="A894" s="3"/>
      <c r="B894" s="3"/>
      <c r="C894" s="3"/>
      <c r="D894" s="3"/>
      <c r="E894" s="3"/>
    </row>
    <row r="895" spans="1:5" ht="12.75">
      <c r="A895" s="3"/>
      <c r="B895" s="3"/>
      <c r="C895" s="3"/>
      <c r="D895" s="3"/>
      <c r="E895" s="3"/>
    </row>
    <row r="896" spans="1:5" ht="12.75">
      <c r="A896" s="3"/>
      <c r="B896" s="3"/>
      <c r="C896" s="3"/>
      <c r="D896" s="3"/>
      <c r="E896" s="3"/>
    </row>
    <row r="897" spans="1:5" ht="12.75">
      <c r="A897" s="3"/>
      <c r="B897" s="3"/>
      <c r="C897" s="3"/>
      <c r="D897" s="3"/>
      <c r="E897" s="3"/>
    </row>
    <row r="898" spans="1:5" ht="12.75">
      <c r="A898" s="3"/>
      <c r="B898" s="3"/>
      <c r="C898" s="3"/>
      <c r="D898" s="3"/>
      <c r="E898" s="3"/>
    </row>
    <row r="899" spans="1:5" ht="12.75">
      <c r="A899" s="3"/>
      <c r="B899" s="3"/>
      <c r="C899" s="3"/>
      <c r="D899" s="3"/>
      <c r="E899" s="3"/>
    </row>
    <row r="900" spans="1:5" ht="12.75">
      <c r="A900" s="3"/>
      <c r="B900" s="3"/>
      <c r="C900" s="3"/>
      <c r="D900" s="3"/>
      <c r="E900" s="3"/>
    </row>
    <row r="901" spans="1:5" ht="12.75">
      <c r="A901" s="3"/>
      <c r="B901" s="3"/>
      <c r="C901" s="3"/>
      <c r="D901" s="3"/>
      <c r="E901" s="3"/>
    </row>
    <row r="902" spans="1:5" ht="12.75">
      <c r="A902" s="3"/>
      <c r="B902" s="3"/>
      <c r="C902" s="3"/>
      <c r="D902" s="3"/>
      <c r="E902" s="3"/>
    </row>
    <row r="903" spans="1:5" ht="12.75">
      <c r="A903" s="3"/>
      <c r="B903" s="3"/>
      <c r="C903" s="3"/>
      <c r="D903" s="3"/>
      <c r="E903" s="3"/>
    </row>
    <row r="904" spans="1:5" ht="12.75">
      <c r="A904" s="3"/>
      <c r="B904" s="3"/>
      <c r="C904" s="3"/>
      <c r="D904" s="3"/>
      <c r="E904" s="3"/>
    </row>
    <row r="905" spans="1:5" ht="12.75">
      <c r="A905" s="3"/>
      <c r="B905" s="3"/>
      <c r="C905" s="3"/>
      <c r="D905" s="3"/>
      <c r="E905" s="3"/>
    </row>
    <row r="906" spans="1:5" ht="12.75">
      <c r="A906" s="3"/>
      <c r="B906" s="3"/>
      <c r="C906" s="3"/>
      <c r="D906" s="3"/>
      <c r="E906" s="3"/>
    </row>
    <row r="907" spans="1:5" ht="12.75">
      <c r="A907" s="3"/>
      <c r="B907" s="3"/>
      <c r="C907" s="3"/>
      <c r="D907" s="3"/>
      <c r="E907" s="3"/>
    </row>
    <row r="908" spans="1:5" ht="12.75">
      <c r="A908" s="3"/>
      <c r="B908" s="3"/>
      <c r="C908" s="3"/>
      <c r="D908" s="3"/>
      <c r="E908" s="3"/>
    </row>
    <row r="909" spans="1:5" ht="12.75">
      <c r="A909" s="3"/>
      <c r="B909" s="3"/>
      <c r="C909" s="3"/>
      <c r="D909" s="3"/>
      <c r="E909" s="3"/>
    </row>
    <row r="910" spans="1:5" ht="12.75">
      <c r="A910" s="3"/>
      <c r="B910" s="3"/>
      <c r="C910" s="3"/>
      <c r="D910" s="3"/>
      <c r="E910" s="3"/>
    </row>
    <row r="911" spans="1:5" ht="12.75">
      <c r="A911" s="3"/>
      <c r="B911" s="3"/>
      <c r="C911" s="3"/>
      <c r="D911" s="3"/>
      <c r="E911" s="3"/>
    </row>
    <row r="912" spans="1:5" ht="12.75">
      <c r="A912" s="3"/>
      <c r="B912" s="3"/>
      <c r="C912" s="3"/>
      <c r="D912" s="3"/>
      <c r="E912" s="3"/>
    </row>
    <row r="913" spans="1:5" ht="12.75">
      <c r="A913" s="3"/>
      <c r="B913" s="3"/>
      <c r="C913" s="3"/>
      <c r="D913" s="3"/>
      <c r="E913" s="3"/>
    </row>
    <row r="914" spans="1:5" ht="12.75">
      <c r="A914" s="3"/>
      <c r="B914" s="3"/>
      <c r="C914" s="3"/>
      <c r="D914" s="3"/>
      <c r="E914" s="3"/>
    </row>
    <row r="915" spans="1:5" ht="12.75">
      <c r="A915" s="3"/>
      <c r="B915" s="3"/>
      <c r="C915" s="3"/>
      <c r="D915" s="3"/>
      <c r="E915" s="3"/>
    </row>
    <row r="916" spans="1:5" ht="12.75">
      <c r="A916" s="3"/>
      <c r="B916" s="3"/>
      <c r="C916" s="3"/>
      <c r="D916" s="3"/>
      <c r="E916" s="3"/>
    </row>
    <row r="917" spans="1:5" ht="12.75">
      <c r="A917" s="3"/>
      <c r="B917" s="3"/>
      <c r="C917" s="3"/>
      <c r="D917" s="3"/>
      <c r="E917" s="3"/>
    </row>
    <row r="918" spans="1:5" ht="12.75">
      <c r="A918" s="3"/>
      <c r="B918" s="3"/>
      <c r="C918" s="3"/>
      <c r="D918" s="3"/>
      <c r="E918" s="3"/>
    </row>
    <row r="919" spans="1:5" ht="12.75">
      <c r="A919" s="3"/>
      <c r="B919" s="3"/>
      <c r="C919" s="3"/>
      <c r="D919" s="3"/>
      <c r="E919" s="3"/>
    </row>
    <row r="920" spans="1:5" ht="12.75">
      <c r="A920" s="3"/>
      <c r="B920" s="3"/>
      <c r="C920" s="3"/>
      <c r="D920" s="3"/>
      <c r="E920" s="3"/>
    </row>
    <row r="921" spans="1:5" ht="12.75">
      <c r="A921" s="3"/>
      <c r="B921" s="3"/>
      <c r="C921" s="3"/>
      <c r="D921" s="3"/>
      <c r="E921" s="3"/>
    </row>
    <row r="922" spans="1:5" ht="12.75">
      <c r="A922" s="3"/>
      <c r="B922" s="3"/>
      <c r="C922" s="3"/>
      <c r="D922" s="3"/>
      <c r="E922" s="3"/>
    </row>
    <row r="923" spans="1:5" ht="12.75">
      <c r="A923" s="3"/>
      <c r="B923" s="3"/>
      <c r="C923" s="3"/>
      <c r="D923" s="3"/>
      <c r="E923" s="3"/>
    </row>
    <row r="924" spans="1:5" ht="12.75">
      <c r="A924" s="3"/>
      <c r="B924" s="3"/>
      <c r="C924" s="3"/>
      <c r="D924" s="3"/>
      <c r="E924" s="3"/>
    </row>
    <row r="925" spans="1:5" ht="12.75">
      <c r="A925" s="3"/>
      <c r="B925" s="3"/>
      <c r="C925" s="3"/>
      <c r="D925" s="3"/>
      <c r="E925" s="3"/>
    </row>
    <row r="926" spans="1:5" ht="12.75">
      <c r="A926" s="3"/>
      <c r="B926" s="3"/>
      <c r="C926" s="3"/>
      <c r="D926" s="3"/>
      <c r="E926" s="3"/>
    </row>
    <row r="927" spans="1:5" ht="12.75">
      <c r="A927" s="3"/>
      <c r="B927" s="3"/>
      <c r="C927" s="3"/>
      <c r="D927" s="3"/>
      <c r="E927" s="3"/>
    </row>
    <row r="928" spans="1:5" ht="12.75">
      <c r="A928" s="3"/>
      <c r="B928" s="3"/>
      <c r="C928" s="3"/>
      <c r="D928" s="3"/>
      <c r="E928" s="3"/>
    </row>
    <row r="929" spans="1:5" ht="12.75">
      <c r="A929" s="3"/>
      <c r="B929" s="3"/>
      <c r="C929" s="3"/>
      <c r="D929" s="3"/>
      <c r="E929" s="3"/>
    </row>
    <row r="930" spans="1:5" ht="12.75">
      <c r="A930" s="3"/>
      <c r="B930" s="3"/>
      <c r="C930" s="3"/>
      <c r="D930" s="3"/>
      <c r="E930" s="3"/>
    </row>
    <row r="931" spans="1:5" ht="12.75">
      <c r="A931" s="3"/>
      <c r="B931" s="3"/>
      <c r="C931" s="3"/>
      <c r="D931" s="3"/>
      <c r="E931" s="3"/>
    </row>
    <row r="932" spans="1:5" ht="12.75">
      <c r="A932" s="3"/>
      <c r="B932" s="3"/>
      <c r="C932" s="3"/>
      <c r="D932" s="3"/>
      <c r="E932" s="3"/>
    </row>
    <row r="933" spans="1:5" ht="12.75">
      <c r="A933" s="3"/>
      <c r="B933" s="3"/>
      <c r="C933" s="3"/>
      <c r="D933" s="3"/>
      <c r="E933" s="3"/>
    </row>
    <row r="934" spans="1:5" ht="12.75">
      <c r="A934" s="3"/>
      <c r="B934" s="3"/>
      <c r="C934" s="3"/>
      <c r="D934" s="3"/>
      <c r="E934" s="3"/>
    </row>
    <row r="935" spans="1:5" ht="12.75">
      <c r="A935" s="3"/>
      <c r="B935" s="3"/>
      <c r="C935" s="3"/>
      <c r="D935" s="3"/>
      <c r="E935" s="3"/>
    </row>
    <row r="936" spans="1:5" ht="12.75">
      <c r="A936" s="3"/>
      <c r="B936" s="3"/>
      <c r="C936" s="3"/>
      <c r="D936" s="3"/>
      <c r="E936" s="3"/>
    </row>
    <row r="937" spans="1:5" ht="12.75">
      <c r="A937" s="3"/>
      <c r="B937" s="3"/>
      <c r="C937" s="3"/>
      <c r="D937" s="3"/>
      <c r="E937" s="3"/>
    </row>
    <row r="938" spans="1:5" ht="12.75">
      <c r="A938" s="3"/>
      <c r="B938" s="3"/>
      <c r="C938" s="3"/>
      <c r="D938" s="3"/>
      <c r="E938" s="3"/>
    </row>
    <row r="939" spans="1:5" ht="12.75">
      <c r="A939" s="3"/>
      <c r="B939" s="3"/>
      <c r="C939" s="3"/>
      <c r="D939" s="3"/>
      <c r="E939" s="3"/>
    </row>
    <row r="940" spans="1:5" ht="12.75">
      <c r="A940" s="3"/>
      <c r="B940" s="3"/>
      <c r="C940" s="3"/>
      <c r="D940" s="3"/>
      <c r="E940" s="3"/>
    </row>
    <row r="941" spans="1:5" ht="12.75">
      <c r="A941" s="3"/>
      <c r="B941" s="3"/>
      <c r="C941" s="3"/>
      <c r="D941" s="3"/>
      <c r="E941" s="3"/>
    </row>
    <row r="942" spans="1:5" ht="12.75">
      <c r="A942" s="3"/>
      <c r="B942" s="3"/>
      <c r="C942" s="3"/>
      <c r="D942" s="3"/>
      <c r="E942" s="3"/>
    </row>
    <row r="943" spans="1:5" ht="12.75">
      <c r="A943" s="3"/>
      <c r="B943" s="3"/>
      <c r="C943" s="3"/>
      <c r="D943" s="3"/>
      <c r="E943" s="3"/>
    </row>
    <row r="944" spans="1:5" ht="12.75">
      <c r="A944" s="3"/>
      <c r="B944" s="3"/>
      <c r="C944" s="3"/>
      <c r="D944" s="3"/>
      <c r="E944" s="3"/>
    </row>
    <row r="945" spans="1:5" ht="12.75">
      <c r="A945" s="3"/>
      <c r="B945" s="3"/>
      <c r="C945" s="3"/>
      <c r="D945" s="3"/>
      <c r="E945" s="3"/>
    </row>
    <row r="946" spans="1:5" ht="12.75">
      <c r="A946" s="3"/>
      <c r="B946" s="3"/>
      <c r="C946" s="3"/>
      <c r="D946" s="3"/>
      <c r="E946" s="3"/>
    </row>
    <row r="947" spans="1:5" ht="12.75">
      <c r="A947" s="3"/>
      <c r="B947" s="3"/>
      <c r="C947" s="3"/>
      <c r="D947" s="3"/>
      <c r="E947" s="3"/>
    </row>
    <row r="948" spans="1:5" ht="12.75">
      <c r="A948" s="3"/>
      <c r="B948" s="3"/>
      <c r="C948" s="3"/>
      <c r="D948" s="3"/>
      <c r="E948" s="3"/>
    </row>
    <row r="949" spans="1:5" ht="12.75">
      <c r="A949" s="3"/>
      <c r="B949" s="3"/>
      <c r="C949" s="3"/>
      <c r="D949" s="3"/>
      <c r="E949" s="3"/>
    </row>
    <row r="950" spans="1:5" ht="12.75">
      <c r="A950" s="3"/>
      <c r="B950" s="3"/>
      <c r="C950" s="3"/>
      <c r="D950" s="3"/>
      <c r="E950" s="3"/>
    </row>
    <row r="951" spans="1:5" ht="12.75">
      <c r="A951" s="3"/>
      <c r="B951" s="3"/>
      <c r="C951" s="3"/>
      <c r="D951" s="3"/>
      <c r="E951" s="3"/>
    </row>
    <row r="952" spans="1:5" ht="12.75">
      <c r="A952" s="3"/>
      <c r="B952" s="3"/>
      <c r="C952" s="3"/>
      <c r="D952" s="3"/>
      <c r="E952" s="3"/>
    </row>
    <row r="953" spans="1:5" ht="12.75">
      <c r="A953" s="3"/>
      <c r="B953" s="3"/>
      <c r="C953" s="3"/>
      <c r="D953" s="3"/>
      <c r="E953" s="3"/>
    </row>
    <row r="954" spans="1:5" ht="12.75">
      <c r="A954" s="3"/>
      <c r="B954" s="3"/>
      <c r="C954" s="3"/>
      <c r="D954" s="3"/>
      <c r="E954" s="3"/>
    </row>
    <row r="955" spans="1:5" ht="12.75">
      <c r="A955" s="3"/>
      <c r="B955" s="3"/>
      <c r="C955" s="3"/>
      <c r="D955" s="3"/>
      <c r="E955" s="3"/>
    </row>
    <row r="956" spans="1:5" ht="12.75">
      <c r="A956" s="3"/>
      <c r="B956" s="3"/>
      <c r="C956" s="3"/>
      <c r="D956" s="3"/>
      <c r="E956" s="3"/>
    </row>
    <row r="957" spans="1:5" ht="12.75">
      <c r="A957" s="3"/>
      <c r="B957" s="3"/>
      <c r="C957" s="3"/>
      <c r="D957" s="3"/>
      <c r="E957" s="3"/>
    </row>
    <row r="958" spans="1:5" ht="12.75">
      <c r="A958" s="3"/>
      <c r="B958" s="3"/>
      <c r="C958" s="3"/>
      <c r="D958" s="3"/>
      <c r="E958" s="3"/>
    </row>
    <row r="959" spans="1:5" ht="12.75">
      <c r="A959" s="3"/>
      <c r="B959" s="3"/>
      <c r="C959" s="3"/>
      <c r="D959" s="3"/>
      <c r="E959" s="3"/>
    </row>
    <row r="960" spans="1:5" ht="12.75">
      <c r="A960" s="3"/>
      <c r="B960" s="3"/>
      <c r="C960" s="3"/>
      <c r="D960" s="3"/>
      <c r="E960" s="3"/>
    </row>
    <row r="961" spans="1:5" ht="12.75">
      <c r="A961" s="3"/>
      <c r="B961" s="3"/>
      <c r="C961" s="3"/>
      <c r="D961" s="3"/>
      <c r="E961" s="3"/>
    </row>
    <row r="962" spans="1:5" ht="12.75">
      <c r="A962" s="3"/>
      <c r="B962" s="3"/>
      <c r="C962" s="3"/>
      <c r="D962" s="3"/>
      <c r="E962" s="3"/>
    </row>
    <row r="963" spans="1:5" ht="12.75">
      <c r="A963" s="3"/>
      <c r="B963" s="3"/>
      <c r="C963" s="3"/>
      <c r="D963" s="3"/>
      <c r="E963" s="3"/>
    </row>
    <row r="964" spans="1:5" ht="12.75">
      <c r="A964" s="3"/>
      <c r="B964" s="3"/>
      <c r="C964" s="3"/>
      <c r="D964" s="3"/>
      <c r="E964" s="3"/>
    </row>
    <row r="965" spans="1:5" ht="12.75">
      <c r="A965" s="3"/>
      <c r="B965" s="3"/>
      <c r="C965" s="3"/>
      <c r="D965" s="3"/>
      <c r="E965" s="3"/>
    </row>
    <row r="966" spans="1:5" ht="12.75">
      <c r="A966" s="3"/>
      <c r="B966" s="3"/>
      <c r="C966" s="3"/>
      <c r="D966" s="3"/>
      <c r="E966" s="3"/>
    </row>
    <row r="967" spans="1:5" ht="12.75">
      <c r="A967" s="3"/>
      <c r="B967" s="3"/>
      <c r="C967" s="3"/>
      <c r="D967" s="3"/>
      <c r="E967" s="3"/>
    </row>
    <row r="968" spans="1:5" ht="12.75">
      <c r="A968" s="3"/>
      <c r="B968" s="3"/>
      <c r="C968" s="3"/>
      <c r="D968" s="3"/>
      <c r="E968" s="3"/>
    </row>
    <row r="969" spans="1:5" ht="12.75">
      <c r="A969" s="3"/>
      <c r="B969" s="3"/>
      <c r="C969" s="3"/>
      <c r="D969" s="3"/>
      <c r="E969" s="3"/>
    </row>
    <row r="970" spans="1:5" ht="12.75">
      <c r="A970" s="3"/>
      <c r="B970" s="3"/>
      <c r="C970" s="3"/>
      <c r="D970" s="3"/>
      <c r="E970" s="3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1:5" ht="12.75">
      <c r="A1020" s="3"/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1:5" ht="12.75">
      <c r="A1033" s="3"/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2.75">
      <c r="A1057" s="3"/>
      <c r="B1057" s="3"/>
      <c r="C1057" s="3"/>
      <c r="D1057" s="3"/>
      <c r="E1057" s="3"/>
    </row>
    <row r="1058" spans="1:5" ht="12.75">
      <c r="A1058" s="3"/>
      <c r="B1058" s="3"/>
      <c r="C1058" s="3"/>
      <c r="D1058" s="3"/>
      <c r="E1058" s="3"/>
    </row>
    <row r="1059" spans="1:5" ht="12.75">
      <c r="A1059" s="3"/>
      <c r="B1059" s="3"/>
      <c r="C1059" s="3"/>
      <c r="D1059" s="3"/>
      <c r="E1059" s="3"/>
    </row>
    <row r="1060" spans="1:5" ht="12.75">
      <c r="A1060" s="3"/>
      <c r="B1060" s="3"/>
      <c r="C1060" s="3"/>
      <c r="D1060" s="3"/>
      <c r="E1060" s="3"/>
    </row>
    <row r="1061" spans="1:5" ht="12.75">
      <c r="A1061" s="3"/>
      <c r="B1061" s="3"/>
      <c r="C1061" s="3"/>
      <c r="D1061" s="3"/>
      <c r="E1061" s="3"/>
    </row>
    <row r="1062" spans="1:5" ht="12.75">
      <c r="A1062" s="3"/>
      <c r="B1062" s="3"/>
      <c r="C1062" s="3"/>
      <c r="D1062" s="3"/>
      <c r="E1062" s="3"/>
    </row>
    <row r="1063" spans="1:5" ht="12.75">
      <c r="A1063" s="3"/>
      <c r="B1063" s="3"/>
      <c r="C1063" s="3"/>
      <c r="D1063" s="3"/>
      <c r="E1063" s="3"/>
    </row>
    <row r="1064" spans="1:5" ht="12.75">
      <c r="A1064" s="3"/>
      <c r="B1064" s="3"/>
      <c r="C1064" s="3"/>
      <c r="D1064" s="3"/>
      <c r="E1064" s="3"/>
    </row>
    <row r="1065" spans="1:5" ht="12.75">
      <c r="A1065" s="3"/>
      <c r="B1065" s="3"/>
      <c r="C1065" s="3"/>
      <c r="D1065" s="3"/>
      <c r="E1065" s="3"/>
    </row>
    <row r="1066" spans="1:5" ht="12.75">
      <c r="A1066" s="3"/>
      <c r="B1066" s="3"/>
      <c r="C1066" s="3"/>
      <c r="D1066" s="3"/>
      <c r="E1066" s="3"/>
    </row>
    <row r="1067" spans="1:5" ht="12.75">
      <c r="A1067" s="3"/>
      <c r="B1067" s="3"/>
      <c r="C1067" s="3"/>
      <c r="D1067" s="3"/>
      <c r="E1067" s="3"/>
    </row>
    <row r="1068" spans="1:5" ht="12.75">
      <c r="A1068" s="3"/>
      <c r="B1068" s="3"/>
      <c r="C1068" s="3"/>
      <c r="D1068" s="3"/>
      <c r="E1068" s="3"/>
    </row>
    <row r="1069" spans="1:5" ht="12.75">
      <c r="A1069" s="3"/>
      <c r="B1069" s="3"/>
      <c r="C1069" s="3"/>
      <c r="D1069" s="3"/>
      <c r="E1069" s="3"/>
    </row>
    <row r="1070" spans="1:5" ht="12.75">
      <c r="A1070" s="3"/>
      <c r="B1070" s="3"/>
      <c r="C1070" s="3"/>
      <c r="D1070" s="3"/>
      <c r="E1070" s="3"/>
    </row>
    <row r="1071" spans="1:5" ht="12.75">
      <c r="A1071" s="3"/>
      <c r="B1071" s="3"/>
      <c r="C1071" s="3"/>
      <c r="D1071" s="3"/>
      <c r="E1071" s="3"/>
    </row>
    <row r="1072" spans="1:5" ht="12.75">
      <c r="A1072" s="3"/>
      <c r="B1072" s="3"/>
      <c r="C1072" s="3"/>
      <c r="D1072" s="3"/>
      <c r="E1072" s="3"/>
    </row>
    <row r="1073" spans="1:5" ht="12.75">
      <c r="A1073" s="3"/>
      <c r="B1073" s="3"/>
      <c r="C1073" s="3"/>
      <c r="D1073" s="3"/>
      <c r="E1073" s="3"/>
    </row>
    <row r="1074" spans="1:5" ht="12.75">
      <c r="A1074" s="3"/>
      <c r="B1074" s="3"/>
      <c r="C1074" s="3"/>
      <c r="D1074" s="3"/>
      <c r="E1074" s="3"/>
    </row>
    <row r="1075" spans="1:5" ht="12.75">
      <c r="A1075" s="3"/>
      <c r="B1075" s="3"/>
      <c r="C1075" s="3"/>
      <c r="D1075" s="3"/>
      <c r="E1075" s="3"/>
    </row>
    <row r="1076" spans="1:5" ht="12.75">
      <c r="A1076" s="3"/>
      <c r="B1076" s="3"/>
      <c r="C1076" s="3"/>
      <c r="D1076" s="3"/>
      <c r="E1076" s="3"/>
    </row>
    <row r="1077" spans="1:5" ht="12.75">
      <c r="A1077" s="3"/>
      <c r="B1077" s="3"/>
      <c r="C1077" s="3"/>
      <c r="D1077" s="3"/>
      <c r="E1077" s="3"/>
    </row>
    <row r="1078" spans="1:5" ht="12.75">
      <c r="A1078" s="3"/>
      <c r="B1078" s="3"/>
      <c r="C1078" s="3"/>
      <c r="D1078" s="3"/>
      <c r="E1078" s="3"/>
    </row>
    <row r="1079" spans="1:5" ht="12.75">
      <c r="A1079" s="3"/>
      <c r="B1079" s="3"/>
      <c r="C1079" s="3"/>
      <c r="D1079" s="3"/>
      <c r="E1079" s="3"/>
    </row>
    <row r="1080" spans="1:5" ht="12.75">
      <c r="A1080" s="3"/>
      <c r="B1080" s="3"/>
      <c r="C1080" s="3"/>
      <c r="D1080" s="3"/>
      <c r="E1080" s="3"/>
    </row>
    <row r="1081" spans="1:5" ht="12.75">
      <c r="A1081" s="3"/>
      <c r="B1081" s="3"/>
      <c r="C1081" s="3"/>
      <c r="D1081" s="3"/>
      <c r="E1081" s="3"/>
    </row>
    <row r="1082" spans="1:5" ht="12.75">
      <c r="A1082" s="3"/>
      <c r="B1082" s="3"/>
      <c r="C1082" s="3"/>
      <c r="D1082" s="3"/>
      <c r="E1082" s="3"/>
    </row>
    <row r="1083" spans="1:5" ht="12.75">
      <c r="A1083" s="3"/>
      <c r="B1083" s="3"/>
      <c r="C1083" s="3"/>
      <c r="D1083" s="3"/>
      <c r="E1083" s="3"/>
    </row>
    <row r="1084" spans="1:5" ht="12.75">
      <c r="A1084" s="3"/>
      <c r="B1084" s="3"/>
      <c r="C1084" s="3"/>
      <c r="D1084" s="3"/>
      <c r="E1084" s="3"/>
    </row>
    <row r="1085" spans="1:5" ht="12.75">
      <c r="A1085" s="3"/>
      <c r="B1085" s="3"/>
      <c r="C1085" s="3"/>
      <c r="D1085" s="3"/>
      <c r="E1085" s="3"/>
    </row>
    <row r="1086" spans="1:5" ht="12.75">
      <c r="A1086" s="3"/>
      <c r="B1086" s="3"/>
      <c r="C1086" s="3"/>
      <c r="D1086" s="3"/>
      <c r="E1086" s="3"/>
    </row>
    <row r="1087" spans="1:5" ht="12.75">
      <c r="A1087" s="3"/>
      <c r="B1087" s="3"/>
      <c r="C1087" s="3"/>
      <c r="D1087" s="3"/>
      <c r="E1087" s="3"/>
    </row>
    <row r="1088" spans="1:5" ht="12.75">
      <c r="A1088" s="3"/>
      <c r="B1088" s="3"/>
      <c r="C1088" s="3"/>
      <c r="D1088" s="3"/>
      <c r="E1088" s="3"/>
    </row>
    <row r="1089" spans="1:5" ht="12.75">
      <c r="A1089" s="3"/>
      <c r="B1089" s="3"/>
      <c r="C1089" s="3"/>
      <c r="D1089" s="3"/>
      <c r="E1089" s="3"/>
    </row>
    <row r="1090" spans="1:5" ht="12.75">
      <c r="A1090" s="3"/>
      <c r="B1090" s="3"/>
      <c r="C1090" s="3"/>
      <c r="D1090" s="3"/>
      <c r="E1090" s="3"/>
    </row>
    <row r="1091" spans="1:5" ht="12.75">
      <c r="A1091" s="3"/>
      <c r="B1091" s="3"/>
      <c r="C1091" s="3"/>
      <c r="D1091" s="3"/>
      <c r="E1091" s="3"/>
    </row>
    <row r="1092" spans="1:5" ht="12.75">
      <c r="A1092" s="3"/>
      <c r="B1092" s="3"/>
      <c r="C1092" s="3"/>
      <c r="D1092" s="3"/>
      <c r="E1092" s="3"/>
    </row>
    <row r="1093" spans="1:5" ht="12.75">
      <c r="A1093" s="3"/>
      <c r="B1093" s="3"/>
      <c r="C1093" s="3"/>
      <c r="D1093" s="3"/>
      <c r="E1093" s="3"/>
    </row>
    <row r="1094" spans="1:5" ht="12.75">
      <c r="A1094" s="3"/>
      <c r="B1094" s="3"/>
      <c r="C1094" s="3"/>
      <c r="D1094" s="3"/>
      <c r="E1094" s="3"/>
    </row>
    <row r="1095" spans="1:5" ht="12.75">
      <c r="A1095" s="3"/>
      <c r="B1095" s="3"/>
      <c r="C1095" s="3"/>
      <c r="D1095" s="3"/>
      <c r="E1095" s="3"/>
    </row>
    <row r="1096" spans="1:5" ht="12.75">
      <c r="A1096" s="3"/>
      <c r="B1096" s="3"/>
      <c r="C1096" s="3"/>
      <c r="D1096" s="3"/>
      <c r="E1096" s="3"/>
    </row>
    <row r="1097" spans="1:5" ht="12.75">
      <c r="A1097" s="3"/>
      <c r="B1097" s="3"/>
      <c r="C1097" s="3"/>
      <c r="D1097" s="3"/>
      <c r="E1097" s="3"/>
    </row>
    <row r="1098" spans="1:5" ht="12.75">
      <c r="A1098" s="3"/>
      <c r="B1098" s="3"/>
      <c r="C1098" s="3"/>
      <c r="D1098" s="3"/>
      <c r="E1098" s="3"/>
    </row>
    <row r="1099" spans="1:5" ht="12.75">
      <c r="A1099" s="3"/>
      <c r="B1099" s="3"/>
      <c r="C1099" s="3"/>
      <c r="D1099" s="3"/>
      <c r="E1099" s="3"/>
    </row>
    <row r="1100" spans="1:5" ht="12.75">
      <c r="A1100" s="3"/>
      <c r="B1100" s="3"/>
      <c r="C1100" s="3"/>
      <c r="D1100" s="3"/>
      <c r="E1100" s="3"/>
    </row>
    <row r="1101" spans="1:5" ht="12.75">
      <c r="A1101" s="3"/>
      <c r="B1101" s="3"/>
      <c r="C1101" s="3"/>
      <c r="D1101" s="3"/>
      <c r="E1101" s="3"/>
    </row>
    <row r="1102" spans="1:5" ht="12.75">
      <c r="A1102" s="3"/>
      <c r="B1102" s="3"/>
      <c r="C1102" s="3"/>
      <c r="D1102" s="3"/>
      <c r="E1102" s="3"/>
    </row>
    <row r="1103" spans="1:5" ht="12.75">
      <c r="A1103" s="3"/>
      <c r="B1103" s="3"/>
      <c r="C1103" s="3"/>
      <c r="D1103" s="3"/>
      <c r="E1103" s="3"/>
    </row>
    <row r="1104" spans="1:5" ht="12.75">
      <c r="A1104" s="3"/>
      <c r="B1104" s="3"/>
      <c r="C1104" s="3"/>
      <c r="D1104" s="3"/>
      <c r="E1104" s="3"/>
    </row>
    <row r="1105" spans="1:5" ht="12.75">
      <c r="A1105" s="3"/>
      <c r="B1105" s="3"/>
      <c r="C1105" s="3"/>
      <c r="D1105" s="3"/>
      <c r="E1105" s="3"/>
    </row>
    <row r="1106" spans="1:5" ht="12.75">
      <c r="A1106" s="3"/>
      <c r="B1106" s="3"/>
      <c r="C1106" s="3"/>
      <c r="D1106" s="3"/>
      <c r="E1106" s="3"/>
    </row>
    <row r="1107" spans="1:5" ht="12.75">
      <c r="A1107" s="3"/>
      <c r="B1107" s="3"/>
      <c r="C1107" s="3"/>
      <c r="D1107" s="3"/>
      <c r="E1107" s="3"/>
    </row>
    <row r="1108" spans="1:5" ht="12.75">
      <c r="A1108" s="3"/>
      <c r="B1108" s="3"/>
      <c r="C1108" s="3"/>
      <c r="D1108" s="3"/>
      <c r="E1108" s="3"/>
    </row>
    <row r="1109" spans="1:5" ht="12.75">
      <c r="A1109" s="3"/>
      <c r="B1109" s="3"/>
      <c r="C1109" s="3"/>
      <c r="D1109" s="3"/>
      <c r="E1109" s="3"/>
    </row>
    <row r="1110" spans="1:5" ht="12.75">
      <c r="A1110" s="3"/>
      <c r="B1110" s="3"/>
      <c r="C1110" s="3"/>
      <c r="D1110" s="3"/>
      <c r="E1110" s="3"/>
    </row>
    <row r="1111" spans="1:5" ht="12.75">
      <c r="A1111" s="3"/>
      <c r="B1111" s="3"/>
      <c r="C1111" s="3"/>
      <c r="D1111" s="3"/>
      <c r="E1111" s="3"/>
    </row>
    <row r="1112" spans="1:5" ht="12.75">
      <c r="A1112" s="3"/>
      <c r="B1112" s="3"/>
      <c r="C1112" s="3"/>
      <c r="D1112" s="3"/>
      <c r="E1112" s="3"/>
    </row>
    <row r="1113" spans="1:5" ht="12.75">
      <c r="A1113" s="3"/>
      <c r="B1113" s="3"/>
      <c r="C1113" s="3"/>
      <c r="D1113" s="3"/>
      <c r="E1113" s="3"/>
    </row>
    <row r="1114" spans="1:5" ht="12.75">
      <c r="A1114" s="3"/>
      <c r="B1114" s="3"/>
      <c r="C1114" s="3"/>
      <c r="D1114" s="3"/>
      <c r="E1114" s="3"/>
    </row>
    <row r="1115" spans="1:5" ht="12.75">
      <c r="A1115" s="3"/>
      <c r="B1115" s="3"/>
      <c r="C1115" s="3"/>
      <c r="D1115" s="3"/>
      <c r="E1115" s="3"/>
    </row>
    <row r="1116" spans="1:5" ht="12.75">
      <c r="A1116" s="3"/>
      <c r="B1116" s="3"/>
      <c r="C1116" s="3"/>
      <c r="D1116" s="3"/>
      <c r="E1116" s="3"/>
    </row>
    <row r="1117" spans="1:5" ht="12.75">
      <c r="A1117" s="3"/>
      <c r="B1117" s="3"/>
      <c r="C1117" s="3"/>
      <c r="D1117" s="3"/>
      <c r="E1117" s="3"/>
    </row>
    <row r="1118" spans="1:5" ht="12.75">
      <c r="A1118" s="3"/>
      <c r="B1118" s="3"/>
      <c r="C1118" s="3"/>
      <c r="D1118" s="3"/>
      <c r="E1118" s="3"/>
    </row>
    <row r="1119" spans="1:5" ht="12.75">
      <c r="A1119" s="3"/>
      <c r="B1119" s="3"/>
      <c r="C1119" s="3"/>
      <c r="D1119" s="3"/>
      <c r="E1119" s="3"/>
    </row>
    <row r="1120" spans="1:5" ht="12.75">
      <c r="A1120" s="3"/>
      <c r="B1120" s="3"/>
      <c r="C1120" s="3"/>
      <c r="D1120" s="3"/>
      <c r="E1120" s="3"/>
    </row>
    <row r="1121" spans="1:5" ht="12.75">
      <c r="A1121" s="3"/>
      <c r="B1121" s="3"/>
      <c r="C1121" s="3"/>
      <c r="D1121" s="3"/>
      <c r="E1121" s="3"/>
    </row>
    <row r="1122" spans="1:5" ht="12.75">
      <c r="A1122" s="3"/>
      <c r="B1122" s="3"/>
      <c r="C1122" s="3"/>
      <c r="D1122" s="3"/>
      <c r="E1122" s="3"/>
    </row>
    <row r="1123" spans="1:5" ht="12.75">
      <c r="A1123" s="3"/>
      <c r="B1123" s="3"/>
      <c r="C1123" s="3"/>
      <c r="D1123" s="3"/>
      <c r="E1123" s="3"/>
    </row>
    <row r="1124" spans="1:5" ht="12.75">
      <c r="A1124" s="3"/>
      <c r="B1124" s="3"/>
      <c r="C1124" s="3"/>
      <c r="D1124" s="3"/>
      <c r="E1124" s="3"/>
    </row>
    <row r="1125" spans="1:5" ht="12.75">
      <c r="A1125" s="3"/>
      <c r="B1125" s="3"/>
      <c r="C1125" s="3"/>
      <c r="D1125" s="3"/>
      <c r="E1125" s="3"/>
    </row>
    <row r="1126" spans="1:5" ht="12.75">
      <c r="A1126" s="3"/>
      <c r="B1126" s="3"/>
      <c r="C1126" s="3"/>
      <c r="D1126" s="3"/>
      <c r="E1126" s="3"/>
    </row>
    <row r="1127" spans="1:5" ht="12.75">
      <c r="A1127" s="3"/>
      <c r="B1127" s="3"/>
      <c r="C1127" s="3"/>
      <c r="D1127" s="3"/>
      <c r="E1127" s="3"/>
    </row>
    <row r="1128" spans="1:5" ht="12.75">
      <c r="A1128" s="3"/>
      <c r="B1128" s="3"/>
      <c r="C1128" s="3"/>
      <c r="D1128" s="3"/>
      <c r="E1128" s="3"/>
    </row>
    <row r="1129" spans="1:5" ht="12.75">
      <c r="A1129" s="3"/>
      <c r="B1129" s="3"/>
      <c r="C1129" s="3"/>
      <c r="D1129" s="3"/>
      <c r="E1129" s="3"/>
    </row>
    <row r="1130" spans="1:5" ht="12.75">
      <c r="A1130" s="3"/>
      <c r="B1130" s="3"/>
      <c r="C1130" s="3"/>
      <c r="D1130" s="3"/>
      <c r="E1130" s="3"/>
    </row>
    <row r="1131" spans="1:5" ht="12.75">
      <c r="A1131" s="3"/>
      <c r="B1131" s="3"/>
      <c r="C1131" s="3"/>
      <c r="D1131" s="3"/>
      <c r="E1131" s="3"/>
    </row>
    <row r="1132" spans="1:5" ht="12.75">
      <c r="A1132" s="3"/>
      <c r="B1132" s="3"/>
      <c r="C1132" s="3"/>
      <c r="D1132" s="3"/>
      <c r="E1132" s="3"/>
    </row>
    <row r="1133" spans="1:5" ht="12.75">
      <c r="A1133" s="3"/>
      <c r="B1133" s="3"/>
      <c r="C1133" s="3"/>
      <c r="D1133" s="3"/>
      <c r="E1133" s="3"/>
    </row>
    <row r="1134" spans="1:5" ht="12.75">
      <c r="A1134" s="3"/>
      <c r="B1134" s="3"/>
      <c r="C1134" s="3"/>
      <c r="D1134" s="3"/>
      <c r="E1134" s="3"/>
    </row>
    <row r="1135" spans="1:5" ht="12.75">
      <c r="A1135" s="3"/>
      <c r="B1135" s="3"/>
      <c r="C1135" s="3"/>
      <c r="D1135" s="3"/>
      <c r="E1135" s="3"/>
    </row>
    <row r="1136" spans="1:5" ht="12.75">
      <c r="A1136" s="3"/>
      <c r="B1136" s="3"/>
      <c r="C1136" s="3"/>
      <c r="D1136" s="3"/>
      <c r="E1136" s="3"/>
    </row>
    <row r="1137" spans="1:5" ht="12.75">
      <c r="A1137" s="3"/>
      <c r="B1137" s="3"/>
      <c r="C1137" s="3"/>
      <c r="D1137" s="3"/>
      <c r="E1137" s="3"/>
    </row>
    <row r="1138" spans="1:5" ht="12.75">
      <c r="A1138" s="3"/>
      <c r="B1138" s="3"/>
      <c r="C1138" s="3"/>
      <c r="D1138" s="3"/>
      <c r="E1138" s="3"/>
    </row>
    <row r="1139" spans="1:5" ht="12.75">
      <c r="A1139" s="3"/>
      <c r="B1139" s="3"/>
      <c r="C1139" s="3"/>
      <c r="D1139" s="3"/>
      <c r="E1139" s="3"/>
    </row>
    <row r="1140" spans="1:5" ht="12.75">
      <c r="A1140" s="3"/>
      <c r="B1140" s="3"/>
      <c r="C1140" s="3"/>
      <c r="D1140" s="3"/>
      <c r="E1140" s="3"/>
    </row>
    <row r="1141" spans="1:5" ht="12.75">
      <c r="A1141" s="3"/>
      <c r="B1141" s="3"/>
      <c r="C1141" s="3"/>
      <c r="D1141" s="3"/>
      <c r="E1141" s="3"/>
    </row>
    <row r="1142" spans="1:5" ht="12.75">
      <c r="A1142" s="3"/>
      <c r="B1142" s="3"/>
      <c r="C1142" s="3"/>
      <c r="D1142" s="3"/>
      <c r="E1142" s="3"/>
    </row>
    <row r="1143" spans="1:5" ht="12.75">
      <c r="A1143" s="3"/>
      <c r="B1143" s="3"/>
      <c r="C1143" s="3"/>
      <c r="D1143" s="3"/>
      <c r="E1143" s="3"/>
    </row>
    <row r="1144" spans="1:5" ht="12.75">
      <c r="A1144" s="3"/>
      <c r="B1144" s="3"/>
      <c r="C1144" s="3"/>
      <c r="D1144" s="3"/>
      <c r="E1144" s="3"/>
    </row>
    <row r="1145" spans="1:5" ht="12.75">
      <c r="A1145" s="3"/>
      <c r="B1145" s="3"/>
      <c r="C1145" s="3"/>
      <c r="D1145" s="3"/>
      <c r="E1145" s="3"/>
    </row>
    <row r="1146" spans="1:5" ht="12.75">
      <c r="A1146" s="3"/>
      <c r="B1146" s="3"/>
      <c r="C1146" s="3"/>
      <c r="D1146" s="3"/>
      <c r="E1146" s="3"/>
    </row>
    <row r="1147" spans="1:5" ht="12.75">
      <c r="A1147" s="3"/>
      <c r="B1147" s="3"/>
      <c r="C1147" s="3"/>
      <c r="D1147" s="3"/>
      <c r="E1147" s="3"/>
    </row>
    <row r="1148" spans="1:5" ht="12.75">
      <c r="A1148" s="3"/>
      <c r="B1148" s="3"/>
      <c r="C1148" s="3"/>
      <c r="D1148" s="3"/>
      <c r="E1148" s="3"/>
    </row>
    <row r="1149" spans="1:5" ht="12.75">
      <c r="A1149" s="3"/>
      <c r="B1149" s="3"/>
      <c r="C1149" s="3"/>
      <c r="D1149" s="3"/>
      <c r="E1149" s="3"/>
    </row>
    <row r="1150" spans="1:5" ht="12.75">
      <c r="A1150" s="3"/>
      <c r="B1150" s="3"/>
      <c r="C1150" s="3"/>
      <c r="D1150" s="3"/>
      <c r="E1150" s="3"/>
    </row>
    <row r="1151" spans="1:5" ht="12.75">
      <c r="A1151" s="3"/>
      <c r="B1151" s="3"/>
      <c r="C1151" s="3"/>
      <c r="D1151" s="3"/>
      <c r="E1151" s="3"/>
    </row>
    <row r="1152" spans="1:5" ht="12.75">
      <c r="A1152" s="3"/>
      <c r="B1152" s="3"/>
      <c r="C1152" s="3"/>
      <c r="D1152" s="3"/>
      <c r="E1152" s="3"/>
    </row>
    <row r="1153" spans="1:5" ht="12.75">
      <c r="A1153" s="3"/>
      <c r="B1153" s="3"/>
      <c r="C1153" s="3"/>
      <c r="D1153" s="3"/>
      <c r="E1153" s="3"/>
    </row>
    <row r="1154" spans="1:5" ht="12.75">
      <c r="A1154" s="3"/>
      <c r="B1154" s="3"/>
      <c r="C1154" s="3"/>
      <c r="D1154" s="3"/>
      <c r="E1154" s="3"/>
    </row>
    <row r="1155" spans="1:5" ht="12.75">
      <c r="A1155" s="3"/>
      <c r="B1155" s="3"/>
      <c r="C1155" s="3"/>
      <c r="D1155" s="3"/>
      <c r="E1155" s="3"/>
    </row>
    <row r="1156" spans="1:5" ht="12.75">
      <c r="A1156" s="3"/>
      <c r="B1156" s="3"/>
      <c r="C1156" s="3"/>
      <c r="D1156" s="3"/>
      <c r="E1156" s="3"/>
    </row>
    <row r="1157" spans="1:5" ht="12.75">
      <c r="A1157" s="3"/>
      <c r="B1157" s="3"/>
      <c r="C1157" s="3"/>
      <c r="D1157" s="3"/>
      <c r="E1157" s="3"/>
    </row>
    <row r="1158" spans="1:5" ht="12.75">
      <c r="A1158" s="3"/>
      <c r="B1158" s="3"/>
      <c r="C1158" s="3"/>
      <c r="D1158" s="3"/>
      <c r="E1158" s="3"/>
    </row>
    <row r="1159" spans="1:5" ht="12.75">
      <c r="A1159" s="3"/>
      <c r="B1159" s="3"/>
      <c r="C1159" s="3"/>
      <c r="D1159" s="3"/>
      <c r="E1159" s="3"/>
    </row>
    <row r="1160" spans="1:5" ht="12.75">
      <c r="A1160" s="3"/>
      <c r="B1160" s="3"/>
      <c r="C1160" s="3"/>
      <c r="D1160" s="3"/>
      <c r="E1160" s="3"/>
    </row>
    <row r="1161" spans="1:5" ht="12.75">
      <c r="A1161" s="3"/>
      <c r="B1161" s="3"/>
      <c r="C1161" s="3"/>
      <c r="D1161" s="3"/>
      <c r="E1161" s="3"/>
    </row>
    <row r="1162" spans="1:5" ht="12.75">
      <c r="A1162" s="3"/>
      <c r="B1162" s="3"/>
      <c r="C1162" s="3"/>
      <c r="D1162" s="3"/>
      <c r="E1162" s="3"/>
    </row>
    <row r="1163" spans="1:5" ht="12.75">
      <c r="A1163" s="3"/>
      <c r="B1163" s="3"/>
      <c r="C1163" s="3"/>
      <c r="D1163" s="3"/>
      <c r="E1163" s="3"/>
    </row>
    <row r="1164" spans="1:5" ht="12.75">
      <c r="A1164" s="3"/>
      <c r="B1164" s="3"/>
      <c r="C1164" s="3"/>
      <c r="D1164" s="3"/>
      <c r="E1164" s="3"/>
    </row>
    <row r="1165" spans="1:5" ht="12.75">
      <c r="A1165" s="3"/>
      <c r="B1165" s="3"/>
      <c r="C1165" s="3"/>
      <c r="D1165" s="3"/>
      <c r="E1165" s="3"/>
    </row>
    <row r="1166" spans="1:5" ht="12.75">
      <c r="A1166" s="3"/>
      <c r="B1166" s="3"/>
      <c r="C1166" s="3"/>
      <c r="D1166" s="3"/>
      <c r="E1166" s="3"/>
    </row>
    <row r="1167" spans="1:5" ht="12.75">
      <c r="A1167" s="3"/>
      <c r="B1167" s="3"/>
      <c r="C1167" s="3"/>
      <c r="D1167" s="3"/>
      <c r="E1167" s="3"/>
    </row>
    <row r="1168" spans="1:5" ht="12.75">
      <c r="A1168" s="3"/>
      <c r="B1168" s="3"/>
      <c r="C1168" s="3"/>
      <c r="D1168" s="3"/>
      <c r="E1168" s="3"/>
    </row>
    <row r="1169" spans="1:5" ht="12.75">
      <c r="A1169" s="3"/>
      <c r="B1169" s="3"/>
      <c r="C1169" s="3"/>
      <c r="D1169" s="3"/>
      <c r="E1169" s="3"/>
    </row>
    <row r="1170" spans="1:5" ht="12.75">
      <c r="A1170" s="3"/>
      <c r="B1170" s="3"/>
      <c r="C1170" s="3"/>
      <c r="D1170" s="3"/>
      <c r="E1170" s="3"/>
    </row>
    <row r="1171" spans="1:5" ht="12.75">
      <c r="A1171" s="3"/>
      <c r="B1171" s="3"/>
      <c r="C1171" s="3"/>
      <c r="D1171" s="3"/>
      <c r="E1171" s="3"/>
    </row>
    <row r="1172" spans="1:5" ht="12.75">
      <c r="A1172" s="3"/>
      <c r="B1172" s="3"/>
      <c r="C1172" s="3"/>
      <c r="D1172" s="3"/>
      <c r="E1172" s="3"/>
    </row>
    <row r="1173" spans="1:5" ht="12.75">
      <c r="A1173" s="3"/>
      <c r="B1173" s="3"/>
      <c r="C1173" s="3"/>
      <c r="D1173" s="3"/>
      <c r="E1173" s="3"/>
    </row>
    <row r="1174" spans="1:5" ht="12.75">
      <c r="A1174" s="3"/>
      <c r="B1174" s="3"/>
      <c r="C1174" s="3"/>
      <c r="D1174" s="3"/>
      <c r="E1174" s="3"/>
    </row>
    <row r="1175" spans="1:5" ht="12.75">
      <c r="A1175" s="3"/>
      <c r="B1175" s="3"/>
      <c r="C1175" s="3"/>
      <c r="D1175" s="3"/>
      <c r="E1175" s="3"/>
    </row>
    <row r="1176" spans="1:5" ht="12.75">
      <c r="A1176" s="3"/>
      <c r="B1176" s="3"/>
      <c r="C1176" s="3"/>
      <c r="D1176" s="3"/>
      <c r="E1176" s="3"/>
    </row>
    <row r="1177" spans="1:5" ht="12.75">
      <c r="A1177" s="3"/>
      <c r="B1177" s="3"/>
      <c r="C1177" s="3"/>
      <c r="D1177" s="3"/>
      <c r="E1177" s="3"/>
    </row>
    <row r="1178" spans="1:5" ht="12.75">
      <c r="A1178" s="3"/>
      <c r="B1178" s="3"/>
      <c r="C1178" s="3"/>
      <c r="D1178" s="3"/>
      <c r="E1178" s="3"/>
    </row>
    <row r="1179" spans="1:5" ht="12.75">
      <c r="A1179" s="3"/>
      <c r="B1179" s="3"/>
      <c r="C1179" s="3"/>
      <c r="D1179" s="3"/>
      <c r="E1179" s="3"/>
    </row>
    <row r="1180" spans="1:5" ht="12.75">
      <c r="A1180" s="3"/>
      <c r="B1180" s="3"/>
      <c r="C1180" s="3"/>
      <c r="D1180" s="3"/>
      <c r="E1180" s="3"/>
    </row>
    <row r="1181" spans="1:5" ht="12.75">
      <c r="A1181" s="3"/>
      <c r="B1181" s="3"/>
      <c r="C1181" s="3"/>
      <c r="D1181" s="3"/>
      <c r="E1181" s="3"/>
    </row>
    <row r="1182" spans="1:5" ht="12.75">
      <c r="A1182" s="3"/>
      <c r="B1182" s="3"/>
      <c r="C1182" s="3"/>
      <c r="D1182" s="3"/>
      <c r="E1182" s="3"/>
    </row>
    <row r="1183" spans="1:5" ht="12.75">
      <c r="A1183" s="3"/>
      <c r="B1183" s="3"/>
      <c r="C1183" s="3"/>
      <c r="D1183" s="3"/>
      <c r="E1183" s="3"/>
    </row>
    <row r="1184" spans="1:5" ht="12.75">
      <c r="A1184" s="3"/>
      <c r="B1184" s="3"/>
      <c r="C1184" s="3"/>
      <c r="D1184" s="3"/>
      <c r="E1184" s="3"/>
    </row>
    <row r="1185" spans="1:5" ht="12.75">
      <c r="A1185" s="3"/>
      <c r="B1185" s="3"/>
      <c r="C1185" s="3"/>
      <c r="D1185" s="3"/>
      <c r="E1185" s="3"/>
    </row>
    <row r="1186" spans="1:5" ht="12.75">
      <c r="A1186" s="3"/>
      <c r="B1186" s="3"/>
      <c r="C1186" s="3"/>
      <c r="D1186" s="3"/>
      <c r="E1186" s="3"/>
    </row>
    <row r="1187" spans="1:5" ht="12.75">
      <c r="A1187" s="3"/>
      <c r="B1187" s="3"/>
      <c r="C1187" s="3"/>
      <c r="D1187" s="3"/>
      <c r="E1187" s="3"/>
    </row>
    <row r="1188" spans="1:5" ht="12.75">
      <c r="A1188" s="3"/>
      <c r="B1188" s="3"/>
      <c r="C1188" s="3"/>
      <c r="D1188" s="3"/>
      <c r="E1188" s="3"/>
    </row>
    <row r="1189" spans="1:5" ht="12.75">
      <c r="A1189" s="3"/>
      <c r="B1189" s="3"/>
      <c r="C1189" s="3"/>
      <c r="D1189" s="3"/>
      <c r="E1189" s="3"/>
    </row>
    <row r="1190" spans="1:5" ht="12.75">
      <c r="A1190" s="3"/>
      <c r="B1190" s="3"/>
      <c r="C1190" s="3"/>
      <c r="D1190" s="3"/>
      <c r="E1190" s="3"/>
    </row>
    <row r="1191" spans="1:5" ht="12.75">
      <c r="A1191" s="3"/>
      <c r="B1191" s="3"/>
      <c r="C1191" s="3"/>
      <c r="D1191" s="3"/>
      <c r="E1191" s="3"/>
    </row>
    <row r="1192" spans="1:5" ht="12.75">
      <c r="A1192" s="3"/>
      <c r="B1192" s="3"/>
      <c r="C1192" s="3"/>
      <c r="D1192" s="3"/>
      <c r="E1192" s="3"/>
    </row>
    <row r="1193" spans="1:5" ht="12.75">
      <c r="A1193" s="3"/>
      <c r="B1193" s="3"/>
      <c r="C1193" s="3"/>
      <c r="D1193" s="3"/>
      <c r="E1193" s="3"/>
    </row>
    <row r="1194" spans="1:5" ht="12.75">
      <c r="A1194" s="3"/>
      <c r="B1194" s="3"/>
      <c r="C1194" s="3"/>
      <c r="D1194" s="3"/>
      <c r="E1194" s="3"/>
    </row>
    <row r="1195" spans="1:5" ht="12.75">
      <c r="A1195" s="3"/>
      <c r="B1195" s="3"/>
      <c r="C1195" s="3"/>
      <c r="D1195" s="3"/>
      <c r="E1195" s="3"/>
    </row>
    <row r="1196" spans="1:5" ht="12.75">
      <c r="A1196" s="3"/>
      <c r="B1196" s="3"/>
      <c r="C1196" s="3"/>
      <c r="D1196" s="3"/>
      <c r="E1196" s="3"/>
    </row>
    <row r="1197" spans="1:5" ht="12.75">
      <c r="A1197" s="3"/>
      <c r="B1197" s="3"/>
      <c r="C1197" s="3"/>
      <c r="D1197" s="3"/>
      <c r="E1197" s="3"/>
    </row>
    <row r="1198" spans="1:5" ht="12.75">
      <c r="A1198" s="3"/>
      <c r="B1198" s="3"/>
      <c r="C1198" s="3"/>
      <c r="D1198" s="3"/>
      <c r="E1198" s="3"/>
    </row>
    <row r="1199" spans="1:5" ht="12.75">
      <c r="A1199" s="3"/>
      <c r="B1199" s="3"/>
      <c r="C1199" s="3"/>
      <c r="D1199" s="3"/>
      <c r="E1199" s="3"/>
    </row>
    <row r="1200" spans="1:5" ht="12.75">
      <c r="A1200" s="3"/>
      <c r="B1200" s="3"/>
      <c r="C1200" s="3"/>
      <c r="D1200" s="3"/>
      <c r="E1200" s="3"/>
    </row>
    <row r="1201" spans="1:5" ht="12.75">
      <c r="A1201" s="3"/>
      <c r="B1201" s="3"/>
      <c r="C1201" s="3"/>
      <c r="D1201" s="3"/>
      <c r="E1201" s="3"/>
    </row>
    <row r="1202" spans="1:5" ht="12.75">
      <c r="A1202" s="3"/>
      <c r="B1202" s="3"/>
      <c r="C1202" s="3"/>
      <c r="D1202" s="3"/>
      <c r="E1202" s="3"/>
    </row>
    <row r="1203" spans="1:5" ht="12.75">
      <c r="A1203" s="3"/>
      <c r="B1203" s="3"/>
      <c r="C1203" s="3"/>
      <c r="D1203" s="3"/>
      <c r="E1203" s="3"/>
    </row>
    <row r="1204" spans="1:5" ht="12.75">
      <c r="A1204" s="3"/>
      <c r="B1204" s="3"/>
      <c r="C1204" s="3"/>
      <c r="D1204" s="3"/>
      <c r="E1204" s="3"/>
    </row>
    <row r="1205" spans="1:5" ht="12.75">
      <c r="A1205" s="3"/>
      <c r="B1205" s="3"/>
      <c r="C1205" s="3"/>
      <c r="D1205" s="3"/>
      <c r="E1205" s="3"/>
    </row>
    <row r="1206" spans="1:5" ht="12.75">
      <c r="A1206" s="3"/>
      <c r="B1206" s="3"/>
      <c r="C1206" s="3"/>
      <c r="D1206" s="3"/>
      <c r="E1206" s="3"/>
    </row>
    <row r="1207" spans="1:5" ht="12.75">
      <c r="A1207" s="3"/>
      <c r="B1207" s="3"/>
      <c r="C1207" s="3"/>
      <c r="D1207" s="3"/>
      <c r="E1207" s="3"/>
    </row>
    <row r="1208" spans="1:5" ht="12.75">
      <c r="A1208" s="3"/>
      <c r="B1208" s="3"/>
      <c r="C1208" s="3"/>
      <c r="D1208" s="3"/>
      <c r="E1208" s="3"/>
    </row>
    <row r="1209" spans="1:5" ht="12.75">
      <c r="A1209" s="3"/>
      <c r="B1209" s="3"/>
      <c r="C1209" s="3"/>
      <c r="D1209" s="3"/>
      <c r="E1209" s="3"/>
    </row>
    <row r="1210" spans="1:5" ht="12.75">
      <c r="A1210" s="3"/>
      <c r="B1210" s="3"/>
      <c r="C1210" s="3"/>
      <c r="D1210" s="3"/>
      <c r="E1210" s="3"/>
    </row>
    <row r="1211" spans="1:5" ht="12.75">
      <c r="A1211" s="3"/>
      <c r="B1211" s="3"/>
      <c r="C1211" s="3"/>
      <c r="D1211" s="3"/>
      <c r="E1211" s="3"/>
    </row>
    <row r="1212" spans="1:5" ht="12.75">
      <c r="A1212" s="3"/>
      <c r="B1212" s="3"/>
      <c r="C1212" s="3"/>
      <c r="D1212" s="3"/>
      <c r="E1212" s="3"/>
    </row>
    <row r="1213" spans="1:5" ht="12.75">
      <c r="A1213" s="3"/>
      <c r="B1213" s="3"/>
      <c r="C1213" s="3"/>
      <c r="D1213" s="3"/>
      <c r="E1213" s="3"/>
    </row>
    <row r="1214" spans="1:5" ht="12.75">
      <c r="A1214" s="3"/>
      <c r="B1214" s="3"/>
      <c r="C1214" s="3"/>
      <c r="D1214" s="3"/>
      <c r="E1214" s="3"/>
    </row>
    <row r="1215" spans="1:5" ht="12.75">
      <c r="A1215" s="3"/>
      <c r="B1215" s="3"/>
      <c r="C1215" s="3"/>
      <c r="D1215" s="3"/>
      <c r="E1215" s="3"/>
    </row>
    <row r="1216" spans="1:5" ht="12.75">
      <c r="A1216" s="3"/>
      <c r="B1216" s="3"/>
      <c r="C1216" s="3"/>
      <c r="D1216" s="3"/>
      <c r="E1216" s="3"/>
    </row>
    <row r="1217" spans="1:5" ht="12.75">
      <c r="A1217" s="3"/>
      <c r="B1217" s="3"/>
      <c r="C1217" s="3"/>
      <c r="D1217" s="3"/>
      <c r="E1217" s="3"/>
    </row>
    <row r="1218" spans="1:5" ht="12.75">
      <c r="A1218" s="3"/>
      <c r="B1218" s="3"/>
      <c r="C1218" s="3"/>
      <c r="D1218" s="3"/>
      <c r="E1218" s="3"/>
    </row>
    <row r="1219" spans="1:5" ht="12.75">
      <c r="A1219" s="3"/>
      <c r="B1219" s="3"/>
      <c r="C1219" s="3"/>
      <c r="D1219" s="3"/>
      <c r="E1219" s="3"/>
    </row>
    <row r="1220" spans="1:5" ht="12.75">
      <c r="A1220" s="3"/>
      <c r="B1220" s="3"/>
      <c r="C1220" s="3"/>
      <c r="D1220" s="3"/>
      <c r="E1220" s="3"/>
    </row>
    <row r="1221" spans="1:5" ht="12.75">
      <c r="A1221" s="3"/>
      <c r="B1221" s="3"/>
      <c r="C1221" s="3"/>
      <c r="D1221" s="3"/>
      <c r="E1221" s="3"/>
    </row>
    <row r="1222" spans="1:5" ht="12.75">
      <c r="A1222" s="3"/>
      <c r="B1222" s="3"/>
      <c r="C1222" s="3"/>
      <c r="D1222" s="3"/>
      <c r="E1222" s="3"/>
    </row>
    <row r="1223" spans="1:5" ht="12.75">
      <c r="A1223" s="3"/>
      <c r="B1223" s="3"/>
      <c r="C1223" s="3"/>
      <c r="D1223" s="3"/>
      <c r="E1223" s="3"/>
    </row>
    <row r="1224" spans="1:5" ht="12.75">
      <c r="A1224" s="3"/>
      <c r="B1224" s="3"/>
      <c r="C1224" s="3"/>
      <c r="D1224" s="3"/>
      <c r="E1224" s="3"/>
    </row>
    <row r="1225" spans="1:5" ht="12.75">
      <c r="A1225" s="3"/>
      <c r="B1225" s="3"/>
      <c r="C1225" s="3"/>
      <c r="D1225" s="3"/>
      <c r="E1225" s="3"/>
    </row>
    <row r="1226" spans="1:5" ht="12.75">
      <c r="A1226" s="3"/>
      <c r="B1226" s="3"/>
      <c r="C1226" s="3"/>
      <c r="D1226" s="3"/>
      <c r="E1226" s="3"/>
    </row>
    <row r="1227" spans="1:5" ht="12.75">
      <c r="A1227" s="3"/>
      <c r="B1227" s="3"/>
      <c r="C1227" s="3"/>
      <c r="D1227" s="3"/>
      <c r="E1227" s="3"/>
    </row>
    <row r="1228" spans="1:5" ht="12.75">
      <c r="A1228" s="3"/>
      <c r="B1228" s="3"/>
      <c r="C1228" s="3"/>
      <c r="D1228" s="3"/>
      <c r="E1228" s="3"/>
    </row>
    <row r="1229" spans="1:5" ht="12.75">
      <c r="A1229" s="3"/>
      <c r="B1229" s="3"/>
      <c r="C1229" s="3"/>
      <c r="D1229" s="3"/>
      <c r="E1229" s="3"/>
    </row>
    <row r="1230" spans="1:5" ht="12.75">
      <c r="A1230" s="3"/>
      <c r="B1230" s="3"/>
      <c r="C1230" s="3"/>
      <c r="D1230" s="3"/>
      <c r="E1230" s="3"/>
    </row>
    <row r="1231" spans="1:5" ht="12.75">
      <c r="A1231" s="3"/>
      <c r="B1231" s="3"/>
      <c r="C1231" s="3"/>
      <c r="D1231" s="3"/>
      <c r="E1231" s="3"/>
    </row>
    <row r="1232" spans="1:5" ht="12.75">
      <c r="A1232" s="3"/>
      <c r="B1232" s="3"/>
      <c r="C1232" s="3"/>
      <c r="D1232" s="3"/>
      <c r="E1232" s="3"/>
    </row>
    <row r="1233" spans="1:5" ht="12.75">
      <c r="A1233" s="3"/>
      <c r="B1233" s="3"/>
      <c r="C1233" s="3"/>
      <c r="D1233" s="3"/>
      <c r="E1233" s="3"/>
    </row>
    <row r="1234" spans="1:5" ht="12.75">
      <c r="A1234" s="3"/>
      <c r="B1234" s="3"/>
      <c r="C1234" s="3"/>
      <c r="D1234" s="3"/>
      <c r="E1234" s="3"/>
    </row>
    <row r="1235" spans="1:5" ht="12.75">
      <c r="A1235" s="3"/>
      <c r="B1235" s="3"/>
      <c r="C1235" s="3"/>
      <c r="D1235" s="3"/>
      <c r="E1235" s="3"/>
    </row>
    <row r="1236" spans="1:5" ht="12.75">
      <c r="A1236" s="3"/>
      <c r="B1236" s="3"/>
      <c r="C1236" s="3"/>
      <c r="D1236" s="3"/>
      <c r="E1236" s="3"/>
    </row>
    <row r="1237" spans="1:5" ht="12.75">
      <c r="A1237" s="3"/>
      <c r="B1237" s="3"/>
      <c r="C1237" s="3"/>
      <c r="D1237" s="3"/>
      <c r="E1237" s="3"/>
    </row>
    <row r="1238" spans="1:5" ht="12.75">
      <c r="A1238" s="3"/>
      <c r="B1238" s="3"/>
      <c r="C1238" s="3"/>
      <c r="D1238" s="3"/>
      <c r="E1238" s="3"/>
    </row>
    <row r="1239" spans="1:5" ht="12.75">
      <c r="A1239" s="3"/>
      <c r="B1239" s="3"/>
      <c r="C1239" s="3"/>
      <c r="D1239" s="3"/>
      <c r="E1239" s="3"/>
    </row>
    <row r="1240" spans="1:5" ht="12.75">
      <c r="A1240" s="3"/>
      <c r="B1240" s="3"/>
      <c r="C1240" s="3"/>
      <c r="D1240" s="3"/>
      <c r="E1240" s="3"/>
    </row>
    <row r="1241" spans="1:5" ht="12.75">
      <c r="A1241" s="3"/>
      <c r="B1241" s="3"/>
      <c r="C1241" s="3"/>
      <c r="D1241" s="3"/>
      <c r="E1241" s="3"/>
    </row>
    <row r="1242" spans="1:5" ht="12.75">
      <c r="A1242" s="3"/>
      <c r="B1242" s="3"/>
      <c r="C1242" s="3"/>
      <c r="D1242" s="3"/>
      <c r="E1242" s="3"/>
    </row>
    <row r="1243" spans="1:5" ht="12.75">
      <c r="A1243" s="3"/>
      <c r="B1243" s="3"/>
      <c r="C1243" s="3"/>
      <c r="D1243" s="3"/>
      <c r="E1243" s="3"/>
    </row>
    <row r="1244" spans="1:5" ht="12.75">
      <c r="A1244" s="3"/>
      <c r="B1244" s="3"/>
      <c r="C1244" s="3"/>
      <c r="D1244" s="3"/>
      <c r="E1244" s="3"/>
    </row>
    <row r="1245" spans="1:5" ht="12.75">
      <c r="A1245" s="3"/>
      <c r="B1245" s="3"/>
      <c r="C1245" s="3"/>
      <c r="D1245" s="3"/>
      <c r="E1245" s="3"/>
    </row>
    <row r="1246" spans="1:5" ht="12.75">
      <c r="A1246" s="3"/>
      <c r="B1246" s="3"/>
      <c r="C1246" s="3"/>
      <c r="D1246" s="3"/>
      <c r="E1246" s="3"/>
    </row>
    <row r="1247" spans="1:5" ht="12.75">
      <c r="A1247" s="3"/>
      <c r="B1247" s="3"/>
      <c r="C1247" s="3"/>
      <c r="D1247" s="3"/>
      <c r="E1247" s="3"/>
    </row>
    <row r="1248" spans="1:5" ht="12.75">
      <c r="A1248" s="3"/>
      <c r="B1248" s="3"/>
      <c r="C1248" s="3"/>
      <c r="D1248" s="3"/>
      <c r="E1248" s="3"/>
    </row>
    <row r="1249" spans="1:5" ht="12.75">
      <c r="A1249" s="3"/>
      <c r="B1249" s="3"/>
      <c r="C1249" s="3"/>
      <c r="D1249" s="3"/>
      <c r="E1249" s="3"/>
    </row>
    <row r="1250" spans="1:5" ht="12.75">
      <c r="A1250" s="3"/>
      <c r="B1250" s="3"/>
      <c r="C1250" s="3"/>
      <c r="D1250" s="3"/>
      <c r="E1250" s="3"/>
    </row>
    <row r="1251" spans="1:5" ht="12.75">
      <c r="A1251" s="3"/>
      <c r="B1251" s="3"/>
      <c r="C1251" s="3"/>
      <c r="D1251" s="3"/>
      <c r="E1251" s="3"/>
    </row>
    <row r="1252" spans="1:5" ht="12.75">
      <c r="A1252" s="3"/>
      <c r="B1252" s="3"/>
      <c r="C1252" s="3"/>
      <c r="D1252" s="3"/>
      <c r="E1252" s="3"/>
    </row>
    <row r="1253" spans="1:5" ht="12.75">
      <c r="A1253" s="3"/>
      <c r="B1253" s="3"/>
      <c r="C1253" s="3"/>
      <c r="D1253" s="3"/>
      <c r="E1253" s="3"/>
    </row>
    <row r="1254" spans="1:5" ht="12.75">
      <c r="A1254" s="3"/>
      <c r="B1254" s="3"/>
      <c r="C1254" s="3"/>
      <c r="D1254" s="3"/>
      <c r="E1254" s="3"/>
    </row>
    <row r="1255" spans="1:5" ht="12.75">
      <c r="A1255" s="3"/>
      <c r="B1255" s="3"/>
      <c r="C1255" s="3"/>
      <c r="D1255" s="3"/>
      <c r="E1255" s="3"/>
    </row>
    <row r="1256" spans="1:5" ht="12.75">
      <c r="A1256" s="3"/>
      <c r="B1256" s="3"/>
      <c r="C1256" s="3"/>
      <c r="D1256" s="3"/>
      <c r="E1256" s="3"/>
    </row>
    <row r="1257" spans="1:5" ht="12.75">
      <c r="A1257" s="3"/>
      <c r="B1257" s="3"/>
      <c r="C1257" s="3"/>
      <c r="D1257" s="3"/>
      <c r="E1257" s="3"/>
    </row>
    <row r="1258" spans="1:5" ht="12.75">
      <c r="A1258" s="3"/>
      <c r="B1258" s="3"/>
      <c r="C1258" s="3"/>
      <c r="D1258" s="3"/>
      <c r="E1258" s="3"/>
    </row>
    <row r="1259" spans="1:5" ht="12.75">
      <c r="A1259" s="3"/>
      <c r="B1259" s="3"/>
      <c r="C1259" s="3"/>
      <c r="D1259" s="3"/>
      <c r="E1259" s="3"/>
    </row>
    <row r="1260" spans="1:5" ht="12.75">
      <c r="A1260" s="3"/>
      <c r="B1260" s="3"/>
      <c r="C1260" s="3"/>
      <c r="D1260" s="3"/>
      <c r="E1260" s="3"/>
    </row>
    <row r="1261" spans="1:5" ht="12.75">
      <c r="A1261" s="3"/>
      <c r="B1261" s="3"/>
      <c r="C1261" s="3"/>
      <c r="D1261" s="3"/>
      <c r="E1261" s="3"/>
    </row>
    <row r="1262" spans="1:5" ht="12.75">
      <c r="A1262" s="3"/>
      <c r="B1262" s="3"/>
      <c r="C1262" s="3"/>
      <c r="D1262" s="3"/>
      <c r="E1262" s="3"/>
    </row>
    <row r="1263" spans="1:5" ht="12.75">
      <c r="A1263" s="3"/>
      <c r="B1263" s="3"/>
      <c r="C1263" s="3"/>
      <c r="D1263" s="3"/>
      <c r="E1263" s="3"/>
    </row>
    <row r="1264" spans="1:5" ht="12.75">
      <c r="A1264" s="3"/>
      <c r="B1264" s="3"/>
      <c r="C1264" s="3"/>
      <c r="D1264" s="3"/>
      <c r="E1264" s="3"/>
    </row>
    <row r="1265" spans="1:5" ht="12.75">
      <c r="A1265" s="3"/>
      <c r="B1265" s="3"/>
      <c r="C1265" s="3"/>
      <c r="D1265" s="3"/>
      <c r="E1265" s="3"/>
    </row>
    <row r="1266" spans="1:5" ht="12.75">
      <c r="A1266" s="3"/>
      <c r="B1266" s="3"/>
      <c r="C1266" s="3"/>
      <c r="D1266" s="3"/>
      <c r="E1266" s="3"/>
    </row>
    <row r="1267" spans="1:5" ht="12.75">
      <c r="A1267" s="3"/>
      <c r="B1267" s="3"/>
      <c r="C1267" s="3"/>
      <c r="D1267" s="3"/>
      <c r="E1267" s="3"/>
    </row>
    <row r="1268" spans="1:5" ht="12.75">
      <c r="A1268" s="3"/>
      <c r="B1268" s="3"/>
      <c r="C1268" s="3"/>
      <c r="D1268" s="3"/>
      <c r="E1268" s="3"/>
    </row>
    <row r="1269" spans="1:5" ht="12.75">
      <c r="A1269" s="3"/>
      <c r="B1269" s="3"/>
      <c r="C1269" s="3"/>
      <c r="D1269" s="3"/>
      <c r="E1269" s="3"/>
    </row>
    <row r="1270" spans="1:5" ht="12.75">
      <c r="A1270" s="3"/>
      <c r="B1270" s="3"/>
      <c r="C1270" s="3"/>
      <c r="D1270" s="3"/>
      <c r="E1270" s="3"/>
    </row>
    <row r="1271" spans="1:5" ht="12.75">
      <c r="A1271" s="3"/>
      <c r="B1271" s="3"/>
      <c r="C1271" s="3"/>
      <c r="D1271" s="3"/>
      <c r="E1271" s="3"/>
    </row>
    <row r="1272" spans="1:5" ht="12.75">
      <c r="A1272" s="3"/>
      <c r="B1272" s="3"/>
      <c r="C1272" s="3"/>
      <c r="D1272" s="3"/>
      <c r="E1272" s="3"/>
    </row>
    <row r="1273" spans="1:5" ht="12.75">
      <c r="A1273" s="3"/>
      <c r="B1273" s="3"/>
      <c r="C1273" s="3"/>
      <c r="D1273" s="3"/>
      <c r="E1273" s="3"/>
    </row>
    <row r="1274" spans="1:5" ht="12.75">
      <c r="A1274" s="3"/>
      <c r="B1274" s="3"/>
      <c r="C1274" s="3"/>
      <c r="D1274" s="3"/>
      <c r="E1274" s="3"/>
    </row>
  </sheetData>
  <sheetProtection/>
  <mergeCells count="2">
    <mergeCell ref="A1:D1"/>
    <mergeCell ref="A48:E48"/>
  </mergeCells>
  <printOptions horizontalCentered="1" verticalCentered="1"/>
  <pageMargins left="0.15748031496062992" right="0.1968503937007874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5" zoomScaleSheetLayoutView="75" zoomScalePageLayoutView="0" workbookViewId="0" topLeftCell="A1">
      <selection activeCell="A30" sqref="A30"/>
    </sheetView>
  </sheetViews>
  <sheetFormatPr defaultColWidth="9.00390625" defaultRowHeight="12.75"/>
  <cols>
    <col min="1" max="1" width="56.75390625" style="0" customWidth="1"/>
    <col min="2" max="2" width="13.625" style="0" customWidth="1"/>
    <col min="3" max="3" width="20.75390625" style="0" customWidth="1"/>
  </cols>
  <sheetData>
    <row r="1" spans="1:3" ht="42.75" customHeight="1">
      <c r="A1" s="436" t="s">
        <v>61</v>
      </c>
      <c r="B1" s="436"/>
      <c r="C1" s="47" t="s">
        <v>62</v>
      </c>
    </row>
    <row r="2" spans="1:3" ht="26.25" customHeight="1">
      <c r="A2" s="48" t="s">
        <v>63</v>
      </c>
      <c r="B2" s="48" t="s">
        <v>64</v>
      </c>
      <c r="C2" s="49" t="s">
        <v>65</v>
      </c>
    </row>
    <row r="3" spans="1:3" ht="25.5" customHeight="1">
      <c r="A3" s="16" t="s">
        <v>66</v>
      </c>
      <c r="B3" s="50" t="s">
        <v>67</v>
      </c>
      <c r="C3" s="51">
        <v>1205800</v>
      </c>
    </row>
    <row r="4" spans="1:3" ht="25.5" customHeight="1">
      <c r="A4" s="15" t="s">
        <v>68</v>
      </c>
      <c r="B4" s="52" t="s">
        <v>67</v>
      </c>
      <c r="C4" s="51">
        <v>2843260</v>
      </c>
    </row>
    <row r="5" spans="1:3" ht="25.5" customHeight="1">
      <c r="A5" s="15" t="s">
        <v>69</v>
      </c>
      <c r="B5" s="52" t="s">
        <v>67</v>
      </c>
      <c r="C5" s="51">
        <v>15500</v>
      </c>
    </row>
    <row r="6" spans="1:3" ht="25.5" customHeight="1">
      <c r="A6" s="15" t="s">
        <v>70</v>
      </c>
      <c r="B6" s="52" t="s">
        <v>71</v>
      </c>
      <c r="C6" s="51">
        <v>3648725</v>
      </c>
    </row>
    <row r="7" spans="1:3" ht="25.5" customHeight="1">
      <c r="A7" s="15" t="s">
        <v>72</v>
      </c>
      <c r="B7" s="52" t="s">
        <v>67</v>
      </c>
      <c r="C7" s="51">
        <v>75000</v>
      </c>
    </row>
    <row r="8" spans="1:3" ht="25.5" customHeight="1">
      <c r="A8" s="15" t="s">
        <v>73</v>
      </c>
      <c r="B8" s="52" t="s">
        <v>74</v>
      </c>
      <c r="C8" s="51">
        <v>16710</v>
      </c>
    </row>
    <row r="9" spans="1:3" ht="25.5" customHeight="1">
      <c r="A9" s="15" t="s">
        <v>75</v>
      </c>
      <c r="B9" s="52" t="s">
        <v>74</v>
      </c>
      <c r="C9" s="51">
        <v>168230</v>
      </c>
    </row>
    <row r="10" spans="1:3" ht="25.5" customHeight="1">
      <c r="A10" s="15" t="s">
        <v>76</v>
      </c>
      <c r="B10" s="52" t="s">
        <v>67</v>
      </c>
      <c r="C10" s="51">
        <v>47000</v>
      </c>
    </row>
    <row r="11" spans="1:3" ht="25.5" customHeight="1">
      <c r="A11" s="15" t="s">
        <v>77</v>
      </c>
      <c r="B11" s="52" t="s">
        <v>67</v>
      </c>
      <c r="C11" s="51">
        <v>116000</v>
      </c>
    </row>
    <row r="12" spans="1:3" ht="25.5" customHeight="1">
      <c r="A12" s="15" t="s">
        <v>78</v>
      </c>
      <c r="B12" s="52" t="s">
        <v>79</v>
      </c>
      <c r="C12" s="51">
        <v>641150</v>
      </c>
    </row>
    <row r="13" spans="1:3" ht="25.5" customHeight="1">
      <c r="A13" s="15" t="s">
        <v>80</v>
      </c>
      <c r="B13" s="52" t="s">
        <v>74</v>
      </c>
      <c r="C13" s="51">
        <v>244800</v>
      </c>
    </row>
    <row r="14" spans="1:3" ht="25.5" customHeight="1">
      <c r="A14" s="15" t="s">
        <v>81</v>
      </c>
      <c r="B14" s="52" t="s">
        <v>67</v>
      </c>
      <c r="C14" s="51">
        <v>106250</v>
      </c>
    </row>
    <row r="15" spans="1:3" ht="25.5" customHeight="1">
      <c r="A15" s="15" t="s">
        <v>81</v>
      </c>
      <c r="B15" s="52" t="s">
        <v>79</v>
      </c>
      <c r="C15" s="51">
        <v>51160</v>
      </c>
    </row>
    <row r="16" spans="1:3" ht="25.5" customHeight="1">
      <c r="A16" s="15" t="s">
        <v>82</v>
      </c>
      <c r="B16" s="52" t="s">
        <v>83</v>
      </c>
      <c r="C16" s="51">
        <v>11160</v>
      </c>
    </row>
    <row r="17" spans="1:3" ht="25.5" customHeight="1">
      <c r="A17" s="15" t="s">
        <v>84</v>
      </c>
      <c r="B17" s="52" t="s">
        <v>79</v>
      </c>
      <c r="C17" s="51">
        <v>6000</v>
      </c>
    </row>
    <row r="18" spans="1:3" ht="25.5" customHeight="1">
      <c r="A18" s="15" t="s">
        <v>84</v>
      </c>
      <c r="B18" s="52" t="s">
        <v>85</v>
      </c>
      <c r="C18" s="51">
        <v>26400</v>
      </c>
    </row>
    <row r="19" spans="1:3" ht="25.5" customHeight="1">
      <c r="A19" s="15" t="s">
        <v>86</v>
      </c>
      <c r="B19" s="52" t="s">
        <v>67</v>
      </c>
      <c r="C19" s="51">
        <v>231150</v>
      </c>
    </row>
    <row r="20" spans="1:3" ht="25.5" customHeight="1">
      <c r="A20" s="15" t="s">
        <v>87</v>
      </c>
      <c r="B20" s="52" t="s">
        <v>67</v>
      </c>
      <c r="C20" s="51">
        <v>2910050</v>
      </c>
    </row>
    <row r="21" spans="1:3" ht="25.5" customHeight="1">
      <c r="A21" s="15" t="s">
        <v>88</v>
      </c>
      <c r="B21" s="52" t="s">
        <v>67</v>
      </c>
      <c r="C21" s="51">
        <v>134200</v>
      </c>
    </row>
    <row r="22" spans="1:3" ht="25.5" customHeight="1">
      <c r="A22" s="15" t="s">
        <v>89</v>
      </c>
      <c r="B22" s="52" t="s">
        <v>79</v>
      </c>
      <c r="C22" s="51">
        <v>2200</v>
      </c>
    </row>
    <row r="23" spans="1:3" ht="25.5" customHeight="1">
      <c r="A23" s="15" t="s">
        <v>90</v>
      </c>
      <c r="B23" s="52" t="s">
        <v>85</v>
      </c>
      <c r="C23" s="51">
        <v>19780000</v>
      </c>
    </row>
    <row r="24" spans="1:3" ht="25.5" customHeight="1">
      <c r="A24" s="15" t="s">
        <v>91</v>
      </c>
      <c r="B24" s="52" t="s">
        <v>85</v>
      </c>
      <c r="C24" s="51">
        <v>8950</v>
      </c>
    </row>
    <row r="25" spans="1:3" ht="25.5" customHeight="1">
      <c r="A25" s="15" t="s">
        <v>92</v>
      </c>
      <c r="B25" s="52" t="s">
        <v>85</v>
      </c>
      <c r="C25" s="53">
        <v>1000</v>
      </c>
    </row>
    <row r="26" spans="1:3" ht="25.5" customHeight="1" thickBot="1">
      <c r="A26" s="54" t="s">
        <v>93</v>
      </c>
      <c r="B26" s="55" t="s">
        <v>85</v>
      </c>
      <c r="C26" s="56">
        <v>-9820000</v>
      </c>
    </row>
    <row r="27" spans="1:3" ht="39" customHeight="1" thickTop="1">
      <c r="A27" s="11" t="s">
        <v>94</v>
      </c>
      <c r="B27" s="57"/>
      <c r="C27" s="58">
        <f>SUM(C3:C26)</f>
        <v>22470695</v>
      </c>
    </row>
    <row r="28" spans="1:3" ht="19.5" customHeight="1">
      <c r="A28" s="59"/>
      <c r="B28" s="59"/>
      <c r="C28" s="59"/>
    </row>
    <row r="29" spans="1:3" ht="19.5" customHeight="1">
      <c r="A29" s="59"/>
      <c r="B29" s="59"/>
      <c r="C29" s="59"/>
    </row>
    <row r="30" spans="1:3" ht="19.5" customHeight="1">
      <c r="A30" s="59"/>
      <c r="B30" s="59"/>
      <c r="C30" s="59"/>
    </row>
    <row r="31" spans="1:3" ht="19.5" customHeight="1">
      <c r="A31" s="59"/>
      <c r="B31" s="59"/>
      <c r="C31" s="59"/>
    </row>
  </sheetData>
  <sheetProtection/>
  <mergeCells count="1">
    <mergeCell ref="A1:B1"/>
  </mergeCells>
  <printOptions horizontalCentered="1"/>
  <pageMargins left="0.31496062992125984" right="0.2755905511811024" top="0.5511811023622047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view="pageBreakPreview" zoomScale="60" zoomScaleNormal="75" zoomScalePageLayoutView="0" workbookViewId="0" topLeftCell="A178">
      <selection activeCell="A30" sqref="A30"/>
    </sheetView>
  </sheetViews>
  <sheetFormatPr defaultColWidth="9.00390625" defaultRowHeight="12.75"/>
  <cols>
    <col min="1" max="1" width="52.875" style="3" customWidth="1"/>
    <col min="2" max="2" width="20.125" style="3" customWidth="1"/>
    <col min="3" max="5" width="13.875" style="3" customWidth="1"/>
    <col min="6" max="6" width="12.625" style="3" customWidth="1"/>
    <col min="7" max="16384" width="9.125" style="3" customWidth="1"/>
  </cols>
  <sheetData>
    <row r="1" spans="1:6" ht="42.75" customHeight="1">
      <c r="A1" s="450" t="s">
        <v>95</v>
      </c>
      <c r="B1" s="451"/>
      <c r="C1" s="451"/>
      <c r="D1" s="451"/>
      <c r="E1" s="451"/>
      <c r="F1" s="12" t="s">
        <v>96</v>
      </c>
    </row>
    <row r="2" spans="1:6" s="65" customFormat="1" ht="36.75" customHeight="1">
      <c r="A2" s="60" t="s">
        <v>97</v>
      </c>
      <c r="B2" s="61" t="s">
        <v>98</v>
      </c>
      <c r="C2" s="62" t="s">
        <v>12</v>
      </c>
      <c r="D2" s="62" t="s">
        <v>13</v>
      </c>
      <c r="E2" s="63" t="s">
        <v>14</v>
      </c>
      <c r="F2" s="64" t="s">
        <v>15</v>
      </c>
    </row>
    <row r="3" spans="1:6" s="65" customFormat="1" ht="25.5" customHeight="1">
      <c r="A3" s="66" t="s">
        <v>99</v>
      </c>
      <c r="B3" s="67" t="s">
        <v>100</v>
      </c>
      <c r="C3" s="68">
        <v>1000</v>
      </c>
      <c r="D3" s="69">
        <v>0</v>
      </c>
      <c r="E3" s="69">
        <v>0</v>
      </c>
      <c r="F3" s="70">
        <v>0</v>
      </c>
    </row>
    <row r="4" spans="1:6" s="65" customFormat="1" ht="31.5" customHeight="1">
      <c r="A4" s="71" t="s">
        <v>101</v>
      </c>
      <c r="B4" s="67" t="s">
        <v>100</v>
      </c>
      <c r="C4" s="68">
        <v>0</v>
      </c>
      <c r="D4" s="69">
        <v>150</v>
      </c>
      <c r="E4" s="69">
        <v>150</v>
      </c>
      <c r="F4" s="72">
        <f>E4/D4</f>
        <v>1</v>
      </c>
    </row>
    <row r="5" spans="1:6" s="65" customFormat="1" ht="25.5" customHeight="1">
      <c r="A5" s="73" t="s">
        <v>102</v>
      </c>
      <c r="B5" s="74" t="s">
        <v>100</v>
      </c>
      <c r="C5" s="75">
        <v>720</v>
      </c>
      <c r="D5" s="76">
        <v>720</v>
      </c>
      <c r="E5" s="76">
        <v>356.4</v>
      </c>
      <c r="F5" s="77">
        <f>E5/D5</f>
        <v>0.495</v>
      </c>
    </row>
    <row r="6" spans="1:6" s="65" customFormat="1" ht="25.5" customHeight="1">
      <c r="A6" s="78"/>
      <c r="B6" s="78" t="s">
        <v>103</v>
      </c>
      <c r="C6" s="75">
        <v>20000</v>
      </c>
      <c r="D6" s="76">
        <v>19073</v>
      </c>
      <c r="E6" s="76">
        <v>510.9</v>
      </c>
      <c r="F6" s="79">
        <f aca="true" t="shared" si="0" ref="F6:F69">E6/D6</f>
        <v>0.026786556912913543</v>
      </c>
    </row>
    <row r="7" spans="1:6" s="65" customFormat="1" ht="25.5" customHeight="1">
      <c r="A7" s="80" t="s">
        <v>104</v>
      </c>
      <c r="B7" s="81"/>
      <c r="C7" s="68">
        <f>SUM(C5,C6)</f>
        <v>20720</v>
      </c>
      <c r="D7" s="68">
        <f>SUM(D5,D6)</f>
        <v>19793</v>
      </c>
      <c r="E7" s="68">
        <f>SUM(E5,E6)</f>
        <v>867.3</v>
      </c>
      <c r="F7" s="82">
        <f t="shared" si="0"/>
        <v>0.04381852169959076</v>
      </c>
    </row>
    <row r="8" spans="1:6" s="65" customFormat="1" ht="25.5" customHeight="1">
      <c r="A8" s="438" t="s">
        <v>105</v>
      </c>
      <c r="B8" s="74" t="s">
        <v>100</v>
      </c>
      <c r="C8" s="75">
        <f>SUM(C3,C4,C5)</f>
        <v>1720</v>
      </c>
      <c r="D8" s="75">
        <f>SUM(D3,D4,D5)</f>
        <v>870</v>
      </c>
      <c r="E8" s="75">
        <f>SUM(E3,E4,E5)</f>
        <v>506.4</v>
      </c>
      <c r="F8" s="82">
        <f t="shared" si="0"/>
        <v>0.5820689655172413</v>
      </c>
    </row>
    <row r="9" spans="1:6" s="65" customFormat="1" ht="25.5" customHeight="1">
      <c r="A9" s="452"/>
      <c r="B9" s="78" t="s">
        <v>103</v>
      </c>
      <c r="C9" s="83">
        <f>SUM(C6)</f>
        <v>20000</v>
      </c>
      <c r="D9" s="83">
        <f>SUM(D6)</f>
        <v>19073</v>
      </c>
      <c r="E9" s="83">
        <f>SUM(E6)</f>
        <v>510.9</v>
      </c>
      <c r="F9" s="79">
        <f t="shared" si="0"/>
        <v>0.026786556912913543</v>
      </c>
    </row>
    <row r="10" spans="1:6" s="65" customFormat="1" ht="25.5" customHeight="1">
      <c r="A10" s="453"/>
      <c r="B10" s="84"/>
      <c r="C10" s="85">
        <f>C8+C9</f>
        <v>21720</v>
      </c>
      <c r="D10" s="85">
        <f>D8+D9</f>
        <v>19943</v>
      </c>
      <c r="E10" s="85">
        <f>E8+E9</f>
        <v>1017.3</v>
      </c>
      <c r="F10" s="86">
        <f t="shared" si="0"/>
        <v>0.05101037958180815</v>
      </c>
    </row>
    <row r="11" spans="1:6" s="65" customFormat="1" ht="25.5" customHeight="1">
      <c r="A11" s="78" t="s">
        <v>106</v>
      </c>
      <c r="B11" s="74" t="s">
        <v>100</v>
      </c>
      <c r="C11" s="87">
        <v>58400</v>
      </c>
      <c r="D11" s="87">
        <v>69161.5</v>
      </c>
      <c r="E11" s="87">
        <v>68750.4</v>
      </c>
      <c r="F11" s="82">
        <f t="shared" si="0"/>
        <v>0.9940559415281622</v>
      </c>
    </row>
    <row r="12" spans="1:6" s="65" customFormat="1" ht="25.5" customHeight="1">
      <c r="A12" s="78"/>
      <c r="B12" s="78" t="s">
        <v>103</v>
      </c>
      <c r="C12" s="88">
        <v>11600</v>
      </c>
      <c r="D12" s="88">
        <v>5352</v>
      </c>
      <c r="E12" s="88">
        <v>5253.6</v>
      </c>
      <c r="F12" s="79">
        <f t="shared" si="0"/>
        <v>0.9816143497757848</v>
      </c>
    </row>
    <row r="13" spans="1:6" s="65" customFormat="1" ht="25.5" customHeight="1">
      <c r="A13" s="80" t="s">
        <v>107</v>
      </c>
      <c r="B13" s="81"/>
      <c r="C13" s="89">
        <f>SUM(C11:C12)</f>
        <v>70000</v>
      </c>
      <c r="D13" s="89">
        <f>SUM(D11:D12)</f>
        <v>74513.5</v>
      </c>
      <c r="E13" s="89">
        <f>SUM(E11:E12)</f>
        <v>74004</v>
      </c>
      <c r="F13" s="82">
        <f t="shared" si="0"/>
        <v>0.99316231286948</v>
      </c>
    </row>
    <row r="14" spans="1:6" s="65" customFormat="1" ht="25.5" customHeight="1">
      <c r="A14" s="90" t="s">
        <v>108</v>
      </c>
      <c r="B14" s="90" t="s">
        <v>100</v>
      </c>
      <c r="C14" s="91">
        <v>350</v>
      </c>
      <c r="D14" s="91">
        <v>350</v>
      </c>
      <c r="E14" s="91">
        <v>263</v>
      </c>
      <c r="F14" s="82">
        <f t="shared" si="0"/>
        <v>0.7514285714285714</v>
      </c>
    </row>
    <row r="15" spans="1:6" s="65" customFormat="1" ht="25.5" customHeight="1">
      <c r="A15" s="92"/>
      <c r="B15" s="93" t="s">
        <v>109</v>
      </c>
      <c r="C15" s="83">
        <v>300</v>
      </c>
      <c r="D15" s="83">
        <v>300</v>
      </c>
      <c r="E15" s="83">
        <v>300</v>
      </c>
      <c r="F15" s="79">
        <f t="shared" si="0"/>
        <v>1</v>
      </c>
    </row>
    <row r="16" spans="1:6" s="65" customFormat="1" ht="25.5" customHeight="1">
      <c r="A16" s="80" t="s">
        <v>110</v>
      </c>
      <c r="B16" s="81"/>
      <c r="C16" s="88">
        <f>SUM(C14,C15)</f>
        <v>650</v>
      </c>
      <c r="D16" s="88">
        <f>SUM(D14,D15)</f>
        <v>650</v>
      </c>
      <c r="E16" s="88">
        <f>SUM(E14,E15)</f>
        <v>563</v>
      </c>
      <c r="F16" s="82">
        <f t="shared" si="0"/>
        <v>0.8661538461538462</v>
      </c>
    </row>
    <row r="17" spans="1:6" s="65" customFormat="1" ht="25.5" customHeight="1">
      <c r="A17" s="437" t="s">
        <v>111</v>
      </c>
      <c r="B17" s="90" t="s">
        <v>100</v>
      </c>
      <c r="C17" s="94">
        <f>SUM(C11,C14)</f>
        <v>58750</v>
      </c>
      <c r="D17" s="94">
        <f>SUM(D11,D14)</f>
        <v>69511.5</v>
      </c>
      <c r="E17" s="94">
        <f>SUM(E11,E14)</f>
        <v>69013.4</v>
      </c>
      <c r="F17" s="82">
        <f t="shared" si="0"/>
        <v>0.9928342792199851</v>
      </c>
    </row>
    <row r="18" spans="1:6" s="65" customFormat="1" ht="25.5" customHeight="1">
      <c r="A18" s="454"/>
      <c r="B18" s="78" t="s">
        <v>103</v>
      </c>
      <c r="C18" s="87">
        <f>SUM(C12)</f>
        <v>11600</v>
      </c>
      <c r="D18" s="87">
        <f>SUM(D12)</f>
        <v>5352</v>
      </c>
      <c r="E18" s="87">
        <f>SUM(E12)</f>
        <v>5253.6</v>
      </c>
      <c r="F18" s="77">
        <f t="shared" si="0"/>
        <v>0.9816143497757848</v>
      </c>
    </row>
    <row r="19" spans="1:6" s="65" customFormat="1" ht="25.5" customHeight="1">
      <c r="A19" s="454"/>
      <c r="B19" s="93" t="s">
        <v>109</v>
      </c>
      <c r="C19" s="88">
        <f>SUM(C15)</f>
        <v>300</v>
      </c>
      <c r="D19" s="88">
        <f>SUM(D15)</f>
        <v>300</v>
      </c>
      <c r="E19" s="88">
        <f>SUM(E15)</f>
        <v>300</v>
      </c>
      <c r="F19" s="79">
        <f t="shared" si="0"/>
        <v>1</v>
      </c>
    </row>
    <row r="20" spans="1:6" s="65" customFormat="1" ht="25.5" customHeight="1">
      <c r="A20" s="455"/>
      <c r="B20" s="95"/>
      <c r="C20" s="85">
        <f>SUM(C17,C18,C19)</f>
        <v>70650</v>
      </c>
      <c r="D20" s="85">
        <f>SUM(D17,D18,D19)</f>
        <v>75163.5</v>
      </c>
      <c r="E20" s="85">
        <f>SUM(E17,E18,E19)</f>
        <v>74567</v>
      </c>
      <c r="F20" s="86">
        <f t="shared" si="0"/>
        <v>0.9920639672181312</v>
      </c>
    </row>
    <row r="21" spans="1:6" s="65" customFormat="1" ht="25.5" customHeight="1">
      <c r="A21" s="90" t="s">
        <v>112</v>
      </c>
      <c r="B21" s="96" t="s">
        <v>100</v>
      </c>
      <c r="C21" s="91">
        <v>1200</v>
      </c>
      <c r="D21" s="91">
        <v>200.7</v>
      </c>
      <c r="E21" s="91">
        <v>0</v>
      </c>
      <c r="F21" s="82">
        <f t="shared" si="0"/>
        <v>0</v>
      </c>
    </row>
    <row r="22" spans="1:6" s="65" customFormat="1" ht="25.5" customHeight="1">
      <c r="A22" s="78"/>
      <c r="B22" s="78" t="s">
        <v>103</v>
      </c>
      <c r="C22" s="75">
        <v>6500</v>
      </c>
      <c r="D22" s="75">
        <v>700</v>
      </c>
      <c r="E22" s="75">
        <v>0</v>
      </c>
      <c r="F22" s="79">
        <f t="shared" si="0"/>
        <v>0</v>
      </c>
    </row>
    <row r="23" spans="1:6" s="65" customFormat="1" ht="25.5" customHeight="1">
      <c r="A23" s="80" t="s">
        <v>113</v>
      </c>
      <c r="B23" s="81"/>
      <c r="C23" s="68">
        <f>SUM(C21,C22)</f>
        <v>7700</v>
      </c>
      <c r="D23" s="68">
        <f>SUM(D21,D22)</f>
        <v>900.7</v>
      </c>
      <c r="E23" s="68">
        <f>SUM(E21,E22)</f>
        <v>0</v>
      </c>
      <c r="F23" s="82">
        <f t="shared" si="0"/>
        <v>0</v>
      </c>
    </row>
    <row r="24" spans="1:6" s="65" customFormat="1" ht="25.5" customHeight="1">
      <c r="A24" s="97" t="s">
        <v>114</v>
      </c>
      <c r="B24" s="78" t="s">
        <v>103</v>
      </c>
      <c r="C24" s="83">
        <v>16400</v>
      </c>
      <c r="D24" s="83">
        <v>16400</v>
      </c>
      <c r="E24" s="83">
        <v>11677.4</v>
      </c>
      <c r="F24" s="82">
        <f t="shared" si="0"/>
        <v>0.7120365853658537</v>
      </c>
    </row>
    <row r="25" spans="1:6" s="65" customFormat="1" ht="25.5" customHeight="1">
      <c r="A25" s="437" t="s">
        <v>115</v>
      </c>
      <c r="B25" s="90" t="s">
        <v>100</v>
      </c>
      <c r="C25" s="91">
        <f>SUM(C21)</f>
        <v>1200</v>
      </c>
      <c r="D25" s="91">
        <f>SUM(D21)</f>
        <v>200.7</v>
      </c>
      <c r="E25" s="91">
        <f>SUM(E21)</f>
        <v>0</v>
      </c>
      <c r="F25" s="82">
        <f t="shared" si="0"/>
        <v>0</v>
      </c>
    </row>
    <row r="26" spans="1:6" s="65" customFormat="1" ht="25.5" customHeight="1">
      <c r="A26" s="454"/>
      <c r="B26" s="78" t="s">
        <v>103</v>
      </c>
      <c r="C26" s="75">
        <f>SUM(C22,C24)</f>
        <v>22900</v>
      </c>
      <c r="D26" s="75">
        <f>SUM(D22,D24)</f>
        <v>17100</v>
      </c>
      <c r="E26" s="75">
        <f>SUM(E22,E24)</f>
        <v>11677.4</v>
      </c>
      <c r="F26" s="79">
        <f t="shared" si="0"/>
        <v>0.6828888888888889</v>
      </c>
    </row>
    <row r="27" spans="1:6" s="65" customFormat="1" ht="25.5" customHeight="1">
      <c r="A27" s="455"/>
      <c r="B27" s="95"/>
      <c r="C27" s="85">
        <f>SUM(C25,C26)</f>
        <v>24100</v>
      </c>
      <c r="D27" s="85">
        <f>SUM(D25,D26)</f>
        <v>17300.7</v>
      </c>
      <c r="E27" s="85">
        <f>SUM(E25,E26)</f>
        <v>11677.4</v>
      </c>
      <c r="F27" s="86">
        <f t="shared" si="0"/>
        <v>0.6749669088533989</v>
      </c>
    </row>
    <row r="28" spans="1:6" s="65" customFormat="1" ht="25.5" customHeight="1">
      <c r="A28" s="78" t="s">
        <v>116</v>
      </c>
      <c r="B28" s="78" t="s">
        <v>100</v>
      </c>
      <c r="C28" s="87">
        <v>9445</v>
      </c>
      <c r="D28" s="87">
        <v>6829.1</v>
      </c>
      <c r="E28" s="87">
        <v>6135.7</v>
      </c>
      <c r="F28" s="82">
        <f t="shared" si="0"/>
        <v>0.8984639264324727</v>
      </c>
    </row>
    <row r="29" spans="1:6" s="65" customFormat="1" ht="25.5" customHeight="1">
      <c r="A29" s="73"/>
      <c r="B29" s="78" t="s">
        <v>103</v>
      </c>
      <c r="C29" s="87">
        <v>330</v>
      </c>
      <c r="D29" s="87">
        <v>386.5</v>
      </c>
      <c r="E29" s="87">
        <v>386.6</v>
      </c>
      <c r="F29" s="77">
        <f t="shared" si="0"/>
        <v>1.0002587322121606</v>
      </c>
    </row>
    <row r="30" spans="1:6" s="65" customFormat="1" ht="25.5" customHeight="1">
      <c r="A30" s="73"/>
      <c r="B30" s="93" t="s">
        <v>109</v>
      </c>
      <c r="C30" s="88">
        <v>3200</v>
      </c>
      <c r="D30" s="88">
        <v>1889.1</v>
      </c>
      <c r="E30" s="88">
        <v>1859.2</v>
      </c>
      <c r="F30" s="79">
        <f t="shared" si="0"/>
        <v>0.9841723572071357</v>
      </c>
    </row>
    <row r="31" spans="1:6" s="65" customFormat="1" ht="25.5" customHeight="1">
      <c r="A31" s="80" t="s">
        <v>117</v>
      </c>
      <c r="B31" s="98"/>
      <c r="C31" s="89">
        <f>C28+C29+C30</f>
        <v>12975</v>
      </c>
      <c r="D31" s="89">
        <f>D28+D29+D30</f>
        <v>9104.7</v>
      </c>
      <c r="E31" s="89">
        <f>E28+E29+E30</f>
        <v>8381.5</v>
      </c>
      <c r="F31" s="82">
        <f t="shared" si="0"/>
        <v>0.9205684975891572</v>
      </c>
    </row>
    <row r="32" spans="1:6" s="65" customFormat="1" ht="25.5" customHeight="1">
      <c r="A32" s="78" t="s">
        <v>118</v>
      </c>
      <c r="B32" s="90" t="s">
        <v>119</v>
      </c>
      <c r="C32" s="94">
        <v>9933</v>
      </c>
      <c r="D32" s="94">
        <v>9884</v>
      </c>
      <c r="E32" s="94">
        <v>9884</v>
      </c>
      <c r="F32" s="82">
        <f t="shared" si="0"/>
        <v>1</v>
      </c>
    </row>
    <row r="33" spans="1:6" s="65" customFormat="1" ht="25.5" customHeight="1">
      <c r="A33" s="78"/>
      <c r="B33" s="78" t="s">
        <v>109</v>
      </c>
      <c r="C33" s="87">
        <v>0</v>
      </c>
      <c r="D33" s="87">
        <v>163</v>
      </c>
      <c r="E33" s="87">
        <v>163</v>
      </c>
      <c r="F33" s="77">
        <f t="shared" si="0"/>
        <v>1</v>
      </c>
    </row>
    <row r="34" spans="1:6" s="65" customFormat="1" ht="25.5" customHeight="1">
      <c r="A34" s="78" t="s">
        <v>120</v>
      </c>
      <c r="B34" s="78" t="s">
        <v>119</v>
      </c>
      <c r="C34" s="87">
        <v>10525</v>
      </c>
      <c r="D34" s="87">
        <v>10744</v>
      </c>
      <c r="E34" s="87">
        <v>10744</v>
      </c>
      <c r="F34" s="77">
        <f t="shared" si="0"/>
        <v>1</v>
      </c>
    </row>
    <row r="35" spans="1:6" s="65" customFormat="1" ht="25.5" customHeight="1">
      <c r="A35" s="78"/>
      <c r="B35" s="78" t="s">
        <v>109</v>
      </c>
      <c r="C35" s="87">
        <v>0</v>
      </c>
      <c r="D35" s="87">
        <v>465</v>
      </c>
      <c r="E35" s="87">
        <v>464.9</v>
      </c>
      <c r="F35" s="77">
        <f t="shared" si="0"/>
        <v>0.9997849462365591</v>
      </c>
    </row>
    <row r="36" spans="1:6" s="65" customFormat="1" ht="25.5" customHeight="1">
      <c r="A36" s="78" t="s">
        <v>121</v>
      </c>
      <c r="B36" s="78" t="s">
        <v>119</v>
      </c>
      <c r="C36" s="87">
        <v>3780</v>
      </c>
      <c r="D36" s="87">
        <v>3825.3</v>
      </c>
      <c r="E36" s="87">
        <v>3825.3</v>
      </c>
      <c r="F36" s="77">
        <f t="shared" si="0"/>
        <v>1</v>
      </c>
    </row>
    <row r="37" spans="1:6" s="65" customFormat="1" ht="25.5" customHeight="1">
      <c r="A37" s="78"/>
      <c r="B37" s="78" t="s">
        <v>109</v>
      </c>
      <c r="C37" s="87">
        <v>0</v>
      </c>
      <c r="D37" s="87">
        <v>285</v>
      </c>
      <c r="E37" s="87">
        <v>285</v>
      </c>
      <c r="F37" s="77">
        <f t="shared" si="0"/>
        <v>1</v>
      </c>
    </row>
    <row r="38" spans="1:6" s="65" customFormat="1" ht="25.5" customHeight="1">
      <c r="A38" s="78" t="s">
        <v>122</v>
      </c>
      <c r="B38" s="78" t="s">
        <v>119</v>
      </c>
      <c r="C38" s="87">
        <v>3405</v>
      </c>
      <c r="D38" s="87">
        <v>3917.4</v>
      </c>
      <c r="E38" s="87">
        <v>3917.4</v>
      </c>
      <c r="F38" s="77">
        <f t="shared" si="0"/>
        <v>1</v>
      </c>
    </row>
    <row r="39" spans="1:6" s="65" customFormat="1" ht="25.5" customHeight="1">
      <c r="A39" s="78" t="s">
        <v>123</v>
      </c>
      <c r="B39" s="78" t="s">
        <v>119</v>
      </c>
      <c r="C39" s="87">
        <v>2242</v>
      </c>
      <c r="D39" s="87">
        <v>2257.5</v>
      </c>
      <c r="E39" s="87">
        <v>2257.5</v>
      </c>
      <c r="F39" s="77">
        <f t="shared" si="0"/>
        <v>1</v>
      </c>
    </row>
    <row r="40" spans="1:6" s="65" customFormat="1" ht="25.5" customHeight="1">
      <c r="A40" s="78" t="s">
        <v>124</v>
      </c>
      <c r="B40" s="78" t="s">
        <v>119</v>
      </c>
      <c r="C40" s="87">
        <v>3491</v>
      </c>
      <c r="D40" s="87">
        <v>3609</v>
      </c>
      <c r="E40" s="87">
        <v>3609</v>
      </c>
      <c r="F40" s="77">
        <f t="shared" si="0"/>
        <v>1</v>
      </c>
    </row>
    <row r="41" spans="1:6" s="65" customFormat="1" ht="25.5" customHeight="1">
      <c r="A41" s="78"/>
      <c r="B41" s="78" t="s">
        <v>109</v>
      </c>
      <c r="C41" s="87">
        <v>0</v>
      </c>
      <c r="D41" s="87">
        <v>50</v>
      </c>
      <c r="E41" s="87">
        <v>50</v>
      </c>
      <c r="F41" s="77">
        <f t="shared" si="0"/>
        <v>1</v>
      </c>
    </row>
    <row r="42" spans="1:6" s="65" customFormat="1" ht="26.25" customHeight="1">
      <c r="A42" s="93" t="s">
        <v>125</v>
      </c>
      <c r="B42" s="93" t="s">
        <v>119</v>
      </c>
      <c r="C42" s="88">
        <v>2686</v>
      </c>
      <c r="D42" s="88">
        <v>2726.2</v>
      </c>
      <c r="E42" s="88">
        <v>2726.2</v>
      </c>
      <c r="F42" s="79">
        <f t="shared" si="0"/>
        <v>1</v>
      </c>
    </row>
    <row r="43" spans="1:6" s="65" customFormat="1" ht="3" customHeight="1">
      <c r="A43" s="99"/>
      <c r="B43" s="100"/>
      <c r="C43" s="100"/>
      <c r="D43" s="100"/>
      <c r="E43" s="100"/>
      <c r="F43" s="100"/>
    </row>
    <row r="44" spans="1:6" s="65" customFormat="1" ht="4.5" customHeight="1">
      <c r="A44" s="5"/>
      <c r="B44" s="5"/>
      <c r="C44" s="5"/>
      <c r="D44" s="5"/>
      <c r="E44" s="5"/>
      <c r="F44" s="5"/>
    </row>
    <row r="45" spans="1:6" s="65" customFormat="1" ht="36.75" customHeight="1">
      <c r="A45" s="60" t="s">
        <v>97</v>
      </c>
      <c r="B45" s="61" t="s">
        <v>126</v>
      </c>
      <c r="C45" s="62" t="s">
        <v>12</v>
      </c>
      <c r="D45" s="62" t="s">
        <v>13</v>
      </c>
      <c r="E45" s="63" t="s">
        <v>14</v>
      </c>
      <c r="F45" s="64" t="s">
        <v>15</v>
      </c>
    </row>
    <row r="46" spans="1:6" s="65" customFormat="1" ht="25.5" customHeight="1">
      <c r="A46" s="78" t="s">
        <v>127</v>
      </c>
      <c r="B46" s="78" t="s">
        <v>119</v>
      </c>
      <c r="C46" s="87">
        <v>2128</v>
      </c>
      <c r="D46" s="87">
        <v>2129</v>
      </c>
      <c r="E46" s="87">
        <v>2129</v>
      </c>
      <c r="F46" s="77">
        <f t="shared" si="0"/>
        <v>1</v>
      </c>
    </row>
    <row r="47" spans="1:6" s="65" customFormat="1" ht="25.5" customHeight="1">
      <c r="A47" s="78"/>
      <c r="B47" s="78" t="s">
        <v>109</v>
      </c>
      <c r="C47" s="87">
        <v>0</v>
      </c>
      <c r="D47" s="87">
        <v>117</v>
      </c>
      <c r="E47" s="87">
        <v>117</v>
      </c>
      <c r="F47" s="77">
        <f t="shared" si="0"/>
        <v>1</v>
      </c>
    </row>
    <row r="48" spans="1:6" s="65" customFormat="1" ht="25.5" customHeight="1">
      <c r="A48" s="78" t="s">
        <v>128</v>
      </c>
      <c r="B48" s="78" t="s">
        <v>119</v>
      </c>
      <c r="C48" s="87">
        <v>2587</v>
      </c>
      <c r="D48" s="87">
        <v>2858</v>
      </c>
      <c r="E48" s="87">
        <v>2858</v>
      </c>
      <c r="F48" s="77">
        <f t="shared" si="0"/>
        <v>1</v>
      </c>
    </row>
    <row r="49" spans="1:6" s="65" customFormat="1" ht="25.5" customHeight="1">
      <c r="A49" s="78" t="s">
        <v>129</v>
      </c>
      <c r="B49" s="78" t="s">
        <v>119</v>
      </c>
      <c r="C49" s="87">
        <v>2999</v>
      </c>
      <c r="D49" s="87">
        <v>3047.6</v>
      </c>
      <c r="E49" s="87">
        <v>3047.6</v>
      </c>
      <c r="F49" s="77">
        <f t="shared" si="0"/>
        <v>1</v>
      </c>
    </row>
    <row r="50" spans="1:6" s="65" customFormat="1" ht="25.5" customHeight="1">
      <c r="A50" s="78" t="s">
        <v>130</v>
      </c>
      <c r="B50" s="78" t="s">
        <v>119</v>
      </c>
      <c r="C50" s="87">
        <v>6770</v>
      </c>
      <c r="D50" s="87">
        <v>6720</v>
      </c>
      <c r="E50" s="87">
        <v>6720</v>
      </c>
      <c r="F50" s="77">
        <f t="shared" si="0"/>
        <v>1</v>
      </c>
    </row>
    <row r="51" spans="1:6" s="65" customFormat="1" ht="25.5" customHeight="1">
      <c r="A51" s="78"/>
      <c r="B51" s="78" t="s">
        <v>109</v>
      </c>
      <c r="C51" s="87">
        <v>0</v>
      </c>
      <c r="D51" s="87">
        <v>50</v>
      </c>
      <c r="E51" s="87">
        <v>50</v>
      </c>
      <c r="F51" s="77">
        <f t="shared" si="0"/>
        <v>1</v>
      </c>
    </row>
    <row r="52" spans="1:6" s="65" customFormat="1" ht="25.5" customHeight="1">
      <c r="A52" s="78" t="s">
        <v>131</v>
      </c>
      <c r="B52" s="78" t="s">
        <v>119</v>
      </c>
      <c r="C52" s="87">
        <v>2369</v>
      </c>
      <c r="D52" s="87">
        <v>2399</v>
      </c>
      <c r="E52" s="87">
        <v>2399</v>
      </c>
      <c r="F52" s="77">
        <f t="shared" si="0"/>
        <v>1</v>
      </c>
    </row>
    <row r="53" spans="1:6" s="65" customFormat="1" ht="25.5" customHeight="1">
      <c r="A53" s="78" t="s">
        <v>132</v>
      </c>
      <c r="B53" s="93" t="s">
        <v>119</v>
      </c>
      <c r="C53" s="88">
        <v>7584</v>
      </c>
      <c r="D53" s="88">
        <v>8022</v>
      </c>
      <c r="E53" s="88">
        <v>8022</v>
      </c>
      <c r="F53" s="79">
        <f t="shared" si="0"/>
        <v>1</v>
      </c>
    </row>
    <row r="54" spans="1:6" s="65" customFormat="1" ht="25.5" customHeight="1">
      <c r="A54" s="78" t="s">
        <v>5</v>
      </c>
      <c r="B54" s="78" t="s">
        <v>119</v>
      </c>
      <c r="C54" s="94">
        <f>SUM(C32,C34,C36,C38,C39,C40,C42,C46,C48,C49,C50,C52,C53)</f>
        <v>60499</v>
      </c>
      <c r="D54" s="94">
        <f>SUM(D32,D34,D36,D38,D39,D40,D42,D46,D48,D49,D50,D52,D53)</f>
        <v>62138.99999999999</v>
      </c>
      <c r="E54" s="94">
        <f>SUM(E32,E34,E36,E38,E39,E40,E42,E46,E48,E49,E50,E52,E53)</f>
        <v>62138.99999999999</v>
      </c>
      <c r="F54" s="82">
        <f t="shared" si="0"/>
        <v>1</v>
      </c>
    </row>
    <row r="55" spans="1:6" s="65" customFormat="1" ht="25.5" customHeight="1">
      <c r="A55" s="78"/>
      <c r="B55" s="78" t="s">
        <v>109</v>
      </c>
      <c r="C55" s="88">
        <f>SUM(C33,C35,C37,C41,C47,C51)</f>
        <v>0</v>
      </c>
      <c r="D55" s="88">
        <f>SUM(D33,D35,D37,D41,D47,D51)</f>
        <v>1130</v>
      </c>
      <c r="E55" s="88">
        <f>SUM(E33,E35,E37,E41,E47,E51)</f>
        <v>1129.9</v>
      </c>
      <c r="F55" s="79">
        <f t="shared" si="0"/>
        <v>0.9999115044247788</v>
      </c>
    </row>
    <row r="56" spans="1:6" s="65" customFormat="1" ht="25.5" customHeight="1">
      <c r="A56" s="80" t="s">
        <v>133</v>
      </c>
      <c r="B56" s="81" t="s">
        <v>119</v>
      </c>
      <c r="C56" s="89">
        <f>SUM(C54,C55)</f>
        <v>60499</v>
      </c>
      <c r="D56" s="89">
        <f>SUM(D54,D55)</f>
        <v>63268.99999999999</v>
      </c>
      <c r="E56" s="89">
        <f>SUM(E54,E55)</f>
        <v>63268.899999999994</v>
      </c>
      <c r="F56" s="82">
        <f t="shared" si="0"/>
        <v>0.9999984194471226</v>
      </c>
    </row>
    <row r="57" spans="1:6" s="65" customFormat="1" ht="25.5" customHeight="1">
      <c r="A57" s="78" t="s">
        <v>134</v>
      </c>
      <c r="B57" s="90" t="s">
        <v>119</v>
      </c>
      <c r="C57" s="94">
        <v>1656</v>
      </c>
      <c r="D57" s="94">
        <v>1393.3</v>
      </c>
      <c r="E57" s="94">
        <v>1393.3</v>
      </c>
      <c r="F57" s="82">
        <f t="shared" si="0"/>
        <v>1</v>
      </c>
    </row>
    <row r="58" spans="1:6" s="65" customFormat="1" ht="25.5" customHeight="1">
      <c r="A58" s="78"/>
      <c r="B58" s="78" t="s">
        <v>109</v>
      </c>
      <c r="C58" s="87">
        <v>0</v>
      </c>
      <c r="D58" s="87">
        <v>39</v>
      </c>
      <c r="E58" s="87">
        <v>39</v>
      </c>
      <c r="F58" s="77">
        <f t="shared" si="0"/>
        <v>1</v>
      </c>
    </row>
    <row r="59" spans="1:6" s="65" customFormat="1" ht="25.5" customHeight="1">
      <c r="A59" s="78" t="s">
        <v>135</v>
      </c>
      <c r="B59" s="78" t="s">
        <v>119</v>
      </c>
      <c r="C59" s="87">
        <v>1097</v>
      </c>
      <c r="D59" s="87">
        <v>880.2</v>
      </c>
      <c r="E59" s="87">
        <v>880.2</v>
      </c>
      <c r="F59" s="77">
        <f t="shared" si="0"/>
        <v>1</v>
      </c>
    </row>
    <row r="60" spans="1:6" s="65" customFormat="1" ht="25.5" customHeight="1">
      <c r="A60" s="78"/>
      <c r="B60" s="78" t="s">
        <v>109</v>
      </c>
      <c r="C60" s="87">
        <v>0</v>
      </c>
      <c r="D60" s="87">
        <v>31</v>
      </c>
      <c r="E60" s="87">
        <v>31</v>
      </c>
      <c r="F60" s="77">
        <f t="shared" si="0"/>
        <v>1</v>
      </c>
    </row>
    <row r="61" spans="1:6" s="65" customFormat="1" ht="25.5" customHeight="1">
      <c r="A61" s="78" t="s">
        <v>136</v>
      </c>
      <c r="B61" s="78" t="s">
        <v>119</v>
      </c>
      <c r="C61" s="87">
        <v>1625</v>
      </c>
      <c r="D61" s="87">
        <v>1007.7</v>
      </c>
      <c r="E61" s="87">
        <v>1007.7</v>
      </c>
      <c r="F61" s="77">
        <f t="shared" si="0"/>
        <v>1</v>
      </c>
    </row>
    <row r="62" spans="1:6" s="65" customFormat="1" ht="25.5" customHeight="1">
      <c r="A62" s="78" t="s">
        <v>137</v>
      </c>
      <c r="B62" s="78" t="s">
        <v>119</v>
      </c>
      <c r="C62" s="87">
        <v>1461.5</v>
      </c>
      <c r="D62" s="87">
        <v>1206.8</v>
      </c>
      <c r="E62" s="87">
        <v>1206.8</v>
      </c>
      <c r="F62" s="77">
        <f t="shared" si="0"/>
        <v>1</v>
      </c>
    </row>
    <row r="63" spans="1:6" s="65" customFormat="1" ht="25.5" customHeight="1">
      <c r="A63" s="78" t="s">
        <v>138</v>
      </c>
      <c r="B63" s="78" t="s">
        <v>119</v>
      </c>
      <c r="C63" s="87">
        <v>1374.4</v>
      </c>
      <c r="D63" s="87">
        <v>1204.4</v>
      </c>
      <c r="E63" s="87">
        <v>1204.4</v>
      </c>
      <c r="F63" s="77">
        <f t="shared" si="0"/>
        <v>1</v>
      </c>
    </row>
    <row r="64" spans="1:6" s="65" customFormat="1" ht="25.5" customHeight="1">
      <c r="A64" s="78"/>
      <c r="B64" s="78" t="s">
        <v>109</v>
      </c>
      <c r="C64" s="87">
        <v>0</v>
      </c>
      <c r="D64" s="87">
        <v>296</v>
      </c>
      <c r="E64" s="87">
        <v>296</v>
      </c>
      <c r="F64" s="77">
        <f t="shared" si="0"/>
        <v>1</v>
      </c>
    </row>
    <row r="65" spans="1:6" s="65" customFormat="1" ht="25.5" customHeight="1">
      <c r="A65" s="78" t="s">
        <v>139</v>
      </c>
      <c r="B65" s="78" t="s">
        <v>119</v>
      </c>
      <c r="C65" s="87">
        <v>1356.8</v>
      </c>
      <c r="D65" s="87">
        <v>1057.1</v>
      </c>
      <c r="E65" s="87">
        <v>1057.1</v>
      </c>
      <c r="F65" s="77">
        <f t="shared" si="0"/>
        <v>1</v>
      </c>
    </row>
    <row r="66" spans="1:6" s="65" customFormat="1" ht="25.5" customHeight="1">
      <c r="A66" s="78" t="s">
        <v>140</v>
      </c>
      <c r="B66" s="78" t="s">
        <v>119</v>
      </c>
      <c r="C66" s="87">
        <v>1356.1</v>
      </c>
      <c r="D66" s="87">
        <v>1086.4</v>
      </c>
      <c r="E66" s="87">
        <v>1086.4</v>
      </c>
      <c r="F66" s="77">
        <f t="shared" si="0"/>
        <v>1</v>
      </c>
    </row>
    <row r="67" spans="1:6" s="65" customFormat="1" ht="25.5" customHeight="1">
      <c r="A67" s="78" t="s">
        <v>141</v>
      </c>
      <c r="B67" s="78" t="s">
        <v>119</v>
      </c>
      <c r="C67" s="87">
        <v>1779</v>
      </c>
      <c r="D67" s="87">
        <v>1423.9</v>
      </c>
      <c r="E67" s="87">
        <v>1423.9</v>
      </c>
      <c r="F67" s="77">
        <f t="shared" si="0"/>
        <v>1</v>
      </c>
    </row>
    <row r="68" spans="1:6" s="65" customFormat="1" ht="25.5" customHeight="1">
      <c r="A68" s="78" t="s">
        <v>142</v>
      </c>
      <c r="B68" s="78" t="s">
        <v>119</v>
      </c>
      <c r="C68" s="87">
        <v>1121</v>
      </c>
      <c r="D68" s="87">
        <v>866.2</v>
      </c>
      <c r="E68" s="87">
        <v>866.2</v>
      </c>
      <c r="F68" s="77">
        <f t="shared" si="0"/>
        <v>1</v>
      </c>
    </row>
    <row r="69" spans="1:6" s="65" customFormat="1" ht="25.5" customHeight="1">
      <c r="A69" s="78" t="s">
        <v>143</v>
      </c>
      <c r="B69" s="78" t="s">
        <v>119</v>
      </c>
      <c r="C69" s="87">
        <v>1492.5</v>
      </c>
      <c r="D69" s="87">
        <v>1170.5</v>
      </c>
      <c r="E69" s="87">
        <v>1170.5</v>
      </c>
      <c r="F69" s="77">
        <f t="shared" si="0"/>
        <v>1</v>
      </c>
    </row>
    <row r="70" spans="1:6" s="65" customFormat="1" ht="25.5" customHeight="1">
      <c r="A70" s="78" t="s">
        <v>144</v>
      </c>
      <c r="B70" s="78" t="s">
        <v>119</v>
      </c>
      <c r="C70" s="87">
        <v>1296</v>
      </c>
      <c r="D70" s="87">
        <v>1015.2</v>
      </c>
      <c r="E70" s="87">
        <v>1015.2</v>
      </c>
      <c r="F70" s="77">
        <f aca="true" t="shared" si="1" ref="F70:F86">E70/D70</f>
        <v>1</v>
      </c>
    </row>
    <row r="71" spans="1:6" s="65" customFormat="1" ht="25.5" customHeight="1">
      <c r="A71" s="78" t="s">
        <v>145</v>
      </c>
      <c r="B71" s="78" t="s">
        <v>119</v>
      </c>
      <c r="C71" s="87">
        <v>1166.5</v>
      </c>
      <c r="D71" s="87">
        <v>956.7</v>
      </c>
      <c r="E71" s="87">
        <v>956.7</v>
      </c>
      <c r="F71" s="77">
        <f t="shared" si="1"/>
        <v>1</v>
      </c>
    </row>
    <row r="72" spans="1:6" s="65" customFormat="1" ht="25.5" customHeight="1">
      <c r="A72" s="78" t="s">
        <v>146</v>
      </c>
      <c r="B72" s="78" t="s">
        <v>119</v>
      </c>
      <c r="C72" s="87">
        <v>807</v>
      </c>
      <c r="D72" s="87">
        <v>691.7</v>
      </c>
      <c r="E72" s="87">
        <v>691.7</v>
      </c>
      <c r="F72" s="77">
        <f t="shared" si="1"/>
        <v>1</v>
      </c>
    </row>
    <row r="73" spans="1:6" s="65" customFormat="1" ht="25.5" customHeight="1">
      <c r="A73" s="78" t="s">
        <v>147</v>
      </c>
      <c r="B73" s="78" t="s">
        <v>119</v>
      </c>
      <c r="C73" s="87">
        <v>1173</v>
      </c>
      <c r="D73" s="87">
        <v>986.8</v>
      </c>
      <c r="E73" s="87">
        <v>986.8</v>
      </c>
      <c r="F73" s="77">
        <f t="shared" si="1"/>
        <v>1</v>
      </c>
    </row>
    <row r="74" spans="1:6" s="65" customFormat="1" ht="25.5" customHeight="1">
      <c r="A74" s="78"/>
      <c r="B74" s="78" t="s">
        <v>109</v>
      </c>
      <c r="C74" s="87">
        <v>0</v>
      </c>
      <c r="D74" s="87">
        <v>193.7</v>
      </c>
      <c r="E74" s="87">
        <v>193.6</v>
      </c>
      <c r="F74" s="77">
        <f t="shared" si="1"/>
        <v>0.9994837377387713</v>
      </c>
    </row>
    <row r="75" spans="1:6" s="65" customFormat="1" ht="25.5" customHeight="1">
      <c r="A75" s="78" t="s">
        <v>148</v>
      </c>
      <c r="B75" s="93" t="s">
        <v>119</v>
      </c>
      <c r="C75" s="88">
        <v>1042</v>
      </c>
      <c r="D75" s="88">
        <v>851.5</v>
      </c>
      <c r="E75" s="88">
        <v>851.5</v>
      </c>
      <c r="F75" s="79">
        <f t="shared" si="1"/>
        <v>1</v>
      </c>
    </row>
    <row r="76" spans="1:6" s="65" customFormat="1" ht="25.5" customHeight="1">
      <c r="A76" s="78" t="s">
        <v>149</v>
      </c>
      <c r="B76" s="90" t="s">
        <v>119</v>
      </c>
      <c r="C76" s="94">
        <f>SUM(C57,C59,C61,C62,C63,C65,C66,C67,C68,C69,C70,C71,C72,C73,C75)</f>
        <v>19803.8</v>
      </c>
      <c r="D76" s="94">
        <f>SUM(D57,D59,D61,D62,D63,D65,D66,D67,D68,D69,D70,D71,D72,D73,D75)</f>
        <v>15798.400000000001</v>
      </c>
      <c r="E76" s="94">
        <f>SUM(E57,E59,E61,E62,E63,E65,E66,E67,E68,E69,E70,E71,E72,E73,E75)</f>
        <v>15798.400000000001</v>
      </c>
      <c r="F76" s="82">
        <f t="shared" si="1"/>
        <v>1</v>
      </c>
    </row>
    <row r="77" spans="1:6" s="65" customFormat="1" ht="25.5" customHeight="1">
      <c r="A77" s="78"/>
      <c r="B77" s="93" t="s">
        <v>109</v>
      </c>
      <c r="C77" s="88">
        <f>SUM(C58,C60,C64,C74)</f>
        <v>0</v>
      </c>
      <c r="D77" s="88">
        <f>SUM(D58,D60,D64,D74)</f>
        <v>559.7</v>
      </c>
      <c r="E77" s="88">
        <f>SUM(E58,E60,E64,E74)</f>
        <v>559.6</v>
      </c>
      <c r="F77" s="79">
        <f t="shared" si="1"/>
        <v>0.9998213328568876</v>
      </c>
    </row>
    <row r="78" spans="1:6" s="65" customFormat="1" ht="25.5" customHeight="1">
      <c r="A78" s="80" t="s">
        <v>150</v>
      </c>
      <c r="B78" s="81" t="s">
        <v>119</v>
      </c>
      <c r="C78" s="89">
        <f>SUM(C76,C77)</f>
        <v>19803.8</v>
      </c>
      <c r="D78" s="89">
        <f>SUM(D76,D77)</f>
        <v>16358.100000000002</v>
      </c>
      <c r="E78" s="89">
        <f>SUM(E76,E77)</f>
        <v>16358.000000000002</v>
      </c>
      <c r="F78" s="82">
        <f t="shared" si="1"/>
        <v>0.9999938868205965</v>
      </c>
    </row>
    <row r="79" spans="1:6" s="65" customFormat="1" ht="25.5" customHeight="1">
      <c r="A79" s="93" t="s">
        <v>151</v>
      </c>
      <c r="B79" s="101"/>
      <c r="C79" s="88">
        <f>SUM(C56,C78)</f>
        <v>80302.8</v>
      </c>
      <c r="D79" s="88">
        <f>SUM(D56,D78)</f>
        <v>79627.09999999999</v>
      </c>
      <c r="E79" s="88">
        <f>SUM(E56,E78)</f>
        <v>79626.9</v>
      </c>
      <c r="F79" s="82">
        <f t="shared" si="1"/>
        <v>0.9999974882923025</v>
      </c>
    </row>
    <row r="80" spans="1:6" s="65" customFormat="1" ht="25.5" customHeight="1">
      <c r="A80" s="90" t="s">
        <v>152</v>
      </c>
      <c r="B80" s="90" t="s">
        <v>100</v>
      </c>
      <c r="C80" s="94">
        <v>18480</v>
      </c>
      <c r="D80" s="94">
        <v>20208</v>
      </c>
      <c r="E80" s="94">
        <v>20178</v>
      </c>
      <c r="F80" s="82">
        <f t="shared" si="1"/>
        <v>0.9985154394299287</v>
      </c>
    </row>
    <row r="81" spans="1:6" s="65" customFormat="1" ht="25.5" customHeight="1">
      <c r="A81" s="78"/>
      <c r="B81" s="93" t="s">
        <v>103</v>
      </c>
      <c r="C81" s="88">
        <v>0</v>
      </c>
      <c r="D81" s="88">
        <v>2380</v>
      </c>
      <c r="E81" s="88">
        <v>2372.5</v>
      </c>
      <c r="F81" s="79">
        <f t="shared" si="1"/>
        <v>0.9968487394957983</v>
      </c>
    </row>
    <row r="82" spans="1:6" s="65" customFormat="1" ht="25.5" customHeight="1">
      <c r="A82" s="80" t="s">
        <v>153</v>
      </c>
      <c r="B82" s="81"/>
      <c r="C82" s="94">
        <f>SUM(C80:C81)</f>
        <v>18480</v>
      </c>
      <c r="D82" s="94">
        <f>SUM(D80:D81)</f>
        <v>22588</v>
      </c>
      <c r="E82" s="94">
        <f>SUM(E80:E81)</f>
        <v>22550.5</v>
      </c>
      <c r="F82" s="82">
        <f t="shared" si="1"/>
        <v>0.9983398264565256</v>
      </c>
    </row>
    <row r="83" spans="1:6" s="65" customFormat="1" ht="25.5" customHeight="1">
      <c r="A83" s="102" t="s">
        <v>154</v>
      </c>
      <c r="B83" s="103" t="s">
        <v>103</v>
      </c>
      <c r="C83" s="89">
        <v>53000</v>
      </c>
      <c r="D83" s="89">
        <v>66577.3</v>
      </c>
      <c r="E83" s="89">
        <v>59691.1</v>
      </c>
      <c r="F83" s="82">
        <f t="shared" si="1"/>
        <v>0.8965683498730047</v>
      </c>
    </row>
    <row r="84" spans="1:6" s="65" customFormat="1" ht="25.5" customHeight="1">
      <c r="A84" s="443" t="s">
        <v>155</v>
      </c>
      <c r="B84" s="90" t="s">
        <v>100</v>
      </c>
      <c r="C84" s="94">
        <f>SUM(C28,C54,C76,C80)</f>
        <v>108227.8</v>
      </c>
      <c r="D84" s="94">
        <f>SUM(D28,D54,D76,D80)</f>
        <v>104974.5</v>
      </c>
      <c r="E84" s="94">
        <f>SUM(E28,E54,E76,E80)</f>
        <v>104251.1</v>
      </c>
      <c r="F84" s="82">
        <f t="shared" si="1"/>
        <v>0.9931088026139682</v>
      </c>
    </row>
    <row r="85" spans="1:6" s="65" customFormat="1" ht="25.5" customHeight="1">
      <c r="A85" s="444"/>
      <c r="B85" s="78" t="s">
        <v>103</v>
      </c>
      <c r="C85" s="87">
        <f>SUM(C29,C83)</f>
        <v>53330</v>
      </c>
      <c r="D85" s="87">
        <f>SUM(D29,D81,D83)</f>
        <v>69343.8</v>
      </c>
      <c r="E85" s="87">
        <f>SUM(E29,E81,E83)</f>
        <v>62450.2</v>
      </c>
      <c r="F85" s="77">
        <f t="shared" si="1"/>
        <v>0.9005880842988125</v>
      </c>
    </row>
    <row r="86" spans="1:6" s="65" customFormat="1" ht="25.5" customHeight="1">
      <c r="A86" s="444"/>
      <c r="B86" s="78" t="s">
        <v>109</v>
      </c>
      <c r="C86" s="87">
        <f>SUM(C30,C55,C77)</f>
        <v>3200</v>
      </c>
      <c r="D86" s="87">
        <f>SUM(D30,D55,D77)</f>
        <v>3578.8</v>
      </c>
      <c r="E86" s="87">
        <f>SUM(E30,E55,E77)</f>
        <v>3548.7000000000003</v>
      </c>
      <c r="F86" s="79">
        <f t="shared" si="1"/>
        <v>0.9915893595618643</v>
      </c>
    </row>
    <row r="87" spans="1:6" s="65" customFormat="1" ht="25.5" customHeight="1">
      <c r="A87" s="445"/>
      <c r="B87" s="84"/>
      <c r="C87" s="85">
        <f>SUM(C84:C86)</f>
        <v>164757.8</v>
      </c>
      <c r="D87" s="85">
        <f>SUM(D84:D86)</f>
        <v>177897.09999999998</v>
      </c>
      <c r="E87" s="85">
        <f>SUM(E84:E86)</f>
        <v>170250</v>
      </c>
      <c r="F87" s="104">
        <f>E87/D87</f>
        <v>0.9570139142234473</v>
      </c>
    </row>
    <row r="88" spans="1:6" s="65" customFormat="1" ht="2.25" customHeight="1">
      <c r="A88" s="105"/>
      <c r="B88" s="106"/>
      <c r="C88" s="107"/>
      <c r="D88" s="107"/>
      <c r="E88" s="108"/>
      <c r="F88" s="109"/>
    </row>
    <row r="89" spans="1:6" s="65" customFormat="1" ht="4.5" customHeight="1">
      <c r="A89" s="105"/>
      <c r="B89" s="110"/>
      <c r="C89" s="111"/>
      <c r="D89" s="111"/>
      <c r="E89" s="111"/>
      <c r="F89" s="112"/>
    </row>
    <row r="90" spans="1:6" s="65" customFormat="1" ht="37.5" customHeight="1">
      <c r="A90" s="60" t="s">
        <v>97</v>
      </c>
      <c r="B90" s="61" t="s">
        <v>98</v>
      </c>
      <c r="C90" s="62" t="s">
        <v>12</v>
      </c>
      <c r="D90" s="62" t="s">
        <v>13</v>
      </c>
      <c r="E90" s="63" t="s">
        <v>14</v>
      </c>
      <c r="F90" s="64" t="s">
        <v>15</v>
      </c>
    </row>
    <row r="91" spans="1:6" s="65" customFormat="1" ht="25.5" customHeight="1">
      <c r="A91" s="78" t="s">
        <v>156</v>
      </c>
      <c r="B91" s="78" t="s">
        <v>100</v>
      </c>
      <c r="C91" s="87">
        <v>42435</v>
      </c>
      <c r="D91" s="87">
        <v>48046.5</v>
      </c>
      <c r="E91" s="87">
        <v>46019.9</v>
      </c>
      <c r="F91" s="113">
        <f>E91/D91</f>
        <v>0.9578200285140437</v>
      </c>
    </row>
    <row r="92" spans="1:6" s="65" customFormat="1" ht="25.5" customHeight="1">
      <c r="A92" s="78"/>
      <c r="B92" s="93" t="s">
        <v>109</v>
      </c>
      <c r="C92" s="88">
        <v>980</v>
      </c>
      <c r="D92" s="88">
        <v>870.2</v>
      </c>
      <c r="E92" s="88">
        <v>220</v>
      </c>
      <c r="F92" s="79">
        <f>E92/D92</f>
        <v>0.2528154447253505</v>
      </c>
    </row>
    <row r="93" spans="1:6" s="65" customFormat="1" ht="25.5" customHeight="1">
      <c r="A93" s="80" t="s">
        <v>157</v>
      </c>
      <c r="B93" s="81"/>
      <c r="C93" s="87">
        <f>SUM(C91,C92)</f>
        <v>43415</v>
      </c>
      <c r="D93" s="87">
        <f>SUM(D91,D92)</f>
        <v>48916.7</v>
      </c>
      <c r="E93" s="87">
        <f>SUM(E91,E92)</f>
        <v>46239.9</v>
      </c>
      <c r="F93" s="79">
        <f aca="true" t="shared" si="2" ref="F93:F156">E93/D93</f>
        <v>0.9452784018545815</v>
      </c>
    </row>
    <row r="94" spans="1:6" s="65" customFormat="1" ht="25.5" customHeight="1">
      <c r="A94" s="90" t="s">
        <v>158</v>
      </c>
      <c r="B94" s="90" t="s">
        <v>100</v>
      </c>
      <c r="C94" s="114">
        <v>5114</v>
      </c>
      <c r="D94" s="114">
        <v>7568.5</v>
      </c>
      <c r="E94" s="114">
        <v>7267</v>
      </c>
      <c r="F94" s="82">
        <f t="shared" si="2"/>
        <v>0.9601638369558037</v>
      </c>
    </row>
    <row r="95" spans="1:6" s="65" customFormat="1" ht="25.5" customHeight="1">
      <c r="A95" s="78"/>
      <c r="B95" s="93" t="s">
        <v>103</v>
      </c>
      <c r="C95" s="115">
        <v>500</v>
      </c>
      <c r="D95" s="115">
        <v>500</v>
      </c>
      <c r="E95" s="115">
        <v>499.9</v>
      </c>
      <c r="F95" s="79">
        <f t="shared" si="2"/>
        <v>0.9997999999999999</v>
      </c>
    </row>
    <row r="96" spans="1:6" s="65" customFormat="1" ht="25.5" customHeight="1">
      <c r="A96" s="80" t="s">
        <v>159</v>
      </c>
      <c r="B96" s="81"/>
      <c r="C96" s="89">
        <f>SUM(C94,C95)</f>
        <v>5614</v>
      </c>
      <c r="D96" s="89">
        <f>SUM(D94,D95)</f>
        <v>8068.5</v>
      </c>
      <c r="E96" s="89">
        <f>SUM(E94,E95)</f>
        <v>7766.9</v>
      </c>
      <c r="F96" s="79">
        <f t="shared" si="2"/>
        <v>0.9626200656875503</v>
      </c>
    </row>
    <row r="97" spans="1:6" s="65" customFormat="1" ht="25.5" customHeight="1">
      <c r="A97" s="78" t="s">
        <v>160</v>
      </c>
      <c r="B97" s="90" t="s">
        <v>161</v>
      </c>
      <c r="C97" s="94">
        <v>0</v>
      </c>
      <c r="D97" s="94">
        <v>2750</v>
      </c>
      <c r="E97" s="94">
        <v>2750</v>
      </c>
      <c r="F97" s="82">
        <f t="shared" si="2"/>
        <v>1</v>
      </c>
    </row>
    <row r="98" spans="1:6" s="65" customFormat="1" ht="25.5" customHeight="1">
      <c r="A98" s="73"/>
      <c r="B98" s="93" t="s">
        <v>162</v>
      </c>
      <c r="C98" s="88">
        <v>2700</v>
      </c>
      <c r="D98" s="88">
        <v>2700</v>
      </c>
      <c r="E98" s="88">
        <v>2434.3</v>
      </c>
      <c r="F98" s="79">
        <f t="shared" si="2"/>
        <v>0.9015925925925926</v>
      </c>
    </row>
    <row r="99" spans="1:6" s="65" customFormat="1" ht="25.5" customHeight="1">
      <c r="A99" s="73" t="s">
        <v>163</v>
      </c>
      <c r="B99" s="81"/>
      <c r="C99" s="116">
        <f>SUM(C97:C98)</f>
        <v>2700</v>
      </c>
      <c r="D99" s="116">
        <f>SUM(D97:D98)</f>
        <v>5450</v>
      </c>
      <c r="E99" s="116">
        <f>SUM(E97:E98)</f>
        <v>5184.3</v>
      </c>
      <c r="F99" s="79">
        <f t="shared" si="2"/>
        <v>0.9512477064220184</v>
      </c>
    </row>
    <row r="100" spans="1:6" s="65" customFormat="1" ht="25.5" customHeight="1">
      <c r="A100" s="446" t="s">
        <v>164</v>
      </c>
      <c r="B100" s="90" t="s">
        <v>100</v>
      </c>
      <c r="C100" s="94">
        <f aca="true" t="shared" si="3" ref="C100:E101">SUM(C94,C97)</f>
        <v>5114</v>
      </c>
      <c r="D100" s="94">
        <f t="shared" si="3"/>
        <v>10318.5</v>
      </c>
      <c r="E100" s="94">
        <f t="shared" si="3"/>
        <v>10017</v>
      </c>
      <c r="F100" s="82">
        <f t="shared" si="2"/>
        <v>0.9707806367204536</v>
      </c>
    </row>
    <row r="101" spans="1:6" s="65" customFormat="1" ht="25.5" customHeight="1">
      <c r="A101" s="447"/>
      <c r="B101" s="93" t="s">
        <v>162</v>
      </c>
      <c r="C101" s="88">
        <f t="shared" si="3"/>
        <v>3200</v>
      </c>
      <c r="D101" s="88">
        <f t="shared" si="3"/>
        <v>3200</v>
      </c>
      <c r="E101" s="88">
        <f t="shared" si="3"/>
        <v>2934.2000000000003</v>
      </c>
      <c r="F101" s="79">
        <f t="shared" si="2"/>
        <v>0.9169375000000001</v>
      </c>
    </row>
    <row r="102" spans="1:6" s="65" customFormat="1" ht="25.5" customHeight="1">
      <c r="A102" s="448"/>
      <c r="B102" s="81"/>
      <c r="C102" s="119">
        <f>SUM(C100,C101)</f>
        <v>8314</v>
      </c>
      <c r="D102" s="119">
        <f>SUM(D100,D101)</f>
        <v>13518.5</v>
      </c>
      <c r="E102" s="119">
        <f>SUM(E100,E101)</f>
        <v>12951.2</v>
      </c>
      <c r="F102" s="79">
        <f t="shared" si="2"/>
        <v>0.9580352849798425</v>
      </c>
    </row>
    <row r="103" spans="1:6" s="65" customFormat="1" ht="25.5" customHeight="1">
      <c r="A103" s="103" t="s">
        <v>165</v>
      </c>
      <c r="B103" s="103" t="s">
        <v>100</v>
      </c>
      <c r="C103" s="89">
        <v>500</v>
      </c>
      <c r="D103" s="89">
        <v>345</v>
      </c>
      <c r="E103" s="89">
        <v>320.3</v>
      </c>
      <c r="F103" s="79">
        <f t="shared" si="2"/>
        <v>0.9284057971014493</v>
      </c>
    </row>
    <row r="104" spans="1:6" s="65" customFormat="1" ht="25.5" customHeight="1">
      <c r="A104" s="103" t="s">
        <v>166</v>
      </c>
      <c r="B104" s="103" t="s">
        <v>100</v>
      </c>
      <c r="C104" s="89">
        <v>2239</v>
      </c>
      <c r="D104" s="89">
        <v>2239</v>
      </c>
      <c r="E104" s="89">
        <v>1743.8</v>
      </c>
      <c r="F104" s="79">
        <f t="shared" si="2"/>
        <v>0.7788298347476552</v>
      </c>
    </row>
    <row r="105" spans="1:6" s="65" customFormat="1" ht="25.5" customHeight="1">
      <c r="A105" s="103" t="s">
        <v>167</v>
      </c>
      <c r="B105" s="103" t="s">
        <v>100</v>
      </c>
      <c r="C105" s="120">
        <v>5271</v>
      </c>
      <c r="D105" s="120">
        <v>5656</v>
      </c>
      <c r="E105" s="120">
        <v>5622.1</v>
      </c>
      <c r="F105" s="79">
        <f t="shared" si="2"/>
        <v>0.9940063649222066</v>
      </c>
    </row>
    <row r="106" spans="1:6" s="65" customFormat="1" ht="25.5" customHeight="1">
      <c r="A106" s="103" t="s">
        <v>168</v>
      </c>
      <c r="B106" s="103" t="s">
        <v>103</v>
      </c>
      <c r="C106" s="89">
        <v>5300</v>
      </c>
      <c r="D106" s="89">
        <v>8828.4</v>
      </c>
      <c r="E106" s="89">
        <v>8632.9</v>
      </c>
      <c r="F106" s="79">
        <f t="shared" si="2"/>
        <v>0.977855557065833</v>
      </c>
    </row>
    <row r="107" spans="1:6" s="65" customFormat="1" ht="25.5" customHeight="1">
      <c r="A107" s="103" t="s">
        <v>169</v>
      </c>
      <c r="B107" s="103" t="s">
        <v>100</v>
      </c>
      <c r="C107" s="89">
        <v>18551</v>
      </c>
      <c r="D107" s="89">
        <v>18759.1</v>
      </c>
      <c r="E107" s="89">
        <v>18759</v>
      </c>
      <c r="F107" s="79">
        <f t="shared" si="2"/>
        <v>0.9999946692538555</v>
      </c>
    </row>
    <row r="108" spans="1:6" s="65" customFormat="1" ht="25.5" customHeight="1">
      <c r="A108" s="117" t="s">
        <v>170</v>
      </c>
      <c r="B108" s="90" t="s">
        <v>100</v>
      </c>
      <c r="C108" s="94">
        <v>0</v>
      </c>
      <c r="D108" s="94">
        <v>100</v>
      </c>
      <c r="E108" s="94">
        <v>100</v>
      </c>
      <c r="F108" s="82">
        <f t="shared" si="2"/>
        <v>1</v>
      </c>
    </row>
    <row r="109" spans="1:6" s="65" customFormat="1" ht="25.5" customHeight="1">
      <c r="A109" s="121"/>
      <c r="B109" s="93" t="s">
        <v>103</v>
      </c>
      <c r="C109" s="88">
        <v>0</v>
      </c>
      <c r="D109" s="88">
        <v>1200</v>
      </c>
      <c r="E109" s="88">
        <v>1200</v>
      </c>
      <c r="F109" s="79">
        <f t="shared" si="2"/>
        <v>1</v>
      </c>
    </row>
    <row r="110" spans="1:6" s="65" customFormat="1" ht="25.5" customHeight="1">
      <c r="A110" s="73" t="s">
        <v>171</v>
      </c>
      <c r="B110" s="81"/>
      <c r="C110" s="89">
        <f>C108+C109</f>
        <v>0</v>
      </c>
      <c r="D110" s="89">
        <f>D108+D109</f>
        <v>1300</v>
      </c>
      <c r="E110" s="89">
        <f>E108+E109</f>
        <v>1300</v>
      </c>
      <c r="F110" s="79">
        <f t="shared" si="2"/>
        <v>1</v>
      </c>
    </row>
    <row r="111" spans="1:6" s="65" customFormat="1" ht="25.5" customHeight="1">
      <c r="A111" s="437" t="s">
        <v>172</v>
      </c>
      <c r="B111" s="78" t="s">
        <v>100</v>
      </c>
      <c r="C111" s="122">
        <f>SUM(C91,C100,C103,C104,C105,C107,C108)</f>
        <v>74110</v>
      </c>
      <c r="D111" s="122">
        <f>SUM(D91,D100,D103,D104,D105,D107,D108)</f>
        <v>85464.1</v>
      </c>
      <c r="E111" s="122">
        <f>SUM(E91,E100,E103,E104,E105,E107,E108)</f>
        <v>82582.1</v>
      </c>
      <c r="F111" s="77">
        <f t="shared" si="2"/>
        <v>0.9662782384650397</v>
      </c>
    </row>
    <row r="112" spans="1:6" s="65" customFormat="1" ht="25.5" customHeight="1">
      <c r="A112" s="438"/>
      <c r="B112" s="78" t="s">
        <v>103</v>
      </c>
      <c r="C112" s="122">
        <f>SUM(C101,C106,C109)</f>
        <v>8500</v>
      </c>
      <c r="D112" s="122">
        <f>SUM(D101,D106,D109)</f>
        <v>13228.4</v>
      </c>
      <c r="E112" s="122">
        <f>SUM(E101,E106,E109)</f>
        <v>12767.1</v>
      </c>
      <c r="F112" s="77">
        <f t="shared" si="2"/>
        <v>0.9651280578150041</v>
      </c>
    </row>
    <row r="113" spans="1:6" s="65" customFormat="1" ht="25.5" customHeight="1">
      <c r="A113" s="438"/>
      <c r="B113" s="78" t="s">
        <v>109</v>
      </c>
      <c r="C113" s="122">
        <f>SUM(C92)</f>
        <v>980</v>
      </c>
      <c r="D113" s="122">
        <f>SUM(D92)</f>
        <v>870.2</v>
      </c>
      <c r="E113" s="122">
        <f>SUM(E92)</f>
        <v>220</v>
      </c>
      <c r="F113" s="79">
        <f t="shared" si="2"/>
        <v>0.2528154447253505</v>
      </c>
    </row>
    <row r="114" spans="1:6" s="65" customFormat="1" ht="25.5" customHeight="1">
      <c r="A114" s="439"/>
      <c r="B114" s="95"/>
      <c r="C114" s="85">
        <f>SUM(C111,C112,C113)</f>
        <v>83590</v>
      </c>
      <c r="D114" s="85">
        <f>SUM(D111,D112,D113)</f>
        <v>99562.7</v>
      </c>
      <c r="E114" s="85">
        <f>SUM(E111,E112,E113)</f>
        <v>95569.20000000001</v>
      </c>
      <c r="F114" s="123">
        <f t="shared" si="2"/>
        <v>0.9598895972085933</v>
      </c>
    </row>
    <row r="115" spans="1:6" s="65" customFormat="1" ht="25.5" customHeight="1">
      <c r="A115" s="78" t="s">
        <v>173</v>
      </c>
      <c r="B115" s="78" t="s">
        <v>100</v>
      </c>
      <c r="C115" s="87">
        <v>4690</v>
      </c>
      <c r="D115" s="87">
        <v>5538.6</v>
      </c>
      <c r="E115" s="87">
        <v>5380.2</v>
      </c>
      <c r="F115" s="82">
        <f t="shared" si="2"/>
        <v>0.9714007149821253</v>
      </c>
    </row>
    <row r="116" spans="1:6" s="65" customFormat="1" ht="25.5" customHeight="1">
      <c r="A116" s="78"/>
      <c r="B116" s="78" t="s">
        <v>103</v>
      </c>
      <c r="C116" s="87">
        <v>1200</v>
      </c>
      <c r="D116" s="87">
        <v>1200</v>
      </c>
      <c r="E116" s="87">
        <v>1200</v>
      </c>
      <c r="F116" s="77">
        <f t="shared" si="2"/>
        <v>1</v>
      </c>
    </row>
    <row r="117" spans="1:6" s="65" customFormat="1" ht="25.5" customHeight="1">
      <c r="A117" s="78"/>
      <c r="B117" s="93" t="s">
        <v>109</v>
      </c>
      <c r="C117" s="88">
        <v>1700</v>
      </c>
      <c r="D117" s="88">
        <v>1136</v>
      </c>
      <c r="E117" s="88">
        <v>1136</v>
      </c>
      <c r="F117" s="79">
        <f t="shared" si="2"/>
        <v>1</v>
      </c>
    </row>
    <row r="118" spans="1:6" s="65" customFormat="1" ht="25.5" customHeight="1">
      <c r="A118" s="80" t="s">
        <v>174</v>
      </c>
      <c r="B118" s="124"/>
      <c r="C118" s="88">
        <f>SUM(C115,C116,C117)</f>
        <v>7590</v>
      </c>
      <c r="D118" s="88">
        <f>SUM(D115,D116,D117)</f>
        <v>7874.6</v>
      </c>
      <c r="E118" s="88">
        <f>SUM(E115,E116,E117)</f>
        <v>7716.2</v>
      </c>
      <c r="F118" s="79">
        <f t="shared" si="2"/>
        <v>0.9798846925558123</v>
      </c>
    </row>
    <row r="119" spans="1:6" s="65" customFormat="1" ht="25.5" customHeight="1">
      <c r="A119" s="93" t="s">
        <v>175</v>
      </c>
      <c r="B119" s="93" t="s">
        <v>100</v>
      </c>
      <c r="C119" s="89">
        <v>1780</v>
      </c>
      <c r="D119" s="89">
        <v>1865</v>
      </c>
      <c r="E119" s="89">
        <v>1865</v>
      </c>
      <c r="F119" s="79">
        <f t="shared" si="2"/>
        <v>1</v>
      </c>
    </row>
    <row r="120" spans="1:6" s="65" customFormat="1" ht="25.5" customHeight="1">
      <c r="A120" s="103" t="s">
        <v>176</v>
      </c>
      <c r="B120" s="103" t="s">
        <v>100</v>
      </c>
      <c r="C120" s="89">
        <v>285</v>
      </c>
      <c r="D120" s="89">
        <v>285</v>
      </c>
      <c r="E120" s="89">
        <v>182.7</v>
      </c>
      <c r="F120" s="79">
        <f t="shared" si="2"/>
        <v>0.6410526315789473</v>
      </c>
    </row>
    <row r="121" spans="1:6" s="65" customFormat="1" ht="25.5" customHeight="1">
      <c r="A121" s="90" t="s">
        <v>177</v>
      </c>
      <c r="B121" s="90" t="s">
        <v>100</v>
      </c>
      <c r="C121" s="94">
        <v>1150</v>
      </c>
      <c r="D121" s="94">
        <v>1150</v>
      </c>
      <c r="E121" s="94">
        <v>1112.4</v>
      </c>
      <c r="F121" s="82">
        <f t="shared" si="2"/>
        <v>0.967304347826087</v>
      </c>
    </row>
    <row r="122" spans="1:6" s="65" customFormat="1" ht="25.5" customHeight="1">
      <c r="A122" s="78"/>
      <c r="B122" s="93" t="s">
        <v>103</v>
      </c>
      <c r="C122" s="88">
        <v>90500</v>
      </c>
      <c r="D122" s="88">
        <v>86841</v>
      </c>
      <c r="E122" s="88">
        <v>27700.9</v>
      </c>
      <c r="F122" s="79">
        <f t="shared" si="2"/>
        <v>0.3189841204039567</v>
      </c>
    </row>
    <row r="123" spans="1:6" s="65" customFormat="1" ht="25.5" customHeight="1">
      <c r="A123" s="80" t="s">
        <v>178</v>
      </c>
      <c r="B123" s="124"/>
      <c r="C123" s="87">
        <f>SUM(C121,C122)</f>
        <v>91650</v>
      </c>
      <c r="D123" s="87">
        <f>SUM(D121,D122)</f>
        <v>87991</v>
      </c>
      <c r="E123" s="87">
        <f>SUM(E121,E122)</f>
        <v>28813.300000000003</v>
      </c>
      <c r="F123" s="79">
        <f t="shared" si="2"/>
        <v>0.3274573535929811</v>
      </c>
    </row>
    <row r="124" spans="1:6" s="65" customFormat="1" ht="25.5" customHeight="1">
      <c r="A124" s="90" t="s">
        <v>179</v>
      </c>
      <c r="B124" s="90" t="s">
        <v>100</v>
      </c>
      <c r="C124" s="94">
        <v>12140</v>
      </c>
      <c r="D124" s="94">
        <v>16610.2</v>
      </c>
      <c r="E124" s="94">
        <v>14164.2</v>
      </c>
      <c r="F124" s="82">
        <f t="shared" si="2"/>
        <v>0.8527410868020855</v>
      </c>
    </row>
    <row r="125" spans="1:6" s="65" customFormat="1" ht="25.5" customHeight="1">
      <c r="A125" s="73"/>
      <c r="B125" s="93" t="s">
        <v>103</v>
      </c>
      <c r="C125" s="87">
        <v>2279</v>
      </c>
      <c r="D125" s="87">
        <v>2279</v>
      </c>
      <c r="E125" s="87">
        <v>2278.9</v>
      </c>
      <c r="F125" s="79">
        <f t="shared" si="2"/>
        <v>0.9999561211057482</v>
      </c>
    </row>
    <row r="126" spans="1:6" s="65" customFormat="1" ht="25.5" customHeight="1">
      <c r="A126" s="73" t="s">
        <v>180</v>
      </c>
      <c r="B126" s="81"/>
      <c r="C126" s="94">
        <f>SUM(C124:C125)</f>
        <v>14419</v>
      </c>
      <c r="D126" s="94">
        <f>SUM(D124:D125)</f>
        <v>18889.2</v>
      </c>
      <c r="E126" s="94">
        <f>SUM(E124:E125)</f>
        <v>16443.100000000002</v>
      </c>
      <c r="F126" s="79">
        <f t="shared" si="2"/>
        <v>0.8705027211316521</v>
      </c>
    </row>
    <row r="127" spans="1:6" s="65" customFormat="1" ht="25.5" customHeight="1">
      <c r="A127" s="443" t="s">
        <v>181</v>
      </c>
      <c r="B127" s="90" t="s">
        <v>100</v>
      </c>
      <c r="C127" s="94">
        <f>SUM(C115,C119,C120,C121,C124)</f>
        <v>20045</v>
      </c>
      <c r="D127" s="94">
        <f>SUM(D115,D119,D120,D121,D124)</f>
        <v>25448.800000000003</v>
      </c>
      <c r="E127" s="94">
        <f>SUM(E115,E119,E120,E121,E124)</f>
        <v>22704.5</v>
      </c>
      <c r="F127" s="82">
        <f t="shared" si="2"/>
        <v>0.8921638741315896</v>
      </c>
    </row>
    <row r="128" spans="1:6" s="65" customFormat="1" ht="25.5" customHeight="1">
      <c r="A128" s="449"/>
      <c r="B128" s="78" t="s">
        <v>103</v>
      </c>
      <c r="C128" s="87">
        <f>SUM(C116,C122,C125)</f>
        <v>93979</v>
      </c>
      <c r="D128" s="87">
        <f>SUM(D116,D122,D125)</f>
        <v>90320</v>
      </c>
      <c r="E128" s="87">
        <f>SUM(E116,E122,E125)</f>
        <v>31179.800000000003</v>
      </c>
      <c r="F128" s="77">
        <f t="shared" si="2"/>
        <v>0.3452147918511958</v>
      </c>
    </row>
    <row r="129" spans="1:6" s="65" customFormat="1" ht="25.5" customHeight="1">
      <c r="A129" s="449"/>
      <c r="B129" s="93" t="s">
        <v>109</v>
      </c>
      <c r="C129" s="88">
        <f>SUM(C117)</f>
        <v>1700</v>
      </c>
      <c r="D129" s="88">
        <f>SUM(D117)</f>
        <v>1136</v>
      </c>
      <c r="E129" s="88">
        <f>SUM(E117)</f>
        <v>1136</v>
      </c>
      <c r="F129" s="79">
        <f t="shared" si="2"/>
        <v>1</v>
      </c>
    </row>
    <row r="130" spans="1:6" s="65" customFormat="1" ht="25.5" customHeight="1">
      <c r="A130" s="449"/>
      <c r="B130" s="125"/>
      <c r="C130" s="126">
        <f>SUM(C127,C128,C129)</f>
        <v>115724</v>
      </c>
      <c r="D130" s="126">
        <f>SUM(D127,D128,D129)</f>
        <v>116904.8</v>
      </c>
      <c r="E130" s="126">
        <f>SUM(E127,E128,E129)</f>
        <v>55020.3</v>
      </c>
      <c r="F130" s="127">
        <f t="shared" si="2"/>
        <v>0.4706419240270716</v>
      </c>
    </row>
    <row r="131" spans="1:6" s="65" customFormat="1" ht="3" customHeight="1">
      <c r="A131" s="128"/>
      <c r="B131" s="129"/>
      <c r="C131" s="130"/>
      <c r="D131" s="130"/>
      <c r="E131" s="130"/>
      <c r="F131" s="131"/>
    </row>
    <row r="132" spans="1:6" s="65" customFormat="1" ht="1.5" customHeight="1">
      <c r="A132" s="132"/>
      <c r="B132" s="133"/>
      <c r="C132" s="107"/>
      <c r="D132" s="107"/>
      <c r="E132" s="108"/>
      <c r="F132" s="109"/>
    </row>
    <row r="133" spans="1:6" s="65" customFormat="1" ht="44.25" customHeight="1">
      <c r="A133" s="60" t="s">
        <v>97</v>
      </c>
      <c r="B133" s="61" t="s">
        <v>98</v>
      </c>
      <c r="C133" s="62" t="s">
        <v>12</v>
      </c>
      <c r="D133" s="62" t="s">
        <v>13</v>
      </c>
      <c r="E133" s="63" t="s">
        <v>14</v>
      </c>
      <c r="F133" s="64" t="s">
        <v>15</v>
      </c>
    </row>
    <row r="134" spans="1:6" s="65" customFormat="1" ht="25.5" customHeight="1">
      <c r="A134" s="73" t="s">
        <v>182</v>
      </c>
      <c r="B134" s="78" t="s">
        <v>100</v>
      </c>
      <c r="C134" s="87">
        <v>1220</v>
      </c>
      <c r="D134" s="87">
        <v>2047</v>
      </c>
      <c r="E134" s="87">
        <v>1682.3</v>
      </c>
      <c r="F134" s="82">
        <f t="shared" si="2"/>
        <v>0.8218368343917929</v>
      </c>
    </row>
    <row r="135" spans="1:6" s="65" customFormat="1" ht="25.5" customHeight="1">
      <c r="A135" s="78"/>
      <c r="B135" s="93" t="s">
        <v>103</v>
      </c>
      <c r="C135" s="88">
        <v>4000</v>
      </c>
      <c r="D135" s="88">
        <v>500</v>
      </c>
      <c r="E135" s="88">
        <v>43.2</v>
      </c>
      <c r="F135" s="79">
        <f t="shared" si="2"/>
        <v>0.0864</v>
      </c>
    </row>
    <row r="136" spans="1:6" s="65" customFormat="1" ht="25.5" customHeight="1">
      <c r="A136" s="80" t="s">
        <v>183</v>
      </c>
      <c r="B136" s="124"/>
      <c r="C136" s="88">
        <f>SUM(C134,C135)</f>
        <v>5220</v>
      </c>
      <c r="D136" s="88">
        <f>SUM(D134,D135)</f>
        <v>2547</v>
      </c>
      <c r="E136" s="88">
        <f>SUM(E134,E135)</f>
        <v>1725.5</v>
      </c>
      <c r="F136" s="79">
        <f t="shared" si="2"/>
        <v>0.6774636827640361</v>
      </c>
    </row>
    <row r="137" spans="1:6" s="65" customFormat="1" ht="25.5" customHeight="1">
      <c r="A137" s="437" t="s">
        <v>184</v>
      </c>
      <c r="B137" s="90" t="s">
        <v>100</v>
      </c>
      <c r="C137" s="94">
        <f aca="true" t="shared" si="4" ref="C137:E138">SUM(C134)</f>
        <v>1220</v>
      </c>
      <c r="D137" s="94">
        <f t="shared" si="4"/>
        <v>2047</v>
      </c>
      <c r="E137" s="94">
        <f t="shared" si="4"/>
        <v>1682.3</v>
      </c>
      <c r="F137" s="82">
        <f t="shared" si="2"/>
        <v>0.8218368343917929</v>
      </c>
    </row>
    <row r="138" spans="1:6" s="65" customFormat="1" ht="25.5" customHeight="1">
      <c r="A138" s="438"/>
      <c r="B138" s="78" t="s">
        <v>103</v>
      </c>
      <c r="C138" s="88">
        <f t="shared" si="4"/>
        <v>4000</v>
      </c>
      <c r="D138" s="88">
        <f t="shared" si="4"/>
        <v>500</v>
      </c>
      <c r="E138" s="88">
        <f t="shared" si="4"/>
        <v>43.2</v>
      </c>
      <c r="F138" s="79">
        <f t="shared" si="2"/>
        <v>0.0864</v>
      </c>
    </row>
    <row r="139" spans="1:6" s="65" customFormat="1" ht="25.5" customHeight="1">
      <c r="A139" s="439"/>
      <c r="B139" s="84"/>
      <c r="C139" s="85">
        <f>SUM(C137,C138)</f>
        <v>5220</v>
      </c>
      <c r="D139" s="85">
        <f>SUM(D137,D138)</f>
        <v>2547</v>
      </c>
      <c r="E139" s="85">
        <f>SUM(E137,E138)</f>
        <v>1725.5</v>
      </c>
      <c r="F139" s="123">
        <f t="shared" si="2"/>
        <v>0.6774636827640361</v>
      </c>
    </row>
    <row r="140" spans="1:6" s="65" customFormat="1" ht="25.5" customHeight="1">
      <c r="A140" s="80" t="s">
        <v>185</v>
      </c>
      <c r="B140" s="103" t="s">
        <v>100</v>
      </c>
      <c r="C140" s="89">
        <v>150</v>
      </c>
      <c r="D140" s="89">
        <v>150</v>
      </c>
      <c r="E140" s="89">
        <v>98.6</v>
      </c>
      <c r="F140" s="79">
        <f t="shared" si="2"/>
        <v>0.6573333333333333</v>
      </c>
    </row>
    <row r="141" spans="1:6" s="65" customFormat="1" ht="25.5" customHeight="1">
      <c r="A141" s="80" t="s">
        <v>186</v>
      </c>
      <c r="B141" s="103" t="s">
        <v>100</v>
      </c>
      <c r="C141" s="88">
        <v>100</v>
      </c>
      <c r="D141" s="88">
        <v>250</v>
      </c>
      <c r="E141" s="88">
        <v>150</v>
      </c>
      <c r="F141" s="79">
        <f t="shared" si="2"/>
        <v>0.6</v>
      </c>
    </row>
    <row r="142" spans="1:6" s="65" customFormat="1" ht="25.5" customHeight="1">
      <c r="A142" s="103" t="s">
        <v>187</v>
      </c>
      <c r="B142" s="103" t="s">
        <v>100</v>
      </c>
      <c r="C142" s="89">
        <v>1376</v>
      </c>
      <c r="D142" s="89">
        <v>3483</v>
      </c>
      <c r="E142" s="89">
        <v>2619.6</v>
      </c>
      <c r="F142" s="79">
        <f t="shared" si="2"/>
        <v>0.7521102497846683</v>
      </c>
    </row>
    <row r="143" spans="1:6" s="65" customFormat="1" ht="25.5" customHeight="1">
      <c r="A143" s="73" t="s">
        <v>188</v>
      </c>
      <c r="B143" s="78" t="s">
        <v>100</v>
      </c>
      <c r="C143" s="87">
        <v>1350</v>
      </c>
      <c r="D143" s="87">
        <v>1350</v>
      </c>
      <c r="E143" s="87">
        <v>78.5</v>
      </c>
      <c r="F143" s="82">
        <f t="shared" si="2"/>
        <v>0.05814814814814815</v>
      </c>
    </row>
    <row r="144" spans="1:6" s="65" customFormat="1" ht="25.5" customHeight="1">
      <c r="A144" s="78"/>
      <c r="B144" s="93" t="s">
        <v>103</v>
      </c>
      <c r="C144" s="88">
        <v>69650</v>
      </c>
      <c r="D144" s="88">
        <v>65709.6</v>
      </c>
      <c r="E144" s="88">
        <v>26968.7</v>
      </c>
      <c r="F144" s="79">
        <f t="shared" si="2"/>
        <v>0.4104225257800991</v>
      </c>
    </row>
    <row r="145" spans="1:6" s="65" customFormat="1" ht="25.5" customHeight="1">
      <c r="A145" s="80" t="s">
        <v>189</v>
      </c>
      <c r="B145" s="124"/>
      <c r="C145" s="88">
        <f>SUM(C143,C144)</f>
        <v>71000</v>
      </c>
      <c r="D145" s="88">
        <f>SUM(D143,D144)</f>
        <v>67059.6</v>
      </c>
      <c r="E145" s="88">
        <f>SUM(E143,E144)</f>
        <v>27047.2</v>
      </c>
      <c r="F145" s="79">
        <f t="shared" si="2"/>
        <v>0.4033307684507512</v>
      </c>
    </row>
    <row r="146" spans="1:6" s="65" customFormat="1" ht="25.5" customHeight="1">
      <c r="A146" s="73" t="s">
        <v>190</v>
      </c>
      <c r="B146" s="78" t="s">
        <v>100</v>
      </c>
      <c r="C146" s="87">
        <v>510</v>
      </c>
      <c r="D146" s="87">
        <v>1076</v>
      </c>
      <c r="E146" s="87">
        <v>1041.9</v>
      </c>
      <c r="F146" s="77">
        <f t="shared" si="2"/>
        <v>0.9683085501858737</v>
      </c>
    </row>
    <row r="147" spans="1:6" s="65" customFormat="1" ht="25.5" customHeight="1">
      <c r="A147" s="118"/>
      <c r="B147" s="78" t="s">
        <v>103</v>
      </c>
      <c r="C147" s="87">
        <v>0</v>
      </c>
      <c r="D147" s="87">
        <v>361</v>
      </c>
      <c r="E147" s="87">
        <v>359.4</v>
      </c>
      <c r="F147" s="77">
        <f t="shared" si="2"/>
        <v>0.995567867036011</v>
      </c>
    </row>
    <row r="148" spans="1:6" s="65" customFormat="1" ht="25.5" customHeight="1">
      <c r="A148" s="80" t="s">
        <v>191</v>
      </c>
      <c r="B148" s="81"/>
      <c r="C148" s="89">
        <f>C146+C147</f>
        <v>510</v>
      </c>
      <c r="D148" s="89">
        <f>D146+D147</f>
        <v>1437</v>
      </c>
      <c r="E148" s="89">
        <f>E146+E147</f>
        <v>1401.3000000000002</v>
      </c>
      <c r="F148" s="72">
        <f t="shared" si="2"/>
        <v>0.9751565762004176</v>
      </c>
    </row>
    <row r="149" spans="1:6" s="65" customFormat="1" ht="25.5" customHeight="1">
      <c r="A149" s="437" t="s">
        <v>192</v>
      </c>
      <c r="B149" s="78" t="s">
        <v>100</v>
      </c>
      <c r="C149" s="87">
        <f>SUM(C140,C141,C142,C143,C146)</f>
        <v>3486</v>
      </c>
      <c r="D149" s="87">
        <f>SUM(D140,D141,D142,D143,D146)</f>
        <v>6309</v>
      </c>
      <c r="E149" s="87">
        <f>SUM(E140,E141,E142,E143,E146)</f>
        <v>3988.6</v>
      </c>
      <c r="F149" s="77">
        <f t="shared" si="2"/>
        <v>0.6322079568869868</v>
      </c>
    </row>
    <row r="150" spans="1:6" s="65" customFormat="1" ht="25.5" customHeight="1">
      <c r="A150" s="438"/>
      <c r="B150" s="78" t="s">
        <v>103</v>
      </c>
      <c r="C150" s="87">
        <f>SUM(C144,C147)</f>
        <v>69650</v>
      </c>
      <c r="D150" s="87">
        <f>SUM(D144,D147)</f>
        <v>66070.6</v>
      </c>
      <c r="E150" s="87">
        <f>SUM(E144,E147)</f>
        <v>27328.100000000002</v>
      </c>
      <c r="F150" s="79">
        <f t="shared" si="2"/>
        <v>0.4136196735007704</v>
      </c>
    </row>
    <row r="151" spans="1:6" s="65" customFormat="1" ht="25.5" customHeight="1">
      <c r="A151" s="438"/>
      <c r="B151" s="125"/>
      <c r="C151" s="126">
        <f>SUM(C149,C150)</f>
        <v>73136</v>
      </c>
      <c r="D151" s="126">
        <f>SUM(D149,D150)</f>
        <v>72379.6</v>
      </c>
      <c r="E151" s="126">
        <f>SUM(E149,E150)</f>
        <v>31316.7</v>
      </c>
      <c r="F151" s="104">
        <f t="shared" si="2"/>
        <v>0.43267301836429045</v>
      </c>
    </row>
    <row r="152" spans="1:6" s="65" customFormat="1" ht="25.5" customHeight="1">
      <c r="A152" s="134" t="s">
        <v>193</v>
      </c>
      <c r="B152" s="103" t="s">
        <v>100</v>
      </c>
      <c r="C152" s="68">
        <v>0</v>
      </c>
      <c r="D152" s="68">
        <v>16.5</v>
      </c>
      <c r="E152" s="68">
        <v>17.3</v>
      </c>
      <c r="F152" s="82">
        <f t="shared" si="2"/>
        <v>1.0484848484848486</v>
      </c>
    </row>
    <row r="153" spans="1:6" s="65" customFormat="1" ht="25.5" customHeight="1">
      <c r="A153" s="73" t="s">
        <v>194</v>
      </c>
      <c r="B153" s="78" t="s">
        <v>100</v>
      </c>
      <c r="C153" s="87">
        <v>44746</v>
      </c>
      <c r="D153" s="87">
        <v>45020.2</v>
      </c>
      <c r="E153" s="87">
        <v>35131.8</v>
      </c>
      <c r="F153" s="82">
        <f t="shared" si="2"/>
        <v>0.7803563733612913</v>
      </c>
    </row>
    <row r="154" spans="1:6" s="65" customFormat="1" ht="25.5" customHeight="1">
      <c r="A154" s="78"/>
      <c r="B154" s="93" t="s">
        <v>103</v>
      </c>
      <c r="C154" s="88">
        <v>1500</v>
      </c>
      <c r="D154" s="88">
        <v>2150</v>
      </c>
      <c r="E154" s="88">
        <v>1855.8</v>
      </c>
      <c r="F154" s="79">
        <f t="shared" si="2"/>
        <v>0.8631627906976744</v>
      </c>
    </row>
    <row r="155" spans="1:6" s="65" customFormat="1" ht="25.5" customHeight="1">
      <c r="A155" s="80" t="s">
        <v>195</v>
      </c>
      <c r="B155" s="124"/>
      <c r="C155" s="88">
        <f>SUM(C153:C154)</f>
        <v>46246</v>
      </c>
      <c r="D155" s="88">
        <f>SUM(D153:D154)</f>
        <v>47170.2</v>
      </c>
      <c r="E155" s="88">
        <f>SUM(E153:E154)</f>
        <v>36987.600000000006</v>
      </c>
      <c r="F155" s="79">
        <f t="shared" si="2"/>
        <v>0.784130658763372</v>
      </c>
    </row>
    <row r="156" spans="1:6" s="65" customFormat="1" ht="25.5" customHeight="1">
      <c r="A156" s="93" t="s">
        <v>196</v>
      </c>
      <c r="B156" s="93" t="s">
        <v>100</v>
      </c>
      <c r="C156" s="88">
        <v>121836.6</v>
      </c>
      <c r="D156" s="88">
        <v>124417.7</v>
      </c>
      <c r="E156" s="88">
        <v>122734.5</v>
      </c>
      <c r="F156" s="79">
        <f t="shared" si="2"/>
        <v>0.9864713782685262</v>
      </c>
    </row>
    <row r="157" spans="1:6" s="65" customFormat="1" ht="25.5" customHeight="1">
      <c r="A157" s="78" t="s">
        <v>197</v>
      </c>
      <c r="B157" s="78" t="s">
        <v>100</v>
      </c>
      <c r="C157" s="94">
        <v>100</v>
      </c>
      <c r="D157" s="94">
        <v>100</v>
      </c>
      <c r="E157" s="94">
        <v>0</v>
      </c>
      <c r="F157" s="82">
        <f>E157/D157</f>
        <v>0</v>
      </c>
    </row>
    <row r="158" spans="1:6" s="65" customFormat="1" ht="25.5" customHeight="1">
      <c r="A158" s="78"/>
      <c r="B158" s="93" t="s">
        <v>103</v>
      </c>
      <c r="C158" s="88">
        <v>6300</v>
      </c>
      <c r="D158" s="88">
        <v>8085.7</v>
      </c>
      <c r="E158" s="88">
        <v>6036.8</v>
      </c>
      <c r="F158" s="79">
        <f>E158/D158</f>
        <v>0.7466020257986322</v>
      </c>
    </row>
    <row r="159" spans="1:6" s="65" customFormat="1" ht="25.5" customHeight="1">
      <c r="A159" s="80" t="s">
        <v>198</v>
      </c>
      <c r="B159" s="124"/>
      <c r="C159" s="88">
        <f>SUM(C157,C158)</f>
        <v>6400</v>
      </c>
      <c r="D159" s="88">
        <f>SUM(D157,D158)</f>
        <v>8185.7</v>
      </c>
      <c r="E159" s="88">
        <f>SUM(E157,E158)</f>
        <v>6036.8</v>
      </c>
      <c r="F159" s="79">
        <f>E159/D159</f>
        <v>0.7374812172447073</v>
      </c>
    </row>
    <row r="160" spans="1:6" s="65" customFormat="1" ht="25.5" customHeight="1">
      <c r="A160" s="73" t="s">
        <v>199</v>
      </c>
      <c r="B160" s="78" t="s">
        <v>100</v>
      </c>
      <c r="C160" s="94">
        <v>25764</v>
      </c>
      <c r="D160" s="94">
        <v>23251</v>
      </c>
      <c r="E160" s="94">
        <v>18679.3</v>
      </c>
      <c r="F160" s="113">
        <f>E160/D160</f>
        <v>0.8033761988731667</v>
      </c>
    </row>
    <row r="161" spans="1:6" s="65" customFormat="1" ht="25.5" customHeight="1">
      <c r="A161" s="78"/>
      <c r="B161" s="78" t="s">
        <v>103</v>
      </c>
      <c r="C161" s="87">
        <v>500</v>
      </c>
      <c r="D161" s="87">
        <v>5200</v>
      </c>
      <c r="E161" s="87">
        <v>2931.7</v>
      </c>
      <c r="F161" s="113">
        <f>E161/D161</f>
        <v>0.5637884615384615</v>
      </c>
    </row>
    <row r="162" spans="1:6" s="65" customFormat="1" ht="28.5" customHeight="1">
      <c r="A162" s="78"/>
      <c r="B162" s="93" t="s">
        <v>109</v>
      </c>
      <c r="C162" s="88">
        <v>200</v>
      </c>
      <c r="D162" s="88">
        <v>200</v>
      </c>
      <c r="E162" s="88">
        <v>0</v>
      </c>
      <c r="F162" s="113">
        <f aca="true" t="shared" si="5" ref="F162:F182">E162/D162</f>
        <v>0</v>
      </c>
    </row>
    <row r="163" spans="1:6" s="65" customFormat="1" ht="28.5" customHeight="1">
      <c r="A163" s="80" t="s">
        <v>200</v>
      </c>
      <c r="B163" s="124"/>
      <c r="C163" s="88">
        <f>SUM(C160,C161,C162)</f>
        <v>26464</v>
      </c>
      <c r="D163" s="88">
        <f>SUM(D160,D161,D162)</f>
        <v>28651</v>
      </c>
      <c r="E163" s="88">
        <f>SUM(E160,E161,E162)</f>
        <v>21611</v>
      </c>
      <c r="F163" s="72">
        <f t="shared" si="5"/>
        <v>0.7542843181738857</v>
      </c>
    </row>
    <row r="164" spans="1:6" s="65" customFormat="1" ht="27" customHeight="1">
      <c r="A164" s="103" t="s">
        <v>201</v>
      </c>
      <c r="B164" s="103" t="s">
        <v>100</v>
      </c>
      <c r="C164" s="89">
        <v>7140</v>
      </c>
      <c r="D164" s="89">
        <v>7121.9</v>
      </c>
      <c r="E164" s="89">
        <v>6242.6</v>
      </c>
      <c r="F164" s="72">
        <f t="shared" si="5"/>
        <v>0.8765357559078337</v>
      </c>
    </row>
    <row r="165" spans="1:6" s="65" customFormat="1" ht="28.5" customHeight="1">
      <c r="A165" s="93" t="s">
        <v>202</v>
      </c>
      <c r="B165" s="93" t="s">
        <v>203</v>
      </c>
      <c r="C165" s="88">
        <v>5265</v>
      </c>
      <c r="D165" s="88">
        <v>5096</v>
      </c>
      <c r="E165" s="88">
        <v>4701</v>
      </c>
      <c r="F165" s="72">
        <f t="shared" si="5"/>
        <v>0.9224882260596546</v>
      </c>
    </row>
    <row r="166" spans="1:6" s="65" customFormat="1" ht="25.5" customHeight="1">
      <c r="A166" s="437" t="s">
        <v>204</v>
      </c>
      <c r="B166" s="90" t="s">
        <v>100</v>
      </c>
      <c r="C166" s="94">
        <f>SUM(C152,C153,C156,C157,C160,C164)</f>
        <v>199586.6</v>
      </c>
      <c r="D166" s="94">
        <f>SUM(D152,D153,D156,D157,D160,D164)</f>
        <v>199927.3</v>
      </c>
      <c r="E166" s="94">
        <f>SUM(E152,E153,E156,E157,E160,E164)</f>
        <v>182805.5</v>
      </c>
      <c r="F166" s="113">
        <f t="shared" si="5"/>
        <v>0.9143598698126769</v>
      </c>
    </row>
    <row r="167" spans="1:6" s="65" customFormat="1" ht="25.5" customHeight="1">
      <c r="A167" s="438"/>
      <c r="B167" s="78" t="s">
        <v>103</v>
      </c>
      <c r="C167" s="87">
        <f>SUM(C154,C158,C161)</f>
        <v>8300</v>
      </c>
      <c r="D167" s="87">
        <f>SUM(D154,D158,D161)</f>
        <v>15435.7</v>
      </c>
      <c r="E167" s="87">
        <f>SUM(E154,E158,E161)</f>
        <v>10824.3</v>
      </c>
      <c r="F167" s="113">
        <f t="shared" si="5"/>
        <v>0.7012509960675576</v>
      </c>
    </row>
    <row r="168" spans="1:6" s="65" customFormat="1" ht="25.5" customHeight="1">
      <c r="A168" s="438"/>
      <c r="B168" s="78" t="s">
        <v>109</v>
      </c>
      <c r="C168" s="87">
        <f>SUM(C162)</f>
        <v>200</v>
      </c>
      <c r="D168" s="87">
        <f>SUM(D162)</f>
        <v>200</v>
      </c>
      <c r="E168" s="87">
        <f>SUM(E162)</f>
        <v>0</v>
      </c>
      <c r="F168" s="113">
        <f t="shared" si="5"/>
        <v>0</v>
      </c>
    </row>
    <row r="169" spans="1:6" s="65" customFormat="1" ht="25.5" customHeight="1">
      <c r="A169" s="438"/>
      <c r="B169" s="93" t="s">
        <v>203</v>
      </c>
      <c r="C169" s="87">
        <f>SUM(C165)</f>
        <v>5265</v>
      </c>
      <c r="D169" s="87">
        <f>SUM(D165)</f>
        <v>5096</v>
      </c>
      <c r="E169" s="87">
        <f>SUM(E165)</f>
        <v>4701</v>
      </c>
      <c r="F169" s="113">
        <f t="shared" si="5"/>
        <v>0.9224882260596546</v>
      </c>
    </row>
    <row r="170" spans="1:6" s="65" customFormat="1" ht="29.25" customHeight="1">
      <c r="A170" s="438"/>
      <c r="B170" s="125"/>
      <c r="C170" s="126">
        <f>SUM(C166,C167,C168,C169)</f>
        <v>213351.6</v>
      </c>
      <c r="D170" s="126">
        <f>SUM(D166,D167,D168,D169)</f>
        <v>220659</v>
      </c>
      <c r="E170" s="126">
        <f>SUM(E166,E167,E168,E169)</f>
        <v>198330.8</v>
      </c>
      <c r="F170" s="135">
        <f t="shared" si="5"/>
        <v>0.8988112880054745</v>
      </c>
    </row>
    <row r="171" spans="1:6" s="65" customFormat="1" ht="5.25" customHeight="1">
      <c r="A171" s="136"/>
      <c r="B171" s="129"/>
      <c r="C171" s="130"/>
      <c r="D171" s="130"/>
      <c r="E171" s="130"/>
      <c r="F171" s="131"/>
    </row>
    <row r="172" spans="1:6" s="65" customFormat="1" ht="3" customHeight="1">
      <c r="A172" s="137"/>
      <c r="B172" s="138"/>
      <c r="C172" s="111"/>
      <c r="D172" s="111"/>
      <c r="E172" s="111"/>
      <c r="F172" s="112"/>
    </row>
    <row r="173" spans="1:6" s="65" customFormat="1" ht="44.25" customHeight="1">
      <c r="A173" s="60" t="s">
        <v>97</v>
      </c>
      <c r="B173" s="61" t="s">
        <v>98</v>
      </c>
      <c r="C173" s="62" t="s">
        <v>12</v>
      </c>
      <c r="D173" s="62" t="s">
        <v>13</v>
      </c>
      <c r="E173" s="63" t="s">
        <v>14</v>
      </c>
      <c r="F173" s="64" t="s">
        <v>15</v>
      </c>
    </row>
    <row r="174" spans="1:6" s="65" customFormat="1" ht="25.5" customHeight="1">
      <c r="A174" s="73" t="s">
        <v>205</v>
      </c>
      <c r="B174" s="78" t="s">
        <v>100</v>
      </c>
      <c r="C174" s="87">
        <v>10</v>
      </c>
      <c r="D174" s="87">
        <v>10</v>
      </c>
      <c r="E174" s="87">
        <v>4.7</v>
      </c>
      <c r="F174" s="113">
        <f t="shared" si="5"/>
        <v>0.47000000000000003</v>
      </c>
    </row>
    <row r="175" spans="1:6" s="65" customFormat="1" ht="25.5" customHeight="1">
      <c r="A175" s="73" t="s">
        <v>206</v>
      </c>
      <c r="B175" s="78" t="s">
        <v>207</v>
      </c>
      <c r="C175" s="87">
        <v>0</v>
      </c>
      <c r="D175" s="87">
        <v>4.8</v>
      </c>
      <c r="E175" s="87">
        <v>4.8</v>
      </c>
      <c r="F175" s="113">
        <f t="shared" si="5"/>
        <v>1</v>
      </c>
    </row>
    <row r="176" spans="1:6" s="65" customFormat="1" ht="25.5" customHeight="1">
      <c r="A176" s="73" t="s">
        <v>208</v>
      </c>
      <c r="B176" s="78" t="s">
        <v>207</v>
      </c>
      <c r="C176" s="87">
        <v>2657</v>
      </c>
      <c r="D176" s="87">
        <v>2152.1</v>
      </c>
      <c r="E176" s="87">
        <v>0</v>
      </c>
      <c r="F176" s="113">
        <f t="shared" si="5"/>
        <v>0</v>
      </c>
    </row>
    <row r="177" spans="1:6" s="65" customFormat="1" ht="25.5" customHeight="1">
      <c r="A177" s="73" t="s">
        <v>209</v>
      </c>
      <c r="B177" s="93" t="s">
        <v>100</v>
      </c>
      <c r="C177" s="87">
        <v>70</v>
      </c>
      <c r="D177" s="87">
        <v>70</v>
      </c>
      <c r="E177" s="87">
        <v>68</v>
      </c>
      <c r="F177" s="113">
        <f t="shared" si="5"/>
        <v>0.9714285714285714</v>
      </c>
    </row>
    <row r="178" spans="1:6" s="65" customFormat="1" ht="30.75" customHeight="1">
      <c r="A178" s="139" t="s">
        <v>210</v>
      </c>
      <c r="B178" s="95" t="s">
        <v>100</v>
      </c>
      <c r="C178" s="85">
        <f>SUM(C174:C177)</f>
        <v>2737</v>
      </c>
      <c r="D178" s="85">
        <f>SUM(D174:D177)</f>
        <v>2236.9</v>
      </c>
      <c r="E178" s="85">
        <f>SUM(E174:E177)</f>
        <v>77.5</v>
      </c>
      <c r="F178" s="104">
        <f t="shared" si="5"/>
        <v>0.034646162099333896</v>
      </c>
    </row>
    <row r="179" spans="1:6" s="65" customFormat="1" ht="25.5" customHeight="1">
      <c r="A179" s="440" t="s">
        <v>211</v>
      </c>
      <c r="B179" s="78" t="s">
        <v>100</v>
      </c>
      <c r="C179" s="94">
        <f>SUM(C8,C17,C25,C84,C111,C127,C137,C149,C166,C169,C178)</f>
        <v>476347.4</v>
      </c>
      <c r="D179" s="94">
        <f>SUM(D8,D17,D25,D84,D111,D127,D137,D149,D166,D169,D178)</f>
        <v>502085.80000000005</v>
      </c>
      <c r="E179" s="94">
        <f>SUM(E8,E17,E25,E84,E111,E127,E137,E149,E166,E169,E178)</f>
        <v>472312.39999999997</v>
      </c>
      <c r="F179" s="113">
        <f t="shared" si="5"/>
        <v>0.9407005734876388</v>
      </c>
    </row>
    <row r="180" spans="1:6" s="65" customFormat="1" ht="25.5" customHeight="1">
      <c r="A180" s="441"/>
      <c r="B180" s="78" t="s">
        <v>103</v>
      </c>
      <c r="C180" s="87">
        <f>SUM(C9,C18,C26,C85,C112,C128,C138,C150,C167)</f>
        <v>292259</v>
      </c>
      <c r="D180" s="87">
        <f>SUM(D9,D18,D26,D85,D112,D128,D138,D150,D167)</f>
        <v>296423.50000000006</v>
      </c>
      <c r="E180" s="87">
        <f>SUM(E9,E18,E26,E85,E112,E128,E138,E150,E167)</f>
        <v>162034.6</v>
      </c>
      <c r="F180" s="113">
        <f t="shared" si="5"/>
        <v>0.5466320990069949</v>
      </c>
    </row>
    <row r="181" spans="1:6" s="65" customFormat="1" ht="25.5" customHeight="1">
      <c r="A181" s="441"/>
      <c r="B181" s="78" t="s">
        <v>109</v>
      </c>
      <c r="C181" s="87">
        <f>SUM(C19,C86,C113,C129,C168)</f>
        <v>6380</v>
      </c>
      <c r="D181" s="87">
        <f>SUM(D19,D86,D113,D129,D168)</f>
        <v>6085</v>
      </c>
      <c r="E181" s="87">
        <f>SUM(E19,E86,E113,E129,E168)</f>
        <v>5204.700000000001</v>
      </c>
      <c r="F181" s="113">
        <f t="shared" si="5"/>
        <v>0.8553327855382088</v>
      </c>
    </row>
    <row r="182" spans="1:6" s="65" customFormat="1" ht="25.5" customHeight="1">
      <c r="A182" s="442"/>
      <c r="B182" s="140"/>
      <c r="C182" s="141">
        <f>SUM(C179:C181)</f>
        <v>774986.4</v>
      </c>
      <c r="D182" s="141">
        <f>SUM(D179:D181)</f>
        <v>804594.3</v>
      </c>
      <c r="E182" s="141">
        <f>SUM(E179:E181)</f>
        <v>639551.7</v>
      </c>
      <c r="F182" s="142">
        <f t="shared" si="5"/>
        <v>0.7948747586205867</v>
      </c>
    </row>
    <row r="183" spans="1:6" s="65" customFormat="1" ht="25.5" customHeight="1" thickBot="1">
      <c r="A183" s="143" t="s">
        <v>212</v>
      </c>
      <c r="B183" s="144"/>
      <c r="C183" s="89">
        <v>0</v>
      </c>
      <c r="D183" s="89">
        <v>0</v>
      </c>
      <c r="E183" s="89">
        <v>0</v>
      </c>
      <c r="F183" s="113">
        <v>0</v>
      </c>
    </row>
    <row r="184" spans="1:6" s="65" customFormat="1" ht="48" customHeight="1" thickTop="1">
      <c r="A184" s="145" t="s">
        <v>60</v>
      </c>
      <c r="B184" s="146"/>
      <c r="C184" s="147">
        <f>C182+C183</f>
        <v>774986.4</v>
      </c>
      <c r="D184" s="147">
        <f>D182+D183</f>
        <v>804594.3</v>
      </c>
      <c r="E184" s="147">
        <f>E182+E183</f>
        <v>639551.7</v>
      </c>
      <c r="F184" s="148">
        <f>E184/D184</f>
        <v>0.7948747586205867</v>
      </c>
    </row>
    <row r="185" spans="3:6" ht="12.75">
      <c r="C185" s="46"/>
      <c r="D185" s="46"/>
      <c r="E185" s="46"/>
      <c r="F185" s="46"/>
    </row>
    <row r="186" spans="3:6" ht="12.75">
      <c r="C186" s="46"/>
      <c r="D186" s="46"/>
      <c r="E186" s="46"/>
      <c r="F186" s="46"/>
    </row>
    <row r="187" spans="3:6" ht="12.75">
      <c r="C187" s="46"/>
      <c r="D187" s="46"/>
      <c r="E187" s="46"/>
      <c r="F187" s="46"/>
    </row>
    <row r="188" spans="3:6" ht="12.75">
      <c r="C188" s="46"/>
      <c r="D188" s="46"/>
      <c r="E188" s="46"/>
      <c r="F188" s="46"/>
    </row>
    <row r="189" spans="3:6" ht="12.75">
      <c r="C189" s="46"/>
      <c r="D189" s="46"/>
      <c r="E189" s="46"/>
      <c r="F189" s="46"/>
    </row>
    <row r="190" spans="3:6" ht="12.75">
      <c r="C190" s="46"/>
      <c r="D190" s="46"/>
      <c r="E190" s="46"/>
      <c r="F190" s="46"/>
    </row>
    <row r="191" spans="3:6" ht="12.75">
      <c r="C191" s="46"/>
      <c r="D191" s="46"/>
      <c r="E191" s="46"/>
      <c r="F191" s="46"/>
    </row>
    <row r="192" spans="3:6" ht="12.75">
      <c r="C192" s="46"/>
      <c r="D192" s="46"/>
      <c r="E192" s="46"/>
      <c r="F192" s="46"/>
    </row>
    <row r="193" spans="3:6" ht="12.75">
      <c r="C193" s="46"/>
      <c r="D193" s="46"/>
      <c r="E193" s="46"/>
      <c r="F193" s="46"/>
    </row>
    <row r="194" spans="3:6" ht="12.75">
      <c r="C194" s="46"/>
      <c r="D194" s="46"/>
      <c r="E194" s="46"/>
      <c r="F194" s="46"/>
    </row>
    <row r="195" spans="3:6" ht="12.75">
      <c r="C195" s="46"/>
      <c r="D195" s="46"/>
      <c r="E195" s="46"/>
      <c r="F195" s="46"/>
    </row>
    <row r="196" spans="3:6" ht="12.75">
      <c r="C196" s="46"/>
      <c r="D196" s="46"/>
      <c r="E196" s="46"/>
      <c r="F196" s="46"/>
    </row>
    <row r="197" spans="3:6" ht="12.75">
      <c r="C197" s="46"/>
      <c r="D197" s="46"/>
      <c r="E197" s="46"/>
      <c r="F197" s="46"/>
    </row>
  </sheetData>
  <sheetProtection/>
  <mergeCells count="12">
    <mergeCell ref="A1:E1"/>
    <mergeCell ref="A8:A10"/>
    <mergeCell ref="A17:A20"/>
    <mergeCell ref="A25:A27"/>
    <mergeCell ref="A137:A139"/>
    <mergeCell ref="A149:A151"/>
    <mergeCell ref="A166:A170"/>
    <mergeCell ref="A179:A182"/>
    <mergeCell ref="A84:A87"/>
    <mergeCell ref="A100:A102"/>
    <mergeCell ref="A111:A114"/>
    <mergeCell ref="A127:A130"/>
  </mergeCells>
  <printOptions horizontalCentered="1"/>
  <pageMargins left="0.15748031496062992" right="0.15748031496062992" top="0.31496062992125984" bottom="0.4724409448818898" header="0.31496062992125984" footer="0.5118110236220472"/>
  <pageSetup horizontalDpi="600" verticalDpi="600" orientation="portrait" paperSize="9" scale="72" r:id="rId1"/>
  <rowBreaks count="4" manualBreakCount="4">
    <brk id="43" max="255" man="1"/>
    <brk id="88" max="255" man="1"/>
    <brk id="132" max="255" man="1"/>
    <brk id="1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SheetLayoutView="100" zoomScalePageLayoutView="0" workbookViewId="0" topLeftCell="A84">
      <selection activeCell="B8" sqref="B8"/>
    </sheetView>
  </sheetViews>
  <sheetFormatPr defaultColWidth="9.00390625" defaultRowHeight="12.75"/>
  <cols>
    <col min="1" max="1" width="14.375" style="149" customWidth="1"/>
    <col min="2" max="2" width="76.00390625" style="149" customWidth="1"/>
    <col min="3" max="4" width="12.375" style="149" customWidth="1"/>
    <col min="5" max="5" width="12.625" style="149" customWidth="1"/>
    <col min="6" max="6" width="12.25390625" style="149" customWidth="1"/>
    <col min="7" max="7" width="9.875" style="149" customWidth="1"/>
    <col min="8" max="16384" width="9.125" style="149" customWidth="1"/>
  </cols>
  <sheetData>
    <row r="1" spans="1:5" ht="12" customHeight="1">
      <c r="A1" s="487"/>
      <c r="B1" s="488"/>
      <c r="C1" s="488"/>
      <c r="D1" s="488"/>
      <c r="E1" s="488"/>
    </row>
    <row r="2" spans="1:6" ht="37.5" customHeight="1">
      <c r="A2" s="489" t="s">
        <v>213</v>
      </c>
      <c r="B2" s="490"/>
      <c r="C2" s="490"/>
      <c r="D2" s="490"/>
      <c r="E2" s="490"/>
      <c r="F2" s="150" t="s">
        <v>214</v>
      </c>
    </row>
    <row r="3" spans="1:7" s="156" customFormat="1" ht="41.25" customHeight="1">
      <c r="A3" s="151" t="s">
        <v>215</v>
      </c>
      <c r="B3" s="152" t="s">
        <v>216</v>
      </c>
      <c r="C3" s="153" t="s">
        <v>12</v>
      </c>
      <c r="D3" s="153" t="s">
        <v>13</v>
      </c>
      <c r="E3" s="154" t="s">
        <v>217</v>
      </c>
      <c r="F3" s="152" t="s">
        <v>15</v>
      </c>
      <c r="G3" s="155"/>
    </row>
    <row r="4" spans="1:7" s="156" customFormat="1" ht="30.75" customHeight="1">
      <c r="A4" s="475" t="s">
        <v>218</v>
      </c>
      <c r="B4" s="476"/>
      <c r="C4" s="476"/>
      <c r="D4" s="476"/>
      <c r="E4" s="476"/>
      <c r="F4" s="477"/>
      <c r="G4" s="157"/>
    </row>
    <row r="5" spans="1:7" s="156" customFormat="1" ht="25.5" customHeight="1">
      <c r="A5" s="462" t="s">
        <v>219</v>
      </c>
      <c r="B5" s="158" t="s">
        <v>220</v>
      </c>
      <c r="C5" s="159">
        <v>2000</v>
      </c>
      <c r="D5" s="159">
        <v>1050</v>
      </c>
      <c r="E5" s="159">
        <v>1041.5</v>
      </c>
      <c r="F5" s="160">
        <f>E5/D5</f>
        <v>0.991904761904762</v>
      </c>
      <c r="G5" s="157"/>
    </row>
    <row r="6" spans="1:7" s="156" customFormat="1" ht="25.5" customHeight="1">
      <c r="A6" s="480"/>
      <c r="B6" s="161" t="s">
        <v>221</v>
      </c>
      <c r="C6" s="159">
        <v>2700</v>
      </c>
      <c r="D6" s="159">
        <v>0</v>
      </c>
      <c r="E6" s="159">
        <v>0</v>
      </c>
      <c r="F6" s="160">
        <v>0</v>
      </c>
      <c r="G6" s="157"/>
    </row>
    <row r="7" spans="1:7" s="156" customFormat="1" ht="34.5" customHeight="1">
      <c r="A7" s="480"/>
      <c r="B7" s="158" t="s">
        <v>222</v>
      </c>
      <c r="C7" s="162">
        <v>2000</v>
      </c>
      <c r="D7" s="162">
        <v>80</v>
      </c>
      <c r="E7" s="162">
        <v>77.1</v>
      </c>
      <c r="F7" s="160">
        <f aca="true" t="shared" si="0" ref="F7:F13">E7/D7</f>
        <v>0.9637499999999999</v>
      </c>
      <c r="G7" s="157"/>
    </row>
    <row r="8" spans="1:7" s="156" customFormat="1" ht="33" customHeight="1">
      <c r="A8" s="480"/>
      <c r="B8" s="158" t="s">
        <v>223</v>
      </c>
      <c r="C8" s="159">
        <v>749.8</v>
      </c>
      <c r="D8" s="159">
        <v>299.8</v>
      </c>
      <c r="E8" s="159">
        <v>275.1</v>
      </c>
      <c r="F8" s="160">
        <f t="shared" si="0"/>
        <v>0.9176117411607739</v>
      </c>
      <c r="G8" s="157"/>
    </row>
    <row r="9" spans="1:7" s="156" customFormat="1" ht="26.25" customHeight="1">
      <c r="A9" s="480"/>
      <c r="B9" s="163" t="s">
        <v>224</v>
      </c>
      <c r="C9" s="164">
        <v>800</v>
      </c>
      <c r="D9" s="164">
        <v>420</v>
      </c>
      <c r="E9" s="164">
        <v>387.4</v>
      </c>
      <c r="F9" s="165">
        <f t="shared" si="0"/>
        <v>0.9223809523809523</v>
      </c>
      <c r="G9" s="157"/>
    </row>
    <row r="10" spans="1:7" s="156" customFormat="1" ht="24" customHeight="1">
      <c r="A10" s="480"/>
      <c r="B10" s="158" t="s">
        <v>225</v>
      </c>
      <c r="C10" s="159">
        <v>250.2</v>
      </c>
      <c r="D10" s="159">
        <v>250.2</v>
      </c>
      <c r="E10" s="159">
        <v>250.2</v>
      </c>
      <c r="F10" s="160">
        <f t="shared" si="0"/>
        <v>1</v>
      </c>
      <c r="G10" s="157"/>
    </row>
    <row r="11" spans="1:7" s="156" customFormat="1" ht="24" customHeight="1">
      <c r="A11" s="480"/>
      <c r="B11" s="161" t="s">
        <v>226</v>
      </c>
      <c r="C11" s="162">
        <v>600</v>
      </c>
      <c r="D11" s="162">
        <v>950</v>
      </c>
      <c r="E11" s="162">
        <v>923.8</v>
      </c>
      <c r="F11" s="160">
        <f t="shared" si="0"/>
        <v>0.9724210526315789</v>
      </c>
      <c r="G11" s="157"/>
    </row>
    <row r="12" spans="1:7" s="156" customFormat="1" ht="24" customHeight="1">
      <c r="A12" s="480"/>
      <c r="B12" s="166" t="s">
        <v>227</v>
      </c>
      <c r="C12" s="167">
        <v>0</v>
      </c>
      <c r="D12" s="167">
        <v>380</v>
      </c>
      <c r="E12" s="167">
        <v>376.9</v>
      </c>
      <c r="F12" s="168">
        <f t="shared" si="0"/>
        <v>0.9918421052631579</v>
      </c>
      <c r="G12" s="157"/>
    </row>
    <row r="13" spans="1:7" s="156" customFormat="1" ht="33" customHeight="1">
      <c r="A13" s="463"/>
      <c r="B13" s="169" t="s">
        <v>228</v>
      </c>
      <c r="C13" s="170">
        <f>SUM(C5:C12)</f>
        <v>9100</v>
      </c>
      <c r="D13" s="170">
        <f>SUM(D5:D12)</f>
        <v>3430</v>
      </c>
      <c r="E13" s="170">
        <f>SUM(E5:E12)</f>
        <v>3332</v>
      </c>
      <c r="F13" s="171">
        <f t="shared" si="0"/>
        <v>0.9714285714285714</v>
      </c>
      <c r="G13" s="157"/>
    </row>
    <row r="14" spans="1:7" s="156" customFormat="1" ht="25.5" customHeight="1">
      <c r="A14" s="481" t="s">
        <v>229</v>
      </c>
      <c r="B14" s="172" t="s">
        <v>230</v>
      </c>
      <c r="C14" s="173">
        <v>1000</v>
      </c>
      <c r="D14" s="173">
        <v>500</v>
      </c>
      <c r="E14" s="173">
        <v>0</v>
      </c>
      <c r="F14" s="174">
        <v>0</v>
      </c>
      <c r="G14" s="157"/>
    </row>
    <row r="15" spans="1:7" s="156" customFormat="1" ht="25.5" customHeight="1">
      <c r="A15" s="482"/>
      <c r="B15" s="175" t="s">
        <v>231</v>
      </c>
      <c r="C15" s="176">
        <v>5000</v>
      </c>
      <c r="D15" s="176">
        <v>0</v>
      </c>
      <c r="E15" s="176">
        <v>0</v>
      </c>
      <c r="F15" s="165">
        <v>0</v>
      </c>
      <c r="G15" s="157"/>
    </row>
    <row r="16" spans="1:7" s="156" customFormat="1" ht="25.5" customHeight="1">
      <c r="A16" s="483"/>
      <c r="B16" s="161" t="s">
        <v>232</v>
      </c>
      <c r="C16" s="162">
        <v>500</v>
      </c>
      <c r="D16" s="162">
        <v>200</v>
      </c>
      <c r="E16" s="162">
        <v>0</v>
      </c>
      <c r="F16" s="160">
        <f aca="true" t="shared" si="1" ref="F16:F22">E16/D16</f>
        <v>0</v>
      </c>
      <c r="G16" s="157"/>
    </row>
    <row r="17" spans="1:7" s="156" customFormat="1" ht="25.5" customHeight="1">
      <c r="A17" s="483"/>
      <c r="B17" s="166" t="s">
        <v>233</v>
      </c>
      <c r="C17" s="177">
        <v>16400</v>
      </c>
      <c r="D17" s="177">
        <v>16400</v>
      </c>
      <c r="E17" s="177">
        <v>11677.4</v>
      </c>
      <c r="F17" s="168">
        <f t="shared" si="1"/>
        <v>0.7120365853658537</v>
      </c>
      <c r="G17" s="157"/>
    </row>
    <row r="18" spans="1:7" s="156" customFormat="1" ht="33" customHeight="1">
      <c r="A18" s="484"/>
      <c r="B18" s="169" t="s">
        <v>228</v>
      </c>
      <c r="C18" s="170">
        <f>SUM(C14:C17)</f>
        <v>22900</v>
      </c>
      <c r="D18" s="170">
        <f>SUM(D14:D17)</f>
        <v>17100</v>
      </c>
      <c r="E18" s="170">
        <f>SUM(E14:E17)</f>
        <v>11677.4</v>
      </c>
      <c r="F18" s="171">
        <f t="shared" si="1"/>
        <v>0.6828888888888889</v>
      </c>
      <c r="G18" s="157"/>
    </row>
    <row r="19" spans="1:7" s="156" customFormat="1" ht="24" customHeight="1">
      <c r="A19" s="462" t="s">
        <v>234</v>
      </c>
      <c r="B19" s="178" t="s">
        <v>235</v>
      </c>
      <c r="C19" s="179">
        <v>0</v>
      </c>
      <c r="D19" s="179">
        <v>2380</v>
      </c>
      <c r="E19" s="179">
        <v>2372.5</v>
      </c>
      <c r="F19" s="180">
        <f>E19/D19</f>
        <v>0.9968487394957983</v>
      </c>
      <c r="G19" s="157"/>
    </row>
    <row r="20" spans="1:7" s="156" customFormat="1" ht="33" customHeight="1">
      <c r="A20" s="465"/>
      <c r="B20" s="181" t="s">
        <v>236</v>
      </c>
      <c r="C20" s="182">
        <v>14000</v>
      </c>
      <c r="D20" s="182">
        <v>15614</v>
      </c>
      <c r="E20" s="182">
        <v>15574.3</v>
      </c>
      <c r="F20" s="160">
        <f t="shared" si="1"/>
        <v>0.9974574100166517</v>
      </c>
      <c r="G20" s="157"/>
    </row>
    <row r="21" spans="1:7" s="156" customFormat="1" ht="24" customHeight="1">
      <c r="A21" s="465"/>
      <c r="B21" s="183" t="s">
        <v>237</v>
      </c>
      <c r="C21" s="182">
        <v>9000</v>
      </c>
      <c r="D21" s="182">
        <v>5183.8</v>
      </c>
      <c r="E21" s="182">
        <v>537.2</v>
      </c>
      <c r="F21" s="160">
        <f t="shared" si="1"/>
        <v>0.10363054130174776</v>
      </c>
      <c r="G21" s="157"/>
    </row>
    <row r="22" spans="1:7" s="156" customFormat="1" ht="24" customHeight="1">
      <c r="A22" s="465"/>
      <c r="B22" s="183" t="s">
        <v>238</v>
      </c>
      <c r="C22" s="184">
        <v>2000</v>
      </c>
      <c r="D22" s="184">
        <v>626.3</v>
      </c>
      <c r="E22" s="184">
        <v>273.6</v>
      </c>
      <c r="F22" s="160">
        <f t="shared" si="1"/>
        <v>0.43685134919367724</v>
      </c>
      <c r="G22" s="157"/>
    </row>
    <row r="23" spans="1:7" s="156" customFormat="1" ht="24" customHeight="1">
      <c r="A23" s="465"/>
      <c r="B23" s="185" t="s">
        <v>239</v>
      </c>
      <c r="C23" s="182"/>
      <c r="D23" s="182"/>
      <c r="E23" s="182"/>
      <c r="F23" s="160"/>
      <c r="G23" s="157"/>
    </row>
    <row r="24" spans="1:7" s="156" customFormat="1" ht="24" customHeight="1">
      <c r="A24" s="465"/>
      <c r="B24" s="183" t="s">
        <v>240</v>
      </c>
      <c r="C24" s="182">
        <v>18000</v>
      </c>
      <c r="D24" s="182">
        <v>34693</v>
      </c>
      <c r="E24" s="182">
        <v>34529</v>
      </c>
      <c r="F24" s="160">
        <f aca="true" t="shared" si="2" ref="F24:F30">E24/D24</f>
        <v>0.9952728216066642</v>
      </c>
      <c r="G24" s="157"/>
    </row>
    <row r="25" spans="1:7" s="156" customFormat="1" ht="24" customHeight="1">
      <c r="A25" s="465"/>
      <c r="B25" s="181" t="s">
        <v>241</v>
      </c>
      <c r="C25" s="182">
        <v>8000</v>
      </c>
      <c r="D25" s="182">
        <v>8460.2</v>
      </c>
      <c r="E25" s="182">
        <v>8453.5</v>
      </c>
      <c r="F25" s="160">
        <f t="shared" si="2"/>
        <v>0.9992080565471264</v>
      </c>
      <c r="G25" s="157"/>
    </row>
    <row r="26" spans="1:7" s="156" customFormat="1" ht="24" customHeight="1">
      <c r="A26" s="465"/>
      <c r="B26" s="158" t="s">
        <v>242</v>
      </c>
      <c r="C26" s="162">
        <v>1500</v>
      </c>
      <c r="D26" s="162">
        <v>1500</v>
      </c>
      <c r="E26" s="162">
        <v>323.5</v>
      </c>
      <c r="F26" s="160">
        <f t="shared" si="2"/>
        <v>0.21566666666666667</v>
      </c>
      <c r="G26" s="157"/>
    </row>
    <row r="27" spans="1:7" s="156" customFormat="1" ht="24" customHeight="1">
      <c r="A27" s="465"/>
      <c r="B27" s="161" t="s">
        <v>243</v>
      </c>
      <c r="C27" s="162">
        <v>500</v>
      </c>
      <c r="D27" s="162">
        <v>500</v>
      </c>
      <c r="E27" s="162">
        <v>0</v>
      </c>
      <c r="F27" s="160">
        <f t="shared" si="2"/>
        <v>0</v>
      </c>
      <c r="G27" s="157"/>
    </row>
    <row r="28" spans="1:7" s="156" customFormat="1" ht="33" customHeight="1">
      <c r="A28" s="466"/>
      <c r="B28" s="169" t="s">
        <v>228</v>
      </c>
      <c r="C28" s="170">
        <f>SUM(C19:C27)</f>
        <v>53000</v>
      </c>
      <c r="D28" s="170">
        <f>SUM(D19:D27)</f>
        <v>68957.3</v>
      </c>
      <c r="E28" s="170">
        <f>SUM(E19:E27)</f>
        <v>62063.6</v>
      </c>
      <c r="F28" s="171">
        <f t="shared" si="2"/>
        <v>0.9000294385075981</v>
      </c>
      <c r="G28" s="157"/>
    </row>
    <row r="29" spans="1:7" s="156" customFormat="1" ht="26.25" customHeight="1">
      <c r="A29" s="485" t="s">
        <v>244</v>
      </c>
      <c r="B29" s="172" t="s">
        <v>245</v>
      </c>
      <c r="C29" s="173">
        <v>2700</v>
      </c>
      <c r="D29" s="173">
        <v>2700</v>
      </c>
      <c r="E29" s="173">
        <v>2434.3</v>
      </c>
      <c r="F29" s="174">
        <f t="shared" si="2"/>
        <v>0.9015925925925926</v>
      </c>
      <c r="G29" s="157"/>
    </row>
    <row r="30" spans="1:7" s="156" customFormat="1" ht="26.25" customHeight="1">
      <c r="A30" s="465"/>
      <c r="B30" s="183" t="s">
        <v>246</v>
      </c>
      <c r="C30" s="182">
        <v>500</v>
      </c>
      <c r="D30" s="182">
        <v>500</v>
      </c>
      <c r="E30" s="182">
        <v>499.9</v>
      </c>
      <c r="F30" s="160">
        <f t="shared" si="2"/>
        <v>0.9997999999999999</v>
      </c>
      <c r="G30" s="157"/>
    </row>
    <row r="31" spans="1:7" s="156" customFormat="1" ht="26.25" customHeight="1">
      <c r="A31" s="465"/>
      <c r="B31" s="185" t="s">
        <v>239</v>
      </c>
      <c r="C31" s="182"/>
      <c r="D31" s="182"/>
      <c r="E31" s="182"/>
      <c r="F31" s="160"/>
      <c r="G31" s="157"/>
    </row>
    <row r="32" spans="1:7" s="156" customFormat="1" ht="26.25" customHeight="1">
      <c r="A32" s="465"/>
      <c r="B32" s="186" t="s">
        <v>247</v>
      </c>
      <c r="C32" s="187">
        <v>5300</v>
      </c>
      <c r="D32" s="187">
        <v>8828.4</v>
      </c>
      <c r="E32" s="187">
        <v>8632.9</v>
      </c>
      <c r="F32" s="168">
        <f>E32/D32</f>
        <v>0.977855557065833</v>
      </c>
      <c r="G32" s="157"/>
    </row>
    <row r="33" spans="1:7" s="156" customFormat="1" ht="33" customHeight="1">
      <c r="A33" s="466"/>
      <c r="B33" s="169" t="s">
        <v>228</v>
      </c>
      <c r="C33" s="170">
        <f>SUM(C29:C32)</f>
        <v>8500</v>
      </c>
      <c r="D33" s="170">
        <f>SUM(D29:D32)</f>
        <v>12028.4</v>
      </c>
      <c r="E33" s="170">
        <f>SUM(E29:E32)</f>
        <v>11567.1</v>
      </c>
      <c r="F33" s="171">
        <f>E33/D33</f>
        <v>0.9616490971367764</v>
      </c>
      <c r="G33" s="157"/>
    </row>
    <row r="34" spans="1:7" s="156" customFormat="1" ht="26.25" customHeight="1">
      <c r="A34" s="462" t="s">
        <v>248</v>
      </c>
      <c r="B34" s="188" t="s">
        <v>249</v>
      </c>
      <c r="C34" s="189">
        <v>1200</v>
      </c>
      <c r="D34" s="189">
        <v>1200</v>
      </c>
      <c r="E34" s="189">
        <v>1200</v>
      </c>
      <c r="F34" s="174">
        <f>E34/D34</f>
        <v>1</v>
      </c>
      <c r="G34" s="157"/>
    </row>
    <row r="35" spans="1:7" s="156" customFormat="1" ht="26.25" customHeight="1">
      <c r="A35" s="480"/>
      <c r="B35" s="185" t="s">
        <v>239</v>
      </c>
      <c r="C35" s="161"/>
      <c r="D35" s="161"/>
      <c r="E35" s="161"/>
      <c r="F35" s="160"/>
      <c r="G35" s="157"/>
    </row>
    <row r="36" spans="1:7" s="156" customFormat="1" ht="26.25" customHeight="1">
      <c r="A36" s="480"/>
      <c r="B36" s="161" t="s">
        <v>250</v>
      </c>
      <c r="C36" s="162">
        <v>90000</v>
      </c>
      <c r="D36" s="162">
        <v>85681</v>
      </c>
      <c r="E36" s="162">
        <v>27093.5</v>
      </c>
      <c r="F36" s="160">
        <f>E36/D36</f>
        <v>0.3162136296261715</v>
      </c>
      <c r="G36" s="157"/>
    </row>
    <row r="37" spans="1:7" s="156" customFormat="1" ht="26.25" customHeight="1">
      <c r="A37" s="486"/>
      <c r="B37" s="161" t="s">
        <v>251</v>
      </c>
      <c r="C37" s="162">
        <v>0</v>
      </c>
      <c r="D37" s="162">
        <v>760</v>
      </c>
      <c r="E37" s="162">
        <v>607.4</v>
      </c>
      <c r="F37" s="160">
        <v>0</v>
      </c>
      <c r="G37" s="157"/>
    </row>
    <row r="38" spans="1:7" s="156" customFormat="1" ht="26.25" customHeight="1">
      <c r="A38" s="486"/>
      <c r="B38" s="161" t="s">
        <v>252</v>
      </c>
      <c r="C38" s="159">
        <v>500</v>
      </c>
      <c r="D38" s="159">
        <v>400</v>
      </c>
      <c r="E38" s="159">
        <v>0</v>
      </c>
      <c r="F38" s="160">
        <f>E38/D38</f>
        <v>0</v>
      </c>
      <c r="G38" s="157"/>
    </row>
    <row r="39" spans="1:7" s="156" customFormat="1" ht="26.25" customHeight="1">
      <c r="A39" s="486"/>
      <c r="B39" s="175" t="s">
        <v>253</v>
      </c>
      <c r="C39" s="176">
        <v>2279</v>
      </c>
      <c r="D39" s="176">
        <v>2279</v>
      </c>
      <c r="E39" s="176">
        <v>2278.9</v>
      </c>
      <c r="F39" s="165">
        <f>E39/D39</f>
        <v>0.9999561211057482</v>
      </c>
      <c r="G39" s="157"/>
    </row>
    <row r="40" spans="1:7" s="156" customFormat="1" ht="33" customHeight="1">
      <c r="A40" s="464"/>
      <c r="B40" s="169" t="s">
        <v>228</v>
      </c>
      <c r="C40" s="170">
        <f>SUM(C34:C39)</f>
        <v>93979</v>
      </c>
      <c r="D40" s="170">
        <f>SUM(D34:D39)</f>
        <v>90320</v>
      </c>
      <c r="E40" s="170">
        <f>SUM(E34:E39)</f>
        <v>31179.800000000003</v>
      </c>
      <c r="F40" s="171">
        <f aca="true" t="shared" si="3" ref="F40:F49">E40/D40</f>
        <v>0.3452147918511958</v>
      </c>
      <c r="G40" s="157"/>
    </row>
    <row r="41" spans="1:7" s="156" customFormat="1" ht="5.25" customHeight="1">
      <c r="A41" s="190"/>
      <c r="B41" s="129"/>
      <c r="C41" s="191"/>
      <c r="D41" s="191"/>
      <c r="E41" s="191"/>
      <c r="F41" s="192"/>
      <c r="G41" s="157"/>
    </row>
    <row r="42" spans="1:7" s="197" customFormat="1" ht="24" customHeight="1">
      <c r="A42" s="193"/>
      <c r="B42" s="138"/>
      <c r="C42" s="194"/>
      <c r="D42" s="194"/>
      <c r="E42" s="194"/>
      <c r="F42" s="195"/>
      <c r="G42" s="196"/>
    </row>
    <row r="43" spans="1:7" s="156" customFormat="1" ht="41.25" customHeight="1">
      <c r="A43" s="151" t="s">
        <v>215</v>
      </c>
      <c r="B43" s="152" t="s">
        <v>216</v>
      </c>
      <c r="C43" s="153" t="s">
        <v>12</v>
      </c>
      <c r="D43" s="153" t="s">
        <v>13</v>
      </c>
      <c r="E43" s="154" t="s">
        <v>217</v>
      </c>
      <c r="F43" s="152" t="s">
        <v>15</v>
      </c>
      <c r="G43" s="155"/>
    </row>
    <row r="44" spans="1:7" s="156" customFormat="1" ht="29.25" customHeight="1">
      <c r="A44" s="462" t="s">
        <v>254</v>
      </c>
      <c r="B44" s="103" t="s">
        <v>255</v>
      </c>
      <c r="C44" s="120">
        <v>3000</v>
      </c>
      <c r="D44" s="120">
        <v>400</v>
      </c>
      <c r="E44" s="120">
        <v>0</v>
      </c>
      <c r="F44" s="198">
        <f t="shared" si="3"/>
        <v>0</v>
      </c>
      <c r="G44" s="157"/>
    </row>
    <row r="45" spans="1:7" s="156" customFormat="1" ht="33" customHeight="1">
      <c r="A45" s="464"/>
      <c r="B45" s="169" t="s">
        <v>228</v>
      </c>
      <c r="C45" s="170">
        <f>SUM(C44)</f>
        <v>3000</v>
      </c>
      <c r="D45" s="170">
        <f>SUM(D44)</f>
        <v>400</v>
      </c>
      <c r="E45" s="170">
        <f>SUM(E44)</f>
        <v>0</v>
      </c>
      <c r="F45" s="171">
        <f t="shared" si="3"/>
        <v>0</v>
      </c>
      <c r="G45" s="157"/>
    </row>
    <row r="46" spans="1:7" s="156" customFormat="1" ht="26.25" customHeight="1">
      <c r="A46" s="480" t="s">
        <v>256</v>
      </c>
      <c r="B46" s="172" t="s">
        <v>257</v>
      </c>
      <c r="C46" s="173">
        <v>4000</v>
      </c>
      <c r="D46" s="173">
        <v>3675</v>
      </c>
      <c r="E46" s="173">
        <v>0</v>
      </c>
      <c r="F46" s="174">
        <f t="shared" si="3"/>
        <v>0</v>
      </c>
      <c r="G46" s="157"/>
    </row>
    <row r="47" spans="1:7" s="156" customFormat="1" ht="26.25" customHeight="1">
      <c r="A47" s="480"/>
      <c r="B47" s="183" t="s">
        <v>258</v>
      </c>
      <c r="C47" s="182">
        <v>17350</v>
      </c>
      <c r="D47" s="182">
        <v>17550</v>
      </c>
      <c r="E47" s="182">
        <v>17493.4</v>
      </c>
      <c r="F47" s="160">
        <f t="shared" si="3"/>
        <v>0.9967749287749289</v>
      </c>
      <c r="G47" s="157"/>
    </row>
    <row r="48" spans="1:7" s="156" customFormat="1" ht="35.25" customHeight="1">
      <c r="A48" s="480"/>
      <c r="B48" s="181" t="s">
        <v>259</v>
      </c>
      <c r="C48" s="182">
        <v>650</v>
      </c>
      <c r="D48" s="182">
        <v>641.8</v>
      </c>
      <c r="E48" s="182">
        <v>614.8</v>
      </c>
      <c r="F48" s="160">
        <f t="shared" si="3"/>
        <v>0.9579308195699595</v>
      </c>
      <c r="G48" s="157"/>
    </row>
    <row r="49" spans="1:7" s="156" customFormat="1" ht="26.25" customHeight="1">
      <c r="A49" s="480"/>
      <c r="B49" s="183" t="s">
        <v>260</v>
      </c>
      <c r="C49" s="199">
        <v>25000</v>
      </c>
      <c r="D49" s="199">
        <v>25000</v>
      </c>
      <c r="E49" s="199">
        <v>1910.3</v>
      </c>
      <c r="F49" s="160">
        <f t="shared" si="3"/>
        <v>0.076412</v>
      </c>
      <c r="G49" s="157"/>
    </row>
    <row r="50" spans="1:7" s="156" customFormat="1" ht="26.25" customHeight="1">
      <c r="A50" s="480"/>
      <c r="B50" s="185" t="s">
        <v>239</v>
      </c>
      <c r="C50" s="199"/>
      <c r="D50" s="199"/>
      <c r="E50" s="199"/>
      <c r="F50" s="160"/>
      <c r="G50" s="157"/>
    </row>
    <row r="51" spans="1:7" s="156" customFormat="1" ht="26.25" customHeight="1">
      <c r="A51" s="480"/>
      <c r="B51" s="161" t="s">
        <v>261</v>
      </c>
      <c r="C51" s="159">
        <v>200</v>
      </c>
      <c r="D51" s="159">
        <v>200</v>
      </c>
      <c r="E51" s="159">
        <v>0</v>
      </c>
      <c r="F51" s="160">
        <f>E51/D51</f>
        <v>0</v>
      </c>
      <c r="G51" s="157"/>
    </row>
    <row r="52" spans="1:7" s="156" customFormat="1" ht="35.25" customHeight="1">
      <c r="A52" s="480"/>
      <c r="B52" s="200" t="s">
        <v>262</v>
      </c>
      <c r="C52" s="162">
        <v>2150</v>
      </c>
      <c r="D52" s="162">
        <v>0</v>
      </c>
      <c r="E52" s="162">
        <v>0</v>
      </c>
      <c r="F52" s="160">
        <v>0</v>
      </c>
      <c r="G52" s="157"/>
    </row>
    <row r="53" spans="1:7" s="156" customFormat="1" ht="34.5" customHeight="1">
      <c r="A53" s="480"/>
      <c r="B53" s="200" t="s">
        <v>263</v>
      </c>
      <c r="C53" s="199">
        <v>2100</v>
      </c>
      <c r="D53" s="199">
        <v>40.7</v>
      </c>
      <c r="E53" s="199">
        <v>0</v>
      </c>
      <c r="F53" s="160">
        <f aca="true" t="shared" si="4" ref="F53:F69">E53/D53</f>
        <v>0</v>
      </c>
      <c r="G53" s="157"/>
    </row>
    <row r="54" spans="1:7" s="156" customFormat="1" ht="26.25" customHeight="1">
      <c r="A54" s="480"/>
      <c r="B54" s="183" t="s">
        <v>264</v>
      </c>
      <c r="C54" s="199">
        <v>2000</v>
      </c>
      <c r="D54" s="199">
        <v>2000</v>
      </c>
      <c r="E54" s="199">
        <v>2000</v>
      </c>
      <c r="F54" s="160">
        <f t="shared" si="4"/>
        <v>1</v>
      </c>
      <c r="G54" s="157"/>
    </row>
    <row r="55" spans="1:7" s="156" customFormat="1" ht="36" customHeight="1">
      <c r="A55" s="480"/>
      <c r="B55" s="181" t="s">
        <v>265</v>
      </c>
      <c r="C55" s="199">
        <v>6000</v>
      </c>
      <c r="D55" s="199">
        <v>6000</v>
      </c>
      <c r="E55" s="199">
        <v>1997</v>
      </c>
      <c r="F55" s="160">
        <f t="shared" si="4"/>
        <v>0.3328333333333333</v>
      </c>
      <c r="G55" s="157"/>
    </row>
    <row r="56" spans="1:7" s="156" customFormat="1" ht="26.25" customHeight="1">
      <c r="A56" s="480"/>
      <c r="B56" s="161" t="s">
        <v>266</v>
      </c>
      <c r="C56" s="159">
        <v>500</v>
      </c>
      <c r="D56" s="159">
        <v>508.2</v>
      </c>
      <c r="E56" s="159">
        <v>508.1</v>
      </c>
      <c r="F56" s="160">
        <f t="shared" si="4"/>
        <v>0.9998032270759544</v>
      </c>
      <c r="G56" s="157"/>
    </row>
    <row r="57" spans="1:7" s="156" customFormat="1" ht="26.25" customHeight="1">
      <c r="A57" s="480"/>
      <c r="B57" s="161" t="s">
        <v>267</v>
      </c>
      <c r="C57" s="162">
        <v>3000</v>
      </c>
      <c r="D57" s="162">
        <v>3000</v>
      </c>
      <c r="E57" s="162">
        <v>226</v>
      </c>
      <c r="F57" s="160">
        <f t="shared" si="4"/>
        <v>0.07533333333333334</v>
      </c>
      <c r="G57" s="157"/>
    </row>
    <row r="58" spans="1:7" s="156" customFormat="1" ht="26.25" customHeight="1">
      <c r="A58" s="480"/>
      <c r="B58" s="201" t="s">
        <v>268</v>
      </c>
      <c r="C58" s="179">
        <v>2400</v>
      </c>
      <c r="D58" s="179">
        <v>2400</v>
      </c>
      <c r="E58" s="179">
        <v>0</v>
      </c>
      <c r="F58" s="180">
        <f t="shared" si="4"/>
        <v>0</v>
      </c>
      <c r="G58" s="157"/>
    </row>
    <row r="59" spans="1:7" s="156" customFormat="1" ht="34.5" customHeight="1">
      <c r="A59" s="462" t="s">
        <v>256</v>
      </c>
      <c r="B59" s="202" t="s">
        <v>269</v>
      </c>
      <c r="C59" s="173">
        <v>1100</v>
      </c>
      <c r="D59" s="173">
        <v>1493.9</v>
      </c>
      <c r="E59" s="173">
        <v>1493.8</v>
      </c>
      <c r="F59" s="174">
        <f t="shared" si="4"/>
        <v>0.9999330611152017</v>
      </c>
      <c r="G59" s="157"/>
    </row>
    <row r="60" spans="1:7" s="156" customFormat="1" ht="24.75" customHeight="1">
      <c r="A60" s="480"/>
      <c r="B60" s="161" t="s">
        <v>270</v>
      </c>
      <c r="C60" s="162">
        <v>2000</v>
      </c>
      <c r="D60" s="162">
        <v>2000</v>
      </c>
      <c r="E60" s="162">
        <v>579.5</v>
      </c>
      <c r="F60" s="160">
        <f t="shared" si="4"/>
        <v>0.28975</v>
      </c>
      <c r="G60" s="157"/>
    </row>
    <row r="61" spans="1:7" s="156" customFormat="1" ht="24.75" customHeight="1">
      <c r="A61" s="480"/>
      <c r="B61" s="183" t="s">
        <v>271</v>
      </c>
      <c r="C61" s="182">
        <v>450</v>
      </c>
      <c r="D61" s="182">
        <v>450</v>
      </c>
      <c r="E61" s="182">
        <v>0</v>
      </c>
      <c r="F61" s="160">
        <f t="shared" si="4"/>
        <v>0</v>
      </c>
      <c r="G61" s="157"/>
    </row>
    <row r="62" spans="1:7" s="156" customFormat="1" ht="24.75" customHeight="1">
      <c r="A62" s="480"/>
      <c r="B62" s="161" t="s">
        <v>272</v>
      </c>
      <c r="C62" s="159">
        <v>200</v>
      </c>
      <c r="D62" s="159">
        <v>200</v>
      </c>
      <c r="E62" s="159">
        <v>140.8</v>
      </c>
      <c r="F62" s="160">
        <f t="shared" si="4"/>
        <v>0.7040000000000001</v>
      </c>
      <c r="G62" s="157"/>
    </row>
    <row r="63" spans="1:7" s="156" customFormat="1" ht="24.75" customHeight="1">
      <c r="A63" s="480"/>
      <c r="B63" s="161" t="s">
        <v>273</v>
      </c>
      <c r="C63" s="162">
        <v>50</v>
      </c>
      <c r="D63" s="162">
        <v>50</v>
      </c>
      <c r="E63" s="162">
        <v>0</v>
      </c>
      <c r="F63" s="160">
        <f t="shared" si="4"/>
        <v>0</v>
      </c>
      <c r="G63" s="157"/>
    </row>
    <row r="64" spans="1:7" s="156" customFormat="1" ht="24.75" customHeight="1">
      <c r="A64" s="480"/>
      <c r="B64" s="161" t="s">
        <v>274</v>
      </c>
      <c r="C64" s="162">
        <v>500</v>
      </c>
      <c r="D64" s="162">
        <v>500</v>
      </c>
      <c r="E64" s="162">
        <v>5</v>
      </c>
      <c r="F64" s="160">
        <f t="shared" si="4"/>
        <v>0.01</v>
      </c>
      <c r="G64" s="157"/>
    </row>
    <row r="65" spans="1:7" s="156" customFormat="1" ht="24.75" customHeight="1">
      <c r="A65" s="480"/>
      <c r="B65" s="166" t="s">
        <v>275</v>
      </c>
      <c r="C65" s="177">
        <v>0</v>
      </c>
      <c r="D65" s="177">
        <v>361</v>
      </c>
      <c r="E65" s="177">
        <v>359.4</v>
      </c>
      <c r="F65" s="168">
        <f t="shared" si="4"/>
        <v>0.995567867036011</v>
      </c>
      <c r="G65" s="157"/>
    </row>
    <row r="66" spans="1:7" s="156" customFormat="1" ht="32.25" customHeight="1">
      <c r="A66" s="463"/>
      <c r="B66" s="169" t="s">
        <v>228</v>
      </c>
      <c r="C66" s="170">
        <f>SUM(C46:C65)</f>
        <v>69650</v>
      </c>
      <c r="D66" s="170">
        <f>SUM(D46:D65)</f>
        <v>66070.6</v>
      </c>
      <c r="E66" s="170">
        <f>SUM(E46:E65)</f>
        <v>27328.1</v>
      </c>
      <c r="F66" s="203">
        <f t="shared" si="4"/>
        <v>0.41361967350077034</v>
      </c>
      <c r="G66" s="157"/>
    </row>
    <row r="67" spans="1:7" s="156" customFormat="1" ht="36" customHeight="1">
      <c r="A67" s="462" t="s">
        <v>276</v>
      </c>
      <c r="B67" s="202" t="s">
        <v>277</v>
      </c>
      <c r="C67" s="204">
        <v>0</v>
      </c>
      <c r="D67" s="204">
        <v>650</v>
      </c>
      <c r="E67" s="204">
        <v>620.6</v>
      </c>
      <c r="F67" s="174">
        <f t="shared" si="4"/>
        <v>0.9547692307692308</v>
      </c>
      <c r="G67" s="157"/>
    </row>
    <row r="68" spans="1:7" s="156" customFormat="1" ht="24.75" customHeight="1">
      <c r="A68" s="465"/>
      <c r="B68" s="161" t="s">
        <v>278</v>
      </c>
      <c r="C68" s="159">
        <v>1800</v>
      </c>
      <c r="D68" s="159">
        <v>1712</v>
      </c>
      <c r="E68" s="159">
        <v>1711.9</v>
      </c>
      <c r="F68" s="160">
        <f t="shared" si="4"/>
        <v>0.9999415887850468</v>
      </c>
      <c r="G68" s="157"/>
    </row>
    <row r="69" spans="1:7" s="156" customFormat="1" ht="24.75" customHeight="1">
      <c r="A69" s="465"/>
      <c r="B69" s="161" t="s">
        <v>279</v>
      </c>
      <c r="C69" s="162">
        <v>1800</v>
      </c>
      <c r="D69" s="162">
        <v>1800</v>
      </c>
      <c r="E69" s="162">
        <v>1800</v>
      </c>
      <c r="F69" s="160">
        <f t="shared" si="4"/>
        <v>1</v>
      </c>
      <c r="G69" s="157"/>
    </row>
    <row r="70" spans="1:7" s="156" customFormat="1" ht="24.75" customHeight="1">
      <c r="A70" s="465"/>
      <c r="B70" s="185" t="s">
        <v>239</v>
      </c>
      <c r="C70" s="162"/>
      <c r="D70" s="162"/>
      <c r="E70" s="162"/>
      <c r="F70" s="160"/>
      <c r="G70" s="157"/>
    </row>
    <row r="71" spans="1:7" s="156" customFormat="1" ht="24.75" customHeight="1">
      <c r="A71" s="465"/>
      <c r="B71" s="158" t="s">
        <v>280</v>
      </c>
      <c r="C71" s="162">
        <v>1000</v>
      </c>
      <c r="D71" s="162">
        <v>2396.5</v>
      </c>
      <c r="E71" s="162">
        <v>2396.4</v>
      </c>
      <c r="F71" s="160">
        <f aca="true" t="shared" si="5" ref="F71:F76">E71/D71</f>
        <v>0.999958272480701</v>
      </c>
      <c r="G71" s="157"/>
    </row>
    <row r="72" spans="1:7" s="156" customFormat="1" ht="24.75" customHeight="1">
      <c r="A72" s="465"/>
      <c r="B72" s="161" t="s">
        <v>281</v>
      </c>
      <c r="C72" s="162">
        <v>1200</v>
      </c>
      <c r="D72" s="162">
        <v>1700</v>
      </c>
      <c r="E72" s="162">
        <v>45.2</v>
      </c>
      <c r="F72" s="160">
        <f t="shared" si="5"/>
        <v>0.02658823529411765</v>
      </c>
      <c r="G72" s="157"/>
    </row>
    <row r="73" spans="1:7" s="156" customFormat="1" ht="24.75" customHeight="1">
      <c r="A73" s="465"/>
      <c r="B73" s="158" t="s">
        <v>282</v>
      </c>
      <c r="C73" s="162">
        <v>500</v>
      </c>
      <c r="D73" s="162">
        <v>267.2</v>
      </c>
      <c r="E73" s="162">
        <v>0</v>
      </c>
      <c r="F73" s="160">
        <f t="shared" si="5"/>
        <v>0</v>
      </c>
      <c r="G73" s="157"/>
    </row>
    <row r="74" spans="1:7" s="156" customFormat="1" ht="24.75" customHeight="1">
      <c r="A74" s="465"/>
      <c r="B74" s="205" t="s">
        <v>283</v>
      </c>
      <c r="C74" s="177">
        <v>0</v>
      </c>
      <c r="D74" s="177">
        <v>210</v>
      </c>
      <c r="E74" s="177">
        <v>83.3</v>
      </c>
      <c r="F74" s="168">
        <f t="shared" si="5"/>
        <v>0.39666666666666667</v>
      </c>
      <c r="G74" s="157"/>
    </row>
    <row r="75" spans="1:7" s="156" customFormat="1" ht="32.25" customHeight="1">
      <c r="A75" s="466"/>
      <c r="B75" s="169" t="s">
        <v>228</v>
      </c>
      <c r="C75" s="170">
        <f>SUM(C67:C74)</f>
        <v>6300</v>
      </c>
      <c r="D75" s="170">
        <f>SUM(D67:D74)</f>
        <v>8735.7</v>
      </c>
      <c r="E75" s="170">
        <f>SUM(E67:E74)</f>
        <v>6657.4</v>
      </c>
      <c r="F75" s="206">
        <f t="shared" si="5"/>
        <v>0.7620911890289271</v>
      </c>
      <c r="G75" s="157"/>
    </row>
    <row r="76" spans="1:7" s="156" customFormat="1" ht="38.25" customHeight="1">
      <c r="A76" s="473" t="s">
        <v>284</v>
      </c>
      <c r="B76" s="474"/>
      <c r="C76" s="207">
        <f>SUM(C13,C18,C28,C33,C40,C45,C66,C75)</f>
        <v>266429</v>
      </c>
      <c r="D76" s="207">
        <f>SUM(D13,D18,D28,D33,D40,D45,D66,D75)</f>
        <v>267042</v>
      </c>
      <c r="E76" s="207">
        <f>SUM(E13,E18,E28,E33,E40,E45,E66,E75)</f>
        <v>153805.4</v>
      </c>
      <c r="F76" s="208">
        <f t="shared" si="5"/>
        <v>0.5759595868814643</v>
      </c>
      <c r="G76" s="157"/>
    </row>
    <row r="77" spans="1:7" s="156" customFormat="1" ht="26.25" customHeight="1">
      <c r="A77" s="475" t="s">
        <v>285</v>
      </c>
      <c r="B77" s="476"/>
      <c r="C77" s="476"/>
      <c r="D77" s="476"/>
      <c r="E77" s="476"/>
      <c r="F77" s="477"/>
      <c r="G77" s="157"/>
    </row>
    <row r="78" spans="1:7" s="156" customFormat="1" ht="24" customHeight="1">
      <c r="A78" s="462" t="s">
        <v>286</v>
      </c>
      <c r="B78" s="209" t="s">
        <v>287</v>
      </c>
      <c r="C78" s="210">
        <v>20000</v>
      </c>
      <c r="D78" s="210">
        <v>19073</v>
      </c>
      <c r="E78" s="210">
        <v>510.9</v>
      </c>
      <c r="F78" s="211">
        <f>E78/D78</f>
        <v>0.026786556912913543</v>
      </c>
      <c r="G78" s="157"/>
    </row>
    <row r="79" spans="1:7" s="156" customFormat="1" ht="24" customHeight="1">
      <c r="A79" s="466"/>
      <c r="B79" s="169" t="s">
        <v>228</v>
      </c>
      <c r="C79" s="170">
        <f aca="true" t="shared" si="6" ref="C79:E80">SUM(C78)</f>
        <v>20000</v>
      </c>
      <c r="D79" s="170">
        <f t="shared" si="6"/>
        <v>19073</v>
      </c>
      <c r="E79" s="170">
        <f t="shared" si="6"/>
        <v>510.9</v>
      </c>
      <c r="F79" s="203">
        <f>E79/D79</f>
        <v>0.026786556912913543</v>
      </c>
      <c r="G79" s="157"/>
    </row>
    <row r="80" spans="1:7" s="156" customFormat="1" ht="38.25" customHeight="1">
      <c r="A80" s="478" t="s">
        <v>288</v>
      </c>
      <c r="B80" s="479"/>
      <c r="C80" s="207">
        <f t="shared" si="6"/>
        <v>20000</v>
      </c>
      <c r="D80" s="207">
        <f t="shared" si="6"/>
        <v>19073</v>
      </c>
      <c r="E80" s="207">
        <f t="shared" si="6"/>
        <v>510.9</v>
      </c>
      <c r="F80" s="212">
        <f>E80/D80</f>
        <v>0.026786556912913543</v>
      </c>
      <c r="G80" s="157"/>
    </row>
    <row r="81" spans="1:7" s="156" customFormat="1" ht="38.25" customHeight="1">
      <c r="A81" s="469" t="s">
        <v>289</v>
      </c>
      <c r="B81" s="470"/>
      <c r="C81" s="213">
        <f>SUM(C76,C80)</f>
        <v>286429</v>
      </c>
      <c r="D81" s="213">
        <f>SUM(D76,D80)</f>
        <v>286115</v>
      </c>
      <c r="E81" s="213">
        <f>SUM(E76,E80)</f>
        <v>154316.3</v>
      </c>
      <c r="F81" s="214">
        <f>E81/C81</f>
        <v>0.5387593435022291</v>
      </c>
      <c r="G81" s="157"/>
    </row>
    <row r="82" spans="1:7" s="197" customFormat="1" ht="7.5" customHeight="1">
      <c r="A82" s="136"/>
      <c r="B82" s="215"/>
      <c r="C82" s="216"/>
      <c r="D82" s="216"/>
      <c r="E82" s="216"/>
      <c r="F82" s="217"/>
      <c r="G82" s="196"/>
    </row>
    <row r="83" spans="1:7" s="197" customFormat="1" ht="38.25" customHeight="1">
      <c r="A83" s="137"/>
      <c r="B83" s="218"/>
      <c r="C83" s="219"/>
      <c r="D83" s="219"/>
      <c r="E83" s="219"/>
      <c r="F83" s="220"/>
      <c r="G83" s="196"/>
    </row>
    <row r="84" spans="1:7" s="156" customFormat="1" ht="41.25" customHeight="1">
      <c r="A84" s="151" t="s">
        <v>215</v>
      </c>
      <c r="B84" s="152" t="s">
        <v>216</v>
      </c>
      <c r="C84" s="153" t="s">
        <v>12</v>
      </c>
      <c r="D84" s="153" t="s">
        <v>13</v>
      </c>
      <c r="E84" s="154" t="s">
        <v>217</v>
      </c>
      <c r="F84" s="152" t="s">
        <v>15</v>
      </c>
      <c r="G84" s="155"/>
    </row>
    <row r="85" spans="1:7" s="156" customFormat="1" ht="26.25" customHeight="1">
      <c r="A85" s="456" t="s">
        <v>290</v>
      </c>
      <c r="B85" s="471"/>
      <c r="C85" s="471"/>
      <c r="D85" s="471"/>
      <c r="E85" s="471"/>
      <c r="F85" s="472"/>
      <c r="G85" s="157"/>
    </row>
    <row r="86" spans="1:7" s="156" customFormat="1" ht="26.25" customHeight="1">
      <c r="A86" s="462" t="s">
        <v>219</v>
      </c>
      <c r="B86" s="103" t="s">
        <v>291</v>
      </c>
      <c r="C86" s="210">
        <v>2500</v>
      </c>
      <c r="D86" s="210">
        <v>1922</v>
      </c>
      <c r="E86" s="210">
        <v>1921.6</v>
      </c>
      <c r="F86" s="211">
        <f aca="true" t="shared" si="7" ref="F86:F99">E86/D86</f>
        <v>0.9997918834547346</v>
      </c>
      <c r="G86" s="157"/>
    </row>
    <row r="87" spans="1:7" s="156" customFormat="1" ht="26.25" customHeight="1">
      <c r="A87" s="466"/>
      <c r="B87" s="169" t="s">
        <v>228</v>
      </c>
      <c r="C87" s="170">
        <f>SUM(C86)</f>
        <v>2500</v>
      </c>
      <c r="D87" s="170">
        <f>SUM(D86)</f>
        <v>1922</v>
      </c>
      <c r="E87" s="170">
        <f>SUM(E86)</f>
        <v>1921.6</v>
      </c>
      <c r="F87" s="203">
        <f t="shared" si="7"/>
        <v>0.9997918834547346</v>
      </c>
      <c r="G87" s="157"/>
    </row>
    <row r="88" spans="1:7" s="156" customFormat="1" ht="26.25" customHeight="1">
      <c r="A88" s="462" t="s">
        <v>234</v>
      </c>
      <c r="B88" s="103" t="s">
        <v>292</v>
      </c>
      <c r="C88" s="210">
        <v>330</v>
      </c>
      <c r="D88" s="210">
        <v>386.5</v>
      </c>
      <c r="E88" s="210">
        <v>386.6</v>
      </c>
      <c r="F88" s="221">
        <f t="shared" si="7"/>
        <v>1.0002587322121606</v>
      </c>
      <c r="G88" s="157"/>
    </row>
    <row r="89" spans="1:7" s="156" customFormat="1" ht="26.25" customHeight="1">
      <c r="A89" s="463"/>
      <c r="B89" s="169" t="s">
        <v>228</v>
      </c>
      <c r="C89" s="170">
        <f>SUM(C88)</f>
        <v>330</v>
      </c>
      <c r="D89" s="170">
        <f>SUM(D88)</f>
        <v>386.5</v>
      </c>
      <c r="E89" s="170">
        <f>SUM(E88)</f>
        <v>386.6</v>
      </c>
      <c r="F89" s="203">
        <f t="shared" si="7"/>
        <v>1.0002587322121606</v>
      </c>
      <c r="G89" s="157"/>
    </row>
    <row r="90" spans="1:7" s="156" customFormat="1" ht="27.75" customHeight="1">
      <c r="A90" s="462" t="s">
        <v>293</v>
      </c>
      <c r="B90" s="97" t="s">
        <v>294</v>
      </c>
      <c r="C90" s="83">
        <v>0</v>
      </c>
      <c r="D90" s="83">
        <v>1200</v>
      </c>
      <c r="E90" s="83">
        <v>1200</v>
      </c>
      <c r="F90" s="221">
        <f t="shared" si="7"/>
        <v>1</v>
      </c>
      <c r="G90" s="157"/>
    </row>
    <row r="91" spans="1:7" s="156" customFormat="1" ht="37.5" customHeight="1">
      <c r="A91" s="463"/>
      <c r="B91" s="169" t="s">
        <v>228</v>
      </c>
      <c r="C91" s="170">
        <f>SUM(C90)</f>
        <v>0</v>
      </c>
      <c r="D91" s="170">
        <f>SUM(D90)</f>
        <v>1200</v>
      </c>
      <c r="E91" s="170">
        <f>SUM(E90)</f>
        <v>1200</v>
      </c>
      <c r="F91" s="203">
        <f t="shared" si="7"/>
        <v>1</v>
      </c>
      <c r="G91" s="157"/>
    </row>
    <row r="92" spans="1:7" s="156" customFormat="1" ht="29.25" customHeight="1">
      <c r="A92" s="462" t="s">
        <v>295</v>
      </c>
      <c r="B92" s="103" t="s">
        <v>296</v>
      </c>
      <c r="C92" s="210">
        <v>1000</v>
      </c>
      <c r="D92" s="210">
        <v>100</v>
      </c>
      <c r="E92" s="210">
        <v>43.2</v>
      </c>
      <c r="F92" s="221">
        <f t="shared" si="7"/>
        <v>0.43200000000000005</v>
      </c>
      <c r="G92" s="157"/>
    </row>
    <row r="93" spans="1:7" s="156" customFormat="1" ht="33.75" customHeight="1">
      <c r="A93" s="464"/>
      <c r="B93" s="169" t="s">
        <v>228</v>
      </c>
      <c r="C93" s="170">
        <f>SUM(C92)</f>
        <v>1000</v>
      </c>
      <c r="D93" s="170">
        <f>SUM(D92)</f>
        <v>100</v>
      </c>
      <c r="E93" s="170">
        <f>SUM(E92)</f>
        <v>43.2</v>
      </c>
      <c r="F93" s="203">
        <f t="shared" si="7"/>
        <v>0.43200000000000005</v>
      </c>
      <c r="G93" s="157"/>
    </row>
    <row r="94" spans="1:7" s="156" customFormat="1" ht="26.25" customHeight="1">
      <c r="A94" s="462" t="s">
        <v>276</v>
      </c>
      <c r="B94" s="188" t="s">
        <v>297</v>
      </c>
      <c r="C94" s="189">
        <v>500</v>
      </c>
      <c r="D94" s="189">
        <v>4900</v>
      </c>
      <c r="E94" s="189">
        <v>2722.2</v>
      </c>
      <c r="F94" s="222">
        <f t="shared" si="7"/>
        <v>0.5555510204081632</v>
      </c>
      <c r="G94" s="157"/>
    </row>
    <row r="95" spans="1:7" s="156" customFormat="1" ht="26.25" customHeight="1">
      <c r="A95" s="465"/>
      <c r="B95" s="183" t="s">
        <v>298</v>
      </c>
      <c r="C95" s="182">
        <v>500</v>
      </c>
      <c r="D95" s="182">
        <v>570</v>
      </c>
      <c r="E95" s="182">
        <v>535.4</v>
      </c>
      <c r="F95" s="223">
        <f t="shared" si="7"/>
        <v>0.9392982456140351</v>
      </c>
      <c r="G95" s="157"/>
    </row>
    <row r="96" spans="1:7" s="156" customFormat="1" ht="26.25" customHeight="1">
      <c r="A96" s="465"/>
      <c r="B96" s="183" t="s">
        <v>299</v>
      </c>
      <c r="C96" s="182">
        <v>1000</v>
      </c>
      <c r="D96" s="182">
        <v>930</v>
      </c>
      <c r="E96" s="182">
        <v>699.9</v>
      </c>
      <c r="F96" s="223">
        <f t="shared" si="7"/>
        <v>0.7525806451612903</v>
      </c>
      <c r="G96" s="157"/>
    </row>
    <row r="97" spans="1:7" s="156" customFormat="1" ht="26.25" customHeight="1">
      <c r="A97" s="465"/>
      <c r="B97" s="186" t="s">
        <v>300</v>
      </c>
      <c r="C97" s="187">
        <v>0</v>
      </c>
      <c r="D97" s="187">
        <v>300</v>
      </c>
      <c r="E97" s="187">
        <v>209.4</v>
      </c>
      <c r="F97" s="224">
        <f t="shared" si="7"/>
        <v>0.6980000000000001</v>
      </c>
      <c r="G97" s="157"/>
    </row>
    <row r="98" spans="1:7" s="156" customFormat="1" ht="26.25" customHeight="1">
      <c r="A98" s="466"/>
      <c r="B98" s="169" t="s">
        <v>228</v>
      </c>
      <c r="C98" s="170">
        <f>SUM(C94:C97)</f>
        <v>2000</v>
      </c>
      <c r="D98" s="170">
        <f>SUM(D94:D97)</f>
        <v>6700</v>
      </c>
      <c r="E98" s="170">
        <f>SUM(E94:E97)</f>
        <v>4166.9</v>
      </c>
      <c r="F98" s="203">
        <f t="shared" si="7"/>
        <v>0.6219253731343283</v>
      </c>
      <c r="G98" s="157"/>
    </row>
    <row r="99" spans="1:7" s="156" customFormat="1" ht="33.75" customHeight="1" thickBot="1">
      <c r="A99" s="467" t="s">
        <v>301</v>
      </c>
      <c r="B99" s="468"/>
      <c r="C99" s="225">
        <f>SUM(C87,C89,C93,C98)</f>
        <v>5830</v>
      </c>
      <c r="D99" s="225">
        <f>SUM(D87,D89,D91,D93,D98)</f>
        <v>10308.5</v>
      </c>
      <c r="E99" s="225">
        <f>SUM(E87,E89,E91,E93,E98)</f>
        <v>7718.299999999999</v>
      </c>
      <c r="F99" s="226">
        <f t="shared" si="7"/>
        <v>0.7487316292380074</v>
      </c>
      <c r="G99" s="157"/>
    </row>
    <row r="100" spans="1:7" s="156" customFormat="1" ht="26.25" customHeight="1">
      <c r="A100" s="456" t="s">
        <v>302</v>
      </c>
      <c r="B100" s="457"/>
      <c r="C100" s="457"/>
      <c r="D100" s="457"/>
      <c r="E100" s="457"/>
      <c r="F100" s="458"/>
      <c r="G100" s="157"/>
    </row>
    <row r="101" spans="1:7" s="156" customFormat="1" ht="41.25" customHeight="1">
      <c r="A101" s="151" t="s">
        <v>215</v>
      </c>
      <c r="B101" s="152" t="s">
        <v>216</v>
      </c>
      <c r="C101" s="153" t="s">
        <v>12</v>
      </c>
      <c r="D101" s="153" t="s">
        <v>13</v>
      </c>
      <c r="E101" s="154" t="s">
        <v>217</v>
      </c>
      <c r="F101" s="152" t="s">
        <v>15</v>
      </c>
      <c r="G101" s="155"/>
    </row>
    <row r="102" spans="1:7" s="156" customFormat="1" ht="26.25" customHeight="1">
      <c r="A102" s="227" t="s">
        <v>303</v>
      </c>
      <c r="B102" s="228" t="s">
        <v>304</v>
      </c>
      <c r="C102" s="229">
        <f>SUM(C79)</f>
        <v>20000</v>
      </c>
      <c r="D102" s="229">
        <f>SUM(D79)</f>
        <v>19073</v>
      </c>
      <c r="E102" s="229">
        <f>SUM(E79)</f>
        <v>510.9</v>
      </c>
      <c r="F102" s="174">
        <f aca="true" t="shared" si="8" ref="F102:F111">E102/D102</f>
        <v>0.026786556912913543</v>
      </c>
      <c r="G102" s="157"/>
    </row>
    <row r="103" spans="1:7" s="156" customFormat="1" ht="26.25" customHeight="1">
      <c r="A103" s="230" t="s">
        <v>305</v>
      </c>
      <c r="B103" s="231" t="s">
        <v>306</v>
      </c>
      <c r="C103" s="232">
        <f>SUM(C13,C87)</f>
        <v>11600</v>
      </c>
      <c r="D103" s="232">
        <f>SUM(D13,D87)</f>
        <v>5352</v>
      </c>
      <c r="E103" s="232">
        <f>SUM(E13,E87)</f>
        <v>5253.6</v>
      </c>
      <c r="F103" s="160">
        <f t="shared" si="8"/>
        <v>0.9816143497757848</v>
      </c>
      <c r="G103" s="157"/>
    </row>
    <row r="104" spans="1:7" s="156" customFormat="1" ht="26.25" customHeight="1">
      <c r="A104" s="230" t="s">
        <v>307</v>
      </c>
      <c r="B104" s="231" t="s">
        <v>4</v>
      </c>
      <c r="C104" s="232">
        <f>SUM(C18)</f>
        <v>22900</v>
      </c>
      <c r="D104" s="232">
        <f>SUM(D18)</f>
        <v>17100</v>
      </c>
      <c r="E104" s="232">
        <f>SUM(E18)</f>
        <v>11677.4</v>
      </c>
      <c r="F104" s="160">
        <f t="shared" si="8"/>
        <v>0.6828888888888889</v>
      </c>
      <c r="G104" s="157"/>
    </row>
    <row r="105" spans="1:7" s="156" customFormat="1" ht="26.25" customHeight="1">
      <c r="A105" s="230" t="s">
        <v>308</v>
      </c>
      <c r="B105" s="231" t="s">
        <v>309</v>
      </c>
      <c r="C105" s="232">
        <f>SUM(C28,C89)</f>
        <v>53330</v>
      </c>
      <c r="D105" s="232">
        <f>SUM(D28,D89)</f>
        <v>69343.8</v>
      </c>
      <c r="E105" s="232">
        <f>SUM(E28,E89)</f>
        <v>62450.2</v>
      </c>
      <c r="F105" s="160">
        <f t="shared" si="8"/>
        <v>0.9005880842988125</v>
      </c>
      <c r="G105" s="157"/>
    </row>
    <row r="106" spans="1:7" s="156" customFormat="1" ht="26.25" customHeight="1">
      <c r="A106" s="230" t="s">
        <v>310</v>
      </c>
      <c r="B106" s="231" t="s">
        <v>311</v>
      </c>
      <c r="C106" s="232">
        <f>SUM(C33,C91)</f>
        <v>8500</v>
      </c>
      <c r="D106" s="232">
        <f>SUM(D33,D91)</f>
        <v>13228.4</v>
      </c>
      <c r="E106" s="232">
        <f>SUM(E33,E91)</f>
        <v>12767.1</v>
      </c>
      <c r="F106" s="160">
        <f t="shared" si="8"/>
        <v>0.9651280578150041</v>
      </c>
      <c r="G106" s="157"/>
    </row>
    <row r="107" spans="1:7" s="156" customFormat="1" ht="26.25" customHeight="1">
      <c r="A107" s="230" t="s">
        <v>312</v>
      </c>
      <c r="B107" s="231" t="s">
        <v>313</v>
      </c>
      <c r="C107" s="182">
        <f>SUM(C40)</f>
        <v>93979</v>
      </c>
      <c r="D107" s="182">
        <f>SUM(D40)</f>
        <v>90320</v>
      </c>
      <c r="E107" s="182">
        <f>SUM(E40)</f>
        <v>31179.800000000003</v>
      </c>
      <c r="F107" s="160">
        <f t="shared" si="8"/>
        <v>0.3452147918511958</v>
      </c>
      <c r="G107" s="157"/>
    </row>
    <row r="108" spans="1:7" s="156" customFormat="1" ht="26.25" customHeight="1">
      <c r="A108" s="230" t="s">
        <v>314</v>
      </c>
      <c r="B108" s="231" t="s">
        <v>7</v>
      </c>
      <c r="C108" s="182">
        <f>SUM(C45,C93)</f>
        <v>4000</v>
      </c>
      <c r="D108" s="182">
        <f>SUM(D45,D93)</f>
        <v>500</v>
      </c>
      <c r="E108" s="182">
        <f>SUM(E45,E93)</f>
        <v>43.2</v>
      </c>
      <c r="F108" s="160">
        <f t="shared" si="8"/>
        <v>0.0864</v>
      </c>
      <c r="G108" s="157"/>
    </row>
    <row r="109" spans="1:7" s="156" customFormat="1" ht="26.25" customHeight="1">
      <c r="A109" s="233" t="s">
        <v>315</v>
      </c>
      <c r="B109" s="234" t="s">
        <v>1</v>
      </c>
      <c r="C109" s="182">
        <f>SUM(C66)</f>
        <v>69650</v>
      </c>
      <c r="D109" s="182">
        <f>SUM(D66)</f>
        <v>66070.6</v>
      </c>
      <c r="E109" s="182">
        <f>SUM(E66)</f>
        <v>27328.1</v>
      </c>
      <c r="F109" s="160">
        <f t="shared" si="8"/>
        <v>0.41361967350077034</v>
      </c>
      <c r="G109" s="157"/>
    </row>
    <row r="110" spans="1:7" s="156" customFormat="1" ht="26.25" customHeight="1">
      <c r="A110" s="235" t="s">
        <v>316</v>
      </c>
      <c r="B110" s="236" t="s">
        <v>6</v>
      </c>
      <c r="C110" s="187">
        <f>SUM(C75,C98)</f>
        <v>8300</v>
      </c>
      <c r="D110" s="187">
        <f>SUM(D75,D98)</f>
        <v>15435.7</v>
      </c>
      <c r="E110" s="187">
        <f>SUM(E75,E98)</f>
        <v>10824.3</v>
      </c>
      <c r="F110" s="168">
        <f t="shared" si="8"/>
        <v>0.7012509960675576</v>
      </c>
      <c r="G110" s="157"/>
    </row>
    <row r="111" spans="1:7" s="156" customFormat="1" ht="37.5" customHeight="1">
      <c r="A111" s="459" t="s">
        <v>317</v>
      </c>
      <c r="B111" s="460"/>
      <c r="C111" s="237">
        <f>SUM(C102:C110)</f>
        <v>292259</v>
      </c>
      <c r="D111" s="237">
        <f>SUM(D102:D110)</f>
        <v>296423.50000000006</v>
      </c>
      <c r="E111" s="237">
        <f>SUM(E102:E110)</f>
        <v>162034.6</v>
      </c>
      <c r="F111" s="238">
        <f t="shared" si="8"/>
        <v>0.5466320990069949</v>
      </c>
      <c r="G111" s="157"/>
    </row>
    <row r="112" s="156" customFormat="1" ht="30.75" customHeight="1">
      <c r="G112" s="157"/>
    </row>
    <row r="113" spans="1:7" ht="30.75" customHeight="1">
      <c r="A113" s="461"/>
      <c r="B113" s="461"/>
      <c r="C113" s="461"/>
      <c r="D113" s="461"/>
      <c r="E113" s="461"/>
      <c r="F113" s="461"/>
      <c r="G113" s="65"/>
    </row>
    <row r="114" spans="6:7" ht="30.75" customHeight="1">
      <c r="F114" s="13"/>
      <c r="G114" s="13"/>
    </row>
    <row r="115" spans="6:7" ht="30.75" customHeight="1">
      <c r="F115" s="13"/>
      <c r="G115" s="13"/>
    </row>
    <row r="116" spans="6:7" ht="30.75" customHeight="1">
      <c r="F116" s="13"/>
      <c r="G116" s="13"/>
    </row>
    <row r="117" spans="6:7" ht="30.75" customHeight="1">
      <c r="F117" s="13"/>
      <c r="G117" s="13"/>
    </row>
    <row r="118" spans="6:7" ht="30.75" customHeight="1">
      <c r="F118" s="13"/>
      <c r="G118" s="13"/>
    </row>
    <row r="119" spans="6:7" ht="30.75" customHeight="1">
      <c r="F119" s="13"/>
      <c r="G119" s="13"/>
    </row>
    <row r="120" spans="6:7" ht="30.75" customHeight="1">
      <c r="F120" s="13"/>
      <c r="G120" s="13"/>
    </row>
    <row r="121" spans="6:7" ht="30.75" customHeight="1">
      <c r="F121" s="13"/>
      <c r="G121" s="13"/>
    </row>
    <row r="122" spans="6:7" ht="30.75" customHeight="1">
      <c r="F122" s="13"/>
      <c r="G122" s="13"/>
    </row>
    <row r="123" spans="6:7" ht="30.75" customHeight="1">
      <c r="F123" s="13"/>
      <c r="G123" s="13"/>
    </row>
    <row r="124" spans="6:7" ht="30.75" customHeight="1">
      <c r="F124" s="13"/>
      <c r="G124" s="13"/>
    </row>
    <row r="125" spans="6:7" ht="30.75" customHeight="1">
      <c r="F125" s="13"/>
      <c r="G125" s="13"/>
    </row>
    <row r="126" spans="6:7" ht="30.75" customHeight="1">
      <c r="F126" s="13"/>
      <c r="G126" s="13"/>
    </row>
    <row r="127" spans="6:7" ht="30.75" customHeight="1">
      <c r="F127" s="13"/>
      <c r="G127" s="13"/>
    </row>
    <row r="128" spans="6:7" ht="30.75" customHeight="1">
      <c r="F128" s="13"/>
      <c r="G128" s="13"/>
    </row>
    <row r="129" spans="6:7" ht="30.75" customHeight="1">
      <c r="F129" s="13"/>
      <c r="G129" s="13"/>
    </row>
    <row r="130" spans="6:7" ht="30.75" customHeight="1">
      <c r="F130" s="13"/>
      <c r="G130" s="13"/>
    </row>
    <row r="131" spans="6:7" ht="30.75" customHeight="1">
      <c r="F131" s="13"/>
      <c r="G131" s="13"/>
    </row>
    <row r="132" spans="6:7" ht="30.75" customHeight="1">
      <c r="F132" s="13"/>
      <c r="G132" s="13"/>
    </row>
    <row r="133" spans="6:7" ht="30.75" customHeight="1">
      <c r="F133" s="13"/>
      <c r="G133" s="13"/>
    </row>
    <row r="134" spans="6:7" ht="30.75" customHeight="1">
      <c r="F134" s="13"/>
      <c r="G134" s="13"/>
    </row>
    <row r="135" spans="6:7" ht="30.75" customHeight="1">
      <c r="F135" s="13"/>
      <c r="G135" s="13"/>
    </row>
    <row r="136" spans="6:7" ht="30.75" customHeight="1">
      <c r="F136" s="13"/>
      <c r="G136" s="13"/>
    </row>
    <row r="137" spans="6:7" ht="30.75" customHeight="1">
      <c r="F137" s="13"/>
      <c r="G137" s="13"/>
    </row>
    <row r="138" spans="6:7" ht="30.75" customHeight="1">
      <c r="F138" s="13"/>
      <c r="G138" s="13"/>
    </row>
    <row r="139" spans="6:7" ht="30.75" customHeight="1">
      <c r="F139" s="13"/>
      <c r="G139" s="13"/>
    </row>
    <row r="140" spans="6:7" ht="30.75" customHeight="1">
      <c r="F140" s="13"/>
      <c r="G140" s="13"/>
    </row>
    <row r="141" spans="6:7" ht="30.75" customHeight="1">
      <c r="F141" s="13"/>
      <c r="G141" s="13"/>
    </row>
    <row r="142" spans="6:7" ht="30.75" customHeight="1">
      <c r="F142" s="13"/>
      <c r="G142" s="13"/>
    </row>
    <row r="143" spans="6:7" ht="30.75" customHeight="1">
      <c r="F143" s="13"/>
      <c r="G143" s="13"/>
    </row>
    <row r="144" spans="6:7" ht="30.75" customHeight="1">
      <c r="F144" s="13"/>
      <c r="G144" s="13"/>
    </row>
    <row r="145" spans="6:7" ht="30.75" customHeight="1">
      <c r="F145" s="13"/>
      <c r="G145" s="13"/>
    </row>
    <row r="146" spans="6:7" ht="30.75" customHeight="1">
      <c r="F146" s="13"/>
      <c r="G146" s="13"/>
    </row>
    <row r="147" spans="6:7" ht="30.75" customHeight="1">
      <c r="F147" s="13"/>
      <c r="G147" s="13"/>
    </row>
    <row r="148" spans="6:7" ht="30.75" customHeight="1">
      <c r="F148" s="13"/>
      <c r="G148" s="13"/>
    </row>
    <row r="149" spans="6:7" ht="30.75" customHeight="1">
      <c r="F149" s="13"/>
      <c r="G149" s="13"/>
    </row>
    <row r="150" spans="6:7" ht="30.75" customHeight="1">
      <c r="F150" s="13"/>
      <c r="G150" s="13"/>
    </row>
    <row r="151" spans="6:7" ht="30.75" customHeight="1">
      <c r="F151" s="13"/>
      <c r="G151" s="13"/>
    </row>
    <row r="152" spans="6:7" ht="30.75" customHeight="1">
      <c r="F152" s="13"/>
      <c r="G152" s="13"/>
    </row>
    <row r="153" spans="6:7" ht="30.75" customHeight="1">
      <c r="F153" s="13"/>
      <c r="G153" s="13"/>
    </row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</sheetData>
  <sheetProtection/>
  <mergeCells count="27">
    <mergeCell ref="A1:E1"/>
    <mergeCell ref="A2:E2"/>
    <mergeCell ref="A4:F4"/>
    <mergeCell ref="A5:A13"/>
    <mergeCell ref="A44:A45"/>
    <mergeCell ref="A46:A58"/>
    <mergeCell ref="A59:A66"/>
    <mergeCell ref="A67:A75"/>
    <mergeCell ref="A14:A18"/>
    <mergeCell ref="A19:A28"/>
    <mergeCell ref="A29:A33"/>
    <mergeCell ref="A34:A40"/>
    <mergeCell ref="A81:B81"/>
    <mergeCell ref="A85:F85"/>
    <mergeCell ref="A86:A87"/>
    <mergeCell ref="A88:A89"/>
    <mergeCell ref="A76:B76"/>
    <mergeCell ref="A77:F77"/>
    <mergeCell ref="A78:A79"/>
    <mergeCell ref="A80:B80"/>
    <mergeCell ref="A100:F100"/>
    <mergeCell ref="A111:B111"/>
    <mergeCell ref="A113:F113"/>
    <mergeCell ref="A90:A91"/>
    <mergeCell ref="A92:A93"/>
    <mergeCell ref="A94:A98"/>
    <mergeCell ref="A99:B99"/>
  </mergeCells>
  <printOptions/>
  <pageMargins left="0.17" right="0.16" top="0.35" bottom="0.55" header="0.21" footer="0.4921259845"/>
  <pageSetup horizontalDpi="600" verticalDpi="600" orientation="portrait" paperSize="9" scale="69" r:id="rId1"/>
  <rowBreaks count="2" manualBreakCount="2">
    <brk id="41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60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78.375" style="380" customWidth="1"/>
    <col min="2" max="2" width="24.125" style="380" customWidth="1"/>
    <col min="3" max="3" width="14.00390625" style="380" bestFit="1" customWidth="1"/>
    <col min="4" max="4" width="13.375" style="379" customWidth="1"/>
    <col min="5" max="5" width="11.625" style="379" bestFit="1" customWidth="1"/>
    <col min="6" max="16384" width="9.125" style="380" customWidth="1"/>
  </cols>
  <sheetData>
    <row r="1" spans="1:3" ht="35.25" customHeight="1" thickBot="1">
      <c r="A1" s="376" t="s">
        <v>412</v>
      </c>
      <c r="B1" s="377" t="s">
        <v>318</v>
      </c>
      <c r="C1" s="378"/>
    </row>
    <row r="2" spans="1:3" ht="23.25" customHeight="1">
      <c r="A2" s="381" t="s">
        <v>413</v>
      </c>
      <c r="B2" s="382"/>
      <c r="C2" s="378"/>
    </row>
    <row r="3" spans="1:5" s="387" customFormat="1" ht="18" customHeight="1">
      <c r="A3" s="383" t="s">
        <v>414</v>
      </c>
      <c r="B3" s="384"/>
      <c r="C3" s="385"/>
      <c r="D3" s="386"/>
      <c r="E3" s="386"/>
    </row>
    <row r="4" spans="1:5" s="387" customFormat="1" ht="33.75" customHeight="1">
      <c r="A4" s="388" t="s">
        <v>415</v>
      </c>
      <c r="B4" s="384">
        <v>-136</v>
      </c>
      <c r="C4" s="385"/>
      <c r="D4" s="386"/>
      <c r="E4" s="386"/>
    </row>
    <row r="5" spans="1:5" s="387" customFormat="1" ht="18" customHeight="1">
      <c r="A5" s="388" t="s">
        <v>416</v>
      </c>
      <c r="B5" s="384">
        <v>-392</v>
      </c>
      <c r="C5" s="385"/>
      <c r="D5" s="386"/>
      <c r="E5" s="386"/>
    </row>
    <row r="6" spans="1:5" s="387" customFormat="1" ht="18" customHeight="1">
      <c r="A6" s="385" t="s">
        <v>417</v>
      </c>
      <c r="B6" s="384">
        <v>-1929731</v>
      </c>
      <c r="C6" s="385"/>
      <c r="D6" s="386"/>
      <c r="E6" s="386"/>
    </row>
    <row r="7" spans="1:5" s="387" customFormat="1" ht="18" customHeight="1">
      <c r="A7" s="385" t="s">
        <v>418</v>
      </c>
      <c r="B7" s="384">
        <v>-145256.3</v>
      </c>
      <c r="C7" s="385"/>
      <c r="D7" s="386"/>
      <c r="E7" s="386"/>
    </row>
    <row r="8" spans="1:5" s="387" customFormat="1" ht="18" customHeight="1">
      <c r="A8" s="389" t="s">
        <v>228</v>
      </c>
      <c r="B8" s="390">
        <f>SUM(B4:B7)</f>
        <v>-2075515.3</v>
      </c>
      <c r="C8" s="385"/>
      <c r="D8" s="386"/>
      <c r="E8" s="386"/>
    </row>
    <row r="9" spans="1:5" s="387" customFormat="1" ht="18" customHeight="1">
      <c r="A9" s="383" t="s">
        <v>419</v>
      </c>
      <c r="B9" s="391"/>
      <c r="C9" s="385"/>
      <c r="D9" s="386"/>
      <c r="E9" s="386"/>
    </row>
    <row r="10" spans="1:5" s="387" customFormat="1" ht="18" customHeight="1">
      <c r="A10" s="385" t="s">
        <v>420</v>
      </c>
      <c r="B10" s="384">
        <v>-232266</v>
      </c>
      <c r="C10" s="385"/>
      <c r="D10" s="386"/>
      <c r="E10" s="386"/>
    </row>
    <row r="11" spans="1:5" s="387" customFormat="1" ht="18" customHeight="1">
      <c r="A11" s="385" t="s">
        <v>421</v>
      </c>
      <c r="B11" s="384">
        <v>-64600</v>
      </c>
      <c r="C11" s="385"/>
      <c r="D11" s="386"/>
      <c r="E11" s="386"/>
    </row>
    <row r="12" spans="1:5" s="387" customFormat="1" ht="18" customHeight="1">
      <c r="A12" s="385" t="s">
        <v>422</v>
      </c>
      <c r="B12" s="384">
        <v>-11706.01</v>
      </c>
      <c r="C12" s="385"/>
      <c r="D12" s="386"/>
      <c r="E12" s="386"/>
    </row>
    <row r="13" spans="1:5" s="387" customFormat="1" ht="18" customHeight="1" thickBot="1">
      <c r="A13" s="392" t="s">
        <v>228</v>
      </c>
      <c r="B13" s="393">
        <f>SUM(B10:B12)</f>
        <v>-308572.01</v>
      </c>
      <c r="C13" s="385"/>
      <c r="D13" s="386"/>
      <c r="E13" s="386"/>
    </row>
    <row r="14" spans="1:5" s="387" customFormat="1" ht="24.75" customHeight="1" thickBot="1">
      <c r="A14" s="394" t="s">
        <v>423</v>
      </c>
      <c r="B14" s="395">
        <f>B8+B13</f>
        <v>-2384087.31</v>
      </c>
      <c r="C14" s="385"/>
      <c r="D14" s="386"/>
      <c r="E14" s="386"/>
    </row>
    <row r="15" spans="1:5" s="387" customFormat="1" ht="23.25" customHeight="1">
      <c r="A15" s="396" t="s">
        <v>424</v>
      </c>
      <c r="B15" s="397"/>
      <c r="C15" s="385"/>
      <c r="D15" s="386"/>
      <c r="E15" s="386"/>
    </row>
    <row r="16" spans="1:5" s="387" customFormat="1" ht="18" customHeight="1">
      <c r="A16" s="383" t="s">
        <v>425</v>
      </c>
      <c r="B16" s="391"/>
      <c r="C16" s="385"/>
      <c r="D16" s="386"/>
      <c r="E16" s="386"/>
    </row>
    <row r="17" spans="1:5" s="387" customFormat="1" ht="33.75" customHeight="1">
      <c r="A17" s="388" t="s">
        <v>426</v>
      </c>
      <c r="B17" s="384">
        <v>42051.5</v>
      </c>
      <c r="C17" s="385"/>
      <c r="D17" s="386"/>
      <c r="E17" s="386"/>
    </row>
    <row r="18" spans="1:5" s="387" customFormat="1" ht="18" customHeight="1" thickBot="1">
      <c r="A18" s="385" t="s">
        <v>427</v>
      </c>
      <c r="B18" s="384">
        <v>35138</v>
      </c>
      <c r="C18" s="385"/>
      <c r="D18" s="386"/>
      <c r="E18" s="386"/>
    </row>
    <row r="19" spans="1:5" s="400" customFormat="1" ht="24.75" customHeight="1" thickBot="1">
      <c r="A19" s="398" t="s">
        <v>428</v>
      </c>
      <c r="B19" s="395">
        <f>SUM(B17:B18)</f>
        <v>77189.5</v>
      </c>
      <c r="C19" s="383"/>
      <c r="D19" s="399"/>
      <c r="E19" s="399"/>
    </row>
    <row r="20" spans="1:5" s="387" customFormat="1" ht="23.25" customHeight="1">
      <c r="A20" s="396" t="s">
        <v>429</v>
      </c>
      <c r="B20" s="391"/>
      <c r="C20" s="385"/>
      <c r="D20" s="386"/>
      <c r="E20" s="386"/>
    </row>
    <row r="21" spans="1:5" s="387" customFormat="1" ht="33.75" customHeight="1">
      <c r="A21" s="401" t="s">
        <v>430</v>
      </c>
      <c r="B21" s="384"/>
      <c r="C21" s="385"/>
      <c r="D21" s="386"/>
      <c r="E21" s="386"/>
    </row>
    <row r="22" spans="1:5" s="387" customFormat="1" ht="18" customHeight="1">
      <c r="A22" s="385" t="s">
        <v>431</v>
      </c>
      <c r="B22" s="384">
        <v>7</v>
      </c>
      <c r="C22" s="385"/>
      <c r="D22" s="386"/>
      <c r="E22" s="386"/>
    </row>
    <row r="23" spans="1:5" s="387" customFormat="1" ht="18" customHeight="1">
      <c r="A23" s="385" t="s">
        <v>9</v>
      </c>
      <c r="B23" s="384">
        <v>14</v>
      </c>
      <c r="C23" s="385"/>
      <c r="D23" s="386"/>
      <c r="E23" s="386"/>
    </row>
    <row r="24" spans="1:5" s="387" customFormat="1" ht="18" customHeight="1">
      <c r="A24" s="389" t="s">
        <v>228</v>
      </c>
      <c r="B24" s="390">
        <f>SUM(B22:B23)</f>
        <v>21</v>
      </c>
      <c r="C24" s="385"/>
      <c r="D24" s="386"/>
      <c r="E24" s="386"/>
    </row>
    <row r="25" spans="1:5" s="387" customFormat="1" ht="18" customHeight="1">
      <c r="A25" s="383" t="s">
        <v>432</v>
      </c>
      <c r="B25" s="384"/>
      <c r="C25" s="385"/>
      <c r="D25" s="386"/>
      <c r="E25" s="386"/>
    </row>
    <row r="26" spans="1:5" s="387" customFormat="1" ht="18" customHeight="1">
      <c r="A26" s="385" t="s">
        <v>433</v>
      </c>
      <c r="B26" s="384">
        <v>64600</v>
      </c>
      <c r="C26" s="385"/>
      <c r="D26" s="386"/>
      <c r="E26" s="386"/>
    </row>
    <row r="27" spans="1:5" s="387" customFormat="1" ht="18" customHeight="1">
      <c r="A27" s="389" t="s">
        <v>228</v>
      </c>
      <c r="B27" s="390">
        <f>B26</f>
        <v>64600</v>
      </c>
      <c r="C27" s="385"/>
      <c r="D27" s="386"/>
      <c r="E27" s="386"/>
    </row>
    <row r="28" spans="1:5" s="400" customFormat="1" ht="18" customHeight="1">
      <c r="A28" s="383" t="s">
        <v>434</v>
      </c>
      <c r="B28" s="397"/>
      <c r="C28" s="383"/>
      <c r="D28" s="399"/>
      <c r="E28" s="399"/>
    </row>
    <row r="29" spans="1:5" s="387" customFormat="1" ht="18" customHeight="1">
      <c r="A29" s="385" t="s">
        <v>435</v>
      </c>
      <c r="B29" s="384">
        <v>145256.3</v>
      </c>
      <c r="C29" s="385"/>
      <c r="D29" s="386"/>
      <c r="E29" s="386"/>
    </row>
    <row r="30" spans="1:5" s="387" customFormat="1" ht="18" customHeight="1">
      <c r="A30" s="389" t="s">
        <v>228</v>
      </c>
      <c r="B30" s="390">
        <f>B29</f>
        <v>145256.3</v>
      </c>
      <c r="C30" s="385"/>
      <c r="D30" s="386"/>
      <c r="E30" s="386"/>
    </row>
    <row r="31" spans="1:5" s="400" customFormat="1" ht="24.75" customHeight="1" thickBot="1">
      <c r="A31" s="402" t="s">
        <v>436</v>
      </c>
      <c r="B31" s="403">
        <f>B24+B27+B30</f>
        <v>209877.3</v>
      </c>
      <c r="C31" s="383"/>
      <c r="D31" s="399"/>
      <c r="E31" s="399"/>
    </row>
    <row r="32" spans="1:5" s="387" customFormat="1" ht="23.25" customHeight="1">
      <c r="A32" s="396" t="s">
        <v>437</v>
      </c>
      <c r="B32" s="391"/>
      <c r="C32" s="385"/>
      <c r="D32" s="386"/>
      <c r="E32" s="386"/>
    </row>
    <row r="33" spans="1:5" s="387" customFormat="1" ht="18" customHeight="1">
      <c r="A33" s="385" t="s">
        <v>438</v>
      </c>
      <c r="B33" s="384">
        <v>-420794</v>
      </c>
      <c r="C33" s="385"/>
      <c r="D33" s="386"/>
      <c r="E33" s="386"/>
    </row>
    <row r="34" spans="1:5" s="387" customFormat="1" ht="18" customHeight="1">
      <c r="A34" s="385" t="s">
        <v>439</v>
      </c>
      <c r="B34" s="384">
        <v>-97361</v>
      </c>
      <c r="C34" s="385"/>
      <c r="D34" s="386"/>
      <c r="E34" s="386"/>
    </row>
    <row r="35" spans="1:5" s="387" customFormat="1" ht="33.75" customHeight="1">
      <c r="A35" s="388" t="s">
        <v>440</v>
      </c>
      <c r="B35" s="384">
        <v>-4470</v>
      </c>
      <c r="C35" s="385"/>
      <c r="D35" s="386"/>
      <c r="E35" s="386"/>
    </row>
    <row r="36" spans="1:5" s="387" customFormat="1" ht="18" customHeight="1">
      <c r="A36" s="385" t="s">
        <v>441</v>
      </c>
      <c r="B36" s="384">
        <v>-10</v>
      </c>
      <c r="C36" s="385"/>
      <c r="D36" s="386"/>
      <c r="E36" s="386"/>
    </row>
    <row r="37" spans="1:5" s="387" customFormat="1" ht="24.75" customHeight="1" thickBot="1">
      <c r="A37" s="404" t="s">
        <v>228</v>
      </c>
      <c r="B37" s="405">
        <f>SUM(B33:B36)</f>
        <v>-522635</v>
      </c>
      <c r="C37" s="385"/>
      <c r="D37" s="386"/>
      <c r="E37" s="386"/>
    </row>
    <row r="38" spans="1:5" s="387" customFormat="1" ht="30" customHeight="1" thickBot="1">
      <c r="A38" s="406" t="s">
        <v>442</v>
      </c>
      <c r="B38" s="407">
        <f>B14+B19+B31+B37</f>
        <v>-2619655.51</v>
      </c>
      <c r="C38" s="408"/>
      <c r="D38" s="386"/>
      <c r="E38" s="386"/>
    </row>
    <row r="39" spans="1:5" s="387" customFormat="1" ht="18" customHeight="1">
      <c r="A39" s="396" t="s">
        <v>443</v>
      </c>
      <c r="B39" s="397">
        <v>27102426.45</v>
      </c>
      <c r="C39" s="385"/>
      <c r="D39" s="386"/>
      <c r="E39" s="386"/>
    </row>
    <row r="40" spans="1:5" s="387" customFormat="1" ht="18" customHeight="1">
      <c r="A40" s="385" t="s">
        <v>444</v>
      </c>
      <c r="B40" s="384"/>
      <c r="C40" s="385"/>
      <c r="D40" s="386"/>
      <c r="E40" s="386"/>
    </row>
    <row r="41" spans="1:5" s="387" customFormat="1" ht="18" customHeight="1">
      <c r="A41" s="385" t="s">
        <v>445</v>
      </c>
      <c r="B41" s="397">
        <f>B38</f>
        <v>-2619655.51</v>
      </c>
      <c r="C41" s="385"/>
      <c r="D41" s="386"/>
      <c r="E41" s="386"/>
    </row>
    <row r="42" spans="1:5" s="387" customFormat="1" ht="18" customHeight="1" thickBot="1">
      <c r="A42" s="409" t="s">
        <v>446</v>
      </c>
      <c r="B42" s="410">
        <f>B39+B41</f>
        <v>24482770.939999998</v>
      </c>
      <c r="C42" s="385"/>
      <c r="D42" s="386"/>
      <c r="E42" s="386"/>
    </row>
    <row r="43" ht="12.75">
      <c r="B43" s="411"/>
    </row>
  </sheetData>
  <sheetProtection/>
  <printOptions horizontalCentered="1" verticalCentered="1"/>
  <pageMargins left="0.15748031496062992" right="0.15748031496062992" top="0.15748031496062992" bottom="0.2362204724409449" header="0.15748031496062992" footer="0.2362204724409449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K14" sqref="K14"/>
    </sheetView>
  </sheetViews>
  <sheetFormatPr defaultColWidth="9.00390625" defaultRowHeight="12.75"/>
  <cols>
    <col min="1" max="1" width="11.375" style="430" customWidth="1"/>
    <col min="2" max="2" width="27.875" style="239" customWidth="1"/>
    <col min="3" max="6" width="13.625" style="239" customWidth="1"/>
    <col min="7" max="7" width="13.625" style="417" customWidth="1"/>
    <col min="8" max="8" width="9.875" style="239" bestFit="1" customWidth="1"/>
    <col min="9" max="16384" width="9.125" style="239" customWidth="1"/>
  </cols>
  <sheetData>
    <row r="1" spans="1:7" ht="35.25" customHeight="1">
      <c r="A1" s="412"/>
      <c r="B1" s="491" t="s">
        <v>447</v>
      </c>
      <c r="C1" s="491"/>
      <c r="D1" s="491"/>
      <c r="E1" s="491"/>
      <c r="F1" s="491"/>
      <c r="G1" s="413" t="s">
        <v>448</v>
      </c>
    </row>
    <row r="2" spans="1:7" ht="30.75" customHeight="1">
      <c r="A2" s="492" t="s">
        <v>319</v>
      </c>
      <c r="B2" s="493"/>
      <c r="C2" s="493"/>
      <c r="D2" s="493"/>
      <c r="E2" s="493"/>
      <c r="F2" s="493"/>
      <c r="G2" s="494"/>
    </row>
    <row r="3" spans="1:7" ht="31.5" customHeight="1">
      <c r="A3" s="495" t="s">
        <v>449</v>
      </c>
      <c r="B3" s="496"/>
      <c r="C3" s="324">
        <v>2001</v>
      </c>
      <c r="D3" s="324">
        <v>2002</v>
      </c>
      <c r="E3" s="324">
        <v>2003</v>
      </c>
      <c r="F3" s="324">
        <v>2004</v>
      </c>
      <c r="G3" s="414">
        <v>2005</v>
      </c>
    </row>
    <row r="4" spans="1:7" ht="26.25" customHeight="1">
      <c r="A4" s="497" t="s">
        <v>450</v>
      </c>
      <c r="B4" s="415" t="s">
        <v>451</v>
      </c>
      <c r="C4" s="416">
        <v>56909.1</v>
      </c>
      <c r="D4" s="416">
        <v>68235.5</v>
      </c>
      <c r="E4" s="416">
        <v>81470.5</v>
      </c>
      <c r="F4" s="416">
        <v>84151.5</v>
      </c>
      <c r="G4" s="416">
        <v>81863.4</v>
      </c>
    </row>
    <row r="5" spans="1:7" ht="26.25" customHeight="1">
      <c r="A5" s="498"/>
      <c r="B5" s="415" t="s">
        <v>452</v>
      </c>
      <c r="C5" s="416">
        <v>24309.9</v>
      </c>
      <c r="D5" s="416">
        <v>42166.3</v>
      </c>
      <c r="E5" s="416">
        <v>46197</v>
      </c>
      <c r="F5" s="416">
        <v>285835.3</v>
      </c>
      <c r="G5" s="416">
        <v>12535</v>
      </c>
    </row>
    <row r="6" spans="1:8" ht="26.25" customHeight="1">
      <c r="A6" s="498"/>
      <c r="B6" s="415" t="s">
        <v>453</v>
      </c>
      <c r="C6" s="416">
        <v>0</v>
      </c>
      <c r="D6" s="416">
        <v>409.9</v>
      </c>
      <c r="E6" s="416">
        <v>1350</v>
      </c>
      <c r="F6" s="416">
        <v>735.8</v>
      </c>
      <c r="G6" s="416">
        <v>0</v>
      </c>
      <c r="H6" s="417"/>
    </row>
    <row r="7" spans="1:8" ht="30" customHeight="1">
      <c r="A7" s="499"/>
      <c r="B7" s="418" t="s">
        <v>228</v>
      </c>
      <c r="C7" s="419">
        <f>SUM(C4:C6)</f>
        <v>81219</v>
      </c>
      <c r="D7" s="419">
        <f>SUM(D4:D6)</f>
        <v>110811.7</v>
      </c>
      <c r="E7" s="419">
        <f>SUM(E4:E6)</f>
        <v>129017.5</v>
      </c>
      <c r="F7" s="419">
        <f>SUM(F4:F6)</f>
        <v>370722.6</v>
      </c>
      <c r="G7" s="419">
        <f>SUM(G4:G6)</f>
        <v>94398.4</v>
      </c>
      <c r="H7" s="417"/>
    </row>
    <row r="8" spans="1:7" ht="26.25" customHeight="1">
      <c r="A8" s="505" t="s">
        <v>454</v>
      </c>
      <c r="B8" s="415" t="s">
        <v>455</v>
      </c>
      <c r="C8" s="420">
        <v>83503.9</v>
      </c>
      <c r="D8" s="420">
        <f>77525.8</f>
        <v>77525.8</v>
      </c>
      <c r="E8" s="420">
        <f>4256.3+81447</f>
        <v>85703.3</v>
      </c>
      <c r="F8" s="420">
        <f>4311.6+82628</f>
        <v>86939.6</v>
      </c>
      <c r="G8" s="420">
        <v>90564.7</v>
      </c>
    </row>
    <row r="9" spans="1:7" ht="26.25" customHeight="1">
      <c r="A9" s="498"/>
      <c r="B9" s="415" t="s">
        <v>456</v>
      </c>
      <c r="C9" s="420">
        <f>192307.7+10700</f>
        <v>203007.7</v>
      </c>
      <c r="D9" s="420">
        <f>225873.4</f>
        <v>225873.4</v>
      </c>
      <c r="E9" s="420">
        <v>355264.6</v>
      </c>
      <c r="F9" s="420">
        <f>449036.4</f>
        <v>449036.4</v>
      </c>
      <c r="G9" s="420">
        <v>295325.6</v>
      </c>
    </row>
    <row r="10" spans="1:7" ht="26.25" customHeight="1">
      <c r="A10" s="498"/>
      <c r="B10" s="415" t="s">
        <v>51</v>
      </c>
      <c r="C10" s="420">
        <v>83588</v>
      </c>
      <c r="D10" s="420">
        <v>227406.2</v>
      </c>
      <c r="E10" s="420">
        <v>514118.7</v>
      </c>
      <c r="F10" s="420">
        <v>154186</v>
      </c>
      <c r="G10" s="420">
        <v>195990.3</v>
      </c>
    </row>
    <row r="11" spans="1:7" ht="26.25" customHeight="1">
      <c r="A11" s="498"/>
      <c r="B11" s="415" t="s">
        <v>457</v>
      </c>
      <c r="C11" s="420">
        <v>414.7</v>
      </c>
      <c r="D11" s="420">
        <v>543.6</v>
      </c>
      <c r="E11" s="420">
        <f>19500-5853.4</f>
        <v>13646.6</v>
      </c>
      <c r="F11" s="420">
        <f>11472-1320.1</f>
        <v>10151.9</v>
      </c>
      <c r="G11" s="420">
        <v>74.4</v>
      </c>
    </row>
    <row r="12" spans="1:7" ht="26.25" customHeight="1">
      <c r="A12" s="498"/>
      <c r="B12" s="415" t="s">
        <v>458</v>
      </c>
      <c r="C12" s="420">
        <v>-4000</v>
      </c>
      <c r="D12" s="420">
        <f>541798.6-D10-D9-D8-D11</f>
        <v>10449.599999999968</v>
      </c>
      <c r="E12" s="420">
        <v>0</v>
      </c>
      <c r="F12" s="420">
        <v>-7100</v>
      </c>
      <c r="G12" s="420">
        <v>-9699.3</v>
      </c>
    </row>
    <row r="13" spans="1:7" ht="30" customHeight="1">
      <c r="A13" s="499"/>
      <c r="B13" s="418" t="s">
        <v>228</v>
      </c>
      <c r="C13" s="419">
        <f>SUM(C8:C12)</f>
        <v>366514.3</v>
      </c>
      <c r="D13" s="419">
        <f>SUM(D8:D12)</f>
        <v>541798.6</v>
      </c>
      <c r="E13" s="419">
        <f>SUM(E8:E12)</f>
        <v>968733.2</v>
      </c>
      <c r="F13" s="419">
        <f>SUM(F8:F12)</f>
        <v>693213.9</v>
      </c>
      <c r="G13" s="419">
        <f>SUM(G8:G12)</f>
        <v>572255.7</v>
      </c>
    </row>
    <row r="14" spans="1:7" ht="32.25" customHeight="1">
      <c r="A14" s="506" t="s">
        <v>228</v>
      </c>
      <c r="B14" s="506"/>
      <c r="C14" s="421">
        <f>C7+C13</f>
        <v>447733.3</v>
      </c>
      <c r="D14" s="421">
        <f>D7+D13</f>
        <v>652610.2999999999</v>
      </c>
      <c r="E14" s="421">
        <f>E7+E13</f>
        <v>1097750.7</v>
      </c>
      <c r="F14" s="421">
        <f>F7+F13</f>
        <v>1063936.5</v>
      </c>
      <c r="G14" s="421">
        <f>G7+G13</f>
        <v>666654.1</v>
      </c>
    </row>
    <row r="15" spans="1:7" ht="28.5" customHeight="1" thickBot="1">
      <c r="A15" s="507" t="s">
        <v>459</v>
      </c>
      <c r="B15" s="507"/>
      <c r="C15" s="422">
        <v>15205.1</v>
      </c>
      <c r="D15" s="422">
        <v>-34186.3</v>
      </c>
      <c r="E15" s="422">
        <v>-127716.8</v>
      </c>
      <c r="F15" s="422">
        <v>-14598.6</v>
      </c>
      <c r="G15" s="422">
        <v>-27102.4</v>
      </c>
    </row>
    <row r="16" spans="1:7" ht="30.75" customHeight="1" thickTop="1">
      <c r="A16" s="504" t="s">
        <v>460</v>
      </c>
      <c r="B16" s="504"/>
      <c r="C16" s="423">
        <f>C15+C14</f>
        <v>462938.39999999997</v>
      </c>
      <c r="D16" s="423">
        <f>D15+D14</f>
        <v>618423.9999999999</v>
      </c>
      <c r="E16" s="423">
        <f>E15+E14</f>
        <v>970033.8999999999</v>
      </c>
      <c r="F16" s="423">
        <f>F15+F14</f>
        <v>1049337.9</v>
      </c>
      <c r="G16" s="423">
        <f>G15+G14</f>
        <v>639551.7</v>
      </c>
    </row>
    <row r="17" spans="1:7" ht="31.5" customHeight="1">
      <c r="A17" s="500" t="s">
        <v>320</v>
      </c>
      <c r="B17" s="501"/>
      <c r="C17" s="501"/>
      <c r="D17" s="501"/>
      <c r="E17" s="501"/>
      <c r="F17" s="501"/>
      <c r="G17" s="502"/>
    </row>
    <row r="18" spans="1:7" ht="28.5" customHeight="1">
      <c r="A18" s="500" t="s">
        <v>215</v>
      </c>
      <c r="B18" s="503"/>
      <c r="C18" s="324">
        <v>2001</v>
      </c>
      <c r="D18" s="324">
        <v>2002</v>
      </c>
      <c r="E18" s="324">
        <v>2003</v>
      </c>
      <c r="F18" s="324">
        <v>2004</v>
      </c>
      <c r="G18" s="424">
        <v>2005</v>
      </c>
    </row>
    <row r="19" spans="1:7" ht="26.25" customHeight="1">
      <c r="A19" s="425" t="s">
        <v>303</v>
      </c>
      <c r="B19" s="415" t="s">
        <v>461</v>
      </c>
      <c r="C19" s="415">
        <v>32.2</v>
      </c>
      <c r="D19" s="415">
        <v>34.4</v>
      </c>
      <c r="E19" s="426">
        <v>235191</v>
      </c>
      <c r="F19" s="426">
        <v>20078.8</v>
      </c>
      <c r="G19" s="420">
        <v>1017.3</v>
      </c>
    </row>
    <row r="20" spans="1:7" ht="26.25" customHeight="1">
      <c r="A20" s="425" t="s">
        <v>305</v>
      </c>
      <c r="B20" s="415" t="s">
        <v>462</v>
      </c>
      <c r="C20" s="426">
        <v>33543.5</v>
      </c>
      <c r="D20" s="426">
        <v>71756.5</v>
      </c>
      <c r="E20" s="426">
        <v>73731.4</v>
      </c>
      <c r="F20" s="426">
        <v>90643.4</v>
      </c>
      <c r="G20" s="420">
        <v>74567</v>
      </c>
    </row>
    <row r="21" spans="1:7" ht="26.25" customHeight="1">
      <c r="A21" s="425" t="s">
        <v>307</v>
      </c>
      <c r="B21" s="415" t="s">
        <v>4</v>
      </c>
      <c r="C21" s="426">
        <v>1491</v>
      </c>
      <c r="D21" s="415">
        <v>14.9</v>
      </c>
      <c r="E21" s="426">
        <v>38705.5</v>
      </c>
      <c r="F21" s="426">
        <v>9782.3</v>
      </c>
      <c r="G21" s="420">
        <v>11677.4</v>
      </c>
    </row>
    <row r="22" spans="1:7" ht="26.25" customHeight="1">
      <c r="A22" s="425" t="s">
        <v>308</v>
      </c>
      <c r="B22" s="415" t="s">
        <v>309</v>
      </c>
      <c r="C22" s="426">
        <v>138653.1</v>
      </c>
      <c r="D22" s="426">
        <v>176425.8</v>
      </c>
      <c r="E22" s="426">
        <v>196727.7</v>
      </c>
      <c r="F22" s="426">
        <v>296898.2</v>
      </c>
      <c r="G22" s="420">
        <v>170250</v>
      </c>
    </row>
    <row r="23" spans="1:7" ht="26.25" customHeight="1">
      <c r="A23" s="425" t="s">
        <v>310</v>
      </c>
      <c r="B23" s="415" t="s">
        <v>463</v>
      </c>
      <c r="C23" s="426">
        <v>67786</v>
      </c>
      <c r="D23" s="426">
        <v>75996</v>
      </c>
      <c r="E23" s="426">
        <v>78014.3</v>
      </c>
      <c r="F23" s="426">
        <v>124179.6</v>
      </c>
      <c r="G23" s="420">
        <v>95569.1</v>
      </c>
    </row>
    <row r="24" spans="1:7" ht="26.25" customHeight="1">
      <c r="A24" s="425" t="s">
        <v>312</v>
      </c>
      <c r="B24" s="415" t="s">
        <v>313</v>
      </c>
      <c r="C24" s="426">
        <v>5364.3</v>
      </c>
      <c r="D24" s="426">
        <v>7654.1</v>
      </c>
      <c r="E24" s="426">
        <v>46410.9</v>
      </c>
      <c r="F24" s="426">
        <v>28565.2</v>
      </c>
      <c r="G24" s="420">
        <v>55020.3</v>
      </c>
    </row>
    <row r="25" spans="1:7" ht="26.25" customHeight="1">
      <c r="A25" s="425" t="s">
        <v>314</v>
      </c>
      <c r="B25" s="415" t="s">
        <v>7</v>
      </c>
      <c r="C25" s="426">
        <v>1774.2</v>
      </c>
      <c r="D25" s="415">
        <v>732.7</v>
      </c>
      <c r="E25" s="426">
        <v>5814.5</v>
      </c>
      <c r="F25" s="426">
        <v>4226.2</v>
      </c>
      <c r="G25" s="420">
        <v>1725.5</v>
      </c>
    </row>
    <row r="26" spans="1:7" ht="26.25" customHeight="1">
      <c r="A26" s="425" t="s">
        <v>315</v>
      </c>
      <c r="B26" s="415" t="s">
        <v>1</v>
      </c>
      <c r="C26" s="426">
        <v>34114.4</v>
      </c>
      <c r="D26" s="426">
        <v>37880.7</v>
      </c>
      <c r="E26" s="426">
        <v>60012.3</v>
      </c>
      <c r="F26" s="426">
        <v>48947</v>
      </c>
      <c r="G26" s="420">
        <v>31316.7</v>
      </c>
    </row>
    <row r="27" spans="1:7" ht="26.25" customHeight="1">
      <c r="A27" s="425" t="s">
        <v>316</v>
      </c>
      <c r="B27" s="415" t="s">
        <v>464</v>
      </c>
      <c r="C27" s="426">
        <v>170244.6</v>
      </c>
      <c r="D27" s="426">
        <v>216042.1</v>
      </c>
      <c r="E27" s="426">
        <v>220622.6</v>
      </c>
      <c r="F27" s="426">
        <v>186406.4</v>
      </c>
      <c r="G27" s="420">
        <v>198330.8</v>
      </c>
    </row>
    <row r="28" spans="1:7" ht="26.25" customHeight="1">
      <c r="A28" s="425" t="s">
        <v>465</v>
      </c>
      <c r="B28" s="415" t="s">
        <v>458</v>
      </c>
      <c r="C28" s="426">
        <v>2689.7</v>
      </c>
      <c r="D28" s="426">
        <v>4466.2</v>
      </c>
      <c r="E28" s="426">
        <v>5867.4</v>
      </c>
      <c r="F28" s="426">
        <v>237377.2</v>
      </c>
      <c r="G28" s="420">
        <v>77.6</v>
      </c>
    </row>
    <row r="29" spans="1:7" ht="26.25" customHeight="1" thickBot="1">
      <c r="A29" s="427" t="s">
        <v>466</v>
      </c>
      <c r="B29" s="19" t="s">
        <v>459</v>
      </c>
      <c r="C29" s="428">
        <v>13678</v>
      </c>
      <c r="D29" s="428">
        <v>27420.6</v>
      </c>
      <c r="E29" s="428">
        <v>8936.3</v>
      </c>
      <c r="F29" s="428">
        <v>2233.6</v>
      </c>
      <c r="G29" s="422">
        <v>0</v>
      </c>
    </row>
    <row r="30" spans="1:7" ht="32.25" customHeight="1" thickTop="1">
      <c r="A30" s="504" t="s">
        <v>467</v>
      </c>
      <c r="B30" s="504"/>
      <c r="C30" s="429">
        <f>SUM(C19:C29)</f>
        <v>469371.00000000006</v>
      </c>
      <c r="D30" s="429">
        <f>SUM(D19:D29)</f>
        <v>618423.9999999999</v>
      </c>
      <c r="E30" s="429">
        <f>SUM(E19:E29)</f>
        <v>970033.9000000003</v>
      </c>
      <c r="F30" s="429">
        <f>SUM(F19:F29)</f>
        <v>1049337.9000000001</v>
      </c>
      <c r="G30" s="429">
        <f>SUM(G19:G29)</f>
        <v>639551.7000000001</v>
      </c>
    </row>
    <row r="31" spans="1:7" ht="12.75">
      <c r="A31" s="240"/>
      <c r="B31" s="241"/>
      <c r="C31" s="241"/>
      <c r="D31" s="241"/>
      <c r="E31" s="241"/>
      <c r="F31" s="241"/>
      <c r="G31" s="242"/>
    </row>
    <row r="32" spans="1:7" ht="12.75">
      <c r="A32" s="240"/>
      <c r="B32" s="241"/>
      <c r="C32" s="241"/>
      <c r="D32" s="241"/>
      <c r="E32" s="241"/>
      <c r="F32" s="241"/>
      <c r="G32" s="242"/>
    </row>
    <row r="33" spans="1:7" ht="12.75">
      <c r="A33" s="240"/>
      <c r="B33" s="241"/>
      <c r="C33" s="241"/>
      <c r="D33" s="241"/>
      <c r="E33" s="241"/>
      <c r="F33" s="241"/>
      <c r="G33" s="242"/>
    </row>
    <row r="34" spans="1:7" ht="12.75">
      <c r="A34" s="240"/>
      <c r="B34" s="241"/>
      <c r="C34" s="241"/>
      <c r="D34" s="241"/>
      <c r="E34" s="241"/>
      <c r="F34" s="241"/>
      <c r="G34" s="242"/>
    </row>
    <row r="35" spans="1:7" ht="12.75">
      <c r="A35" s="240"/>
      <c r="B35" s="241"/>
      <c r="C35" s="241"/>
      <c r="D35" s="241"/>
      <c r="E35" s="241"/>
      <c r="F35" s="241"/>
      <c r="G35" s="242"/>
    </row>
  </sheetData>
  <sheetProtection/>
  <mergeCells count="11">
    <mergeCell ref="A30:B30"/>
    <mergeCell ref="A8:A13"/>
    <mergeCell ref="A14:B14"/>
    <mergeCell ref="A15:B15"/>
    <mergeCell ref="A16:B16"/>
    <mergeCell ref="B1:F1"/>
    <mergeCell ref="A2:G2"/>
    <mergeCell ref="A3:B3"/>
    <mergeCell ref="A4:A7"/>
    <mergeCell ref="A17:G17"/>
    <mergeCell ref="A18:B18"/>
  </mergeCells>
  <printOptions horizontalCentered="1" verticalCentered="1"/>
  <pageMargins left="0.17" right="0.16" top="0.15748031496062992" bottom="0.2362204724409449" header="0.15748031496062992" footer="0.2362204724409449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4"/>
  <sheetViews>
    <sheetView view="pageBreakPreview" zoomScale="75" zoomScaleNormal="75" zoomScaleSheetLayoutView="75" zoomScalePageLayoutView="0" workbookViewId="0" topLeftCell="D40">
      <selection activeCell="H42" sqref="H42"/>
    </sheetView>
  </sheetViews>
  <sheetFormatPr defaultColWidth="9.00390625" defaultRowHeight="12.75"/>
  <cols>
    <col min="1" max="1" width="4.25390625" style="320" customWidth="1"/>
    <col min="2" max="2" width="29.25390625" style="3" customWidth="1"/>
    <col min="3" max="4" width="8.625" style="3" customWidth="1"/>
    <col min="5" max="5" width="8.75390625" style="3" customWidth="1"/>
    <col min="6" max="18" width="8.625" style="3" customWidth="1"/>
    <col min="19" max="16384" width="9.125" style="3" customWidth="1"/>
  </cols>
  <sheetData>
    <row r="1" spans="1:18" ht="30" customHeight="1">
      <c r="A1" s="577" t="s">
        <v>321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570" t="s">
        <v>322</v>
      </c>
      <c r="R1" s="571"/>
    </row>
    <row r="2" spans="1:18" ht="23.25" customHeight="1">
      <c r="A2" s="547" t="s">
        <v>323</v>
      </c>
      <c r="B2" s="511"/>
      <c r="C2" s="550" t="s">
        <v>324</v>
      </c>
      <c r="D2" s="572"/>
      <c r="E2" s="572"/>
      <c r="F2" s="573"/>
      <c r="G2" s="574" t="s">
        <v>325</v>
      </c>
      <c r="H2" s="547"/>
      <c r="I2" s="547"/>
      <c r="J2" s="547"/>
      <c r="K2" s="575" t="s">
        <v>326</v>
      </c>
      <c r="L2" s="575"/>
      <c r="M2" s="575"/>
      <c r="N2" s="576"/>
      <c r="O2" s="550" t="s">
        <v>327</v>
      </c>
      <c r="P2" s="547"/>
      <c r="Q2" s="547"/>
      <c r="R2" s="551"/>
    </row>
    <row r="3" spans="1:18" ht="12.75">
      <c r="A3" s="548"/>
      <c r="B3" s="511"/>
      <c r="C3" s="243" t="s">
        <v>2</v>
      </c>
      <c r="D3" s="244" t="s">
        <v>3</v>
      </c>
      <c r="E3" s="244" t="s">
        <v>0</v>
      </c>
      <c r="F3" s="245" t="s">
        <v>328</v>
      </c>
      <c r="G3" s="246" t="s">
        <v>2</v>
      </c>
      <c r="H3" s="244" t="s">
        <v>3</v>
      </c>
      <c r="I3" s="244" t="s">
        <v>0</v>
      </c>
      <c r="J3" s="244" t="s">
        <v>329</v>
      </c>
      <c r="K3" s="244" t="s">
        <v>2</v>
      </c>
      <c r="L3" s="244" t="s">
        <v>3</v>
      </c>
      <c r="M3" s="244" t="s">
        <v>0</v>
      </c>
      <c r="N3" s="247" t="s">
        <v>328</v>
      </c>
      <c r="O3" s="243" t="s">
        <v>2</v>
      </c>
      <c r="P3" s="244" t="s">
        <v>3</v>
      </c>
      <c r="Q3" s="244" t="s">
        <v>0</v>
      </c>
      <c r="R3" s="248" t="s">
        <v>328</v>
      </c>
    </row>
    <row r="4" spans="1:18" ht="13.5" customHeight="1">
      <c r="A4" s="531" t="s">
        <v>330</v>
      </c>
      <c r="B4" s="249" t="s">
        <v>331</v>
      </c>
      <c r="C4" s="535"/>
      <c r="D4" s="561"/>
      <c r="E4" s="2">
        <v>158</v>
      </c>
      <c r="F4" s="539"/>
      <c r="G4" s="533"/>
      <c r="H4" s="561"/>
      <c r="I4" s="4">
        <v>81</v>
      </c>
      <c r="J4" s="566"/>
      <c r="K4" s="568"/>
      <c r="L4" s="561"/>
      <c r="M4" s="4">
        <v>1</v>
      </c>
      <c r="N4" s="533"/>
      <c r="O4" s="535"/>
      <c r="P4" s="561"/>
      <c r="Q4" s="2">
        <v>116</v>
      </c>
      <c r="R4" s="563"/>
    </row>
    <row r="5" spans="1:18" ht="13.5" customHeight="1">
      <c r="A5" s="531"/>
      <c r="B5" s="251" t="s">
        <v>332</v>
      </c>
      <c r="C5" s="525"/>
      <c r="D5" s="520"/>
      <c r="E5" s="2">
        <v>8</v>
      </c>
      <c r="F5" s="509"/>
      <c r="G5" s="520"/>
      <c r="H5" s="520"/>
      <c r="I5" s="4">
        <v>3</v>
      </c>
      <c r="J5" s="515"/>
      <c r="K5" s="519"/>
      <c r="L5" s="520"/>
      <c r="M5" s="4">
        <v>0</v>
      </c>
      <c r="N5" s="520"/>
      <c r="O5" s="525"/>
      <c r="P5" s="520"/>
      <c r="Q5" s="2">
        <v>33</v>
      </c>
      <c r="R5" s="509"/>
    </row>
    <row r="6" spans="1:18" ht="13.5" customHeight="1">
      <c r="A6" s="531"/>
      <c r="B6" s="251" t="s">
        <v>333</v>
      </c>
      <c r="C6" s="525"/>
      <c r="D6" s="520"/>
      <c r="E6" s="2">
        <v>1895</v>
      </c>
      <c r="F6" s="509"/>
      <c r="G6" s="520"/>
      <c r="H6" s="520"/>
      <c r="I6" s="4">
        <v>999</v>
      </c>
      <c r="J6" s="515"/>
      <c r="K6" s="519"/>
      <c r="L6" s="520"/>
      <c r="M6" s="4">
        <v>1</v>
      </c>
      <c r="N6" s="520"/>
      <c r="O6" s="525"/>
      <c r="P6" s="520"/>
      <c r="Q6" s="2">
        <v>1379</v>
      </c>
      <c r="R6" s="509"/>
    </row>
    <row r="7" spans="1:18" ht="13.5" customHeight="1">
      <c r="A7" s="531"/>
      <c r="B7" s="251" t="s">
        <v>332</v>
      </c>
      <c r="C7" s="525"/>
      <c r="D7" s="520"/>
      <c r="E7" s="2">
        <v>97</v>
      </c>
      <c r="F7" s="509"/>
      <c r="G7" s="520"/>
      <c r="H7" s="520"/>
      <c r="I7" s="4">
        <v>19</v>
      </c>
      <c r="J7" s="515"/>
      <c r="K7" s="519"/>
      <c r="L7" s="520"/>
      <c r="M7" s="4">
        <v>0</v>
      </c>
      <c r="N7" s="520"/>
      <c r="O7" s="525"/>
      <c r="P7" s="520"/>
      <c r="Q7" s="2">
        <v>247</v>
      </c>
      <c r="R7" s="509"/>
    </row>
    <row r="8" spans="1:18" ht="13.5" customHeight="1">
      <c r="A8" s="531"/>
      <c r="B8" s="251" t="s">
        <v>334</v>
      </c>
      <c r="C8" s="525"/>
      <c r="D8" s="520"/>
      <c r="E8" s="2">
        <v>351</v>
      </c>
      <c r="F8" s="509"/>
      <c r="G8" s="520"/>
      <c r="H8" s="520"/>
      <c r="I8" s="4">
        <v>265</v>
      </c>
      <c r="J8" s="515"/>
      <c r="K8" s="519"/>
      <c r="L8" s="520"/>
      <c r="M8" s="4">
        <v>57</v>
      </c>
      <c r="N8" s="520"/>
      <c r="O8" s="525"/>
      <c r="P8" s="520"/>
      <c r="Q8" s="2">
        <v>226</v>
      </c>
      <c r="R8" s="509"/>
    </row>
    <row r="9" spans="1:18" ht="13.5" customHeight="1">
      <c r="A9" s="531"/>
      <c r="B9" s="251" t="s">
        <v>332</v>
      </c>
      <c r="C9" s="525"/>
      <c r="D9" s="520"/>
      <c r="E9" s="2">
        <v>16</v>
      </c>
      <c r="F9" s="509"/>
      <c r="G9" s="520"/>
      <c r="H9" s="520"/>
      <c r="I9" s="4">
        <v>1</v>
      </c>
      <c r="J9" s="515"/>
      <c r="K9" s="519"/>
      <c r="L9" s="520"/>
      <c r="M9" s="4">
        <v>0</v>
      </c>
      <c r="N9" s="520"/>
      <c r="O9" s="525"/>
      <c r="P9" s="520"/>
      <c r="Q9" s="2">
        <v>8</v>
      </c>
      <c r="R9" s="509"/>
    </row>
    <row r="10" spans="1:18" ht="13.5" customHeight="1" thickBot="1">
      <c r="A10" s="565"/>
      <c r="B10" s="252" t="s">
        <v>335</v>
      </c>
      <c r="C10" s="562"/>
      <c r="D10" s="560"/>
      <c r="E10" s="253">
        <v>24</v>
      </c>
      <c r="F10" s="564"/>
      <c r="G10" s="560"/>
      <c r="H10" s="560"/>
      <c r="I10" s="254">
        <v>12</v>
      </c>
      <c r="J10" s="567"/>
      <c r="K10" s="569"/>
      <c r="L10" s="560"/>
      <c r="M10" s="254">
        <v>1</v>
      </c>
      <c r="N10" s="560"/>
      <c r="O10" s="562"/>
      <c r="P10" s="560"/>
      <c r="Q10" s="253">
        <v>10</v>
      </c>
      <c r="R10" s="564"/>
    </row>
    <row r="11" spans="1:18" ht="13.5" customHeight="1">
      <c r="A11" s="531" t="s">
        <v>336</v>
      </c>
      <c r="B11" s="251" t="s">
        <v>337</v>
      </c>
      <c r="C11" s="255">
        <v>1850</v>
      </c>
      <c r="D11" s="2">
        <v>2000</v>
      </c>
      <c r="E11" s="2">
        <v>2456</v>
      </c>
      <c r="F11" s="256">
        <f>E11/D11</f>
        <v>1.228</v>
      </c>
      <c r="G11" s="2">
        <v>160</v>
      </c>
      <c r="H11" s="2">
        <v>160</v>
      </c>
      <c r="I11" s="2">
        <v>1856</v>
      </c>
      <c r="J11" s="257">
        <f>I11/H11</f>
        <v>11.6</v>
      </c>
      <c r="K11" s="258">
        <v>0</v>
      </c>
      <c r="L11" s="2">
        <v>22</v>
      </c>
      <c r="M11" s="2">
        <v>30</v>
      </c>
      <c r="N11" s="259">
        <f>M11/L11</f>
        <v>1.3636363636363635</v>
      </c>
      <c r="O11" s="255">
        <v>3000</v>
      </c>
      <c r="P11" s="2">
        <v>3000</v>
      </c>
      <c r="Q11" s="2">
        <v>1736</v>
      </c>
      <c r="R11" s="256">
        <f>Q11/P11</f>
        <v>0.5786666666666667</v>
      </c>
    </row>
    <row r="12" spans="1:18" ht="13.5" customHeight="1">
      <c r="A12" s="531"/>
      <c r="B12" s="251" t="s">
        <v>338</v>
      </c>
      <c r="C12" s="255">
        <v>65000</v>
      </c>
      <c r="D12" s="2">
        <v>70500</v>
      </c>
      <c r="E12" s="2">
        <v>76716</v>
      </c>
      <c r="F12" s="256">
        <f aca="true" t="shared" si="0" ref="F12:F25">E12/D12</f>
        <v>1.0881702127659574</v>
      </c>
      <c r="G12" s="2">
        <v>16260</v>
      </c>
      <c r="H12" s="2">
        <v>17760</v>
      </c>
      <c r="I12" s="2">
        <v>12327</v>
      </c>
      <c r="J12" s="257">
        <f aca="true" t="shared" si="1" ref="J12:J25">I12/H12</f>
        <v>0.6940878378378378</v>
      </c>
      <c r="K12" s="258">
        <v>1500</v>
      </c>
      <c r="L12" s="2">
        <v>1350</v>
      </c>
      <c r="M12" s="2">
        <v>1149</v>
      </c>
      <c r="N12" s="259">
        <f>M12/L12</f>
        <v>0.8511111111111112</v>
      </c>
      <c r="O12" s="255">
        <v>24800</v>
      </c>
      <c r="P12" s="2">
        <v>28790</v>
      </c>
      <c r="Q12" s="2">
        <v>35002</v>
      </c>
      <c r="R12" s="256">
        <f aca="true" t="shared" si="2" ref="R12:R25">Q12/P12</f>
        <v>1.215769364362626</v>
      </c>
    </row>
    <row r="13" spans="1:18" ht="13.5" customHeight="1">
      <c r="A13" s="531"/>
      <c r="B13" s="251" t="s">
        <v>339</v>
      </c>
      <c r="C13" s="255">
        <v>1200</v>
      </c>
      <c r="D13" s="2">
        <v>1900</v>
      </c>
      <c r="E13" s="2">
        <v>1641</v>
      </c>
      <c r="F13" s="256">
        <f t="shared" si="0"/>
        <v>0.8636842105263158</v>
      </c>
      <c r="G13" s="2">
        <v>80</v>
      </c>
      <c r="H13" s="2">
        <v>80</v>
      </c>
      <c r="I13" s="2">
        <v>8</v>
      </c>
      <c r="J13" s="257">
        <f t="shared" si="1"/>
        <v>0.1</v>
      </c>
      <c r="K13" s="258">
        <v>0</v>
      </c>
      <c r="L13" s="2">
        <v>0</v>
      </c>
      <c r="M13" s="2">
        <v>0</v>
      </c>
      <c r="N13" s="259">
        <v>0</v>
      </c>
      <c r="O13" s="255">
        <v>200</v>
      </c>
      <c r="P13" s="2">
        <v>200</v>
      </c>
      <c r="Q13" s="2">
        <v>318</v>
      </c>
      <c r="R13" s="256">
        <f t="shared" si="2"/>
        <v>1.59</v>
      </c>
    </row>
    <row r="14" spans="1:18" ht="13.5" customHeight="1">
      <c r="A14" s="531"/>
      <c r="B14" s="251" t="s">
        <v>340</v>
      </c>
      <c r="C14" s="255">
        <v>1900</v>
      </c>
      <c r="D14" s="2">
        <v>2000</v>
      </c>
      <c r="E14" s="2">
        <v>1711</v>
      </c>
      <c r="F14" s="256">
        <f t="shared" si="0"/>
        <v>0.8555</v>
      </c>
      <c r="G14" s="2">
        <v>900</v>
      </c>
      <c r="H14" s="2">
        <v>900</v>
      </c>
      <c r="I14" s="2">
        <v>802</v>
      </c>
      <c r="J14" s="257">
        <f t="shared" si="1"/>
        <v>0.8911111111111111</v>
      </c>
      <c r="K14" s="258">
        <v>0</v>
      </c>
      <c r="L14" s="2">
        <v>0</v>
      </c>
      <c r="M14" s="2">
        <v>0</v>
      </c>
      <c r="N14" s="259">
        <v>0</v>
      </c>
      <c r="O14" s="255">
        <v>1900</v>
      </c>
      <c r="P14" s="2">
        <v>1900</v>
      </c>
      <c r="Q14" s="2">
        <v>2571</v>
      </c>
      <c r="R14" s="256">
        <f t="shared" si="2"/>
        <v>1.3531578947368421</v>
      </c>
    </row>
    <row r="15" spans="1:18" ht="13.5" customHeight="1">
      <c r="A15" s="531"/>
      <c r="B15" s="251" t="s">
        <v>341</v>
      </c>
      <c r="C15" s="255">
        <v>1000</v>
      </c>
      <c r="D15" s="2">
        <v>1300</v>
      </c>
      <c r="E15" s="2">
        <v>999</v>
      </c>
      <c r="F15" s="256">
        <f t="shared" si="0"/>
        <v>0.7684615384615384</v>
      </c>
      <c r="G15" s="2">
        <v>80</v>
      </c>
      <c r="H15" s="2">
        <v>80</v>
      </c>
      <c r="I15" s="2">
        <v>47</v>
      </c>
      <c r="J15" s="257">
        <f t="shared" si="1"/>
        <v>0.5875</v>
      </c>
      <c r="K15" s="258">
        <v>0</v>
      </c>
      <c r="L15" s="2">
        <v>0</v>
      </c>
      <c r="M15" s="2">
        <v>0</v>
      </c>
      <c r="N15" s="259">
        <v>0</v>
      </c>
      <c r="O15" s="255">
        <v>300</v>
      </c>
      <c r="P15" s="2">
        <v>300</v>
      </c>
      <c r="Q15" s="2">
        <v>217</v>
      </c>
      <c r="R15" s="256">
        <f t="shared" si="2"/>
        <v>0.7233333333333334</v>
      </c>
    </row>
    <row r="16" spans="1:18" ht="13.5" customHeight="1">
      <c r="A16" s="531"/>
      <c r="B16" s="251" t="s">
        <v>342</v>
      </c>
      <c r="C16" s="255">
        <v>4450</v>
      </c>
      <c r="D16" s="2">
        <v>3750</v>
      </c>
      <c r="E16" s="2">
        <v>3038</v>
      </c>
      <c r="F16" s="256">
        <f t="shared" si="0"/>
        <v>0.8101333333333334</v>
      </c>
      <c r="G16" s="2">
        <v>2050</v>
      </c>
      <c r="H16" s="2">
        <v>2150</v>
      </c>
      <c r="I16" s="2">
        <v>2776</v>
      </c>
      <c r="J16" s="257">
        <f t="shared" si="1"/>
        <v>1.2911627906976744</v>
      </c>
      <c r="K16" s="258">
        <v>1500</v>
      </c>
      <c r="L16" s="2">
        <v>2513</v>
      </c>
      <c r="M16" s="2">
        <v>2510</v>
      </c>
      <c r="N16" s="259">
        <f>M16/L16</f>
        <v>0.9988062077198567</v>
      </c>
      <c r="O16" s="255">
        <v>5200</v>
      </c>
      <c r="P16" s="2">
        <v>5200</v>
      </c>
      <c r="Q16" s="2">
        <v>3680</v>
      </c>
      <c r="R16" s="256">
        <f t="shared" si="2"/>
        <v>0.7076923076923077</v>
      </c>
    </row>
    <row r="17" spans="1:18" ht="13.5" customHeight="1">
      <c r="A17" s="531"/>
      <c r="B17" s="251" t="s">
        <v>343</v>
      </c>
      <c r="C17" s="255">
        <v>200</v>
      </c>
      <c r="D17" s="2">
        <v>50</v>
      </c>
      <c r="E17" s="2">
        <v>17</v>
      </c>
      <c r="F17" s="256">
        <f t="shared" si="0"/>
        <v>0.34</v>
      </c>
      <c r="G17" s="2">
        <v>30</v>
      </c>
      <c r="H17" s="2">
        <v>30</v>
      </c>
      <c r="I17" s="2">
        <v>0</v>
      </c>
      <c r="J17" s="257">
        <f t="shared" si="1"/>
        <v>0</v>
      </c>
      <c r="K17" s="258">
        <v>0</v>
      </c>
      <c r="L17" s="2">
        <v>0</v>
      </c>
      <c r="M17" s="2">
        <v>0</v>
      </c>
      <c r="N17" s="259">
        <v>0</v>
      </c>
      <c r="O17" s="255">
        <v>0</v>
      </c>
      <c r="P17" s="2">
        <v>0</v>
      </c>
      <c r="Q17" s="2">
        <v>15</v>
      </c>
      <c r="R17" s="256">
        <v>0</v>
      </c>
    </row>
    <row r="18" spans="1:18" ht="13.5" customHeight="1">
      <c r="A18" s="531"/>
      <c r="B18" s="251" t="s">
        <v>344</v>
      </c>
      <c r="C18" s="255">
        <v>8500</v>
      </c>
      <c r="D18" s="2">
        <v>10000</v>
      </c>
      <c r="E18" s="2">
        <v>8334</v>
      </c>
      <c r="F18" s="256">
        <f t="shared" si="0"/>
        <v>0.8334</v>
      </c>
      <c r="G18" s="2">
        <v>3500</v>
      </c>
      <c r="H18" s="2">
        <v>5500</v>
      </c>
      <c r="I18" s="2">
        <v>5053</v>
      </c>
      <c r="J18" s="257">
        <f t="shared" si="1"/>
        <v>0.9187272727272727</v>
      </c>
      <c r="K18" s="258">
        <v>1700</v>
      </c>
      <c r="L18" s="2">
        <v>2000</v>
      </c>
      <c r="M18" s="2">
        <v>1981</v>
      </c>
      <c r="N18" s="259">
        <f>M18/L18</f>
        <v>0.9905</v>
      </c>
      <c r="O18" s="255">
        <v>6400</v>
      </c>
      <c r="P18" s="2">
        <v>6400</v>
      </c>
      <c r="Q18" s="2">
        <v>4388</v>
      </c>
      <c r="R18" s="256">
        <f t="shared" si="2"/>
        <v>0.685625</v>
      </c>
    </row>
    <row r="19" spans="1:18" ht="13.5" customHeight="1">
      <c r="A19" s="531"/>
      <c r="B19" s="251" t="s">
        <v>345</v>
      </c>
      <c r="C19" s="255">
        <v>150</v>
      </c>
      <c r="D19" s="2">
        <v>150</v>
      </c>
      <c r="E19" s="2">
        <v>0</v>
      </c>
      <c r="F19" s="256">
        <f t="shared" si="0"/>
        <v>0</v>
      </c>
      <c r="G19" s="2">
        <v>0</v>
      </c>
      <c r="H19" s="2">
        <v>0</v>
      </c>
      <c r="I19" s="2">
        <v>0</v>
      </c>
      <c r="J19" s="257">
        <v>0</v>
      </c>
      <c r="K19" s="258">
        <v>0</v>
      </c>
      <c r="L19" s="2">
        <v>0</v>
      </c>
      <c r="M19" s="2">
        <v>0</v>
      </c>
      <c r="N19" s="259">
        <v>0</v>
      </c>
      <c r="O19" s="255">
        <v>0</v>
      </c>
      <c r="P19" s="2">
        <v>0</v>
      </c>
      <c r="Q19" s="2">
        <v>0</v>
      </c>
      <c r="R19" s="256">
        <v>0</v>
      </c>
    </row>
    <row r="20" spans="1:18" ht="13.5" customHeight="1">
      <c r="A20" s="531"/>
      <c r="B20" s="251" t="s">
        <v>346</v>
      </c>
      <c r="C20" s="255">
        <v>0</v>
      </c>
      <c r="D20" s="2">
        <v>0</v>
      </c>
      <c r="E20" s="2">
        <v>0</v>
      </c>
      <c r="F20" s="256">
        <v>0</v>
      </c>
      <c r="G20" s="2">
        <v>0</v>
      </c>
      <c r="H20" s="2">
        <v>0</v>
      </c>
      <c r="I20" s="2">
        <v>1</v>
      </c>
      <c r="J20" s="257">
        <v>0</v>
      </c>
      <c r="K20" s="258">
        <v>0</v>
      </c>
      <c r="L20" s="2">
        <v>0</v>
      </c>
      <c r="M20" s="2">
        <v>0</v>
      </c>
      <c r="N20" s="259">
        <v>0</v>
      </c>
      <c r="O20" s="255">
        <v>0</v>
      </c>
      <c r="P20" s="2">
        <v>0</v>
      </c>
      <c r="Q20" s="2">
        <v>0</v>
      </c>
      <c r="R20" s="256">
        <v>0</v>
      </c>
    </row>
    <row r="21" spans="1:18" ht="13.5" customHeight="1">
      <c r="A21" s="531"/>
      <c r="B21" s="251" t="s">
        <v>347</v>
      </c>
      <c r="C21" s="255">
        <v>0</v>
      </c>
      <c r="D21" s="2">
        <v>0</v>
      </c>
      <c r="E21" s="2">
        <v>4492</v>
      </c>
      <c r="F21" s="256">
        <v>0</v>
      </c>
      <c r="G21" s="2">
        <v>1140</v>
      </c>
      <c r="H21" s="2">
        <v>1140</v>
      </c>
      <c r="I21" s="2">
        <v>2051</v>
      </c>
      <c r="J21" s="257">
        <f t="shared" si="1"/>
        <v>1.7991228070175438</v>
      </c>
      <c r="K21" s="258">
        <v>0</v>
      </c>
      <c r="L21" s="2">
        <v>0</v>
      </c>
      <c r="M21" s="2">
        <v>0</v>
      </c>
      <c r="N21" s="259">
        <v>0</v>
      </c>
      <c r="O21" s="255">
        <v>0</v>
      </c>
      <c r="P21" s="2">
        <v>0</v>
      </c>
      <c r="Q21" s="2">
        <v>1976</v>
      </c>
      <c r="R21" s="256">
        <v>0</v>
      </c>
    </row>
    <row r="22" spans="1:18" ht="13.5" customHeight="1">
      <c r="A22" s="531"/>
      <c r="B22" s="251" t="s">
        <v>348</v>
      </c>
      <c r="C22" s="255">
        <v>0</v>
      </c>
      <c r="D22" s="2">
        <v>0</v>
      </c>
      <c r="E22" s="2">
        <v>1694</v>
      </c>
      <c r="F22" s="256">
        <v>0</v>
      </c>
      <c r="G22" s="2">
        <v>0</v>
      </c>
      <c r="H22" s="2">
        <v>0</v>
      </c>
      <c r="I22" s="2">
        <v>33</v>
      </c>
      <c r="J22" s="257">
        <v>0</v>
      </c>
      <c r="K22" s="258">
        <v>0</v>
      </c>
      <c r="L22" s="2">
        <v>0</v>
      </c>
      <c r="M22" s="2">
        <v>0</v>
      </c>
      <c r="N22" s="259">
        <v>0</v>
      </c>
      <c r="O22" s="255">
        <v>0</v>
      </c>
      <c r="P22" s="2">
        <v>0</v>
      </c>
      <c r="Q22" s="2">
        <v>3729</v>
      </c>
      <c r="R22" s="256">
        <v>0</v>
      </c>
    </row>
    <row r="23" spans="1:18" ht="13.5" customHeight="1">
      <c r="A23" s="531"/>
      <c r="B23" s="251" t="s">
        <v>349</v>
      </c>
      <c r="C23" s="255">
        <v>0</v>
      </c>
      <c r="D23" s="2">
        <v>0</v>
      </c>
      <c r="E23" s="2">
        <v>3004</v>
      </c>
      <c r="F23" s="256">
        <v>0</v>
      </c>
      <c r="G23" s="2">
        <v>0</v>
      </c>
      <c r="H23" s="2">
        <v>0</v>
      </c>
      <c r="I23" s="2">
        <v>1390</v>
      </c>
      <c r="J23" s="257">
        <v>0</v>
      </c>
      <c r="K23" s="258">
        <v>0</v>
      </c>
      <c r="L23" s="2">
        <v>0</v>
      </c>
      <c r="M23" s="2">
        <v>0</v>
      </c>
      <c r="N23" s="259">
        <v>0</v>
      </c>
      <c r="O23" s="255">
        <v>0</v>
      </c>
      <c r="P23" s="2">
        <v>0</v>
      </c>
      <c r="Q23" s="2">
        <v>1318</v>
      </c>
      <c r="R23" s="256">
        <v>0</v>
      </c>
    </row>
    <row r="24" spans="1:18" ht="13.5" customHeight="1">
      <c r="A24" s="531"/>
      <c r="B24" s="251" t="s">
        <v>350</v>
      </c>
      <c r="C24" s="255">
        <v>0</v>
      </c>
      <c r="D24" s="2">
        <v>0</v>
      </c>
      <c r="E24" s="2">
        <v>1548</v>
      </c>
      <c r="F24" s="256">
        <v>0</v>
      </c>
      <c r="G24" s="2">
        <v>0</v>
      </c>
      <c r="H24" s="2">
        <v>0</v>
      </c>
      <c r="I24" s="2">
        <v>624</v>
      </c>
      <c r="J24" s="257">
        <v>0</v>
      </c>
      <c r="K24" s="258">
        <v>0</v>
      </c>
      <c r="L24" s="2">
        <v>0</v>
      </c>
      <c r="M24" s="2">
        <v>0</v>
      </c>
      <c r="N24" s="259">
        <v>0</v>
      </c>
      <c r="O24" s="255">
        <v>0</v>
      </c>
      <c r="P24" s="2">
        <v>0</v>
      </c>
      <c r="Q24" s="2">
        <v>804</v>
      </c>
      <c r="R24" s="256">
        <v>0</v>
      </c>
    </row>
    <row r="25" spans="1:18" ht="13.5" customHeight="1">
      <c r="A25" s="531"/>
      <c r="B25" s="251" t="s">
        <v>351</v>
      </c>
      <c r="C25" s="255">
        <v>550</v>
      </c>
      <c r="D25" s="2">
        <v>450</v>
      </c>
      <c r="E25" s="2">
        <v>298</v>
      </c>
      <c r="F25" s="256">
        <f t="shared" si="0"/>
        <v>0.6622222222222223</v>
      </c>
      <c r="G25" s="2">
        <v>970</v>
      </c>
      <c r="H25" s="2">
        <v>480</v>
      </c>
      <c r="I25" s="2">
        <v>941</v>
      </c>
      <c r="J25" s="257">
        <f t="shared" si="1"/>
        <v>1.9604166666666667</v>
      </c>
      <c r="K25" s="258">
        <v>3500</v>
      </c>
      <c r="L25" s="2">
        <v>2320</v>
      </c>
      <c r="M25" s="2">
        <v>2042</v>
      </c>
      <c r="N25" s="259">
        <f>M25/L25</f>
        <v>0.8801724137931034</v>
      </c>
      <c r="O25" s="255">
        <v>270</v>
      </c>
      <c r="P25" s="2">
        <v>270</v>
      </c>
      <c r="Q25" s="2">
        <v>70</v>
      </c>
      <c r="R25" s="256">
        <f t="shared" si="2"/>
        <v>0.25925925925925924</v>
      </c>
    </row>
    <row r="26" spans="1:18" ht="13.5" customHeight="1">
      <c r="A26" s="531"/>
      <c r="B26" s="251" t="s">
        <v>352</v>
      </c>
      <c r="C26" s="255">
        <v>0</v>
      </c>
      <c r="D26" s="2">
        <v>0</v>
      </c>
      <c r="E26" s="2">
        <v>0</v>
      </c>
      <c r="F26" s="256">
        <v>0</v>
      </c>
      <c r="G26" s="2">
        <v>0</v>
      </c>
      <c r="H26" s="2">
        <v>0</v>
      </c>
      <c r="I26" s="2">
        <v>0</v>
      </c>
      <c r="J26" s="257">
        <v>0</v>
      </c>
      <c r="K26" s="258">
        <v>0</v>
      </c>
      <c r="L26" s="2">
        <v>0</v>
      </c>
      <c r="M26" s="2">
        <v>0</v>
      </c>
      <c r="N26" s="259">
        <v>0</v>
      </c>
      <c r="O26" s="255">
        <v>0</v>
      </c>
      <c r="P26" s="2">
        <v>0</v>
      </c>
      <c r="Q26" s="2">
        <v>0</v>
      </c>
      <c r="R26" s="256">
        <v>0</v>
      </c>
    </row>
    <row r="27" spans="1:18" ht="13.5" customHeight="1">
      <c r="A27" s="531"/>
      <c r="B27" s="251" t="s">
        <v>353</v>
      </c>
      <c r="C27" s="255">
        <v>0</v>
      </c>
      <c r="D27" s="2">
        <v>0</v>
      </c>
      <c r="E27" s="2">
        <v>0</v>
      </c>
      <c r="F27" s="256">
        <v>0</v>
      </c>
      <c r="G27" s="2">
        <v>0</v>
      </c>
      <c r="H27" s="2">
        <v>0</v>
      </c>
      <c r="I27" s="2">
        <v>0</v>
      </c>
      <c r="J27" s="257">
        <v>0</v>
      </c>
      <c r="K27" s="258">
        <v>0</v>
      </c>
      <c r="L27" s="2">
        <v>0</v>
      </c>
      <c r="M27" s="2">
        <v>0</v>
      </c>
      <c r="N27" s="259">
        <v>0</v>
      </c>
      <c r="O27" s="255">
        <v>0</v>
      </c>
      <c r="P27" s="2">
        <v>0</v>
      </c>
      <c r="Q27" s="2">
        <v>0</v>
      </c>
      <c r="R27" s="256">
        <v>0</v>
      </c>
    </row>
    <row r="28" spans="1:18" ht="13.5" customHeight="1">
      <c r="A28" s="531"/>
      <c r="B28" s="260" t="s">
        <v>354</v>
      </c>
      <c r="C28" s="261">
        <v>0</v>
      </c>
      <c r="D28" s="262">
        <v>0</v>
      </c>
      <c r="E28" s="262">
        <v>0</v>
      </c>
      <c r="F28" s="256">
        <v>0</v>
      </c>
      <c r="G28" s="262">
        <v>0</v>
      </c>
      <c r="H28" s="262">
        <v>0</v>
      </c>
      <c r="I28" s="262">
        <v>0</v>
      </c>
      <c r="J28" s="257">
        <v>0</v>
      </c>
      <c r="K28" s="263">
        <v>0</v>
      </c>
      <c r="L28" s="262">
        <v>0</v>
      </c>
      <c r="M28" s="262">
        <v>0</v>
      </c>
      <c r="N28" s="259">
        <v>0</v>
      </c>
      <c r="O28" s="261">
        <v>0</v>
      </c>
      <c r="P28" s="262">
        <v>0</v>
      </c>
      <c r="Q28" s="262">
        <v>0</v>
      </c>
      <c r="R28" s="256">
        <v>0</v>
      </c>
    </row>
    <row r="29" spans="1:18" ht="18.75" customHeight="1" thickBot="1">
      <c r="A29" s="565"/>
      <c r="B29" s="252" t="s">
        <v>355</v>
      </c>
      <c r="C29" s="264">
        <f>SUM(C11:C28)</f>
        <v>84800</v>
      </c>
      <c r="D29" s="265">
        <f aca="true" t="shared" si="3" ref="D29:Q29">SUM(D11:D28)</f>
        <v>92100</v>
      </c>
      <c r="E29" s="265">
        <f t="shared" si="3"/>
        <v>105948</v>
      </c>
      <c r="F29" s="266">
        <f>E29/D29</f>
        <v>1.150358306188925</v>
      </c>
      <c r="G29" s="265">
        <f t="shared" si="3"/>
        <v>25170</v>
      </c>
      <c r="H29" s="267">
        <f t="shared" si="3"/>
        <v>28280</v>
      </c>
      <c r="I29" s="267">
        <f t="shared" si="3"/>
        <v>27909</v>
      </c>
      <c r="J29" s="268">
        <f>I29/H29</f>
        <v>0.9868811881188119</v>
      </c>
      <c r="K29" s="267">
        <f t="shared" si="3"/>
        <v>8200</v>
      </c>
      <c r="L29" s="265">
        <f t="shared" si="3"/>
        <v>8205</v>
      </c>
      <c r="M29" s="265">
        <f t="shared" si="3"/>
        <v>7712</v>
      </c>
      <c r="N29" s="269">
        <f>M29/L29</f>
        <v>0.9399146861669714</v>
      </c>
      <c r="O29" s="264">
        <f t="shared" si="3"/>
        <v>42070</v>
      </c>
      <c r="P29" s="265">
        <f t="shared" si="3"/>
        <v>46060</v>
      </c>
      <c r="Q29" s="265">
        <f t="shared" si="3"/>
        <v>55824</v>
      </c>
      <c r="R29" s="266">
        <f>Q29/P29</f>
        <v>1.2119843682153713</v>
      </c>
    </row>
    <row r="30" spans="1:18" ht="13.5" customHeight="1">
      <c r="A30" s="531" t="s">
        <v>356</v>
      </c>
      <c r="B30" s="251" t="s">
        <v>357</v>
      </c>
      <c r="C30" s="255">
        <v>53094</v>
      </c>
      <c r="D30" s="2">
        <v>45094</v>
      </c>
      <c r="E30" s="2">
        <v>44865</v>
      </c>
      <c r="F30" s="256">
        <f>E30/D30</f>
        <v>0.9949217190757085</v>
      </c>
      <c r="G30" s="2">
        <v>23805</v>
      </c>
      <c r="H30" s="2">
        <v>26320</v>
      </c>
      <c r="I30" s="2">
        <v>30732</v>
      </c>
      <c r="J30" s="257">
        <f>I30/H30</f>
        <v>1.167629179331307</v>
      </c>
      <c r="K30" s="258">
        <v>0</v>
      </c>
      <c r="L30" s="2">
        <v>26</v>
      </c>
      <c r="M30" s="2">
        <v>29</v>
      </c>
      <c r="N30" s="259">
        <f>M30/L30</f>
        <v>1.1153846153846154</v>
      </c>
      <c r="O30" s="255">
        <v>28000</v>
      </c>
      <c r="P30" s="2">
        <v>28000</v>
      </c>
      <c r="Q30" s="2">
        <v>31239</v>
      </c>
      <c r="R30" s="256">
        <f>Q30/P30</f>
        <v>1.1156785714285715</v>
      </c>
    </row>
    <row r="31" spans="1:18" ht="13.5" customHeight="1">
      <c r="A31" s="531"/>
      <c r="B31" s="251" t="s">
        <v>358</v>
      </c>
      <c r="C31" s="255">
        <v>30750</v>
      </c>
      <c r="D31" s="2">
        <v>38750</v>
      </c>
      <c r="E31" s="2">
        <v>38899</v>
      </c>
      <c r="F31" s="256">
        <f>E31/D31</f>
        <v>1.0038451612903225</v>
      </c>
      <c r="G31" s="2">
        <v>2310</v>
      </c>
      <c r="H31" s="2">
        <v>9100</v>
      </c>
      <c r="I31" s="2">
        <v>13953</v>
      </c>
      <c r="J31" s="257">
        <f>I31/H31</f>
        <v>1.5332967032967033</v>
      </c>
      <c r="K31" s="258">
        <v>8500</v>
      </c>
      <c r="L31" s="2">
        <v>8200</v>
      </c>
      <c r="M31" s="2">
        <v>8312</v>
      </c>
      <c r="N31" s="259">
        <f>M31/L31</f>
        <v>1.0136585365853659</v>
      </c>
      <c r="O31" s="255">
        <v>7700</v>
      </c>
      <c r="P31" s="2">
        <v>7700</v>
      </c>
      <c r="Q31" s="2">
        <v>9408</v>
      </c>
      <c r="R31" s="256">
        <f aca="true" t="shared" si="4" ref="R31:R39">Q31/P31</f>
        <v>1.221818181818182</v>
      </c>
    </row>
    <row r="32" spans="1:18" ht="13.5" customHeight="1">
      <c r="A32" s="531"/>
      <c r="B32" s="251" t="s">
        <v>359</v>
      </c>
      <c r="C32" s="255">
        <v>0</v>
      </c>
      <c r="D32" s="2">
        <v>0</v>
      </c>
      <c r="E32" s="2">
        <v>0</v>
      </c>
      <c r="F32" s="256">
        <v>0</v>
      </c>
      <c r="G32" s="2">
        <v>0</v>
      </c>
      <c r="H32" s="2">
        <v>0</v>
      </c>
      <c r="I32" s="2">
        <v>0</v>
      </c>
      <c r="J32" s="257">
        <v>0</v>
      </c>
      <c r="K32" s="258">
        <v>0</v>
      </c>
      <c r="L32" s="2">
        <v>0</v>
      </c>
      <c r="M32" s="2">
        <v>0</v>
      </c>
      <c r="N32" s="259">
        <v>0</v>
      </c>
      <c r="O32" s="255">
        <v>0</v>
      </c>
      <c r="P32" s="2">
        <v>0</v>
      </c>
      <c r="Q32" s="2">
        <v>0</v>
      </c>
      <c r="R32" s="256">
        <v>0</v>
      </c>
    </row>
    <row r="33" spans="1:18" ht="13.5" customHeight="1">
      <c r="A33" s="531"/>
      <c r="B33" s="251" t="s">
        <v>360</v>
      </c>
      <c r="C33" s="255">
        <v>0</v>
      </c>
      <c r="D33" s="2">
        <v>0</v>
      </c>
      <c r="E33" s="2">
        <v>0</v>
      </c>
      <c r="F33" s="256">
        <v>0</v>
      </c>
      <c r="G33" s="2">
        <v>0</v>
      </c>
      <c r="H33" s="2">
        <v>0</v>
      </c>
      <c r="I33" s="2">
        <v>0</v>
      </c>
      <c r="J33" s="257">
        <v>0</v>
      </c>
      <c r="K33" s="258">
        <v>0</v>
      </c>
      <c r="L33" s="2">
        <v>0</v>
      </c>
      <c r="M33" s="2">
        <v>0</v>
      </c>
      <c r="N33" s="259">
        <v>0</v>
      </c>
      <c r="O33" s="255">
        <v>5100</v>
      </c>
      <c r="P33" s="2">
        <v>5100</v>
      </c>
      <c r="Q33" s="2">
        <v>0</v>
      </c>
      <c r="R33" s="256">
        <f t="shared" si="4"/>
        <v>0</v>
      </c>
    </row>
    <row r="34" spans="1:18" ht="13.5" customHeight="1">
      <c r="A34" s="531"/>
      <c r="B34" s="251" t="s">
        <v>361</v>
      </c>
      <c r="C34" s="255">
        <v>0</v>
      </c>
      <c r="D34" s="2">
        <v>0</v>
      </c>
      <c r="E34" s="2">
        <v>0</v>
      </c>
      <c r="F34" s="256">
        <v>0</v>
      </c>
      <c r="G34" s="2">
        <v>0</v>
      </c>
      <c r="H34" s="2">
        <v>0</v>
      </c>
      <c r="I34" s="2">
        <v>0</v>
      </c>
      <c r="J34" s="257">
        <v>0</v>
      </c>
      <c r="K34" s="258">
        <v>0</v>
      </c>
      <c r="L34" s="2">
        <v>0</v>
      </c>
      <c r="M34" s="2">
        <v>0</v>
      </c>
      <c r="N34" s="259">
        <v>0</v>
      </c>
      <c r="O34" s="255">
        <v>0</v>
      </c>
      <c r="P34" s="2">
        <v>0</v>
      </c>
      <c r="Q34" s="2">
        <v>0</v>
      </c>
      <c r="R34" s="256">
        <v>0</v>
      </c>
    </row>
    <row r="35" spans="1:18" ht="13.5" customHeight="1">
      <c r="A35" s="531"/>
      <c r="B35" s="251" t="s">
        <v>362</v>
      </c>
      <c r="C35" s="255">
        <v>185</v>
      </c>
      <c r="D35" s="2">
        <v>185</v>
      </c>
      <c r="E35" s="2">
        <v>126</v>
      </c>
      <c r="F35" s="256">
        <f>E35/D35</f>
        <v>0.6810810810810811</v>
      </c>
      <c r="G35" s="2">
        <v>420</v>
      </c>
      <c r="H35" s="2">
        <v>420</v>
      </c>
      <c r="I35" s="2">
        <v>1068</v>
      </c>
      <c r="J35" s="257">
        <f>I35/H35</f>
        <v>2.5428571428571427</v>
      </c>
      <c r="K35" s="258">
        <v>0</v>
      </c>
      <c r="L35" s="2">
        <v>15</v>
      </c>
      <c r="M35" s="2">
        <v>26</v>
      </c>
      <c r="N35" s="259">
        <f>M35/L35</f>
        <v>1.7333333333333334</v>
      </c>
      <c r="O35" s="255">
        <v>200</v>
      </c>
      <c r="P35" s="2">
        <v>200</v>
      </c>
      <c r="Q35" s="2">
        <v>30</v>
      </c>
      <c r="R35" s="256">
        <f t="shared" si="4"/>
        <v>0.15</v>
      </c>
    </row>
    <row r="36" spans="1:18" ht="13.5" customHeight="1">
      <c r="A36" s="531"/>
      <c r="B36" s="251" t="s">
        <v>347</v>
      </c>
      <c r="C36" s="255">
        <v>0</v>
      </c>
      <c r="D36" s="2">
        <v>0</v>
      </c>
      <c r="E36" s="2">
        <v>4492</v>
      </c>
      <c r="F36" s="256">
        <v>0</v>
      </c>
      <c r="G36" s="2">
        <v>0</v>
      </c>
      <c r="H36" s="2">
        <v>0</v>
      </c>
      <c r="I36" s="2">
        <v>2051</v>
      </c>
      <c r="J36" s="257">
        <v>0</v>
      </c>
      <c r="K36" s="258">
        <v>0</v>
      </c>
      <c r="L36" s="2">
        <v>0</v>
      </c>
      <c r="M36" s="2">
        <v>0</v>
      </c>
      <c r="N36" s="259">
        <v>0</v>
      </c>
      <c r="O36" s="255">
        <v>0</v>
      </c>
      <c r="P36" s="2">
        <v>0</v>
      </c>
      <c r="Q36" s="2">
        <v>1978</v>
      </c>
      <c r="R36" s="256">
        <v>0</v>
      </c>
    </row>
    <row r="37" spans="1:18" ht="13.5" customHeight="1">
      <c r="A37" s="531"/>
      <c r="B37" s="251" t="s">
        <v>363</v>
      </c>
      <c r="C37" s="255">
        <v>0</v>
      </c>
      <c r="D37" s="2">
        <v>0</v>
      </c>
      <c r="E37" s="2">
        <v>768</v>
      </c>
      <c r="F37" s="256">
        <v>0</v>
      </c>
      <c r="G37" s="2">
        <v>50</v>
      </c>
      <c r="H37" s="2">
        <v>50</v>
      </c>
      <c r="I37" s="2">
        <v>210</v>
      </c>
      <c r="J37" s="257">
        <f>I37/H37</f>
        <v>4.2</v>
      </c>
      <c r="K37" s="258">
        <v>0</v>
      </c>
      <c r="L37" s="2">
        <v>0</v>
      </c>
      <c r="M37" s="2">
        <v>0</v>
      </c>
      <c r="N37" s="259">
        <v>0</v>
      </c>
      <c r="O37" s="255">
        <v>300</v>
      </c>
      <c r="P37" s="2">
        <v>300</v>
      </c>
      <c r="Q37" s="2">
        <v>50</v>
      </c>
      <c r="R37" s="256">
        <f t="shared" si="4"/>
        <v>0.16666666666666666</v>
      </c>
    </row>
    <row r="38" spans="1:18" ht="13.5" customHeight="1">
      <c r="A38" s="531"/>
      <c r="B38" s="251" t="s">
        <v>364</v>
      </c>
      <c r="C38" s="255">
        <v>1600</v>
      </c>
      <c r="D38" s="2">
        <v>1600</v>
      </c>
      <c r="E38" s="2">
        <v>2589</v>
      </c>
      <c r="F38" s="256">
        <f>E38/D38</f>
        <v>1.618125</v>
      </c>
      <c r="G38" s="2">
        <v>0</v>
      </c>
      <c r="H38" s="2">
        <v>0</v>
      </c>
      <c r="I38" s="2">
        <v>2</v>
      </c>
      <c r="J38" s="257">
        <v>0</v>
      </c>
      <c r="K38" s="258">
        <v>0</v>
      </c>
      <c r="L38" s="2">
        <v>0</v>
      </c>
      <c r="M38" s="2">
        <v>0</v>
      </c>
      <c r="N38" s="259">
        <v>0</v>
      </c>
      <c r="O38" s="255">
        <v>400</v>
      </c>
      <c r="P38" s="2">
        <v>400</v>
      </c>
      <c r="Q38" s="2">
        <v>5455</v>
      </c>
      <c r="R38" s="256">
        <f t="shared" si="4"/>
        <v>13.6375</v>
      </c>
    </row>
    <row r="39" spans="1:18" ht="13.5" customHeight="1">
      <c r="A39" s="531"/>
      <c r="B39" s="251" t="s">
        <v>365</v>
      </c>
      <c r="C39" s="255">
        <v>23</v>
      </c>
      <c r="D39" s="2">
        <v>230</v>
      </c>
      <c r="E39" s="2">
        <v>212</v>
      </c>
      <c r="F39" s="256">
        <f>E39/D39</f>
        <v>0.9217391304347826</v>
      </c>
      <c r="G39" s="2">
        <v>0</v>
      </c>
      <c r="H39" s="2">
        <v>5</v>
      </c>
      <c r="I39" s="2">
        <v>124</v>
      </c>
      <c r="J39" s="257">
        <f>I39/H39</f>
        <v>24.8</v>
      </c>
      <c r="K39" s="258">
        <v>0</v>
      </c>
      <c r="L39" s="2">
        <v>0</v>
      </c>
      <c r="M39" s="2">
        <v>0</v>
      </c>
      <c r="N39" s="259">
        <v>0</v>
      </c>
      <c r="O39" s="255">
        <v>370</v>
      </c>
      <c r="P39" s="2">
        <v>370</v>
      </c>
      <c r="Q39" s="2">
        <v>8</v>
      </c>
      <c r="R39" s="256">
        <f t="shared" si="4"/>
        <v>0.021621621621621623</v>
      </c>
    </row>
    <row r="40" spans="1:18" ht="13.5" customHeight="1">
      <c r="A40" s="531"/>
      <c r="B40" s="251" t="s">
        <v>366</v>
      </c>
      <c r="C40" s="255">
        <v>0</v>
      </c>
      <c r="D40" s="2">
        <v>0</v>
      </c>
      <c r="E40" s="2">
        <v>0</v>
      </c>
      <c r="F40" s="256">
        <v>0</v>
      </c>
      <c r="G40" s="2">
        <v>0</v>
      </c>
      <c r="H40" s="2">
        <v>0</v>
      </c>
      <c r="I40" s="2">
        <v>0</v>
      </c>
      <c r="J40" s="257">
        <v>0</v>
      </c>
      <c r="K40" s="258">
        <v>0</v>
      </c>
      <c r="L40" s="2">
        <v>0</v>
      </c>
      <c r="M40" s="2">
        <v>0</v>
      </c>
      <c r="N40" s="259">
        <v>0</v>
      </c>
      <c r="O40" s="255">
        <v>0</v>
      </c>
      <c r="P40" s="2">
        <v>0</v>
      </c>
      <c r="Q40" s="2">
        <v>0</v>
      </c>
      <c r="R40" s="256">
        <v>0</v>
      </c>
    </row>
    <row r="41" spans="1:18" ht="13.5" customHeight="1">
      <c r="A41" s="531"/>
      <c r="B41" s="260" t="s">
        <v>355</v>
      </c>
      <c r="C41" s="270">
        <f>SUM(C30:C40)</f>
        <v>85652</v>
      </c>
      <c r="D41" s="271">
        <f>SUM(D30:D40)</f>
        <v>85859</v>
      </c>
      <c r="E41" s="271">
        <f>SUM(E30:E40)</f>
        <v>91951</v>
      </c>
      <c r="F41" s="272">
        <f>E41/D41</f>
        <v>1.0709535401064536</v>
      </c>
      <c r="G41" s="271">
        <f>SUM(G30:G40)</f>
        <v>26585</v>
      </c>
      <c r="H41" s="271">
        <f>SUM(H30:H40)</f>
        <v>35895</v>
      </c>
      <c r="I41" s="271">
        <f>SUM(I30:I40)</f>
        <v>48140</v>
      </c>
      <c r="J41" s="273">
        <f>I41/H41</f>
        <v>1.3411338626549658</v>
      </c>
      <c r="K41" s="274">
        <f>SUM(K30:K40)</f>
        <v>8500</v>
      </c>
      <c r="L41" s="271">
        <f>SUM(L30:L40)</f>
        <v>8241</v>
      </c>
      <c r="M41" s="271">
        <f>SUM(M30:M40)</f>
        <v>8367</v>
      </c>
      <c r="N41" s="275">
        <f>M41/L41</f>
        <v>1.0152894066254095</v>
      </c>
      <c r="O41" s="270">
        <f>SUM(O30:O40)</f>
        <v>42070</v>
      </c>
      <c r="P41" s="271">
        <f>SUM(P30:P40)</f>
        <v>42070</v>
      </c>
      <c r="Q41" s="271">
        <f>SUM(Q30:Q40)</f>
        <v>48168</v>
      </c>
      <c r="R41" s="272">
        <f>Q41/P41</f>
        <v>1.1449488946993107</v>
      </c>
    </row>
    <row r="42" spans="1:18" ht="18.75" customHeight="1" thickBot="1">
      <c r="A42" s="557" t="s">
        <v>367</v>
      </c>
      <c r="B42" s="558"/>
      <c r="C42" s="276">
        <f>C41-C29</f>
        <v>852</v>
      </c>
      <c r="D42" s="277">
        <f>D41-D29</f>
        <v>-6241</v>
      </c>
      <c r="E42" s="277">
        <f>E41-E29</f>
        <v>-13997</v>
      </c>
      <c r="F42" s="278">
        <f>E42/D42</f>
        <v>2.2427495593654863</v>
      </c>
      <c r="G42" s="279">
        <f>G41-G29</f>
        <v>1415</v>
      </c>
      <c r="H42" s="279">
        <f>H41-H29</f>
        <v>7615</v>
      </c>
      <c r="I42" s="279">
        <f>I41-I29</f>
        <v>20231</v>
      </c>
      <c r="J42" s="280">
        <f>I42/H42</f>
        <v>2.6567301378857517</v>
      </c>
      <c r="K42" s="281">
        <f>K41-K29</f>
        <v>300</v>
      </c>
      <c r="L42" s="279">
        <f>L41-L29</f>
        <v>36</v>
      </c>
      <c r="M42" s="279">
        <f>M41-M29</f>
        <v>655</v>
      </c>
      <c r="N42" s="282">
        <f>M42/L42</f>
        <v>18.194444444444443</v>
      </c>
      <c r="O42" s="283">
        <f>O41-O29</f>
        <v>0</v>
      </c>
      <c r="P42" s="279">
        <f>P41-P29</f>
        <v>-3990</v>
      </c>
      <c r="Q42" s="279">
        <f>Q41-Q29</f>
        <v>-7656</v>
      </c>
      <c r="R42" s="284">
        <f>Q42/P42</f>
        <v>1.918796992481203</v>
      </c>
    </row>
    <row r="43" spans="1:18" ht="13.5" customHeight="1">
      <c r="A43" s="541" t="s">
        <v>368</v>
      </c>
      <c r="B43" s="4" t="s">
        <v>369</v>
      </c>
      <c r="C43" s="524"/>
      <c r="D43" s="518"/>
      <c r="E43" s="2">
        <v>2694</v>
      </c>
      <c r="F43" s="508"/>
      <c r="G43" s="523"/>
      <c r="H43" s="518"/>
      <c r="I43" s="2">
        <v>209</v>
      </c>
      <c r="J43" s="514"/>
      <c r="K43" s="517"/>
      <c r="L43" s="518"/>
      <c r="M43" s="4">
        <v>7</v>
      </c>
      <c r="N43" s="523"/>
      <c r="O43" s="524"/>
      <c r="P43" s="518"/>
      <c r="Q43" s="2">
        <v>1251</v>
      </c>
      <c r="R43" s="553"/>
    </row>
    <row r="44" spans="1:18" ht="13.5" customHeight="1">
      <c r="A44" s="527"/>
      <c r="B44" s="4" t="s">
        <v>370</v>
      </c>
      <c r="C44" s="525"/>
      <c r="D44" s="520"/>
      <c r="E44" s="2">
        <v>3780</v>
      </c>
      <c r="F44" s="509"/>
      <c r="G44" s="520"/>
      <c r="H44" s="520"/>
      <c r="I44" s="2">
        <v>2799</v>
      </c>
      <c r="J44" s="515"/>
      <c r="K44" s="519"/>
      <c r="L44" s="520"/>
      <c r="M44" s="4">
        <v>5</v>
      </c>
      <c r="N44" s="520"/>
      <c r="O44" s="525"/>
      <c r="P44" s="520"/>
      <c r="Q44" s="2">
        <v>6796</v>
      </c>
      <c r="R44" s="509"/>
    </row>
    <row r="45" spans="1:18" ht="13.5" customHeight="1">
      <c r="A45" s="527"/>
      <c r="B45" s="4" t="s">
        <v>371</v>
      </c>
      <c r="C45" s="525"/>
      <c r="D45" s="520"/>
      <c r="E45" s="2">
        <v>3489</v>
      </c>
      <c r="F45" s="509"/>
      <c r="G45" s="520"/>
      <c r="H45" s="520"/>
      <c r="I45" s="2">
        <v>1265</v>
      </c>
      <c r="J45" s="515"/>
      <c r="K45" s="519"/>
      <c r="L45" s="520"/>
      <c r="M45" s="4">
        <v>87</v>
      </c>
      <c r="N45" s="520"/>
      <c r="O45" s="525"/>
      <c r="P45" s="520"/>
      <c r="Q45" s="2">
        <v>1252</v>
      </c>
      <c r="R45" s="509"/>
    </row>
    <row r="46" spans="1:18" ht="13.5" customHeight="1">
      <c r="A46" s="527"/>
      <c r="B46" s="285" t="s">
        <v>372</v>
      </c>
      <c r="C46" s="526"/>
      <c r="D46" s="522"/>
      <c r="E46" s="262">
        <v>13917</v>
      </c>
      <c r="F46" s="510"/>
      <c r="G46" s="522"/>
      <c r="H46" s="522"/>
      <c r="I46" s="262">
        <v>3373</v>
      </c>
      <c r="J46" s="516"/>
      <c r="K46" s="521"/>
      <c r="L46" s="522"/>
      <c r="M46" s="285">
        <v>0</v>
      </c>
      <c r="N46" s="522"/>
      <c r="O46" s="526"/>
      <c r="P46" s="522"/>
      <c r="Q46" s="262">
        <v>4921</v>
      </c>
      <c r="R46" s="510"/>
    </row>
    <row r="47" spans="1:18" ht="18.75" customHeight="1">
      <c r="A47" s="559"/>
      <c r="B47" s="285" t="s">
        <v>355</v>
      </c>
      <c r="C47" s="554"/>
      <c r="D47" s="512"/>
      <c r="E47" s="262">
        <f>SUM(E43:E46)</f>
        <v>23880</v>
      </c>
      <c r="F47" s="286"/>
      <c r="G47" s="555"/>
      <c r="H47" s="512"/>
      <c r="I47" s="262">
        <f>SUM(I43:I46)</f>
        <v>7646</v>
      </c>
      <c r="J47" s="287"/>
      <c r="K47" s="556"/>
      <c r="L47" s="512"/>
      <c r="M47" s="262">
        <f>SUM(M43:M46)</f>
        <v>99</v>
      </c>
      <c r="N47" s="285"/>
      <c r="O47" s="554"/>
      <c r="P47" s="512"/>
      <c r="Q47" s="317">
        <f>SUM(Q43:Q46)</f>
        <v>14220</v>
      </c>
      <c r="R47" s="431"/>
    </row>
    <row r="48" spans="1:19" ht="37.5" customHeight="1">
      <c r="A48" s="543" t="s">
        <v>373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288" t="s">
        <v>374</v>
      </c>
      <c r="O48" s="536"/>
      <c r="P48" s="545"/>
      <c r="Q48" s="545"/>
      <c r="R48" s="545"/>
      <c r="S48" s="545"/>
    </row>
    <row r="49" spans="1:19" ht="16.5" customHeight="1">
      <c r="A49" s="547" t="s">
        <v>375</v>
      </c>
      <c r="B49" s="548"/>
      <c r="C49" s="547" t="s">
        <v>376</v>
      </c>
      <c r="D49" s="547"/>
      <c r="E49" s="547"/>
      <c r="F49" s="547"/>
      <c r="G49" s="547" t="s">
        <v>377</v>
      </c>
      <c r="H49" s="547"/>
      <c r="I49" s="547"/>
      <c r="J49" s="549"/>
      <c r="K49" s="550" t="s">
        <v>378</v>
      </c>
      <c r="L49" s="547"/>
      <c r="M49" s="547"/>
      <c r="N49" s="551"/>
      <c r="O49" s="546"/>
      <c r="P49" s="545"/>
      <c r="Q49" s="545"/>
      <c r="R49" s="545"/>
      <c r="S49" s="545"/>
    </row>
    <row r="50" spans="1:19" ht="12.75" customHeight="1">
      <c r="A50" s="548"/>
      <c r="B50" s="548"/>
      <c r="C50" s="244" t="s">
        <v>2</v>
      </c>
      <c r="D50" s="244" t="s">
        <v>3</v>
      </c>
      <c r="E50" s="244" t="s">
        <v>0</v>
      </c>
      <c r="F50" s="244" t="s">
        <v>328</v>
      </c>
      <c r="G50" s="244" t="s">
        <v>2</v>
      </c>
      <c r="H50" s="244" t="s">
        <v>3</v>
      </c>
      <c r="I50" s="244" t="s">
        <v>0</v>
      </c>
      <c r="J50" s="247" t="s">
        <v>329</v>
      </c>
      <c r="K50" s="243" t="s">
        <v>2</v>
      </c>
      <c r="L50" s="244" t="s">
        <v>3</v>
      </c>
      <c r="M50" s="244" t="s">
        <v>0</v>
      </c>
      <c r="N50" s="245" t="s">
        <v>328</v>
      </c>
      <c r="O50" s="546"/>
      <c r="P50" s="545"/>
      <c r="Q50" s="545"/>
      <c r="R50" s="545"/>
      <c r="S50" s="545"/>
    </row>
    <row r="51" spans="1:19" ht="13.5" customHeight="1">
      <c r="A51" s="552" t="s">
        <v>330</v>
      </c>
      <c r="B51" s="250" t="s">
        <v>331</v>
      </c>
      <c r="C51" s="533"/>
      <c r="D51" s="533"/>
      <c r="E51" s="4">
        <v>0</v>
      </c>
      <c r="F51" s="533"/>
      <c r="G51" s="533"/>
      <c r="H51" s="533"/>
      <c r="I51" s="4">
        <v>0</v>
      </c>
      <c r="J51" s="533"/>
      <c r="K51" s="535"/>
      <c r="L51" s="533"/>
      <c r="M51" s="2">
        <f aca="true" t="shared" si="5" ref="M51:M75">E4+I4+M4+Q4+E51+I51</f>
        <v>356</v>
      </c>
      <c r="N51" s="539"/>
      <c r="O51" s="546"/>
      <c r="P51" s="545"/>
      <c r="Q51" s="545"/>
      <c r="R51" s="545"/>
      <c r="S51" s="545"/>
    </row>
    <row r="52" spans="1:19" ht="13.5" customHeight="1">
      <c r="A52" s="527"/>
      <c r="B52" s="289" t="s">
        <v>332</v>
      </c>
      <c r="C52" s="534"/>
      <c r="D52" s="534"/>
      <c r="E52" s="4">
        <v>0</v>
      </c>
      <c r="F52" s="534"/>
      <c r="G52" s="534"/>
      <c r="H52" s="534"/>
      <c r="I52" s="4">
        <v>0</v>
      </c>
      <c r="J52" s="534"/>
      <c r="K52" s="536"/>
      <c r="L52" s="534"/>
      <c r="M52" s="2">
        <f t="shared" si="5"/>
        <v>44</v>
      </c>
      <c r="N52" s="540"/>
      <c r="O52" s="546"/>
      <c r="P52" s="545"/>
      <c r="Q52" s="545"/>
      <c r="R52" s="545"/>
      <c r="S52" s="545"/>
    </row>
    <row r="53" spans="1:19" ht="13.5" customHeight="1">
      <c r="A53" s="527"/>
      <c r="B53" s="289" t="s">
        <v>333</v>
      </c>
      <c r="C53" s="534"/>
      <c r="D53" s="534"/>
      <c r="E53" s="4">
        <v>0</v>
      </c>
      <c r="F53" s="534"/>
      <c r="G53" s="534"/>
      <c r="H53" s="534"/>
      <c r="I53" s="4">
        <v>0</v>
      </c>
      <c r="J53" s="534"/>
      <c r="K53" s="536"/>
      <c r="L53" s="534"/>
      <c r="M53" s="2">
        <f t="shared" si="5"/>
        <v>4274</v>
      </c>
      <c r="N53" s="540"/>
      <c r="O53" s="546"/>
      <c r="P53" s="545"/>
      <c r="Q53" s="545"/>
      <c r="R53" s="545"/>
      <c r="S53" s="545"/>
    </row>
    <row r="54" spans="1:19" ht="13.5" customHeight="1">
      <c r="A54" s="527"/>
      <c r="B54" s="289" t="s">
        <v>332</v>
      </c>
      <c r="C54" s="534"/>
      <c r="D54" s="534"/>
      <c r="E54" s="4">
        <v>0</v>
      </c>
      <c r="F54" s="534"/>
      <c r="G54" s="534"/>
      <c r="H54" s="534"/>
      <c r="I54" s="4">
        <v>0</v>
      </c>
      <c r="J54" s="534"/>
      <c r="K54" s="536"/>
      <c r="L54" s="534"/>
      <c r="M54" s="2">
        <f t="shared" si="5"/>
        <v>363</v>
      </c>
      <c r="N54" s="540"/>
      <c r="O54" s="546"/>
      <c r="P54" s="545"/>
      <c r="Q54" s="545"/>
      <c r="R54" s="545"/>
      <c r="S54" s="545"/>
    </row>
    <row r="55" spans="1:19" ht="13.5" customHeight="1">
      <c r="A55" s="527"/>
      <c r="B55" s="289" t="s">
        <v>334</v>
      </c>
      <c r="C55" s="534"/>
      <c r="D55" s="534"/>
      <c r="E55" s="4">
        <v>0</v>
      </c>
      <c r="F55" s="534"/>
      <c r="G55" s="534"/>
      <c r="H55" s="534"/>
      <c r="I55" s="4">
        <v>0</v>
      </c>
      <c r="J55" s="534"/>
      <c r="K55" s="536"/>
      <c r="L55" s="534"/>
      <c r="M55" s="2">
        <f t="shared" si="5"/>
        <v>899</v>
      </c>
      <c r="N55" s="540"/>
      <c r="O55" s="546"/>
      <c r="P55" s="545"/>
      <c r="Q55" s="545"/>
      <c r="R55" s="545"/>
      <c r="S55" s="545"/>
    </row>
    <row r="56" spans="1:19" ht="13.5" customHeight="1">
      <c r="A56" s="527"/>
      <c r="B56" s="289" t="s">
        <v>332</v>
      </c>
      <c r="C56" s="534"/>
      <c r="D56" s="534"/>
      <c r="E56" s="4">
        <v>0</v>
      </c>
      <c r="F56" s="534"/>
      <c r="G56" s="534"/>
      <c r="H56" s="534"/>
      <c r="I56" s="4">
        <v>0</v>
      </c>
      <c r="J56" s="534"/>
      <c r="K56" s="536"/>
      <c r="L56" s="534"/>
      <c r="M56" s="2">
        <f t="shared" si="5"/>
        <v>25</v>
      </c>
      <c r="N56" s="540"/>
      <c r="O56" s="546"/>
      <c r="P56" s="545"/>
      <c r="Q56" s="545"/>
      <c r="R56" s="545"/>
      <c r="S56" s="545"/>
    </row>
    <row r="57" spans="1:19" ht="13.5" customHeight="1" thickBot="1">
      <c r="A57" s="542"/>
      <c r="B57" s="290" t="s">
        <v>335</v>
      </c>
      <c r="C57" s="538"/>
      <c r="D57" s="538"/>
      <c r="E57" s="254">
        <v>0</v>
      </c>
      <c r="F57" s="538"/>
      <c r="G57" s="538"/>
      <c r="H57" s="538"/>
      <c r="I57" s="254">
        <v>0</v>
      </c>
      <c r="J57" s="534"/>
      <c r="K57" s="537"/>
      <c r="L57" s="538"/>
      <c r="M57" s="2">
        <f t="shared" si="5"/>
        <v>47</v>
      </c>
      <c r="N57" s="540"/>
      <c r="O57" s="546"/>
      <c r="P57" s="545"/>
      <c r="Q57" s="545"/>
      <c r="R57" s="545"/>
      <c r="S57" s="545"/>
    </row>
    <row r="58" spans="1:19" ht="13.5" customHeight="1">
      <c r="A58" s="541" t="s">
        <v>336</v>
      </c>
      <c r="B58" s="18" t="s">
        <v>337</v>
      </c>
      <c r="C58" s="291">
        <v>0</v>
      </c>
      <c r="D58" s="291">
        <v>0</v>
      </c>
      <c r="E58" s="291">
        <v>0</v>
      </c>
      <c r="F58" s="292">
        <v>0</v>
      </c>
      <c r="G58" s="293">
        <v>150</v>
      </c>
      <c r="H58" s="293">
        <v>750</v>
      </c>
      <c r="I58" s="293">
        <v>745</v>
      </c>
      <c r="J58" s="294">
        <f>I58/H58</f>
        <v>0.9933333333333333</v>
      </c>
      <c r="K58" s="295">
        <f aca="true" t="shared" si="6" ref="K58:L68">C11+G11+K11+O11+C58+G58</f>
        <v>5160</v>
      </c>
      <c r="L58" s="293">
        <f t="shared" si="6"/>
        <v>5932</v>
      </c>
      <c r="M58" s="293">
        <f t="shared" si="5"/>
        <v>6823</v>
      </c>
      <c r="N58" s="296">
        <f>M58/L58</f>
        <v>1.1502022926500337</v>
      </c>
      <c r="O58" s="546"/>
      <c r="P58" s="545"/>
      <c r="Q58" s="545"/>
      <c r="R58" s="545"/>
      <c r="S58" s="545"/>
    </row>
    <row r="59" spans="1:19" ht="13.5" customHeight="1">
      <c r="A59" s="527"/>
      <c r="B59" s="289" t="s">
        <v>338</v>
      </c>
      <c r="C59" s="297">
        <v>0</v>
      </c>
      <c r="D59" s="297">
        <v>0</v>
      </c>
      <c r="E59" s="297">
        <v>40</v>
      </c>
      <c r="F59" s="259">
        <v>0</v>
      </c>
      <c r="G59" s="2">
        <v>41922.2</v>
      </c>
      <c r="H59" s="2">
        <v>31432.2</v>
      </c>
      <c r="I59" s="2">
        <v>2416</v>
      </c>
      <c r="J59" s="298">
        <f aca="true" t="shared" si="7" ref="J59:J75">I59/H59</f>
        <v>0.07686385299151825</v>
      </c>
      <c r="K59" s="255">
        <f t="shared" si="6"/>
        <v>149482.2</v>
      </c>
      <c r="L59" s="2">
        <f t="shared" si="6"/>
        <v>149832.2</v>
      </c>
      <c r="M59" s="2">
        <f t="shared" si="5"/>
        <v>127650</v>
      </c>
      <c r="N59" s="299">
        <f aca="true" t="shared" si="8" ref="N59:N75">M59/L59</f>
        <v>0.8519530514802558</v>
      </c>
      <c r="O59" s="546"/>
      <c r="P59" s="545"/>
      <c r="Q59" s="545"/>
      <c r="R59" s="545"/>
      <c r="S59" s="545"/>
    </row>
    <row r="60" spans="1:19" ht="13.5" customHeight="1">
      <c r="A60" s="527"/>
      <c r="B60" s="289" t="s">
        <v>339</v>
      </c>
      <c r="C60" s="297">
        <v>0</v>
      </c>
      <c r="D60" s="297">
        <v>0</v>
      </c>
      <c r="E60" s="297">
        <v>0</v>
      </c>
      <c r="F60" s="259">
        <v>0</v>
      </c>
      <c r="G60" s="2">
        <v>0</v>
      </c>
      <c r="H60" s="2">
        <v>0</v>
      </c>
      <c r="I60" s="2">
        <v>0</v>
      </c>
      <c r="J60" s="298">
        <v>0</v>
      </c>
      <c r="K60" s="255">
        <f t="shared" si="6"/>
        <v>1480</v>
      </c>
      <c r="L60" s="2">
        <f t="shared" si="6"/>
        <v>2180</v>
      </c>
      <c r="M60" s="2">
        <f t="shared" si="5"/>
        <v>1967</v>
      </c>
      <c r="N60" s="299">
        <f t="shared" si="8"/>
        <v>0.9022935779816513</v>
      </c>
      <c r="O60" s="546"/>
      <c r="P60" s="545"/>
      <c r="Q60" s="545"/>
      <c r="R60" s="545"/>
      <c r="S60" s="545"/>
    </row>
    <row r="61" spans="1:19" ht="13.5" customHeight="1">
      <c r="A61" s="527"/>
      <c r="B61" s="289" t="s">
        <v>340</v>
      </c>
      <c r="C61" s="297">
        <v>0</v>
      </c>
      <c r="D61" s="297">
        <v>0</v>
      </c>
      <c r="E61" s="297">
        <v>0</v>
      </c>
      <c r="F61" s="259">
        <v>0</v>
      </c>
      <c r="G61" s="2">
        <v>0</v>
      </c>
      <c r="H61" s="2">
        <v>0</v>
      </c>
      <c r="I61" s="2">
        <v>0</v>
      </c>
      <c r="J61" s="298">
        <v>0</v>
      </c>
      <c r="K61" s="255">
        <f t="shared" si="6"/>
        <v>4700</v>
      </c>
      <c r="L61" s="2">
        <f t="shared" si="6"/>
        <v>4800</v>
      </c>
      <c r="M61" s="2">
        <f t="shared" si="5"/>
        <v>5084</v>
      </c>
      <c r="N61" s="299">
        <f t="shared" si="8"/>
        <v>1.0591666666666666</v>
      </c>
      <c r="O61" s="546"/>
      <c r="P61" s="545"/>
      <c r="Q61" s="545"/>
      <c r="R61" s="545"/>
      <c r="S61" s="545"/>
    </row>
    <row r="62" spans="1:19" ht="13.5" customHeight="1">
      <c r="A62" s="527"/>
      <c r="B62" s="289" t="s">
        <v>341</v>
      </c>
      <c r="C62" s="297">
        <v>0</v>
      </c>
      <c r="D62" s="297">
        <v>0</v>
      </c>
      <c r="E62" s="297">
        <v>0</v>
      </c>
      <c r="F62" s="259">
        <v>0</v>
      </c>
      <c r="G62" s="2">
        <v>1520</v>
      </c>
      <c r="H62" s="2">
        <v>1520</v>
      </c>
      <c r="I62" s="2">
        <v>72</v>
      </c>
      <c r="J62" s="298">
        <f t="shared" si="7"/>
        <v>0.04736842105263158</v>
      </c>
      <c r="K62" s="255">
        <f t="shared" si="6"/>
        <v>2900</v>
      </c>
      <c r="L62" s="2">
        <f t="shared" si="6"/>
        <v>3200</v>
      </c>
      <c r="M62" s="2">
        <f t="shared" si="5"/>
        <v>1335</v>
      </c>
      <c r="N62" s="299">
        <f t="shared" si="8"/>
        <v>0.4171875</v>
      </c>
      <c r="O62" s="546"/>
      <c r="P62" s="545"/>
      <c r="Q62" s="545"/>
      <c r="R62" s="545"/>
      <c r="S62" s="545"/>
    </row>
    <row r="63" spans="1:19" ht="13.5" customHeight="1">
      <c r="A63" s="527"/>
      <c r="B63" s="289" t="s">
        <v>342</v>
      </c>
      <c r="C63" s="297">
        <v>0</v>
      </c>
      <c r="D63" s="297">
        <v>0</v>
      </c>
      <c r="E63" s="297">
        <v>0</v>
      </c>
      <c r="F63" s="259">
        <v>0</v>
      </c>
      <c r="G63" s="2">
        <v>150</v>
      </c>
      <c r="H63" s="2">
        <v>287</v>
      </c>
      <c r="I63" s="2">
        <v>908</v>
      </c>
      <c r="J63" s="298">
        <f t="shared" si="7"/>
        <v>3.163763066202091</v>
      </c>
      <c r="K63" s="255">
        <f t="shared" si="6"/>
        <v>13350</v>
      </c>
      <c r="L63" s="2">
        <f t="shared" si="6"/>
        <v>13900</v>
      </c>
      <c r="M63" s="2">
        <f t="shared" si="5"/>
        <v>12912</v>
      </c>
      <c r="N63" s="299">
        <f t="shared" si="8"/>
        <v>0.9289208633093525</v>
      </c>
      <c r="O63" s="546"/>
      <c r="P63" s="545"/>
      <c r="Q63" s="545"/>
      <c r="R63" s="545"/>
      <c r="S63" s="545"/>
    </row>
    <row r="64" spans="1:19" ht="13.5" customHeight="1">
      <c r="A64" s="527"/>
      <c r="B64" s="289" t="s">
        <v>343</v>
      </c>
      <c r="C64" s="297">
        <v>0</v>
      </c>
      <c r="D64" s="297">
        <v>0</v>
      </c>
      <c r="E64" s="297">
        <v>0</v>
      </c>
      <c r="F64" s="259">
        <v>0</v>
      </c>
      <c r="G64" s="2">
        <v>0</v>
      </c>
      <c r="H64" s="2">
        <v>0</v>
      </c>
      <c r="I64" s="2">
        <v>0</v>
      </c>
      <c r="J64" s="298">
        <v>0</v>
      </c>
      <c r="K64" s="255">
        <f t="shared" si="6"/>
        <v>230</v>
      </c>
      <c r="L64" s="2">
        <f t="shared" si="6"/>
        <v>80</v>
      </c>
      <c r="M64" s="2">
        <f t="shared" si="5"/>
        <v>32</v>
      </c>
      <c r="N64" s="299">
        <f t="shared" si="8"/>
        <v>0.4</v>
      </c>
      <c r="O64" s="546"/>
      <c r="P64" s="545"/>
      <c r="Q64" s="545"/>
      <c r="R64" s="545"/>
      <c r="S64" s="545"/>
    </row>
    <row r="65" spans="1:19" ht="13.5" customHeight="1">
      <c r="A65" s="527"/>
      <c r="B65" s="289" t="s">
        <v>344</v>
      </c>
      <c r="C65" s="297">
        <v>0</v>
      </c>
      <c r="D65" s="297">
        <v>0</v>
      </c>
      <c r="E65" s="297">
        <v>0</v>
      </c>
      <c r="F65" s="259">
        <v>0</v>
      </c>
      <c r="G65" s="2">
        <v>1793</v>
      </c>
      <c r="H65" s="2">
        <v>1793</v>
      </c>
      <c r="I65" s="2">
        <v>1739</v>
      </c>
      <c r="J65" s="298">
        <f t="shared" si="7"/>
        <v>0.9698828778583379</v>
      </c>
      <c r="K65" s="255">
        <f t="shared" si="6"/>
        <v>21893</v>
      </c>
      <c r="L65" s="2">
        <f t="shared" si="6"/>
        <v>25693</v>
      </c>
      <c r="M65" s="2">
        <f t="shared" si="5"/>
        <v>21495</v>
      </c>
      <c r="N65" s="299">
        <f t="shared" si="8"/>
        <v>0.8366091931654537</v>
      </c>
      <c r="O65" s="546"/>
      <c r="P65" s="545"/>
      <c r="Q65" s="545"/>
      <c r="R65" s="545"/>
      <c r="S65" s="545"/>
    </row>
    <row r="66" spans="1:19" ht="13.5" customHeight="1">
      <c r="A66" s="527"/>
      <c r="B66" s="289" t="s">
        <v>345</v>
      </c>
      <c r="C66" s="297">
        <v>0</v>
      </c>
      <c r="D66" s="297">
        <v>0</v>
      </c>
      <c r="E66" s="297">
        <v>0</v>
      </c>
      <c r="F66" s="259">
        <v>0</v>
      </c>
      <c r="G66" s="2">
        <v>3284.8</v>
      </c>
      <c r="H66" s="2">
        <v>3284.8</v>
      </c>
      <c r="I66" s="2">
        <v>2083</v>
      </c>
      <c r="J66" s="298">
        <f t="shared" si="7"/>
        <v>0.634132976132489</v>
      </c>
      <c r="K66" s="255">
        <f t="shared" si="6"/>
        <v>3434.8</v>
      </c>
      <c r="L66" s="2">
        <f t="shared" si="6"/>
        <v>3434.8</v>
      </c>
      <c r="M66" s="2">
        <f t="shared" si="5"/>
        <v>2083</v>
      </c>
      <c r="N66" s="299">
        <f t="shared" si="8"/>
        <v>0.6064399673925701</v>
      </c>
      <c r="O66" s="546"/>
      <c r="P66" s="545"/>
      <c r="Q66" s="545"/>
      <c r="R66" s="545"/>
      <c r="S66" s="545"/>
    </row>
    <row r="67" spans="1:19" ht="13.5" customHeight="1">
      <c r="A67" s="527"/>
      <c r="B67" s="289" t="s">
        <v>346</v>
      </c>
      <c r="C67" s="297">
        <v>0</v>
      </c>
      <c r="D67" s="297">
        <v>0</v>
      </c>
      <c r="E67" s="297">
        <v>0</v>
      </c>
      <c r="F67" s="259">
        <v>0</v>
      </c>
      <c r="G67" s="2">
        <v>0</v>
      </c>
      <c r="H67" s="2">
        <v>0</v>
      </c>
      <c r="I67" s="2">
        <v>0</v>
      </c>
      <c r="J67" s="298">
        <v>0</v>
      </c>
      <c r="K67" s="255">
        <f t="shared" si="6"/>
        <v>0</v>
      </c>
      <c r="L67" s="2">
        <f t="shared" si="6"/>
        <v>0</v>
      </c>
      <c r="M67" s="2">
        <f t="shared" si="5"/>
        <v>1</v>
      </c>
      <c r="N67" s="299">
        <v>0</v>
      </c>
      <c r="O67" s="546"/>
      <c r="P67" s="545"/>
      <c r="Q67" s="545"/>
      <c r="R67" s="545"/>
      <c r="S67" s="545"/>
    </row>
    <row r="68" spans="1:19" ht="13.5" customHeight="1">
      <c r="A68" s="527"/>
      <c r="B68" s="289" t="s">
        <v>347</v>
      </c>
      <c r="C68" s="297">
        <v>0</v>
      </c>
      <c r="D68" s="297">
        <v>0</v>
      </c>
      <c r="E68" s="297">
        <v>3</v>
      </c>
      <c r="F68" s="259">
        <v>0</v>
      </c>
      <c r="G68" s="2">
        <v>0</v>
      </c>
      <c r="H68" s="2">
        <v>0</v>
      </c>
      <c r="I68" s="2">
        <v>0</v>
      </c>
      <c r="J68" s="298">
        <v>0</v>
      </c>
      <c r="K68" s="255">
        <f t="shared" si="6"/>
        <v>1140</v>
      </c>
      <c r="L68" s="2">
        <f t="shared" si="6"/>
        <v>1140</v>
      </c>
      <c r="M68" s="2">
        <f t="shared" si="5"/>
        <v>8522</v>
      </c>
      <c r="N68" s="299">
        <f t="shared" si="8"/>
        <v>7.475438596491228</v>
      </c>
      <c r="O68" s="546"/>
      <c r="P68" s="545"/>
      <c r="Q68" s="545"/>
      <c r="R68" s="545"/>
      <c r="S68" s="545"/>
    </row>
    <row r="69" spans="1:19" ht="13.5" customHeight="1">
      <c r="A69" s="527"/>
      <c r="B69" s="289" t="s">
        <v>379</v>
      </c>
      <c r="C69" s="297">
        <v>0</v>
      </c>
      <c r="D69" s="297">
        <v>0</v>
      </c>
      <c r="E69" s="297">
        <v>0</v>
      </c>
      <c r="F69" s="259">
        <v>0</v>
      </c>
      <c r="G69" s="2">
        <v>0</v>
      </c>
      <c r="H69" s="2">
        <v>0</v>
      </c>
      <c r="I69" s="2">
        <v>1464</v>
      </c>
      <c r="J69" s="298">
        <v>0</v>
      </c>
      <c r="K69" s="255">
        <v>0</v>
      </c>
      <c r="L69" s="2">
        <v>0</v>
      </c>
      <c r="M69" s="2">
        <f t="shared" si="5"/>
        <v>6920</v>
      </c>
      <c r="N69" s="299">
        <v>0</v>
      </c>
      <c r="O69" s="546"/>
      <c r="P69" s="545"/>
      <c r="Q69" s="545"/>
      <c r="R69" s="545"/>
      <c r="S69" s="545"/>
    </row>
    <row r="70" spans="1:19" ht="13.5" customHeight="1">
      <c r="A70" s="527"/>
      <c r="B70" s="289" t="s">
        <v>349</v>
      </c>
      <c r="C70" s="297">
        <v>0</v>
      </c>
      <c r="D70" s="297">
        <v>0</v>
      </c>
      <c r="E70" s="297">
        <v>0</v>
      </c>
      <c r="F70" s="259">
        <v>0</v>
      </c>
      <c r="G70" s="2">
        <v>0</v>
      </c>
      <c r="H70" s="2">
        <v>0</v>
      </c>
      <c r="I70" s="2">
        <v>0</v>
      </c>
      <c r="J70" s="298">
        <v>0</v>
      </c>
      <c r="K70" s="255">
        <v>0</v>
      </c>
      <c r="L70" s="2">
        <v>0</v>
      </c>
      <c r="M70" s="2">
        <f t="shared" si="5"/>
        <v>5712</v>
      </c>
      <c r="N70" s="299">
        <v>0</v>
      </c>
      <c r="O70" s="546"/>
      <c r="P70" s="545"/>
      <c r="Q70" s="545"/>
      <c r="R70" s="545"/>
      <c r="S70" s="545"/>
    </row>
    <row r="71" spans="1:19" ht="13.5" customHeight="1">
      <c r="A71" s="527"/>
      <c r="B71" s="289" t="s">
        <v>350</v>
      </c>
      <c r="C71" s="297">
        <v>0</v>
      </c>
      <c r="D71" s="297">
        <v>0</v>
      </c>
      <c r="E71" s="297">
        <v>0</v>
      </c>
      <c r="F71" s="259">
        <v>0</v>
      </c>
      <c r="G71" s="2">
        <v>0</v>
      </c>
      <c r="H71" s="2">
        <v>0</v>
      </c>
      <c r="I71" s="2">
        <v>0</v>
      </c>
      <c r="J71" s="298">
        <v>0</v>
      </c>
      <c r="K71" s="255">
        <v>0</v>
      </c>
      <c r="L71" s="2">
        <v>0</v>
      </c>
      <c r="M71" s="2">
        <f t="shared" si="5"/>
        <v>2976</v>
      </c>
      <c r="N71" s="299">
        <v>0</v>
      </c>
      <c r="O71" s="546"/>
      <c r="P71" s="545"/>
      <c r="Q71" s="545"/>
      <c r="R71" s="545"/>
      <c r="S71" s="545"/>
    </row>
    <row r="72" spans="1:19" ht="13.5" customHeight="1">
      <c r="A72" s="527"/>
      <c r="B72" s="289" t="s">
        <v>351</v>
      </c>
      <c r="C72" s="297">
        <v>0</v>
      </c>
      <c r="D72" s="297">
        <v>0</v>
      </c>
      <c r="E72" s="297">
        <v>1</v>
      </c>
      <c r="F72" s="259">
        <v>0</v>
      </c>
      <c r="G72" s="2">
        <v>24130.6</v>
      </c>
      <c r="H72" s="2">
        <v>23393.6</v>
      </c>
      <c r="I72" s="2">
        <v>12030</v>
      </c>
      <c r="J72" s="298">
        <f t="shared" si="7"/>
        <v>0.5142432118186171</v>
      </c>
      <c r="K72" s="255">
        <f aca="true" t="shared" si="9" ref="K72:L75">C25+G25+K25+O25+C72+G72</f>
        <v>29420.6</v>
      </c>
      <c r="L72" s="2">
        <f t="shared" si="9"/>
        <v>26913.6</v>
      </c>
      <c r="M72" s="2">
        <f t="shared" si="5"/>
        <v>15382</v>
      </c>
      <c r="N72" s="299">
        <f t="shared" si="8"/>
        <v>0.571532608049462</v>
      </c>
      <c r="O72" s="546"/>
      <c r="P72" s="545"/>
      <c r="Q72" s="545"/>
      <c r="R72" s="545"/>
      <c r="S72" s="545"/>
    </row>
    <row r="73" spans="1:19" ht="13.5" customHeight="1">
      <c r="A73" s="527"/>
      <c r="B73" s="289" t="s">
        <v>352</v>
      </c>
      <c r="C73" s="297">
        <v>0</v>
      </c>
      <c r="D73" s="297">
        <v>0</v>
      </c>
      <c r="E73" s="297">
        <v>0</v>
      </c>
      <c r="F73" s="259">
        <v>0</v>
      </c>
      <c r="G73" s="2">
        <v>38894</v>
      </c>
      <c r="H73" s="2">
        <v>38894</v>
      </c>
      <c r="I73" s="2">
        <v>42916</v>
      </c>
      <c r="J73" s="298">
        <f t="shared" si="7"/>
        <v>1.1034092662107267</v>
      </c>
      <c r="K73" s="255">
        <f t="shared" si="9"/>
        <v>38894</v>
      </c>
      <c r="L73" s="2">
        <f t="shared" si="9"/>
        <v>38894</v>
      </c>
      <c r="M73" s="2">
        <f t="shared" si="5"/>
        <v>42916</v>
      </c>
      <c r="N73" s="299">
        <f t="shared" si="8"/>
        <v>1.1034092662107267</v>
      </c>
      <c r="O73" s="546"/>
      <c r="P73" s="545"/>
      <c r="Q73" s="545"/>
      <c r="R73" s="545"/>
      <c r="S73" s="545"/>
    </row>
    <row r="74" spans="1:19" ht="13.5" customHeight="1">
      <c r="A74" s="527"/>
      <c r="B74" s="289" t="s">
        <v>353</v>
      </c>
      <c r="C74" s="297">
        <v>0</v>
      </c>
      <c r="D74" s="297">
        <v>0</v>
      </c>
      <c r="E74" s="297">
        <v>0</v>
      </c>
      <c r="F74" s="259">
        <v>0</v>
      </c>
      <c r="G74" s="2">
        <v>120923</v>
      </c>
      <c r="H74" s="2">
        <v>120923</v>
      </c>
      <c r="I74" s="2">
        <v>43087</v>
      </c>
      <c r="J74" s="298">
        <f t="shared" si="7"/>
        <v>0.3563176566906213</v>
      </c>
      <c r="K74" s="255">
        <f t="shared" si="9"/>
        <v>120923</v>
      </c>
      <c r="L74" s="2">
        <f t="shared" si="9"/>
        <v>120923</v>
      </c>
      <c r="M74" s="2">
        <f t="shared" si="5"/>
        <v>43087</v>
      </c>
      <c r="N74" s="299">
        <f t="shared" si="8"/>
        <v>0.3563176566906213</v>
      </c>
      <c r="O74" s="546"/>
      <c r="P74" s="545"/>
      <c r="Q74" s="545"/>
      <c r="R74" s="545"/>
      <c r="S74" s="545"/>
    </row>
    <row r="75" spans="1:19" ht="13.5" customHeight="1">
      <c r="A75" s="527"/>
      <c r="B75" s="289" t="s">
        <v>354</v>
      </c>
      <c r="C75" s="297">
        <v>0</v>
      </c>
      <c r="D75" s="297">
        <v>0</v>
      </c>
      <c r="E75" s="297">
        <v>0</v>
      </c>
      <c r="F75" s="259">
        <v>0</v>
      </c>
      <c r="G75" s="2">
        <v>15172.8</v>
      </c>
      <c r="H75" s="2">
        <v>15172.8</v>
      </c>
      <c r="I75" s="2">
        <v>10652</v>
      </c>
      <c r="J75" s="298">
        <f t="shared" si="7"/>
        <v>0.7020457661077718</v>
      </c>
      <c r="K75" s="255">
        <f t="shared" si="9"/>
        <v>15172.8</v>
      </c>
      <c r="L75" s="2">
        <f t="shared" si="9"/>
        <v>15172.8</v>
      </c>
      <c r="M75" s="2">
        <f t="shared" si="5"/>
        <v>10652</v>
      </c>
      <c r="N75" s="272">
        <f t="shared" si="8"/>
        <v>0.7020457661077718</v>
      </c>
      <c r="O75" s="546"/>
      <c r="P75" s="545"/>
      <c r="Q75" s="545"/>
      <c r="R75" s="545"/>
      <c r="S75" s="545"/>
    </row>
    <row r="76" spans="1:19" ht="18" customHeight="1" thickBot="1">
      <c r="A76" s="542"/>
      <c r="B76" s="300" t="s">
        <v>355</v>
      </c>
      <c r="C76" s="301">
        <f>SUM(C58:C75)</f>
        <v>0</v>
      </c>
      <c r="D76" s="301">
        <f>SUM(D58:D75)</f>
        <v>0</v>
      </c>
      <c r="E76" s="301">
        <f>SUM(E58:E75)</f>
        <v>44</v>
      </c>
      <c r="F76" s="302">
        <v>0</v>
      </c>
      <c r="G76" s="303">
        <f>SUM(G58:G75)</f>
        <v>247940.4</v>
      </c>
      <c r="H76" s="303">
        <f>SUM(H58:H75)</f>
        <v>237450.4</v>
      </c>
      <c r="I76" s="303">
        <f>SUM(I58:I75)</f>
        <v>118112</v>
      </c>
      <c r="J76" s="302">
        <f>I76/H76</f>
        <v>0.49741756594219255</v>
      </c>
      <c r="K76" s="304">
        <f>SUM(K58:K75)</f>
        <v>408180.39999999997</v>
      </c>
      <c r="L76" s="303">
        <f>SUM(L58:L75)</f>
        <v>412095.39999999997</v>
      </c>
      <c r="M76" s="305">
        <f>SUM(M58:M75)</f>
        <v>315549</v>
      </c>
      <c r="N76" s="306">
        <f>M76/L76</f>
        <v>0.7657183263875307</v>
      </c>
      <c r="O76" s="546"/>
      <c r="P76" s="545"/>
      <c r="Q76" s="545"/>
      <c r="R76" s="545"/>
      <c r="S76" s="545"/>
    </row>
    <row r="77" spans="1:19" ht="13.5" customHeight="1">
      <c r="A77" s="527" t="s">
        <v>356</v>
      </c>
      <c r="B77" s="289" t="s">
        <v>357</v>
      </c>
      <c r="C77" s="297">
        <v>0</v>
      </c>
      <c r="D77" s="297">
        <v>0</v>
      </c>
      <c r="E77" s="297">
        <v>0</v>
      </c>
      <c r="F77" s="259">
        <v>0</v>
      </c>
      <c r="G77" s="2">
        <v>16151</v>
      </c>
      <c r="H77" s="2">
        <v>16151</v>
      </c>
      <c r="I77" s="2">
        <v>7302</v>
      </c>
      <c r="J77" s="259">
        <f>I77/H77</f>
        <v>0.4521082285926568</v>
      </c>
      <c r="K77" s="255">
        <f>C30+G30+K30+O30+C77+G77</f>
        <v>121050</v>
      </c>
      <c r="L77" s="2">
        <f>D30+H30+L30+P30+D77+H77</f>
        <v>115591</v>
      </c>
      <c r="M77" s="293">
        <f>E30+I30+M30+Q30+E77+I77</f>
        <v>114167</v>
      </c>
      <c r="N77" s="307">
        <f>M77/L77</f>
        <v>0.987680701784741</v>
      </c>
      <c r="O77" s="546"/>
      <c r="P77" s="545"/>
      <c r="Q77" s="545"/>
      <c r="R77" s="545"/>
      <c r="S77" s="545"/>
    </row>
    <row r="78" spans="1:19" ht="13.5" customHeight="1">
      <c r="A78" s="527"/>
      <c r="B78" s="289" t="s">
        <v>358</v>
      </c>
      <c r="C78" s="297">
        <v>0</v>
      </c>
      <c r="D78" s="297">
        <v>0</v>
      </c>
      <c r="E78" s="297">
        <v>92</v>
      </c>
      <c r="F78" s="259">
        <v>0</v>
      </c>
      <c r="G78" s="2">
        <v>26328</v>
      </c>
      <c r="H78" s="2">
        <v>26328</v>
      </c>
      <c r="I78" s="2">
        <v>22478</v>
      </c>
      <c r="J78" s="259">
        <f aca="true" t="shared" si="10" ref="J78:J88">I78/H78</f>
        <v>0.8537678517168034</v>
      </c>
      <c r="K78" s="255">
        <f aca="true" t="shared" si="11" ref="K78:M83">C31+G31+K31+O31+C78+G78</f>
        <v>75588</v>
      </c>
      <c r="L78" s="2">
        <f t="shared" si="11"/>
        <v>90078</v>
      </c>
      <c r="M78" s="2">
        <f t="shared" si="11"/>
        <v>93142</v>
      </c>
      <c r="N78" s="256">
        <f aca="true" t="shared" si="12" ref="N78:N88">M78/L78</f>
        <v>1.0340149648082773</v>
      </c>
      <c r="O78" s="546"/>
      <c r="P78" s="545"/>
      <c r="Q78" s="545"/>
      <c r="R78" s="545"/>
      <c r="S78" s="545"/>
    </row>
    <row r="79" spans="1:19" ht="13.5" customHeight="1">
      <c r="A79" s="527"/>
      <c r="B79" s="289" t="s">
        <v>359</v>
      </c>
      <c r="C79" s="297">
        <v>0</v>
      </c>
      <c r="D79" s="297">
        <v>0</v>
      </c>
      <c r="E79" s="297">
        <v>0</v>
      </c>
      <c r="F79" s="259">
        <v>0</v>
      </c>
      <c r="G79" s="2">
        <v>3000</v>
      </c>
      <c r="H79" s="2">
        <v>3000</v>
      </c>
      <c r="I79" s="2">
        <v>2946</v>
      </c>
      <c r="J79" s="259">
        <f t="shared" si="10"/>
        <v>0.982</v>
      </c>
      <c r="K79" s="255">
        <f t="shared" si="11"/>
        <v>3000</v>
      </c>
      <c r="L79" s="2">
        <f t="shared" si="11"/>
        <v>3000</v>
      </c>
      <c r="M79" s="2">
        <f t="shared" si="11"/>
        <v>2946</v>
      </c>
      <c r="N79" s="256">
        <f t="shared" si="12"/>
        <v>0.982</v>
      </c>
      <c r="O79" s="546"/>
      <c r="P79" s="545"/>
      <c r="Q79" s="545"/>
      <c r="R79" s="545"/>
      <c r="S79" s="545"/>
    </row>
    <row r="80" spans="1:19" ht="13.5" customHeight="1">
      <c r="A80" s="527"/>
      <c r="B80" s="289" t="s">
        <v>360</v>
      </c>
      <c r="C80" s="297">
        <v>0</v>
      </c>
      <c r="D80" s="297">
        <v>0</v>
      </c>
      <c r="E80" s="297">
        <v>0</v>
      </c>
      <c r="F80" s="259">
        <v>0</v>
      </c>
      <c r="G80" s="2">
        <v>101999.7</v>
      </c>
      <c r="H80" s="2">
        <v>101999.7</v>
      </c>
      <c r="I80" s="2">
        <v>87279</v>
      </c>
      <c r="J80" s="259">
        <f t="shared" si="10"/>
        <v>0.8556789872911391</v>
      </c>
      <c r="K80" s="255">
        <f t="shared" si="11"/>
        <v>107099.7</v>
      </c>
      <c r="L80" s="2">
        <f t="shared" si="11"/>
        <v>107099.7</v>
      </c>
      <c r="M80" s="2">
        <f t="shared" si="11"/>
        <v>87279</v>
      </c>
      <c r="N80" s="256">
        <f t="shared" si="12"/>
        <v>0.8149322547121981</v>
      </c>
      <c r="O80" s="546"/>
      <c r="P80" s="545"/>
      <c r="Q80" s="545"/>
      <c r="R80" s="545"/>
      <c r="S80" s="545"/>
    </row>
    <row r="81" spans="1:19" ht="13.5" customHeight="1">
      <c r="A81" s="527"/>
      <c r="B81" s="289" t="s">
        <v>361</v>
      </c>
      <c r="C81" s="297">
        <v>0</v>
      </c>
      <c r="D81" s="297">
        <v>0</v>
      </c>
      <c r="E81" s="297">
        <v>0</v>
      </c>
      <c r="F81" s="259">
        <v>0</v>
      </c>
      <c r="G81" s="2">
        <v>363060</v>
      </c>
      <c r="H81" s="2">
        <v>363060</v>
      </c>
      <c r="I81" s="2">
        <v>161033</v>
      </c>
      <c r="J81" s="259">
        <f t="shared" si="10"/>
        <v>0.44354376687048974</v>
      </c>
      <c r="K81" s="255">
        <f t="shared" si="11"/>
        <v>363060</v>
      </c>
      <c r="L81" s="2">
        <f t="shared" si="11"/>
        <v>363060</v>
      </c>
      <c r="M81" s="2">
        <f t="shared" si="11"/>
        <v>161033</v>
      </c>
      <c r="N81" s="256">
        <f t="shared" si="12"/>
        <v>0.44354376687048974</v>
      </c>
      <c r="O81" s="546"/>
      <c r="P81" s="545"/>
      <c r="Q81" s="545"/>
      <c r="R81" s="545"/>
      <c r="S81" s="545"/>
    </row>
    <row r="82" spans="1:19" ht="13.5" customHeight="1">
      <c r="A82" s="527"/>
      <c r="B82" s="289" t="s">
        <v>362</v>
      </c>
      <c r="C82" s="297">
        <v>0</v>
      </c>
      <c r="D82" s="297">
        <v>0</v>
      </c>
      <c r="E82" s="297">
        <v>23</v>
      </c>
      <c r="F82" s="259">
        <v>0</v>
      </c>
      <c r="G82" s="2">
        <v>4280</v>
      </c>
      <c r="H82" s="2">
        <v>4280</v>
      </c>
      <c r="I82" s="2">
        <v>6338</v>
      </c>
      <c r="J82" s="259">
        <f t="shared" si="10"/>
        <v>1.4808411214953272</v>
      </c>
      <c r="K82" s="255">
        <f t="shared" si="11"/>
        <v>5085</v>
      </c>
      <c r="L82" s="2">
        <f t="shared" si="11"/>
        <v>5100</v>
      </c>
      <c r="M82" s="2">
        <f t="shared" si="11"/>
        <v>7611</v>
      </c>
      <c r="N82" s="256">
        <f t="shared" si="12"/>
        <v>1.4923529411764707</v>
      </c>
      <c r="O82" s="546"/>
      <c r="P82" s="545"/>
      <c r="Q82" s="545"/>
      <c r="R82" s="545"/>
      <c r="S82" s="545"/>
    </row>
    <row r="83" spans="1:19" ht="13.5" customHeight="1">
      <c r="A83" s="527"/>
      <c r="B83" s="289" t="s">
        <v>347</v>
      </c>
      <c r="C83" s="297">
        <v>0</v>
      </c>
      <c r="D83" s="297">
        <v>0</v>
      </c>
      <c r="E83" s="297">
        <v>0</v>
      </c>
      <c r="F83" s="259">
        <v>0</v>
      </c>
      <c r="G83" s="2">
        <v>0</v>
      </c>
      <c r="H83" s="2">
        <v>0</v>
      </c>
      <c r="I83" s="2">
        <v>0</v>
      </c>
      <c r="J83" s="259">
        <v>0</v>
      </c>
      <c r="K83" s="255">
        <v>0</v>
      </c>
      <c r="L83" s="2">
        <v>0</v>
      </c>
      <c r="M83" s="2">
        <f t="shared" si="11"/>
        <v>8521</v>
      </c>
      <c r="N83" s="256">
        <v>0</v>
      </c>
      <c r="O83" s="546"/>
      <c r="P83" s="545"/>
      <c r="Q83" s="545"/>
      <c r="R83" s="545"/>
      <c r="S83" s="545"/>
    </row>
    <row r="84" spans="1:19" ht="13.5" customHeight="1">
      <c r="A84" s="527"/>
      <c r="B84" s="289" t="s">
        <v>363</v>
      </c>
      <c r="C84" s="297">
        <v>0</v>
      </c>
      <c r="D84" s="297">
        <v>0</v>
      </c>
      <c r="E84" s="297">
        <v>20</v>
      </c>
      <c r="F84" s="259">
        <v>0</v>
      </c>
      <c r="G84" s="2">
        <v>100</v>
      </c>
      <c r="H84" s="2">
        <v>100</v>
      </c>
      <c r="I84" s="2">
        <v>174</v>
      </c>
      <c r="J84" s="259">
        <f t="shared" si="10"/>
        <v>1.74</v>
      </c>
      <c r="K84" s="255">
        <f aca="true" t="shared" si="13" ref="K84:M86">C37+G37+K37+O37+C84+G84</f>
        <v>450</v>
      </c>
      <c r="L84" s="2">
        <f t="shared" si="13"/>
        <v>450</v>
      </c>
      <c r="M84" s="2">
        <f t="shared" si="13"/>
        <v>1222</v>
      </c>
      <c r="N84" s="256">
        <f t="shared" si="12"/>
        <v>2.7155555555555555</v>
      </c>
      <c r="O84" s="546"/>
      <c r="P84" s="545"/>
      <c r="Q84" s="545"/>
      <c r="R84" s="545"/>
      <c r="S84" s="545"/>
    </row>
    <row r="85" spans="1:19" ht="13.5" customHeight="1">
      <c r="A85" s="527"/>
      <c r="B85" s="289" t="s">
        <v>364</v>
      </c>
      <c r="C85" s="297">
        <v>0</v>
      </c>
      <c r="D85" s="297">
        <v>0</v>
      </c>
      <c r="E85" s="297">
        <v>0</v>
      </c>
      <c r="F85" s="259">
        <v>0</v>
      </c>
      <c r="G85" s="2">
        <v>1000</v>
      </c>
      <c r="H85" s="2">
        <v>1000</v>
      </c>
      <c r="I85" s="2">
        <v>3011</v>
      </c>
      <c r="J85" s="259">
        <f t="shared" si="10"/>
        <v>3.011</v>
      </c>
      <c r="K85" s="255">
        <f t="shared" si="13"/>
        <v>3000</v>
      </c>
      <c r="L85" s="2">
        <f t="shared" si="13"/>
        <v>3000</v>
      </c>
      <c r="M85" s="2">
        <f t="shared" si="13"/>
        <v>11057</v>
      </c>
      <c r="N85" s="256">
        <f t="shared" si="12"/>
        <v>3.6856666666666666</v>
      </c>
      <c r="O85" s="546"/>
      <c r="P85" s="545"/>
      <c r="Q85" s="545"/>
      <c r="R85" s="545"/>
      <c r="S85" s="545"/>
    </row>
    <row r="86" spans="1:19" ht="13.5" customHeight="1">
      <c r="A86" s="527"/>
      <c r="B86" s="289" t="s">
        <v>365</v>
      </c>
      <c r="C86" s="297">
        <v>0</v>
      </c>
      <c r="D86" s="297">
        <v>0</v>
      </c>
      <c r="E86" s="297">
        <v>0</v>
      </c>
      <c r="F86" s="259">
        <v>0</v>
      </c>
      <c r="G86" s="2">
        <v>2240.8</v>
      </c>
      <c r="H86" s="2">
        <v>2240.8</v>
      </c>
      <c r="I86" s="2">
        <v>2886</v>
      </c>
      <c r="J86" s="259">
        <f t="shared" si="10"/>
        <v>1.2879328811138877</v>
      </c>
      <c r="K86" s="255">
        <f t="shared" si="13"/>
        <v>2633.8</v>
      </c>
      <c r="L86" s="2">
        <f t="shared" si="13"/>
        <v>2845.8</v>
      </c>
      <c r="M86" s="2">
        <f t="shared" si="13"/>
        <v>3230</v>
      </c>
      <c r="N86" s="256">
        <f t="shared" si="12"/>
        <v>1.135005973715651</v>
      </c>
      <c r="O86" s="546"/>
      <c r="P86" s="545"/>
      <c r="Q86" s="545"/>
      <c r="R86" s="545"/>
      <c r="S86" s="545"/>
    </row>
    <row r="87" spans="1:19" ht="13.5" customHeight="1">
      <c r="A87" s="527"/>
      <c r="B87" s="289" t="s">
        <v>380</v>
      </c>
      <c r="C87" s="297">
        <v>0</v>
      </c>
      <c r="D87" s="297">
        <v>0</v>
      </c>
      <c r="E87" s="297">
        <v>0</v>
      </c>
      <c r="F87" s="259">
        <v>0</v>
      </c>
      <c r="G87" s="2">
        <v>0</v>
      </c>
      <c r="H87" s="2">
        <v>0</v>
      </c>
      <c r="I87" s="2">
        <v>-45411</v>
      </c>
      <c r="J87" s="259">
        <v>0</v>
      </c>
      <c r="K87" s="255">
        <v>0</v>
      </c>
      <c r="L87" s="2">
        <v>0</v>
      </c>
      <c r="M87" s="2">
        <f>E40+I40+M40+Q40+E87+I87</f>
        <v>-45411</v>
      </c>
      <c r="N87" s="256">
        <v>0</v>
      </c>
      <c r="O87" s="546"/>
      <c r="P87" s="545"/>
      <c r="Q87" s="545"/>
      <c r="R87" s="545"/>
      <c r="S87" s="545"/>
    </row>
    <row r="88" spans="1:19" ht="13.5" customHeight="1">
      <c r="A88" s="528"/>
      <c r="B88" s="308" t="s">
        <v>355</v>
      </c>
      <c r="C88" s="309">
        <f>SUM(C77:C87)</f>
        <v>0</v>
      </c>
      <c r="D88" s="309">
        <f>SUM(D77:D87)</f>
        <v>0</v>
      </c>
      <c r="E88" s="309">
        <f>SUM(E77:E87)</f>
        <v>135</v>
      </c>
      <c r="F88" s="310">
        <v>0</v>
      </c>
      <c r="G88" s="311">
        <f>SUM(G77:G87)</f>
        <v>518159.5</v>
      </c>
      <c r="H88" s="311">
        <f>SUM(H77:H87)</f>
        <v>518159.5</v>
      </c>
      <c r="I88" s="311">
        <f>SUM(I77:I87)</f>
        <v>248036</v>
      </c>
      <c r="J88" s="312">
        <f t="shared" si="10"/>
        <v>0.4786865820273487</v>
      </c>
      <c r="K88" s="313">
        <f>SUM(K77:K86)</f>
        <v>680966.5</v>
      </c>
      <c r="L88" s="311">
        <f>SUM(L77:L86)</f>
        <v>690224.5</v>
      </c>
      <c r="M88" s="311">
        <f>SUM(M77:M87)</f>
        <v>444797</v>
      </c>
      <c r="N88" s="314">
        <f t="shared" si="12"/>
        <v>0.6444236621562984</v>
      </c>
      <c r="O88" s="546"/>
      <c r="P88" s="545"/>
      <c r="Q88" s="545"/>
      <c r="R88" s="545"/>
      <c r="S88" s="545"/>
    </row>
    <row r="89" spans="1:19" ht="18.75" customHeight="1" thickBot="1">
      <c r="A89" s="529" t="s">
        <v>367</v>
      </c>
      <c r="B89" s="530"/>
      <c r="C89" s="277">
        <f>C88-C76</f>
        <v>0</v>
      </c>
      <c r="D89" s="277">
        <f>D88-D76</f>
        <v>0</v>
      </c>
      <c r="E89" s="277">
        <f>E88-E76</f>
        <v>91</v>
      </c>
      <c r="F89" s="315">
        <v>0</v>
      </c>
      <c r="G89" s="279">
        <f>G88-G76</f>
        <v>270219.1</v>
      </c>
      <c r="H89" s="279">
        <f>H88-H76</f>
        <v>280709.1</v>
      </c>
      <c r="I89" s="279">
        <f>I88-I76</f>
        <v>129924</v>
      </c>
      <c r="J89" s="315">
        <f>I89/H89</f>
        <v>0.46284213799980123</v>
      </c>
      <c r="K89" s="283">
        <f>K88-K76</f>
        <v>272786.10000000003</v>
      </c>
      <c r="L89" s="279">
        <f>L88-L76</f>
        <v>278129.10000000003</v>
      </c>
      <c r="M89" s="279">
        <f>M88-M76</f>
        <v>129248</v>
      </c>
      <c r="N89" s="316">
        <f>M89/L89</f>
        <v>0.46470505962878383</v>
      </c>
      <c r="O89" s="546"/>
      <c r="P89" s="545"/>
      <c r="Q89" s="545"/>
      <c r="R89" s="545"/>
      <c r="S89" s="545"/>
    </row>
    <row r="90" spans="1:19" ht="13.5" customHeight="1">
      <c r="A90" s="531" t="s">
        <v>368</v>
      </c>
      <c r="B90" s="289" t="s">
        <v>369</v>
      </c>
      <c r="C90" s="517"/>
      <c r="D90" s="518"/>
      <c r="E90" s="4">
        <v>0</v>
      </c>
      <c r="F90" s="514"/>
      <c r="G90" s="517"/>
      <c r="H90" s="518"/>
      <c r="I90" s="293">
        <v>2374</v>
      </c>
      <c r="J90" s="523"/>
      <c r="K90" s="524"/>
      <c r="L90" s="518"/>
      <c r="M90" s="293">
        <f>E43+I43+M43+Q43+E90+I90</f>
        <v>6535</v>
      </c>
      <c r="N90" s="508"/>
      <c r="O90" s="546"/>
      <c r="P90" s="545"/>
      <c r="Q90" s="545"/>
      <c r="R90" s="545"/>
      <c r="S90" s="545"/>
    </row>
    <row r="91" spans="1:19" ht="13.5" customHeight="1">
      <c r="A91" s="531"/>
      <c r="B91" s="289" t="s">
        <v>370</v>
      </c>
      <c r="C91" s="519"/>
      <c r="D91" s="520"/>
      <c r="E91" s="4">
        <v>0</v>
      </c>
      <c r="F91" s="515"/>
      <c r="G91" s="519"/>
      <c r="H91" s="520"/>
      <c r="I91" s="2">
        <v>27</v>
      </c>
      <c r="J91" s="520"/>
      <c r="K91" s="525"/>
      <c r="L91" s="520"/>
      <c r="M91" s="2">
        <f>E44+I44+M44+Q44+E91+I91</f>
        <v>13407</v>
      </c>
      <c r="N91" s="509"/>
      <c r="O91" s="546"/>
      <c r="P91" s="545"/>
      <c r="Q91" s="545"/>
      <c r="R91" s="545"/>
      <c r="S91" s="545"/>
    </row>
    <row r="92" spans="1:19" ht="13.5" customHeight="1">
      <c r="A92" s="531"/>
      <c r="B92" s="289" t="s">
        <v>371</v>
      </c>
      <c r="C92" s="519"/>
      <c r="D92" s="520"/>
      <c r="E92" s="4">
        <v>41</v>
      </c>
      <c r="F92" s="515"/>
      <c r="G92" s="519"/>
      <c r="H92" s="520"/>
      <c r="I92" s="2">
        <v>1193</v>
      </c>
      <c r="J92" s="520"/>
      <c r="K92" s="525"/>
      <c r="L92" s="520"/>
      <c r="M92" s="2">
        <f>E45+I45+M45+Q45+E92+I92</f>
        <v>7327</v>
      </c>
      <c r="N92" s="509"/>
      <c r="O92" s="546"/>
      <c r="P92" s="545"/>
      <c r="Q92" s="545"/>
      <c r="R92" s="545"/>
      <c r="S92" s="545"/>
    </row>
    <row r="93" spans="1:19" ht="13.5" customHeight="1">
      <c r="A93" s="531"/>
      <c r="B93" s="289" t="s">
        <v>372</v>
      </c>
      <c r="C93" s="521"/>
      <c r="D93" s="522"/>
      <c r="E93" s="4">
        <v>0</v>
      </c>
      <c r="F93" s="516"/>
      <c r="G93" s="521"/>
      <c r="H93" s="522"/>
      <c r="I93" s="2">
        <v>40528</v>
      </c>
      <c r="J93" s="522"/>
      <c r="K93" s="526"/>
      <c r="L93" s="522"/>
      <c r="M93" s="262">
        <f>E46+I46+M46+Q46+E93+I93</f>
        <v>62739</v>
      </c>
      <c r="N93" s="510"/>
      <c r="O93" s="546"/>
      <c r="P93" s="545"/>
      <c r="Q93" s="545"/>
      <c r="R93" s="545"/>
      <c r="S93" s="545"/>
    </row>
    <row r="94" spans="1:19" ht="18.75" customHeight="1">
      <c r="A94" s="532"/>
      <c r="B94" s="308" t="s">
        <v>355</v>
      </c>
      <c r="C94" s="511"/>
      <c r="D94" s="512"/>
      <c r="E94" s="317">
        <f>SUM(E90:E93)</f>
        <v>41</v>
      </c>
      <c r="F94" s="318"/>
      <c r="G94" s="511"/>
      <c r="H94" s="512"/>
      <c r="I94" s="317">
        <f>SUM(I90:I93)</f>
        <v>44122</v>
      </c>
      <c r="J94" s="17"/>
      <c r="K94" s="513"/>
      <c r="L94" s="512"/>
      <c r="M94" s="317">
        <f>SUM(M90:M93)</f>
        <v>90008</v>
      </c>
      <c r="N94" s="319"/>
      <c r="O94" s="546"/>
      <c r="P94" s="545"/>
      <c r="Q94" s="545"/>
      <c r="R94" s="545"/>
      <c r="S94" s="545"/>
    </row>
    <row r="95" spans="2:1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"/>
    </row>
    <row r="96" spans="2:17" ht="12.75"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</row>
    <row r="97" spans="2:17" ht="12.75"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</row>
    <row r="98" spans="2:17" ht="12.75"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</row>
    <row r="99" spans="2:17" ht="12.75"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</row>
    <row r="100" spans="2:17" ht="12.75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</row>
    <row r="101" spans="2:17" ht="12.75"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</row>
    <row r="102" spans="2:17" ht="12.75">
      <c r="B102" s="321"/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</row>
    <row r="103" spans="2:17" ht="12.75"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</row>
    <row r="104" spans="2:17" ht="12.75">
      <c r="B104" s="321"/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</row>
    <row r="105" spans="2:17" ht="12.75"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</row>
    <row r="106" spans="2:17" ht="12.75"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</row>
    <row r="107" spans="2:17" ht="12.75"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</row>
    <row r="108" spans="2:17" ht="12.75"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</row>
    <row r="109" spans="2:17" ht="12.75"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</row>
    <row r="110" spans="2:17" ht="12.75"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</row>
    <row r="111" spans="2:17" ht="12.75"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</row>
    <row r="112" spans="2:17" ht="12.75">
      <c r="B112" s="321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</row>
    <row r="113" spans="2:17" ht="12.75"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</row>
    <row r="114" spans="2:17" ht="12.75"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</row>
    <row r="115" spans="2:17" ht="12.75"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</row>
    <row r="116" spans="2:17" ht="12.75"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</row>
    <row r="117" spans="2:17" ht="12.75"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</row>
    <row r="118" spans="2:17" ht="12.75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</row>
    <row r="119" spans="2:17" ht="12.75"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</row>
    <row r="120" spans="2:17" ht="12.75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</row>
    <row r="121" spans="2:17" ht="12.75"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</row>
    <row r="122" spans="2:17" ht="12.75"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</row>
    <row r="123" spans="2:17" ht="12.75">
      <c r="B123" s="321"/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</row>
    <row r="124" spans="2:17" ht="12.75">
      <c r="B124" s="321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</row>
    <row r="125" spans="2:17" ht="12.75"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</row>
    <row r="126" spans="2:17" ht="12.75"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</row>
    <row r="127" spans="2:17" ht="12.75"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</row>
    <row r="128" spans="2:17" ht="12.75"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</row>
    <row r="129" spans="2:17" ht="12.75">
      <c r="B129" s="321"/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</row>
    <row r="130" spans="2:17" ht="12.75"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</row>
    <row r="131" spans="2:17" ht="12.75">
      <c r="B131" s="321"/>
      <c r="C131" s="321"/>
      <c r="D131" s="321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</row>
    <row r="132" spans="2:17" ht="12.75">
      <c r="B132" s="321"/>
      <c r="C132" s="321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</row>
    <row r="133" spans="2:17" ht="12.75">
      <c r="B133" s="321"/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</row>
    <row r="134" spans="2:17" ht="12.75"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</row>
    <row r="135" spans="2:17" ht="12.75">
      <c r="B135" s="321"/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</row>
    <row r="136" spans="2:17" ht="12.75">
      <c r="B136" s="321"/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</row>
    <row r="137" spans="2:17" ht="12.75"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</row>
    <row r="138" spans="2:17" ht="12.75"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</row>
    <row r="139" spans="2:17" ht="12.75"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</row>
    <row r="140" spans="2:17" ht="12.75"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</row>
    <row r="141" spans="2:17" ht="12.75"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</row>
    <row r="142" spans="2:17" ht="12.75">
      <c r="B142" s="321"/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</row>
    <row r="143" spans="2:17" ht="12.75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</row>
    <row r="144" spans="2:17" ht="12.75"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</row>
    <row r="145" spans="2:17" ht="12.75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</row>
    <row r="146" spans="2:17" ht="12.75"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</row>
    <row r="147" spans="2:17" ht="12.75">
      <c r="B147" s="321"/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</row>
    <row r="148" spans="2:17" ht="12.75"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</row>
    <row r="149" spans="2:17" ht="12.75">
      <c r="B149" s="321"/>
      <c r="C149" s="321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</row>
    <row r="150" spans="2:17" ht="12.75"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</row>
    <row r="151" spans="2:17" ht="12.75">
      <c r="B151" s="321"/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</row>
    <row r="152" spans="2:17" ht="12.75">
      <c r="B152" s="321"/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</row>
    <row r="153" spans="2:17" ht="12.75">
      <c r="B153" s="321"/>
      <c r="C153" s="321"/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</row>
    <row r="154" spans="2:17" ht="12.75">
      <c r="B154" s="321"/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</row>
    <row r="155" spans="2:17" ht="12.75">
      <c r="B155" s="321"/>
      <c r="C155" s="321"/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</row>
    <row r="156" spans="2:17" ht="12.75">
      <c r="B156" s="321"/>
      <c r="C156" s="321"/>
      <c r="D156" s="321"/>
      <c r="E156" s="321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</row>
    <row r="157" spans="2:17" ht="12.75">
      <c r="B157" s="321"/>
      <c r="C157" s="321"/>
      <c r="D157" s="321"/>
      <c r="E157" s="321"/>
      <c r="F157" s="321"/>
      <c r="G157" s="321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</row>
    <row r="158" spans="2:17" ht="12.75"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</row>
    <row r="159" spans="2:17" ht="12.75">
      <c r="B159" s="321"/>
      <c r="C159" s="321"/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</row>
    <row r="160" spans="2:17" ht="12.75">
      <c r="B160" s="321"/>
      <c r="C160" s="321"/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</row>
    <row r="161" spans="2:17" ht="12.75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</row>
    <row r="162" spans="2:17" ht="12.75"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</row>
    <row r="163" spans="2:17" ht="12.75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</row>
    <row r="164" spans="2:17" ht="12.75">
      <c r="B164" s="321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</row>
    <row r="165" spans="2:17" ht="12.75">
      <c r="B165" s="321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</row>
    <row r="166" spans="2:17" ht="12.75">
      <c r="B166" s="321"/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</row>
    <row r="167" spans="2:17" ht="12.75"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</row>
    <row r="168" spans="2:17" ht="12.75"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</row>
    <row r="169" spans="2:17" ht="12.75">
      <c r="B169" s="321"/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</row>
    <row r="170" spans="2:17" ht="12.75">
      <c r="B170" s="321"/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321"/>
      <c r="Q170" s="321"/>
    </row>
    <row r="171" spans="2:17" ht="12.75">
      <c r="B171" s="321"/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1"/>
      <c r="Q171" s="321"/>
    </row>
    <row r="172" spans="2:17" ht="12.75">
      <c r="B172" s="321"/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P172" s="321"/>
      <c r="Q172" s="321"/>
    </row>
    <row r="173" spans="2:17" ht="12.75">
      <c r="B173" s="321"/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</row>
    <row r="174" spans="2:17" ht="12.75">
      <c r="B174" s="321"/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  <c r="Q174" s="321"/>
    </row>
    <row r="175" spans="2:17" ht="12.75">
      <c r="B175" s="321"/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</row>
    <row r="176" spans="2:17" ht="12.75">
      <c r="B176" s="321"/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</row>
    <row r="177" spans="2:17" ht="12.75"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</row>
    <row r="178" spans="2:17" ht="12.75"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</row>
    <row r="179" spans="2:17" ht="12.75">
      <c r="B179" s="321"/>
      <c r="C179" s="321"/>
      <c r="D179" s="321"/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</row>
    <row r="180" spans="2:17" ht="12.75">
      <c r="B180" s="321"/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</row>
    <row r="181" spans="2:17" ht="12.75">
      <c r="B181" s="321"/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</row>
    <row r="182" spans="2:17" ht="12.75">
      <c r="B182" s="321"/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</row>
    <row r="183" spans="2:17" ht="12.75">
      <c r="B183" s="32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</row>
    <row r="184" spans="2:17" ht="12.75">
      <c r="B184" s="321"/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</row>
  </sheetData>
  <sheetProtection/>
  <mergeCells count="58">
    <mergeCell ref="Q1:R1"/>
    <mergeCell ref="A2:B3"/>
    <mergeCell ref="C2:F2"/>
    <mergeCell ref="G2:J2"/>
    <mergeCell ref="K2:N2"/>
    <mergeCell ref="O2:R2"/>
    <mergeCell ref="A1:P1"/>
    <mergeCell ref="O4:P10"/>
    <mergeCell ref="R4:R10"/>
    <mergeCell ref="A11:A29"/>
    <mergeCell ref="A4:A10"/>
    <mergeCell ref="C4:D10"/>
    <mergeCell ref="F4:F10"/>
    <mergeCell ref="G4:H10"/>
    <mergeCell ref="J4:J10"/>
    <mergeCell ref="K4:L10"/>
    <mergeCell ref="K43:L46"/>
    <mergeCell ref="A30:A41"/>
    <mergeCell ref="A42:B42"/>
    <mergeCell ref="A43:A47"/>
    <mergeCell ref="C43:D46"/>
    <mergeCell ref="N4:N10"/>
    <mergeCell ref="N43:N46"/>
    <mergeCell ref="O43:P46"/>
    <mergeCell ref="R43:R46"/>
    <mergeCell ref="C47:D47"/>
    <mergeCell ref="G47:H47"/>
    <mergeCell ref="K47:L47"/>
    <mergeCell ref="O47:P47"/>
    <mergeCell ref="F43:F46"/>
    <mergeCell ref="G43:H46"/>
    <mergeCell ref="J43:J46"/>
    <mergeCell ref="N51:N57"/>
    <mergeCell ref="A58:A76"/>
    <mergeCell ref="A48:M48"/>
    <mergeCell ref="O48:S94"/>
    <mergeCell ref="A49:B50"/>
    <mergeCell ref="C49:F49"/>
    <mergeCell ref="G49:J49"/>
    <mergeCell ref="K49:N49"/>
    <mergeCell ref="A51:A57"/>
    <mergeCell ref="C51:D57"/>
    <mergeCell ref="A77:A88"/>
    <mergeCell ref="A89:B89"/>
    <mergeCell ref="A90:A94"/>
    <mergeCell ref="C90:D93"/>
    <mergeCell ref="J51:J57"/>
    <mergeCell ref="K51:L57"/>
    <mergeCell ref="F51:F57"/>
    <mergeCell ref="G51:H57"/>
    <mergeCell ref="N90:N93"/>
    <mergeCell ref="C94:D94"/>
    <mergeCell ref="G94:H94"/>
    <mergeCell ref="K94:L94"/>
    <mergeCell ref="F90:F93"/>
    <mergeCell ref="G90:H93"/>
    <mergeCell ref="J90:J93"/>
    <mergeCell ref="K90:L93"/>
  </mergeCells>
  <printOptions/>
  <pageMargins left="0.23" right="0.17" top="0.17" bottom="0.33" header="0.17" footer="0.16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546"/>
  <sheetViews>
    <sheetView view="pageBreakPreview" zoomScale="60" zoomScalePageLayoutView="0" workbookViewId="0" topLeftCell="A1">
      <selection activeCell="AN1" sqref="AN1:AO1"/>
    </sheetView>
  </sheetViews>
  <sheetFormatPr defaultColWidth="9.00390625" defaultRowHeight="12.75"/>
  <cols>
    <col min="1" max="1" width="5.25390625" style="239" customWidth="1"/>
    <col min="2" max="2" width="26.875" style="373" customWidth="1"/>
    <col min="3" max="3" width="9.375" style="239" customWidth="1"/>
    <col min="4" max="5" width="9.25390625" style="239" customWidth="1"/>
    <col min="6" max="6" width="9.375" style="239" bestFit="1" customWidth="1"/>
    <col min="7" max="7" width="9.875" style="239" customWidth="1"/>
    <col min="8" max="17" width="9.25390625" style="239" customWidth="1"/>
    <col min="18" max="22" width="8.625" style="239" customWidth="1"/>
    <col min="23" max="23" width="0.74609375" style="241" customWidth="1"/>
    <col min="24" max="24" width="1.00390625" style="375" customWidth="1"/>
    <col min="25" max="25" width="5.625" style="241" customWidth="1"/>
    <col min="26" max="26" width="27.00390625" style="373" customWidth="1"/>
    <col min="27" max="40" width="9.25390625" style="239" customWidth="1"/>
    <col min="41" max="41" width="9.125" style="239" customWidth="1"/>
    <col min="42" max="42" width="9.125" style="374" customWidth="1"/>
    <col min="43" max="43" width="9.25390625" style="241" bestFit="1" customWidth="1"/>
    <col min="44" max="46" width="9.125" style="241" customWidth="1"/>
    <col min="47" max="16384" width="9.125" style="239" customWidth="1"/>
  </cols>
  <sheetData>
    <row r="1" spans="1:45" ht="40.5" customHeight="1">
      <c r="A1" s="610" t="s">
        <v>386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611" t="s">
        <v>469</v>
      </c>
      <c r="V1" s="612"/>
      <c r="W1" s="322"/>
      <c r="X1" s="322"/>
      <c r="Y1" s="322"/>
      <c r="Z1" s="610" t="s">
        <v>387</v>
      </c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4" t="s">
        <v>470</v>
      </c>
      <c r="AO1" s="583"/>
      <c r="AP1" s="323"/>
      <c r="AQ1" s="323"/>
      <c r="AR1" s="323"/>
      <c r="AS1" s="323"/>
    </row>
    <row r="2" spans="1:42" ht="21.75" customHeight="1">
      <c r="A2" s="602" t="s">
        <v>388</v>
      </c>
      <c r="B2" s="607"/>
      <c r="C2" s="589" t="s">
        <v>381</v>
      </c>
      <c r="D2" s="590"/>
      <c r="E2" s="590"/>
      <c r="F2" s="590"/>
      <c r="G2" s="606"/>
      <c r="H2" s="589" t="s">
        <v>382</v>
      </c>
      <c r="I2" s="590"/>
      <c r="J2" s="590"/>
      <c r="K2" s="590"/>
      <c r="L2" s="606"/>
      <c r="M2" s="589" t="s">
        <v>383</v>
      </c>
      <c r="N2" s="590"/>
      <c r="O2" s="590"/>
      <c r="P2" s="590"/>
      <c r="Q2" s="606"/>
      <c r="R2" s="600" t="s">
        <v>389</v>
      </c>
      <c r="S2" s="601"/>
      <c r="T2" s="601"/>
      <c r="U2" s="601"/>
      <c r="V2" s="601"/>
      <c r="W2" s="325"/>
      <c r="X2" s="325"/>
      <c r="Y2" s="602" t="s">
        <v>388</v>
      </c>
      <c r="Z2" s="603"/>
      <c r="AA2" s="589" t="s">
        <v>384</v>
      </c>
      <c r="AB2" s="590"/>
      <c r="AC2" s="590"/>
      <c r="AD2" s="590"/>
      <c r="AE2" s="606"/>
      <c r="AF2" s="589" t="s">
        <v>390</v>
      </c>
      <c r="AG2" s="590"/>
      <c r="AH2" s="590"/>
      <c r="AI2" s="590"/>
      <c r="AJ2" s="606"/>
      <c r="AK2" s="589" t="s">
        <v>8</v>
      </c>
      <c r="AL2" s="590"/>
      <c r="AM2" s="590"/>
      <c r="AN2" s="590"/>
      <c r="AO2" s="590"/>
      <c r="AP2" s="241"/>
    </row>
    <row r="3" spans="1:43" ht="21.75" customHeight="1" thickBot="1">
      <c r="A3" s="608"/>
      <c r="B3" s="609"/>
      <c r="C3" s="326">
        <v>2001</v>
      </c>
      <c r="D3" s="327">
        <v>2002</v>
      </c>
      <c r="E3" s="327">
        <v>2003</v>
      </c>
      <c r="F3" s="327">
        <v>2004</v>
      </c>
      <c r="G3" s="328">
        <v>2005</v>
      </c>
      <c r="H3" s="326">
        <v>2001</v>
      </c>
      <c r="I3" s="327">
        <v>2002</v>
      </c>
      <c r="J3" s="327">
        <v>2003</v>
      </c>
      <c r="K3" s="327">
        <v>2004</v>
      </c>
      <c r="L3" s="328">
        <v>2005</v>
      </c>
      <c r="M3" s="326">
        <v>2001</v>
      </c>
      <c r="N3" s="327">
        <v>2002</v>
      </c>
      <c r="O3" s="327">
        <v>2003</v>
      </c>
      <c r="P3" s="327">
        <v>2004</v>
      </c>
      <c r="Q3" s="328">
        <v>2005</v>
      </c>
      <c r="R3" s="326">
        <v>2001</v>
      </c>
      <c r="S3" s="327">
        <v>2002</v>
      </c>
      <c r="T3" s="327">
        <v>2003</v>
      </c>
      <c r="U3" s="327">
        <v>2004</v>
      </c>
      <c r="V3" s="327">
        <v>2005</v>
      </c>
      <c r="W3" s="240"/>
      <c r="X3" s="240"/>
      <c r="Y3" s="604"/>
      <c r="Z3" s="605"/>
      <c r="AA3" s="326">
        <v>2001</v>
      </c>
      <c r="AB3" s="327">
        <v>2002</v>
      </c>
      <c r="AC3" s="327">
        <v>2003</v>
      </c>
      <c r="AD3" s="327">
        <v>2004</v>
      </c>
      <c r="AE3" s="328">
        <v>2005</v>
      </c>
      <c r="AF3" s="326">
        <v>2001</v>
      </c>
      <c r="AG3" s="327">
        <v>2002</v>
      </c>
      <c r="AH3" s="327">
        <v>2003</v>
      </c>
      <c r="AI3" s="327">
        <v>2004</v>
      </c>
      <c r="AJ3" s="328">
        <v>2005</v>
      </c>
      <c r="AK3" s="326">
        <v>2001</v>
      </c>
      <c r="AL3" s="327">
        <v>2002</v>
      </c>
      <c r="AM3" s="327">
        <v>2003</v>
      </c>
      <c r="AN3" s="327">
        <v>2004</v>
      </c>
      <c r="AO3" s="327">
        <v>2005</v>
      </c>
      <c r="AP3" s="241"/>
      <c r="AQ3" s="242"/>
    </row>
    <row r="4" spans="1:42" ht="23.25" customHeight="1">
      <c r="A4" s="591" t="s">
        <v>336</v>
      </c>
      <c r="B4" s="329" t="s">
        <v>338</v>
      </c>
      <c r="C4" s="330">
        <v>65736</v>
      </c>
      <c r="D4" s="331">
        <v>79571</v>
      </c>
      <c r="E4" s="331">
        <v>124765</v>
      </c>
      <c r="F4" s="331">
        <v>93884</v>
      </c>
      <c r="G4" s="332">
        <v>76716</v>
      </c>
      <c r="H4" s="330">
        <v>29237</v>
      </c>
      <c r="I4" s="331">
        <v>28687</v>
      </c>
      <c r="J4" s="331">
        <v>18600</v>
      </c>
      <c r="K4" s="331">
        <v>16035</v>
      </c>
      <c r="L4" s="332">
        <v>12327</v>
      </c>
      <c r="M4" s="330">
        <v>36457</v>
      </c>
      <c r="N4" s="331">
        <v>37632</v>
      </c>
      <c r="O4" s="331">
        <v>35888</v>
      </c>
      <c r="P4" s="331">
        <v>31915</v>
      </c>
      <c r="Q4" s="332">
        <v>35002</v>
      </c>
      <c r="R4" s="330">
        <v>6</v>
      </c>
      <c r="S4" s="331">
        <v>384</v>
      </c>
      <c r="T4" s="331">
        <v>382</v>
      </c>
      <c r="U4" s="331">
        <v>708</v>
      </c>
      <c r="V4" s="331">
        <v>1149</v>
      </c>
      <c r="W4" s="242"/>
      <c r="X4" s="242"/>
      <c r="Y4" s="591" t="s">
        <v>336</v>
      </c>
      <c r="Z4" s="333" t="s">
        <v>338</v>
      </c>
      <c r="AA4" s="330">
        <v>644</v>
      </c>
      <c r="AB4" s="331">
        <v>672</v>
      </c>
      <c r="AC4" s="331">
        <v>0</v>
      </c>
      <c r="AD4" s="331">
        <v>0</v>
      </c>
      <c r="AE4" s="332">
        <v>40</v>
      </c>
      <c r="AF4" s="330">
        <v>1032</v>
      </c>
      <c r="AG4" s="331">
        <v>1148</v>
      </c>
      <c r="AH4" s="331">
        <v>1949</v>
      </c>
      <c r="AI4" s="331">
        <v>301</v>
      </c>
      <c r="AJ4" s="332">
        <v>2416</v>
      </c>
      <c r="AK4" s="330">
        <f aca="true" t="shared" si="0" ref="AK4:AO20">C4+H4+M4+R4+AA4+AF4</f>
        <v>133112</v>
      </c>
      <c r="AL4" s="331">
        <f t="shared" si="0"/>
        <v>148094</v>
      </c>
      <c r="AM4" s="331">
        <f t="shared" si="0"/>
        <v>181584</v>
      </c>
      <c r="AN4" s="331">
        <f t="shared" si="0"/>
        <v>142843</v>
      </c>
      <c r="AO4" s="331">
        <f t="shared" si="0"/>
        <v>127650</v>
      </c>
      <c r="AP4" s="241"/>
    </row>
    <row r="5" spans="1:42" ht="23.25" customHeight="1">
      <c r="A5" s="592"/>
      <c r="B5" s="334" t="s">
        <v>341</v>
      </c>
      <c r="C5" s="335">
        <v>345</v>
      </c>
      <c r="D5" s="336">
        <v>110</v>
      </c>
      <c r="E5" s="336">
        <v>674</v>
      </c>
      <c r="F5" s="336">
        <v>780</v>
      </c>
      <c r="G5" s="337">
        <v>999</v>
      </c>
      <c r="H5" s="335">
        <v>84</v>
      </c>
      <c r="I5" s="336">
        <v>121</v>
      </c>
      <c r="J5" s="336">
        <v>78</v>
      </c>
      <c r="K5" s="336">
        <v>142</v>
      </c>
      <c r="L5" s="337">
        <v>47</v>
      </c>
      <c r="M5" s="335">
        <v>124</v>
      </c>
      <c r="N5" s="336">
        <v>77</v>
      </c>
      <c r="O5" s="336">
        <v>192</v>
      </c>
      <c r="P5" s="336">
        <v>249</v>
      </c>
      <c r="Q5" s="337">
        <v>217</v>
      </c>
      <c r="R5" s="335">
        <v>0</v>
      </c>
      <c r="S5" s="336">
        <v>0</v>
      </c>
      <c r="T5" s="336">
        <v>0</v>
      </c>
      <c r="U5" s="336">
        <v>6</v>
      </c>
      <c r="V5" s="336">
        <v>0</v>
      </c>
      <c r="W5" s="242"/>
      <c r="X5" s="242"/>
      <c r="Y5" s="592"/>
      <c r="Z5" s="338" t="s">
        <v>391</v>
      </c>
      <c r="AA5" s="335">
        <v>0</v>
      </c>
      <c r="AB5" s="336">
        <v>12</v>
      </c>
      <c r="AC5" s="336">
        <v>0</v>
      </c>
      <c r="AD5" s="336">
        <v>0</v>
      </c>
      <c r="AE5" s="337">
        <v>0</v>
      </c>
      <c r="AF5" s="335">
        <v>120</v>
      </c>
      <c r="AG5" s="336">
        <v>252</v>
      </c>
      <c r="AH5" s="336">
        <v>18</v>
      </c>
      <c r="AI5" s="336">
        <v>5</v>
      </c>
      <c r="AJ5" s="337">
        <v>72</v>
      </c>
      <c r="AK5" s="335">
        <f t="shared" si="0"/>
        <v>673</v>
      </c>
      <c r="AL5" s="336">
        <f t="shared" si="0"/>
        <v>572</v>
      </c>
      <c r="AM5" s="336">
        <f t="shared" si="0"/>
        <v>962</v>
      </c>
      <c r="AN5" s="336">
        <f t="shared" si="0"/>
        <v>1182</v>
      </c>
      <c r="AO5" s="336">
        <f t="shared" si="0"/>
        <v>1335</v>
      </c>
      <c r="AP5" s="241"/>
    </row>
    <row r="6" spans="1:42" ht="23.25" customHeight="1">
      <c r="A6" s="592"/>
      <c r="B6" s="334" t="s">
        <v>392</v>
      </c>
      <c r="C6" s="335">
        <v>10945</v>
      </c>
      <c r="D6" s="336">
        <v>11112</v>
      </c>
      <c r="E6" s="336">
        <v>9963</v>
      </c>
      <c r="F6" s="336">
        <v>10370</v>
      </c>
      <c r="G6" s="337">
        <v>8334</v>
      </c>
      <c r="H6" s="335">
        <v>7245</v>
      </c>
      <c r="I6" s="336">
        <v>7275</v>
      </c>
      <c r="J6" s="336">
        <v>5321</v>
      </c>
      <c r="K6" s="336">
        <v>4764</v>
      </c>
      <c r="L6" s="337">
        <v>5053</v>
      </c>
      <c r="M6" s="335">
        <v>7330</v>
      </c>
      <c r="N6" s="336">
        <v>6811</v>
      </c>
      <c r="O6" s="336">
        <v>5475</v>
      </c>
      <c r="P6" s="336">
        <v>5256</v>
      </c>
      <c r="Q6" s="337">
        <v>4388</v>
      </c>
      <c r="R6" s="335">
        <v>53</v>
      </c>
      <c r="S6" s="336">
        <v>56</v>
      </c>
      <c r="T6" s="336">
        <v>58</v>
      </c>
      <c r="U6" s="336">
        <v>44</v>
      </c>
      <c r="V6" s="336">
        <v>1981</v>
      </c>
      <c r="W6" s="242"/>
      <c r="X6" s="242"/>
      <c r="Y6" s="592"/>
      <c r="Z6" s="338" t="s">
        <v>392</v>
      </c>
      <c r="AA6" s="335">
        <v>0</v>
      </c>
      <c r="AB6" s="336">
        <v>0</v>
      </c>
      <c r="AC6" s="336">
        <v>0</v>
      </c>
      <c r="AD6" s="336">
        <v>0</v>
      </c>
      <c r="AE6" s="337">
        <v>0</v>
      </c>
      <c r="AF6" s="335">
        <v>333</v>
      </c>
      <c r="AG6" s="336">
        <v>386</v>
      </c>
      <c r="AH6" s="336">
        <v>344</v>
      </c>
      <c r="AI6" s="336">
        <v>2044</v>
      </c>
      <c r="AJ6" s="337">
        <v>1739</v>
      </c>
      <c r="AK6" s="335">
        <f t="shared" si="0"/>
        <v>25906</v>
      </c>
      <c r="AL6" s="336">
        <f t="shared" si="0"/>
        <v>25640</v>
      </c>
      <c r="AM6" s="336">
        <f t="shared" si="0"/>
        <v>21161</v>
      </c>
      <c r="AN6" s="336">
        <f t="shared" si="0"/>
        <v>22478</v>
      </c>
      <c r="AO6" s="336">
        <f t="shared" si="0"/>
        <v>21495</v>
      </c>
      <c r="AP6" s="241"/>
    </row>
    <row r="7" spans="1:42" ht="23.25" customHeight="1">
      <c r="A7" s="592"/>
      <c r="B7" s="334" t="s">
        <v>345</v>
      </c>
      <c r="C7" s="335">
        <v>0</v>
      </c>
      <c r="D7" s="336">
        <v>0</v>
      </c>
      <c r="E7" s="336">
        <v>0</v>
      </c>
      <c r="F7" s="336">
        <v>0</v>
      </c>
      <c r="G7" s="337">
        <v>0</v>
      </c>
      <c r="H7" s="335">
        <v>0</v>
      </c>
      <c r="I7" s="336">
        <v>0</v>
      </c>
      <c r="J7" s="336">
        <v>0</v>
      </c>
      <c r="K7" s="336">
        <v>0</v>
      </c>
      <c r="L7" s="337">
        <v>0</v>
      </c>
      <c r="M7" s="335">
        <v>0</v>
      </c>
      <c r="N7" s="336">
        <v>0</v>
      </c>
      <c r="O7" s="336">
        <v>0</v>
      </c>
      <c r="P7" s="336">
        <v>0</v>
      </c>
      <c r="Q7" s="337">
        <v>0</v>
      </c>
      <c r="R7" s="335">
        <v>0</v>
      </c>
      <c r="S7" s="336">
        <v>0</v>
      </c>
      <c r="T7" s="336">
        <v>0</v>
      </c>
      <c r="U7" s="336">
        <v>0</v>
      </c>
      <c r="V7" s="336">
        <v>0</v>
      </c>
      <c r="W7" s="242"/>
      <c r="X7" s="242"/>
      <c r="Y7" s="592"/>
      <c r="Z7" s="338" t="s">
        <v>345</v>
      </c>
      <c r="AA7" s="335">
        <v>0</v>
      </c>
      <c r="AB7" s="336">
        <v>0</v>
      </c>
      <c r="AC7" s="336">
        <v>0</v>
      </c>
      <c r="AD7" s="336">
        <v>0</v>
      </c>
      <c r="AE7" s="337">
        <v>0</v>
      </c>
      <c r="AF7" s="335">
        <v>0</v>
      </c>
      <c r="AG7" s="336">
        <v>10085</v>
      </c>
      <c r="AH7" s="336">
        <v>9320</v>
      </c>
      <c r="AI7" s="336">
        <v>4333</v>
      </c>
      <c r="AJ7" s="337">
        <v>2083</v>
      </c>
      <c r="AK7" s="335">
        <f t="shared" si="0"/>
        <v>0</v>
      </c>
      <c r="AL7" s="336">
        <f t="shared" si="0"/>
        <v>10085</v>
      </c>
      <c r="AM7" s="336">
        <f t="shared" si="0"/>
        <v>9320</v>
      </c>
      <c r="AN7" s="336">
        <f t="shared" si="0"/>
        <v>4333</v>
      </c>
      <c r="AO7" s="336">
        <f t="shared" si="0"/>
        <v>2083</v>
      </c>
      <c r="AP7" s="241"/>
    </row>
    <row r="8" spans="1:42" ht="23.25" customHeight="1">
      <c r="A8" s="592"/>
      <c r="B8" s="339" t="s">
        <v>337</v>
      </c>
      <c r="C8" s="335">
        <v>4261</v>
      </c>
      <c r="D8" s="336">
        <v>3084</v>
      </c>
      <c r="E8" s="336">
        <v>2889</v>
      </c>
      <c r="F8" s="336">
        <v>2058</v>
      </c>
      <c r="G8" s="337">
        <v>2456</v>
      </c>
      <c r="H8" s="335">
        <v>323</v>
      </c>
      <c r="I8" s="336">
        <v>392</v>
      </c>
      <c r="J8" s="336">
        <v>277</v>
      </c>
      <c r="K8" s="336">
        <v>464</v>
      </c>
      <c r="L8" s="337">
        <v>1856</v>
      </c>
      <c r="M8" s="335">
        <v>3680</v>
      </c>
      <c r="N8" s="336">
        <v>1873</v>
      </c>
      <c r="O8" s="336">
        <v>1975</v>
      </c>
      <c r="P8" s="336">
        <v>2929</v>
      </c>
      <c r="Q8" s="337">
        <v>1736</v>
      </c>
      <c r="R8" s="335">
        <v>2</v>
      </c>
      <c r="S8" s="336">
        <v>2</v>
      </c>
      <c r="T8" s="336">
        <v>0</v>
      </c>
      <c r="U8" s="336">
        <v>1</v>
      </c>
      <c r="V8" s="336">
        <v>30</v>
      </c>
      <c r="W8" s="242"/>
      <c r="X8" s="242"/>
      <c r="Y8" s="592"/>
      <c r="Z8" s="340" t="s">
        <v>337</v>
      </c>
      <c r="AA8" s="335">
        <v>39</v>
      </c>
      <c r="AB8" s="336">
        <v>8</v>
      </c>
      <c r="AC8" s="336">
        <v>0</v>
      </c>
      <c r="AD8" s="336">
        <v>0</v>
      </c>
      <c r="AE8" s="337">
        <v>0</v>
      </c>
      <c r="AF8" s="335">
        <v>409</v>
      </c>
      <c r="AG8" s="336">
        <v>238</v>
      </c>
      <c r="AH8" s="336">
        <v>371</v>
      </c>
      <c r="AI8" s="336">
        <v>234</v>
      </c>
      <c r="AJ8" s="337">
        <v>745</v>
      </c>
      <c r="AK8" s="335">
        <f t="shared" si="0"/>
        <v>8714</v>
      </c>
      <c r="AL8" s="336">
        <f t="shared" si="0"/>
        <v>5597</v>
      </c>
      <c r="AM8" s="336">
        <f t="shared" si="0"/>
        <v>5512</v>
      </c>
      <c r="AN8" s="336">
        <f t="shared" si="0"/>
        <v>5686</v>
      </c>
      <c r="AO8" s="336">
        <f t="shared" si="0"/>
        <v>6823</v>
      </c>
      <c r="AP8" s="241"/>
    </row>
    <row r="9" spans="1:42" ht="23.25" customHeight="1">
      <c r="A9" s="592"/>
      <c r="B9" s="334" t="s">
        <v>339</v>
      </c>
      <c r="C9" s="335">
        <v>1043</v>
      </c>
      <c r="D9" s="336">
        <v>1187</v>
      </c>
      <c r="E9" s="336">
        <v>2793</v>
      </c>
      <c r="F9" s="336">
        <v>2184</v>
      </c>
      <c r="G9" s="337">
        <v>1641</v>
      </c>
      <c r="H9" s="335">
        <v>407</v>
      </c>
      <c r="I9" s="336">
        <v>361</v>
      </c>
      <c r="J9" s="336">
        <v>279</v>
      </c>
      <c r="K9" s="336">
        <v>21</v>
      </c>
      <c r="L9" s="337"/>
      <c r="M9" s="335">
        <v>331</v>
      </c>
      <c r="N9" s="336">
        <v>522</v>
      </c>
      <c r="O9" s="336">
        <v>434</v>
      </c>
      <c r="P9" s="336">
        <v>203</v>
      </c>
      <c r="Q9" s="337">
        <v>318</v>
      </c>
      <c r="R9" s="335">
        <v>0</v>
      </c>
      <c r="S9" s="336">
        <v>0</v>
      </c>
      <c r="T9" s="336">
        <v>0</v>
      </c>
      <c r="U9" s="336">
        <v>0</v>
      </c>
      <c r="V9" s="336">
        <v>0</v>
      </c>
      <c r="W9" s="242"/>
      <c r="X9" s="242"/>
      <c r="Y9" s="592"/>
      <c r="Z9" s="338" t="s">
        <v>339</v>
      </c>
      <c r="AA9" s="335">
        <v>0</v>
      </c>
      <c r="AB9" s="336">
        <v>0</v>
      </c>
      <c r="AC9" s="336">
        <v>0</v>
      </c>
      <c r="AD9" s="336">
        <v>0</v>
      </c>
      <c r="AE9" s="337">
        <v>0</v>
      </c>
      <c r="AF9" s="335">
        <v>0</v>
      </c>
      <c r="AG9" s="336">
        <v>0</v>
      </c>
      <c r="AH9" s="336">
        <v>0</v>
      </c>
      <c r="AI9" s="336">
        <v>0</v>
      </c>
      <c r="AJ9" s="337">
        <v>0</v>
      </c>
      <c r="AK9" s="335">
        <f t="shared" si="0"/>
        <v>1781</v>
      </c>
      <c r="AL9" s="336">
        <f t="shared" si="0"/>
        <v>2070</v>
      </c>
      <c r="AM9" s="336">
        <f t="shared" si="0"/>
        <v>3506</v>
      </c>
      <c r="AN9" s="336">
        <f t="shared" si="0"/>
        <v>2408</v>
      </c>
      <c r="AO9" s="336">
        <f t="shared" si="0"/>
        <v>1959</v>
      </c>
      <c r="AP9" s="241"/>
    </row>
    <row r="10" spans="1:42" ht="23.25" customHeight="1">
      <c r="A10" s="592"/>
      <c r="B10" s="334" t="s">
        <v>340</v>
      </c>
      <c r="C10" s="335">
        <v>2102</v>
      </c>
      <c r="D10" s="336">
        <v>1904</v>
      </c>
      <c r="E10" s="336">
        <v>1950</v>
      </c>
      <c r="F10" s="336">
        <v>1823</v>
      </c>
      <c r="G10" s="337">
        <v>1711</v>
      </c>
      <c r="H10" s="335">
        <v>819</v>
      </c>
      <c r="I10" s="336">
        <v>898</v>
      </c>
      <c r="J10" s="336">
        <v>867</v>
      </c>
      <c r="K10" s="336">
        <v>832</v>
      </c>
      <c r="L10" s="337">
        <v>802</v>
      </c>
      <c r="M10" s="335">
        <v>1960</v>
      </c>
      <c r="N10" s="336">
        <v>1514</v>
      </c>
      <c r="O10" s="336">
        <v>1181</v>
      </c>
      <c r="P10" s="336">
        <v>1907</v>
      </c>
      <c r="Q10" s="337">
        <v>2571</v>
      </c>
      <c r="R10" s="335">
        <v>4</v>
      </c>
      <c r="S10" s="336">
        <v>4</v>
      </c>
      <c r="T10" s="336">
        <v>5</v>
      </c>
      <c r="U10" s="336">
        <v>8</v>
      </c>
      <c r="V10" s="336">
        <v>0</v>
      </c>
      <c r="W10" s="242"/>
      <c r="X10" s="242"/>
      <c r="Y10" s="592"/>
      <c r="Z10" s="338" t="s">
        <v>340</v>
      </c>
      <c r="AA10" s="335">
        <v>0</v>
      </c>
      <c r="AB10" s="336">
        <v>0</v>
      </c>
      <c r="AC10" s="336">
        <v>0</v>
      </c>
      <c r="AD10" s="336">
        <v>0</v>
      </c>
      <c r="AE10" s="337">
        <v>0</v>
      </c>
      <c r="AF10" s="335">
        <v>0</v>
      </c>
      <c r="AG10" s="336">
        <v>0</v>
      </c>
      <c r="AH10" s="336">
        <v>0</v>
      </c>
      <c r="AI10" s="336">
        <v>0</v>
      </c>
      <c r="AJ10" s="337">
        <v>0</v>
      </c>
      <c r="AK10" s="335">
        <f t="shared" si="0"/>
        <v>4885</v>
      </c>
      <c r="AL10" s="336">
        <f t="shared" si="0"/>
        <v>4320</v>
      </c>
      <c r="AM10" s="336">
        <f t="shared" si="0"/>
        <v>4003</v>
      </c>
      <c r="AN10" s="336">
        <f t="shared" si="0"/>
        <v>4570</v>
      </c>
      <c r="AO10" s="336">
        <f t="shared" si="0"/>
        <v>5084</v>
      </c>
      <c r="AP10" s="241"/>
    </row>
    <row r="11" spans="1:42" ht="23.25" customHeight="1">
      <c r="A11" s="592"/>
      <c r="B11" s="334" t="s">
        <v>393</v>
      </c>
      <c r="C11" s="335">
        <v>2119</v>
      </c>
      <c r="D11" s="336">
        <v>0</v>
      </c>
      <c r="E11" s="336">
        <v>0</v>
      </c>
      <c r="F11" s="336">
        <v>14504</v>
      </c>
      <c r="G11" s="337">
        <v>4492</v>
      </c>
      <c r="H11" s="335">
        <v>137</v>
      </c>
      <c r="I11" s="336">
        <v>0</v>
      </c>
      <c r="J11" s="336">
        <v>880</v>
      </c>
      <c r="K11" s="336">
        <v>5500</v>
      </c>
      <c r="L11" s="337">
        <v>2051</v>
      </c>
      <c r="M11" s="335">
        <v>321</v>
      </c>
      <c r="N11" s="336">
        <v>4</v>
      </c>
      <c r="O11" s="336">
        <v>29</v>
      </c>
      <c r="P11" s="336">
        <v>6339</v>
      </c>
      <c r="Q11" s="337">
        <v>1976</v>
      </c>
      <c r="R11" s="335">
        <v>145</v>
      </c>
      <c r="S11" s="336">
        <v>0</v>
      </c>
      <c r="T11" s="336">
        <v>798</v>
      </c>
      <c r="U11" s="336">
        <v>0</v>
      </c>
      <c r="V11" s="336">
        <v>0</v>
      </c>
      <c r="W11" s="242"/>
      <c r="X11" s="242"/>
      <c r="Y11" s="592"/>
      <c r="Z11" s="338" t="s">
        <v>393</v>
      </c>
      <c r="AA11" s="335">
        <v>0</v>
      </c>
      <c r="AB11" s="336">
        <v>308</v>
      </c>
      <c r="AC11" s="336">
        <v>116</v>
      </c>
      <c r="AD11" s="336">
        <v>0</v>
      </c>
      <c r="AE11" s="337">
        <v>3</v>
      </c>
      <c r="AF11" s="335">
        <v>728</v>
      </c>
      <c r="AG11" s="336">
        <v>1033</v>
      </c>
      <c r="AH11" s="336">
        <v>129</v>
      </c>
      <c r="AI11" s="336">
        <v>10</v>
      </c>
      <c r="AJ11" s="337">
        <v>0</v>
      </c>
      <c r="AK11" s="335">
        <f t="shared" si="0"/>
        <v>3450</v>
      </c>
      <c r="AL11" s="336">
        <f t="shared" si="0"/>
        <v>1345</v>
      </c>
      <c r="AM11" s="336">
        <f t="shared" si="0"/>
        <v>1952</v>
      </c>
      <c r="AN11" s="336">
        <f t="shared" si="0"/>
        <v>26353</v>
      </c>
      <c r="AO11" s="336">
        <f t="shared" si="0"/>
        <v>8522</v>
      </c>
      <c r="AP11" s="241"/>
    </row>
    <row r="12" spans="1:46" ht="23.25" customHeight="1">
      <c r="A12" s="592"/>
      <c r="B12" s="334" t="s">
        <v>394</v>
      </c>
      <c r="C12" s="335">
        <v>0</v>
      </c>
      <c r="D12" s="336">
        <v>0</v>
      </c>
      <c r="E12" s="336">
        <v>0</v>
      </c>
      <c r="F12" s="336">
        <v>9669</v>
      </c>
      <c r="G12" s="337">
        <v>1694</v>
      </c>
      <c r="H12" s="335">
        <v>0</v>
      </c>
      <c r="I12" s="336">
        <v>0</v>
      </c>
      <c r="J12" s="336">
        <v>0</v>
      </c>
      <c r="K12" s="336">
        <v>3685</v>
      </c>
      <c r="L12" s="337">
        <v>33</v>
      </c>
      <c r="M12" s="335">
        <v>0</v>
      </c>
      <c r="N12" s="336">
        <v>0</v>
      </c>
      <c r="O12" s="336">
        <v>0</v>
      </c>
      <c r="P12" s="336">
        <v>4234</v>
      </c>
      <c r="Q12" s="337">
        <v>3729</v>
      </c>
      <c r="R12" s="335">
        <v>0</v>
      </c>
      <c r="S12" s="336">
        <v>0</v>
      </c>
      <c r="T12" s="336">
        <v>0</v>
      </c>
      <c r="U12" s="336">
        <v>0</v>
      </c>
      <c r="V12" s="336">
        <v>0</v>
      </c>
      <c r="W12" s="242"/>
      <c r="X12" s="242"/>
      <c r="Y12" s="592"/>
      <c r="Z12" s="338" t="s">
        <v>394</v>
      </c>
      <c r="AA12" s="335">
        <v>0</v>
      </c>
      <c r="AB12" s="336">
        <v>0</v>
      </c>
      <c r="AC12" s="336">
        <v>0</v>
      </c>
      <c r="AD12" s="336">
        <v>0</v>
      </c>
      <c r="AE12" s="337"/>
      <c r="AF12" s="335">
        <v>0</v>
      </c>
      <c r="AG12" s="336">
        <v>0</v>
      </c>
      <c r="AH12" s="336">
        <v>0</v>
      </c>
      <c r="AI12" s="336">
        <v>0</v>
      </c>
      <c r="AJ12" s="337">
        <v>1464</v>
      </c>
      <c r="AK12" s="335">
        <f t="shared" si="0"/>
        <v>0</v>
      </c>
      <c r="AL12" s="336">
        <f t="shared" si="0"/>
        <v>0</v>
      </c>
      <c r="AM12" s="336">
        <f t="shared" si="0"/>
        <v>0</v>
      </c>
      <c r="AN12" s="336">
        <f t="shared" si="0"/>
        <v>17588</v>
      </c>
      <c r="AO12" s="336">
        <f t="shared" si="0"/>
        <v>6920</v>
      </c>
      <c r="AP12" s="241"/>
      <c r="AT12" s="242"/>
    </row>
    <row r="13" spans="1:42" ht="23.25" customHeight="1">
      <c r="A13" s="592"/>
      <c r="B13" s="334" t="s">
        <v>395</v>
      </c>
      <c r="C13" s="335">
        <v>0</v>
      </c>
      <c r="D13" s="336">
        <v>0</v>
      </c>
      <c r="E13" s="336">
        <v>0</v>
      </c>
      <c r="F13" s="336">
        <v>0</v>
      </c>
      <c r="G13" s="337">
        <v>0</v>
      </c>
      <c r="H13" s="335">
        <v>0</v>
      </c>
      <c r="I13" s="336">
        <v>0</v>
      </c>
      <c r="J13" s="336">
        <v>0</v>
      </c>
      <c r="K13" s="336">
        <v>0</v>
      </c>
      <c r="L13" s="337">
        <v>0</v>
      </c>
      <c r="M13" s="335">
        <v>0</v>
      </c>
      <c r="N13" s="336">
        <v>0</v>
      </c>
      <c r="O13" s="336">
        <v>0</v>
      </c>
      <c r="P13" s="336">
        <v>0</v>
      </c>
      <c r="Q13" s="337">
        <v>0</v>
      </c>
      <c r="R13" s="335">
        <v>0</v>
      </c>
      <c r="S13" s="336">
        <v>0</v>
      </c>
      <c r="T13" s="336">
        <v>0</v>
      </c>
      <c r="U13" s="336">
        <v>0</v>
      </c>
      <c r="V13" s="336">
        <v>0</v>
      </c>
      <c r="W13" s="242"/>
      <c r="X13" s="242"/>
      <c r="Y13" s="592"/>
      <c r="Z13" s="338" t="s">
        <v>395</v>
      </c>
      <c r="AA13" s="335">
        <v>0</v>
      </c>
      <c r="AB13" s="336">
        <v>0</v>
      </c>
      <c r="AC13" s="336">
        <v>0</v>
      </c>
      <c r="AD13" s="336">
        <v>0</v>
      </c>
      <c r="AE13" s="337">
        <v>0</v>
      </c>
      <c r="AF13" s="335">
        <v>5122</v>
      </c>
      <c r="AG13" s="336">
        <v>0</v>
      </c>
      <c r="AH13" s="336">
        <v>0</v>
      </c>
      <c r="AI13" s="336">
        <v>0</v>
      </c>
      <c r="AJ13" s="337"/>
      <c r="AK13" s="335">
        <f t="shared" si="0"/>
        <v>5122</v>
      </c>
      <c r="AL13" s="336">
        <f t="shared" si="0"/>
        <v>0</v>
      </c>
      <c r="AM13" s="336">
        <f t="shared" si="0"/>
        <v>0</v>
      </c>
      <c r="AN13" s="336">
        <f t="shared" si="0"/>
        <v>0</v>
      </c>
      <c r="AO13" s="336">
        <f t="shared" si="0"/>
        <v>0</v>
      </c>
      <c r="AP13" s="241"/>
    </row>
    <row r="14" spans="1:42" ht="23.25" customHeight="1">
      <c r="A14" s="592"/>
      <c r="B14" s="334" t="s">
        <v>342</v>
      </c>
      <c r="C14" s="335">
        <v>4533</v>
      </c>
      <c r="D14" s="336">
        <v>10841</v>
      </c>
      <c r="E14" s="336">
        <v>4119</v>
      </c>
      <c r="F14" s="336">
        <v>4083</v>
      </c>
      <c r="G14" s="337">
        <v>3038</v>
      </c>
      <c r="H14" s="335">
        <v>3440</v>
      </c>
      <c r="I14" s="336">
        <v>4320</v>
      </c>
      <c r="J14" s="336">
        <v>3871</v>
      </c>
      <c r="K14" s="336">
        <v>3284</v>
      </c>
      <c r="L14" s="337">
        <v>2776</v>
      </c>
      <c r="M14" s="335">
        <v>5219</v>
      </c>
      <c r="N14" s="336">
        <v>4593</v>
      </c>
      <c r="O14" s="336">
        <v>4176</v>
      </c>
      <c r="P14" s="336">
        <v>3782</v>
      </c>
      <c r="Q14" s="337">
        <v>3680</v>
      </c>
      <c r="R14" s="335">
        <v>11</v>
      </c>
      <c r="S14" s="336">
        <v>3</v>
      </c>
      <c r="T14" s="336">
        <v>12</v>
      </c>
      <c r="U14" s="336">
        <v>0</v>
      </c>
      <c r="V14" s="336">
        <v>2510</v>
      </c>
      <c r="W14" s="242"/>
      <c r="X14" s="242"/>
      <c r="Y14" s="592"/>
      <c r="Z14" s="338" t="s">
        <v>342</v>
      </c>
      <c r="AA14" s="335">
        <v>86</v>
      </c>
      <c r="AB14" s="336">
        <v>3</v>
      </c>
      <c r="AC14" s="336">
        <v>0</v>
      </c>
      <c r="AD14" s="336">
        <v>0</v>
      </c>
      <c r="AE14" s="337">
        <v>0</v>
      </c>
      <c r="AF14" s="335">
        <v>1107</v>
      </c>
      <c r="AG14" s="336">
        <v>3786</v>
      </c>
      <c r="AH14" s="336">
        <v>1320</v>
      </c>
      <c r="AI14" s="336">
        <v>594</v>
      </c>
      <c r="AJ14" s="337">
        <v>908</v>
      </c>
      <c r="AK14" s="335">
        <f t="shared" si="0"/>
        <v>14396</v>
      </c>
      <c r="AL14" s="336">
        <f t="shared" si="0"/>
        <v>23546</v>
      </c>
      <c r="AM14" s="336">
        <f t="shared" si="0"/>
        <v>13498</v>
      </c>
      <c r="AN14" s="336">
        <f t="shared" si="0"/>
        <v>11743</v>
      </c>
      <c r="AO14" s="336">
        <f t="shared" si="0"/>
        <v>12912</v>
      </c>
      <c r="AP14" s="241"/>
    </row>
    <row r="15" spans="1:42" ht="23.25" customHeight="1">
      <c r="A15" s="592"/>
      <c r="B15" s="334" t="s">
        <v>396</v>
      </c>
      <c r="C15" s="335">
        <v>600</v>
      </c>
      <c r="D15" s="336">
        <v>433</v>
      </c>
      <c r="E15" s="336">
        <v>2149</v>
      </c>
      <c r="F15" s="336">
        <v>604</v>
      </c>
      <c r="G15" s="337">
        <v>315</v>
      </c>
      <c r="H15" s="335">
        <v>1074</v>
      </c>
      <c r="I15" s="336">
        <v>962</v>
      </c>
      <c r="J15" s="336">
        <v>875</v>
      </c>
      <c r="K15" s="336">
        <v>405</v>
      </c>
      <c r="L15" s="337">
        <v>950</v>
      </c>
      <c r="M15" s="335">
        <v>387</v>
      </c>
      <c r="N15" s="336">
        <v>274</v>
      </c>
      <c r="O15" s="336">
        <v>7834</v>
      </c>
      <c r="P15" s="336">
        <v>3952</v>
      </c>
      <c r="Q15" s="337">
        <v>85</v>
      </c>
      <c r="R15" s="335">
        <v>15</v>
      </c>
      <c r="S15" s="336">
        <v>19</v>
      </c>
      <c r="T15" s="336">
        <v>23</v>
      </c>
      <c r="U15" s="336">
        <v>21</v>
      </c>
      <c r="V15" s="336">
        <v>2042</v>
      </c>
      <c r="W15" s="242"/>
      <c r="X15" s="242"/>
      <c r="Y15" s="592"/>
      <c r="Z15" s="338" t="s">
        <v>397</v>
      </c>
      <c r="AA15" s="335">
        <v>6</v>
      </c>
      <c r="AB15" s="336">
        <v>11</v>
      </c>
      <c r="AC15" s="336">
        <v>4</v>
      </c>
      <c r="AD15" s="336">
        <v>3</v>
      </c>
      <c r="AE15" s="337">
        <v>1</v>
      </c>
      <c r="AF15" s="335">
        <v>10080</v>
      </c>
      <c r="AG15" s="336">
        <v>220102</v>
      </c>
      <c r="AH15" s="336">
        <v>12629</v>
      </c>
      <c r="AI15" s="336">
        <v>13870</v>
      </c>
      <c r="AJ15" s="337">
        <v>12030</v>
      </c>
      <c r="AK15" s="335">
        <f t="shared" si="0"/>
        <v>12162</v>
      </c>
      <c r="AL15" s="336">
        <f t="shared" si="0"/>
        <v>221801</v>
      </c>
      <c r="AM15" s="336">
        <f t="shared" si="0"/>
        <v>23514</v>
      </c>
      <c r="AN15" s="336">
        <f t="shared" si="0"/>
        <v>18855</v>
      </c>
      <c r="AO15" s="336">
        <f t="shared" si="0"/>
        <v>15423</v>
      </c>
      <c r="AP15" s="241"/>
    </row>
    <row r="16" spans="1:42" ht="23.25" customHeight="1">
      <c r="A16" s="592"/>
      <c r="B16" s="334" t="s">
        <v>349</v>
      </c>
      <c r="C16" s="335">
        <v>0</v>
      </c>
      <c r="D16" s="336">
        <v>0</v>
      </c>
      <c r="E16" s="336">
        <v>0</v>
      </c>
      <c r="F16" s="336">
        <v>0</v>
      </c>
      <c r="G16" s="337">
        <v>3004</v>
      </c>
      <c r="H16" s="335">
        <v>0</v>
      </c>
      <c r="I16" s="336">
        <v>0</v>
      </c>
      <c r="J16" s="336">
        <v>0</v>
      </c>
      <c r="K16" s="336">
        <v>0</v>
      </c>
      <c r="L16" s="337">
        <v>1390</v>
      </c>
      <c r="M16" s="335">
        <v>0</v>
      </c>
      <c r="N16" s="336">
        <v>0</v>
      </c>
      <c r="O16" s="336">
        <v>0</v>
      </c>
      <c r="P16" s="336">
        <v>0</v>
      </c>
      <c r="Q16" s="337">
        <v>1318</v>
      </c>
      <c r="R16" s="335">
        <v>0</v>
      </c>
      <c r="S16" s="336">
        <v>0</v>
      </c>
      <c r="T16" s="336">
        <v>0</v>
      </c>
      <c r="U16" s="336">
        <v>0</v>
      </c>
      <c r="V16" s="336">
        <v>0</v>
      </c>
      <c r="W16" s="242"/>
      <c r="X16" s="242"/>
      <c r="Y16" s="592"/>
      <c r="Z16" s="341" t="s">
        <v>349</v>
      </c>
      <c r="AA16" s="335">
        <v>0</v>
      </c>
      <c r="AB16" s="336">
        <v>0</v>
      </c>
      <c r="AC16" s="336">
        <v>0</v>
      </c>
      <c r="AD16" s="336">
        <v>0</v>
      </c>
      <c r="AE16" s="337">
        <v>0</v>
      </c>
      <c r="AF16" s="335">
        <v>0</v>
      </c>
      <c r="AG16" s="336">
        <v>0</v>
      </c>
      <c r="AH16" s="336">
        <v>0</v>
      </c>
      <c r="AI16" s="336">
        <v>0</v>
      </c>
      <c r="AJ16" s="337">
        <v>0</v>
      </c>
      <c r="AK16" s="335">
        <f t="shared" si="0"/>
        <v>0</v>
      </c>
      <c r="AL16" s="336">
        <f t="shared" si="0"/>
        <v>0</v>
      </c>
      <c r="AM16" s="336">
        <f t="shared" si="0"/>
        <v>0</v>
      </c>
      <c r="AN16" s="336">
        <f t="shared" si="0"/>
        <v>0</v>
      </c>
      <c r="AO16" s="336">
        <f t="shared" si="0"/>
        <v>5712</v>
      </c>
      <c r="AP16" s="241"/>
    </row>
    <row r="17" spans="1:42" ht="23.25" customHeight="1">
      <c r="A17" s="592"/>
      <c r="B17" s="334" t="s">
        <v>398</v>
      </c>
      <c r="C17" s="335">
        <v>0</v>
      </c>
      <c r="D17" s="336">
        <v>0</v>
      </c>
      <c r="E17" s="336">
        <v>0</v>
      </c>
      <c r="F17" s="336">
        <v>0</v>
      </c>
      <c r="G17" s="337">
        <v>1548</v>
      </c>
      <c r="H17" s="335">
        <v>0</v>
      </c>
      <c r="I17" s="336">
        <v>0</v>
      </c>
      <c r="J17" s="336">
        <v>0</v>
      </c>
      <c r="K17" s="336">
        <v>0</v>
      </c>
      <c r="L17" s="337">
        <v>624</v>
      </c>
      <c r="M17" s="335">
        <v>0</v>
      </c>
      <c r="N17" s="336">
        <v>0</v>
      </c>
      <c r="O17" s="336">
        <v>0</v>
      </c>
      <c r="P17" s="336">
        <v>0</v>
      </c>
      <c r="Q17" s="337">
        <v>804</v>
      </c>
      <c r="R17" s="335">
        <v>0</v>
      </c>
      <c r="S17" s="336">
        <v>0</v>
      </c>
      <c r="T17" s="336">
        <v>0</v>
      </c>
      <c r="U17" s="336">
        <v>0</v>
      </c>
      <c r="V17" s="336">
        <v>0</v>
      </c>
      <c r="W17" s="242"/>
      <c r="X17" s="242"/>
      <c r="Y17" s="592"/>
      <c r="Z17" s="341" t="s">
        <v>398</v>
      </c>
      <c r="AA17" s="335">
        <v>0</v>
      </c>
      <c r="AB17" s="336">
        <v>0</v>
      </c>
      <c r="AC17" s="336">
        <v>0</v>
      </c>
      <c r="AD17" s="336">
        <v>0</v>
      </c>
      <c r="AE17" s="337">
        <v>0</v>
      </c>
      <c r="AF17" s="335">
        <v>0</v>
      </c>
      <c r="AG17" s="336">
        <v>0</v>
      </c>
      <c r="AH17" s="336">
        <v>0</v>
      </c>
      <c r="AI17" s="336">
        <v>0</v>
      </c>
      <c r="AJ17" s="337">
        <v>0</v>
      </c>
      <c r="AK17" s="335">
        <f t="shared" si="0"/>
        <v>0</v>
      </c>
      <c r="AL17" s="336">
        <f t="shared" si="0"/>
        <v>0</v>
      </c>
      <c r="AM17" s="336">
        <f t="shared" si="0"/>
        <v>0</v>
      </c>
      <c r="AN17" s="336">
        <f t="shared" si="0"/>
        <v>0</v>
      </c>
      <c r="AO17" s="336">
        <f t="shared" si="0"/>
        <v>2976</v>
      </c>
      <c r="AP17" s="241"/>
    </row>
    <row r="18" spans="1:42" ht="23.25" customHeight="1">
      <c r="A18" s="592"/>
      <c r="B18" s="334" t="s">
        <v>399</v>
      </c>
      <c r="C18" s="335">
        <v>0</v>
      </c>
      <c r="D18" s="336">
        <v>0</v>
      </c>
      <c r="E18" s="336">
        <v>0</v>
      </c>
      <c r="F18" s="336">
        <v>0</v>
      </c>
      <c r="G18" s="337"/>
      <c r="H18" s="335">
        <v>0</v>
      </c>
      <c r="I18" s="336">
        <v>0</v>
      </c>
      <c r="J18" s="336">
        <v>0</v>
      </c>
      <c r="K18" s="336">
        <v>0</v>
      </c>
      <c r="L18" s="337">
        <v>0</v>
      </c>
      <c r="M18" s="335">
        <v>0</v>
      </c>
      <c r="N18" s="336">
        <v>0</v>
      </c>
      <c r="O18" s="336">
        <v>0</v>
      </c>
      <c r="P18" s="336">
        <v>0</v>
      </c>
      <c r="Q18" s="337">
        <v>0</v>
      </c>
      <c r="R18" s="335">
        <v>0</v>
      </c>
      <c r="S18" s="336">
        <v>0</v>
      </c>
      <c r="T18" s="336">
        <v>0</v>
      </c>
      <c r="U18" s="336">
        <v>0</v>
      </c>
      <c r="V18" s="336">
        <v>0</v>
      </c>
      <c r="W18" s="242"/>
      <c r="X18" s="242"/>
      <c r="Y18" s="592"/>
      <c r="Z18" s="341" t="s">
        <v>399</v>
      </c>
      <c r="AA18" s="335">
        <v>0</v>
      </c>
      <c r="AB18" s="336">
        <v>0</v>
      </c>
      <c r="AC18" s="336">
        <v>0</v>
      </c>
      <c r="AD18" s="336">
        <v>0</v>
      </c>
      <c r="AE18" s="337">
        <v>0</v>
      </c>
      <c r="AF18" s="335">
        <v>54433</v>
      </c>
      <c r="AG18" s="336">
        <v>49352</v>
      </c>
      <c r="AH18" s="336">
        <v>42294</v>
      </c>
      <c r="AI18" s="336">
        <v>40091</v>
      </c>
      <c r="AJ18" s="337">
        <v>42916</v>
      </c>
      <c r="AK18" s="335">
        <f t="shared" si="0"/>
        <v>54433</v>
      </c>
      <c r="AL18" s="336">
        <f t="shared" si="0"/>
        <v>49352</v>
      </c>
      <c r="AM18" s="336">
        <f t="shared" si="0"/>
        <v>42294</v>
      </c>
      <c r="AN18" s="336">
        <f t="shared" si="0"/>
        <v>40091</v>
      </c>
      <c r="AO18" s="336">
        <f t="shared" si="0"/>
        <v>42916</v>
      </c>
      <c r="AP18" s="241"/>
    </row>
    <row r="19" spans="1:42" ht="23.25" customHeight="1">
      <c r="A19" s="592"/>
      <c r="B19" s="342" t="s">
        <v>400</v>
      </c>
      <c r="C19" s="335">
        <v>0</v>
      </c>
      <c r="D19" s="336">
        <v>0</v>
      </c>
      <c r="E19" s="336">
        <v>0</v>
      </c>
      <c r="F19" s="336">
        <v>0</v>
      </c>
      <c r="G19" s="337">
        <v>0</v>
      </c>
      <c r="H19" s="335">
        <v>0</v>
      </c>
      <c r="I19" s="336">
        <v>0</v>
      </c>
      <c r="J19" s="336">
        <v>0</v>
      </c>
      <c r="K19" s="336">
        <v>0</v>
      </c>
      <c r="L19" s="337">
        <v>0</v>
      </c>
      <c r="M19" s="335">
        <v>0</v>
      </c>
      <c r="N19" s="336">
        <v>0</v>
      </c>
      <c r="O19" s="336">
        <v>0</v>
      </c>
      <c r="P19" s="336">
        <v>0</v>
      </c>
      <c r="Q19" s="337">
        <v>0</v>
      </c>
      <c r="R19" s="335">
        <v>0</v>
      </c>
      <c r="S19" s="336">
        <v>0</v>
      </c>
      <c r="T19" s="336">
        <v>0</v>
      </c>
      <c r="U19" s="336">
        <v>0</v>
      </c>
      <c r="V19" s="336">
        <v>0</v>
      </c>
      <c r="W19" s="242"/>
      <c r="X19" s="242"/>
      <c r="Y19" s="592"/>
      <c r="Z19" s="343" t="s">
        <v>400</v>
      </c>
      <c r="AA19" s="335"/>
      <c r="AB19" s="336">
        <v>0</v>
      </c>
      <c r="AC19" s="336">
        <v>0</v>
      </c>
      <c r="AD19" s="336">
        <v>0</v>
      </c>
      <c r="AE19" s="337">
        <v>0</v>
      </c>
      <c r="AF19" s="335">
        <v>0</v>
      </c>
      <c r="AG19" s="336">
        <v>0</v>
      </c>
      <c r="AH19" s="336">
        <v>192159</v>
      </c>
      <c r="AI19" s="336">
        <v>109400</v>
      </c>
      <c r="AJ19" s="337">
        <v>43087</v>
      </c>
      <c r="AK19" s="335">
        <f t="shared" si="0"/>
        <v>0</v>
      </c>
      <c r="AL19" s="336">
        <f t="shared" si="0"/>
        <v>0</v>
      </c>
      <c r="AM19" s="336">
        <f t="shared" si="0"/>
        <v>192159</v>
      </c>
      <c r="AN19" s="336">
        <f t="shared" si="0"/>
        <v>109400</v>
      </c>
      <c r="AO19" s="336">
        <f t="shared" si="0"/>
        <v>43087</v>
      </c>
      <c r="AP19" s="241"/>
    </row>
    <row r="20" spans="1:42" ht="23.25" customHeight="1" thickBot="1">
      <c r="A20" s="592"/>
      <c r="B20" s="344" t="s">
        <v>385</v>
      </c>
      <c r="C20" s="345">
        <v>0</v>
      </c>
      <c r="D20" s="346">
        <v>0</v>
      </c>
      <c r="E20" s="346">
        <v>0</v>
      </c>
      <c r="F20" s="346">
        <v>0</v>
      </c>
      <c r="G20" s="347"/>
      <c r="H20" s="345">
        <v>0</v>
      </c>
      <c r="I20" s="346">
        <v>0</v>
      </c>
      <c r="J20" s="346">
        <v>0</v>
      </c>
      <c r="K20" s="346">
        <v>0</v>
      </c>
      <c r="L20" s="347">
        <v>0</v>
      </c>
      <c r="M20" s="345">
        <v>0</v>
      </c>
      <c r="N20" s="346">
        <v>0</v>
      </c>
      <c r="O20" s="346">
        <v>0</v>
      </c>
      <c r="P20" s="346">
        <v>0</v>
      </c>
      <c r="Q20" s="347">
        <v>0</v>
      </c>
      <c r="R20" s="345">
        <v>0</v>
      </c>
      <c r="S20" s="346">
        <v>0</v>
      </c>
      <c r="T20" s="346">
        <v>0</v>
      </c>
      <c r="U20" s="346">
        <v>0</v>
      </c>
      <c r="V20" s="346">
        <v>0</v>
      </c>
      <c r="W20" s="242"/>
      <c r="X20" s="242"/>
      <c r="Y20" s="592"/>
      <c r="Z20" s="341" t="s">
        <v>385</v>
      </c>
      <c r="AA20" s="335">
        <v>0</v>
      </c>
      <c r="AB20" s="336">
        <v>0</v>
      </c>
      <c r="AC20" s="336">
        <v>0</v>
      </c>
      <c r="AD20" s="336">
        <v>0</v>
      </c>
      <c r="AE20" s="337">
        <v>0</v>
      </c>
      <c r="AF20" s="335">
        <v>3324</v>
      </c>
      <c r="AG20" s="336">
        <v>4708</v>
      </c>
      <c r="AH20" s="336">
        <v>33880</v>
      </c>
      <c r="AI20" s="336">
        <v>20462</v>
      </c>
      <c r="AJ20" s="337">
        <v>10652</v>
      </c>
      <c r="AK20" s="335">
        <f t="shared" si="0"/>
        <v>3324</v>
      </c>
      <c r="AL20" s="336">
        <f t="shared" si="0"/>
        <v>4708</v>
      </c>
      <c r="AM20" s="336">
        <f t="shared" si="0"/>
        <v>33880</v>
      </c>
      <c r="AN20" s="336">
        <f t="shared" si="0"/>
        <v>20462</v>
      </c>
      <c r="AO20" s="336">
        <f t="shared" si="0"/>
        <v>10652</v>
      </c>
      <c r="AP20" s="241"/>
    </row>
    <row r="21" spans="1:42" ht="30" customHeight="1" thickBot="1" thickTop="1">
      <c r="A21" s="593"/>
      <c r="B21" s="348" t="s">
        <v>401</v>
      </c>
      <c r="C21" s="349">
        <f aca="true" t="shared" si="1" ref="C21:V21">SUM(C4:C20)</f>
        <v>91684</v>
      </c>
      <c r="D21" s="350">
        <f t="shared" si="1"/>
        <v>108242</v>
      </c>
      <c r="E21" s="350">
        <f t="shared" si="1"/>
        <v>149302</v>
      </c>
      <c r="F21" s="350">
        <f t="shared" si="1"/>
        <v>139959</v>
      </c>
      <c r="G21" s="351">
        <f t="shared" si="1"/>
        <v>105948</v>
      </c>
      <c r="H21" s="349">
        <f t="shared" si="1"/>
        <v>42766</v>
      </c>
      <c r="I21" s="350">
        <f t="shared" si="1"/>
        <v>43016</v>
      </c>
      <c r="J21" s="350">
        <f t="shared" si="1"/>
        <v>31048</v>
      </c>
      <c r="K21" s="350">
        <f t="shared" si="1"/>
        <v>35132</v>
      </c>
      <c r="L21" s="351">
        <f t="shared" si="1"/>
        <v>27909</v>
      </c>
      <c r="M21" s="349">
        <f t="shared" si="1"/>
        <v>55809</v>
      </c>
      <c r="N21" s="350">
        <f t="shared" si="1"/>
        <v>53300</v>
      </c>
      <c r="O21" s="350">
        <f t="shared" si="1"/>
        <v>57184</v>
      </c>
      <c r="P21" s="350">
        <f t="shared" si="1"/>
        <v>60766</v>
      </c>
      <c r="Q21" s="351">
        <f t="shared" si="1"/>
        <v>55824</v>
      </c>
      <c r="R21" s="349">
        <f t="shared" si="1"/>
        <v>236</v>
      </c>
      <c r="S21" s="350">
        <f t="shared" si="1"/>
        <v>468</v>
      </c>
      <c r="T21" s="350">
        <f t="shared" si="1"/>
        <v>1278</v>
      </c>
      <c r="U21" s="350">
        <f t="shared" si="1"/>
        <v>788</v>
      </c>
      <c r="V21" s="350">
        <f t="shared" si="1"/>
        <v>7712</v>
      </c>
      <c r="W21" s="242"/>
      <c r="X21" s="242"/>
      <c r="Y21" s="594"/>
      <c r="Z21" s="352" t="s">
        <v>401</v>
      </c>
      <c r="AA21" s="353">
        <f aca="true" t="shared" si="2" ref="AA21:AO21">SUM(AA4:AA20)</f>
        <v>775</v>
      </c>
      <c r="AB21" s="354">
        <f t="shared" si="2"/>
        <v>1014</v>
      </c>
      <c r="AC21" s="354">
        <f t="shared" si="2"/>
        <v>120</v>
      </c>
      <c r="AD21" s="354">
        <f t="shared" si="2"/>
        <v>3</v>
      </c>
      <c r="AE21" s="355">
        <f t="shared" si="2"/>
        <v>44</v>
      </c>
      <c r="AF21" s="353">
        <f t="shared" si="2"/>
        <v>76688</v>
      </c>
      <c r="AG21" s="354">
        <f t="shared" si="2"/>
        <v>291090</v>
      </c>
      <c r="AH21" s="354">
        <f t="shared" si="2"/>
        <v>294413</v>
      </c>
      <c r="AI21" s="354">
        <f t="shared" si="2"/>
        <v>191344</v>
      </c>
      <c r="AJ21" s="355">
        <f t="shared" si="2"/>
        <v>118112</v>
      </c>
      <c r="AK21" s="353">
        <f t="shared" si="2"/>
        <v>267958</v>
      </c>
      <c r="AL21" s="354">
        <f t="shared" si="2"/>
        <v>497130</v>
      </c>
      <c r="AM21" s="354">
        <f t="shared" si="2"/>
        <v>533345</v>
      </c>
      <c r="AN21" s="354">
        <f t="shared" si="2"/>
        <v>427992</v>
      </c>
      <c r="AO21" s="354">
        <f t="shared" si="2"/>
        <v>315549</v>
      </c>
      <c r="AP21" s="241"/>
    </row>
    <row r="22" spans="1:42" ht="30" customHeight="1" thickBot="1">
      <c r="A22" s="595" t="s">
        <v>388</v>
      </c>
      <c r="B22" s="596"/>
      <c r="C22" s="597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9"/>
      <c r="W22" s="242"/>
      <c r="X22" s="242"/>
      <c r="Y22" s="595" t="s">
        <v>388</v>
      </c>
      <c r="Z22" s="596"/>
      <c r="AA22" s="597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9"/>
      <c r="AP22" s="241"/>
    </row>
    <row r="23" spans="1:42" ht="26.25" customHeight="1">
      <c r="A23" s="584" t="s">
        <v>356</v>
      </c>
      <c r="B23" s="356" t="s">
        <v>402</v>
      </c>
      <c r="C23" s="330">
        <v>105066</v>
      </c>
      <c r="D23" s="331">
        <v>106572</v>
      </c>
      <c r="E23" s="331">
        <v>97593</v>
      </c>
      <c r="F23" s="331">
        <v>89243</v>
      </c>
      <c r="G23" s="332">
        <v>83764</v>
      </c>
      <c r="H23" s="330">
        <v>68552</v>
      </c>
      <c r="I23" s="331">
        <v>68851</v>
      </c>
      <c r="J23" s="331">
        <v>45020</v>
      </c>
      <c r="K23" s="331">
        <v>39002</v>
      </c>
      <c r="L23" s="332">
        <v>44685</v>
      </c>
      <c r="M23" s="330">
        <v>51081</v>
      </c>
      <c r="N23" s="331">
        <v>63717</v>
      </c>
      <c r="O23" s="331">
        <v>51486</v>
      </c>
      <c r="P23" s="331">
        <v>42126</v>
      </c>
      <c r="Q23" s="332">
        <v>40647</v>
      </c>
      <c r="R23" s="330">
        <v>534</v>
      </c>
      <c r="S23" s="331">
        <v>561</v>
      </c>
      <c r="T23" s="331">
        <v>579</v>
      </c>
      <c r="U23" s="331">
        <v>578</v>
      </c>
      <c r="V23" s="331">
        <v>8341</v>
      </c>
      <c r="W23" s="242"/>
      <c r="X23" s="242"/>
      <c r="Y23" s="585" t="s">
        <v>356</v>
      </c>
      <c r="Z23" s="357" t="s">
        <v>402</v>
      </c>
      <c r="AA23" s="330">
        <v>3191</v>
      </c>
      <c r="AB23" s="331">
        <v>3364</v>
      </c>
      <c r="AC23" s="331">
        <v>1047</v>
      </c>
      <c r="AD23" s="331">
        <v>569</v>
      </c>
      <c r="AE23" s="332">
        <v>92</v>
      </c>
      <c r="AF23" s="330">
        <v>39826</v>
      </c>
      <c r="AG23" s="331">
        <v>41509</v>
      </c>
      <c r="AH23" s="331">
        <v>39086</v>
      </c>
      <c r="AI23" s="331">
        <v>37270</v>
      </c>
      <c r="AJ23" s="332">
        <v>32726</v>
      </c>
      <c r="AK23" s="330">
        <f>C23+H23+M23+R23+AA23+AF23</f>
        <v>268250</v>
      </c>
      <c r="AL23" s="331">
        <f>D23+I23+N23+S23+AB23+AG23</f>
        <v>284574</v>
      </c>
      <c r="AM23" s="331">
        <f>E23+J23+O23+T23+AC23+AH23</f>
        <v>234811</v>
      </c>
      <c r="AN23" s="331">
        <f>F23+K23+P23+U23+AD23+AI23</f>
        <v>208788</v>
      </c>
      <c r="AO23" s="331">
        <f>G23+L23+Q23+V23+AE23+AJ23</f>
        <v>210255</v>
      </c>
      <c r="AP23" s="241"/>
    </row>
    <row r="24" spans="1:42" ht="22.5" customHeight="1">
      <c r="A24" s="585"/>
      <c r="B24" s="334" t="s">
        <v>403</v>
      </c>
      <c r="C24" s="335">
        <v>0</v>
      </c>
      <c r="D24" s="336">
        <v>0</v>
      </c>
      <c r="E24" s="358">
        <v>0</v>
      </c>
      <c r="F24" s="336">
        <v>14504</v>
      </c>
      <c r="G24" s="337">
        <v>0</v>
      </c>
      <c r="H24" s="335">
        <v>0</v>
      </c>
      <c r="I24" s="336">
        <v>0</v>
      </c>
      <c r="J24" s="336">
        <v>0</v>
      </c>
      <c r="K24" s="336">
        <v>5500</v>
      </c>
      <c r="L24" s="337">
        <v>0</v>
      </c>
      <c r="M24" s="335">
        <v>0</v>
      </c>
      <c r="N24" s="336">
        <v>0</v>
      </c>
      <c r="O24" s="336">
        <v>0</v>
      </c>
      <c r="P24" s="336">
        <v>6339</v>
      </c>
      <c r="Q24" s="337">
        <v>0</v>
      </c>
      <c r="R24" s="335">
        <v>0</v>
      </c>
      <c r="S24" s="336">
        <v>0</v>
      </c>
      <c r="T24" s="336">
        <v>0</v>
      </c>
      <c r="U24" s="336">
        <v>0</v>
      </c>
      <c r="V24" s="336">
        <v>0</v>
      </c>
      <c r="W24" s="242"/>
      <c r="X24" s="242"/>
      <c r="Y24" s="585"/>
      <c r="Z24" s="359" t="s">
        <v>403</v>
      </c>
      <c r="AA24" s="335">
        <v>0</v>
      </c>
      <c r="AB24" s="336">
        <v>40</v>
      </c>
      <c r="AC24" s="336">
        <v>332</v>
      </c>
      <c r="AD24" s="336">
        <v>35</v>
      </c>
      <c r="AE24" s="337">
        <v>0</v>
      </c>
      <c r="AF24" s="335">
        <v>63880</v>
      </c>
      <c r="AG24" s="336">
        <v>513237</v>
      </c>
      <c r="AH24" s="336">
        <v>553247</v>
      </c>
      <c r="AI24" s="336">
        <v>322886</v>
      </c>
      <c r="AJ24" s="337">
        <v>248312</v>
      </c>
      <c r="AK24" s="335">
        <f aca="true" t="shared" si="3" ref="AK24:AO30">C24+H24+M24+R24+AA24+AF24</f>
        <v>63880</v>
      </c>
      <c r="AL24" s="336">
        <f t="shared" si="3"/>
        <v>513277</v>
      </c>
      <c r="AM24" s="336">
        <f t="shared" si="3"/>
        <v>553579</v>
      </c>
      <c r="AN24" s="336">
        <f t="shared" si="3"/>
        <v>349264</v>
      </c>
      <c r="AO24" s="336">
        <f t="shared" si="3"/>
        <v>248312</v>
      </c>
      <c r="AP24" s="241"/>
    </row>
    <row r="25" spans="1:42" ht="22.5" customHeight="1">
      <c r="A25" s="585"/>
      <c r="B25" s="334" t="s">
        <v>404</v>
      </c>
      <c r="C25" s="335">
        <v>763</v>
      </c>
      <c r="D25" s="336">
        <v>853</v>
      </c>
      <c r="E25" s="336">
        <v>186</v>
      </c>
      <c r="F25" s="336">
        <v>174</v>
      </c>
      <c r="G25" s="337">
        <v>126</v>
      </c>
      <c r="H25" s="335">
        <v>619</v>
      </c>
      <c r="I25" s="336">
        <v>1113</v>
      </c>
      <c r="J25" s="336">
        <v>973</v>
      </c>
      <c r="K25" s="336">
        <v>983</v>
      </c>
      <c r="L25" s="337">
        <v>1068</v>
      </c>
      <c r="M25" s="335">
        <v>199</v>
      </c>
      <c r="N25" s="336">
        <v>776</v>
      </c>
      <c r="O25" s="336">
        <v>859</v>
      </c>
      <c r="P25" s="336">
        <v>151</v>
      </c>
      <c r="Q25" s="337">
        <v>30</v>
      </c>
      <c r="R25" s="335">
        <v>38</v>
      </c>
      <c r="S25" s="336">
        <v>49</v>
      </c>
      <c r="T25" s="336">
        <v>33</v>
      </c>
      <c r="U25" s="336">
        <v>11</v>
      </c>
      <c r="V25" s="336">
        <v>26</v>
      </c>
      <c r="W25" s="242"/>
      <c r="X25" s="242"/>
      <c r="Y25" s="585"/>
      <c r="Z25" s="359" t="s">
        <v>404</v>
      </c>
      <c r="AA25" s="335">
        <v>62</v>
      </c>
      <c r="AB25" s="336">
        <v>43</v>
      </c>
      <c r="AC25" s="336">
        <v>30</v>
      </c>
      <c r="AD25" s="336">
        <v>21</v>
      </c>
      <c r="AE25" s="337">
        <v>23</v>
      </c>
      <c r="AF25" s="335">
        <v>606</v>
      </c>
      <c r="AG25" s="336">
        <v>8234</v>
      </c>
      <c r="AH25" s="336">
        <v>13659</v>
      </c>
      <c r="AI25" s="336">
        <v>5732</v>
      </c>
      <c r="AJ25" s="337">
        <v>6338</v>
      </c>
      <c r="AK25" s="335">
        <f t="shared" si="3"/>
        <v>2287</v>
      </c>
      <c r="AL25" s="336">
        <f t="shared" si="3"/>
        <v>11068</v>
      </c>
      <c r="AM25" s="336">
        <f t="shared" si="3"/>
        <v>15740</v>
      </c>
      <c r="AN25" s="336">
        <f t="shared" si="3"/>
        <v>7072</v>
      </c>
      <c r="AO25" s="336">
        <f t="shared" si="3"/>
        <v>7611</v>
      </c>
      <c r="AP25" s="241"/>
    </row>
    <row r="26" spans="1:42" ht="22.5" customHeight="1">
      <c r="A26" s="585"/>
      <c r="B26" s="334" t="s">
        <v>405</v>
      </c>
      <c r="C26" s="335">
        <v>416</v>
      </c>
      <c r="D26" s="336">
        <v>0</v>
      </c>
      <c r="E26" s="336">
        <v>0</v>
      </c>
      <c r="F26" s="336"/>
      <c r="G26" s="337">
        <v>4492</v>
      </c>
      <c r="H26" s="335">
        <v>0</v>
      </c>
      <c r="I26" s="336">
        <v>0</v>
      </c>
      <c r="J26" s="336">
        <v>0</v>
      </c>
      <c r="K26" s="336"/>
      <c r="L26" s="337">
        <v>2051</v>
      </c>
      <c r="M26" s="335">
        <v>36</v>
      </c>
      <c r="N26" s="336">
        <v>0</v>
      </c>
      <c r="O26" s="336">
        <v>43</v>
      </c>
      <c r="P26" s="336">
        <v>0</v>
      </c>
      <c r="Q26" s="337">
        <v>1978</v>
      </c>
      <c r="R26" s="335">
        <v>5</v>
      </c>
      <c r="S26" s="336">
        <v>0</v>
      </c>
      <c r="T26" s="336">
        <v>0</v>
      </c>
      <c r="U26" s="336">
        <v>0</v>
      </c>
      <c r="V26" s="336">
        <v>0</v>
      </c>
      <c r="W26" s="242"/>
      <c r="X26" s="242"/>
      <c r="Y26" s="585"/>
      <c r="Z26" s="338" t="s">
        <v>405</v>
      </c>
      <c r="AA26" s="335">
        <v>0</v>
      </c>
      <c r="AB26" s="336">
        <v>0</v>
      </c>
      <c r="AC26" s="336">
        <v>0</v>
      </c>
      <c r="AD26" s="336">
        <v>0</v>
      </c>
      <c r="AE26" s="337">
        <v>0</v>
      </c>
      <c r="AF26" s="335">
        <v>8</v>
      </c>
      <c r="AG26" s="336">
        <v>0</v>
      </c>
      <c r="AH26" s="336">
        <v>0</v>
      </c>
      <c r="AI26" s="336">
        <v>0</v>
      </c>
      <c r="AJ26" s="337">
        <v>0</v>
      </c>
      <c r="AK26" s="335">
        <f t="shared" si="3"/>
        <v>465</v>
      </c>
      <c r="AL26" s="336">
        <f t="shared" si="3"/>
        <v>0</v>
      </c>
      <c r="AM26" s="336">
        <f t="shared" si="3"/>
        <v>43</v>
      </c>
      <c r="AN26" s="336">
        <f t="shared" si="3"/>
        <v>0</v>
      </c>
      <c r="AO26" s="336">
        <f t="shared" si="3"/>
        <v>8521</v>
      </c>
      <c r="AP26" s="241"/>
    </row>
    <row r="27" spans="1:42" ht="22.5" customHeight="1">
      <c r="A27" s="585"/>
      <c r="B27" s="339" t="s">
        <v>406</v>
      </c>
      <c r="C27" s="335">
        <v>760</v>
      </c>
      <c r="D27" s="336">
        <v>582</v>
      </c>
      <c r="E27" s="336">
        <v>183</v>
      </c>
      <c r="F27" s="336">
        <v>902</v>
      </c>
      <c r="G27" s="337">
        <v>768</v>
      </c>
      <c r="H27" s="335">
        <v>952</v>
      </c>
      <c r="I27" s="336">
        <v>1209</v>
      </c>
      <c r="J27" s="336">
        <v>1752</v>
      </c>
      <c r="K27" s="336">
        <v>226</v>
      </c>
      <c r="L27" s="337">
        <v>210</v>
      </c>
      <c r="M27" s="335">
        <v>622</v>
      </c>
      <c r="N27" s="336">
        <v>439</v>
      </c>
      <c r="O27" s="336">
        <v>180</v>
      </c>
      <c r="P27" s="336">
        <v>842</v>
      </c>
      <c r="Q27" s="337">
        <v>50</v>
      </c>
      <c r="R27" s="335">
        <v>29</v>
      </c>
      <c r="S27" s="336">
        <v>0</v>
      </c>
      <c r="T27" s="336">
        <v>0</v>
      </c>
      <c r="U27" s="336">
        <v>0</v>
      </c>
      <c r="V27" s="336">
        <v>0</v>
      </c>
      <c r="W27" s="242"/>
      <c r="X27" s="242"/>
      <c r="Y27" s="585"/>
      <c r="Z27" s="360" t="s">
        <v>406</v>
      </c>
      <c r="AA27" s="335">
        <v>0</v>
      </c>
      <c r="AB27" s="336">
        <v>0</v>
      </c>
      <c r="AC27" s="336">
        <v>0</v>
      </c>
      <c r="AD27" s="336">
        <v>0</v>
      </c>
      <c r="AE27" s="337">
        <v>20</v>
      </c>
      <c r="AF27" s="335">
        <v>158</v>
      </c>
      <c r="AG27" s="336">
        <v>2001</v>
      </c>
      <c r="AH27" s="336">
        <v>0</v>
      </c>
      <c r="AI27" s="336">
        <v>104</v>
      </c>
      <c r="AJ27" s="337">
        <v>174</v>
      </c>
      <c r="AK27" s="335">
        <f t="shared" si="3"/>
        <v>2521</v>
      </c>
      <c r="AL27" s="336">
        <f t="shared" si="3"/>
        <v>4231</v>
      </c>
      <c r="AM27" s="336">
        <f t="shared" si="3"/>
        <v>2115</v>
      </c>
      <c r="AN27" s="336">
        <f t="shared" si="3"/>
        <v>2074</v>
      </c>
      <c r="AO27" s="336">
        <f t="shared" si="3"/>
        <v>1222</v>
      </c>
      <c r="AP27" s="241"/>
    </row>
    <row r="28" spans="1:42" ht="22.5" customHeight="1">
      <c r="A28" s="585"/>
      <c r="B28" s="334" t="s">
        <v>407</v>
      </c>
      <c r="C28" s="335"/>
      <c r="D28" s="336">
        <v>0</v>
      </c>
      <c r="E28" s="336">
        <v>0</v>
      </c>
      <c r="F28" s="336">
        <v>1840</v>
      </c>
      <c r="G28" s="337">
        <v>2589</v>
      </c>
      <c r="H28" s="335">
        <v>0</v>
      </c>
      <c r="I28" s="336">
        <v>0</v>
      </c>
      <c r="J28" s="336">
        <v>0</v>
      </c>
      <c r="K28" s="336">
        <v>18</v>
      </c>
      <c r="L28" s="337">
        <v>2</v>
      </c>
      <c r="M28" s="335"/>
      <c r="N28" s="336">
        <v>0</v>
      </c>
      <c r="O28" s="336">
        <v>0</v>
      </c>
      <c r="P28" s="336">
        <v>5455</v>
      </c>
      <c r="Q28" s="337">
        <v>5455</v>
      </c>
      <c r="R28" s="335">
        <v>0</v>
      </c>
      <c r="S28" s="336">
        <v>0</v>
      </c>
      <c r="T28" s="336">
        <v>0</v>
      </c>
      <c r="U28" s="336">
        <v>0</v>
      </c>
      <c r="V28" s="336">
        <v>0</v>
      </c>
      <c r="W28" s="242"/>
      <c r="X28" s="242"/>
      <c r="Y28" s="585"/>
      <c r="Z28" s="338" t="s">
        <v>407</v>
      </c>
      <c r="AA28" s="335">
        <v>0</v>
      </c>
      <c r="AB28" s="336">
        <v>0</v>
      </c>
      <c r="AC28" s="336">
        <v>0</v>
      </c>
      <c r="AD28" s="336">
        <v>0</v>
      </c>
      <c r="AE28" s="337">
        <v>0</v>
      </c>
      <c r="AF28" s="335">
        <v>0</v>
      </c>
      <c r="AG28" s="336">
        <v>0</v>
      </c>
      <c r="AH28" s="336">
        <v>0</v>
      </c>
      <c r="AI28" s="336">
        <v>3998</v>
      </c>
      <c r="AJ28" s="337">
        <v>3011</v>
      </c>
      <c r="AK28" s="335">
        <f t="shared" si="3"/>
        <v>0</v>
      </c>
      <c r="AL28" s="336">
        <f t="shared" si="3"/>
        <v>0</v>
      </c>
      <c r="AM28" s="336">
        <f t="shared" si="3"/>
        <v>0</v>
      </c>
      <c r="AN28" s="336">
        <f t="shared" si="3"/>
        <v>11311</v>
      </c>
      <c r="AO28" s="336">
        <f t="shared" si="3"/>
        <v>11057</v>
      </c>
      <c r="AP28" s="241"/>
    </row>
    <row r="29" spans="1:44" ht="22.5" customHeight="1">
      <c r="A29" s="585"/>
      <c r="B29" s="334" t="s">
        <v>365</v>
      </c>
      <c r="C29" s="335">
        <v>2715</v>
      </c>
      <c r="D29" s="336">
        <v>739</v>
      </c>
      <c r="E29" s="336">
        <v>11229</v>
      </c>
      <c r="F29" s="336">
        <v>21</v>
      </c>
      <c r="G29" s="337">
        <v>212</v>
      </c>
      <c r="H29" s="335">
        <v>737</v>
      </c>
      <c r="I29" s="336">
        <v>630</v>
      </c>
      <c r="J29" s="336">
        <v>612</v>
      </c>
      <c r="K29" s="336">
        <v>550</v>
      </c>
      <c r="L29" s="337">
        <v>124</v>
      </c>
      <c r="M29" s="335">
        <v>114</v>
      </c>
      <c r="N29" s="336">
        <v>-135</v>
      </c>
      <c r="O29" s="336">
        <v>5448</v>
      </c>
      <c r="P29" s="336">
        <v>446</v>
      </c>
      <c r="Q29" s="337">
        <v>8</v>
      </c>
      <c r="R29" s="335">
        <v>9</v>
      </c>
      <c r="S29" s="336">
        <v>0</v>
      </c>
      <c r="T29" s="336">
        <v>0</v>
      </c>
      <c r="U29" s="336">
        <v>0</v>
      </c>
      <c r="V29" s="336">
        <v>0</v>
      </c>
      <c r="W29" s="242"/>
      <c r="X29" s="242"/>
      <c r="Y29" s="585"/>
      <c r="Z29" s="359" t="s">
        <v>365</v>
      </c>
      <c r="AA29" s="335">
        <v>0</v>
      </c>
      <c r="AB29" s="336">
        <v>0</v>
      </c>
      <c r="AC29" s="336">
        <v>0</v>
      </c>
      <c r="AD29" s="336">
        <v>0</v>
      </c>
      <c r="AE29" s="337">
        <v>0</v>
      </c>
      <c r="AF29" s="335">
        <v>9173</v>
      </c>
      <c r="AG29" s="336">
        <v>61356</v>
      </c>
      <c r="AH29" s="336">
        <v>18123</v>
      </c>
      <c r="AI29" s="336">
        <v>10708</v>
      </c>
      <c r="AJ29" s="337">
        <v>2886</v>
      </c>
      <c r="AK29" s="335">
        <f t="shared" si="3"/>
        <v>12748</v>
      </c>
      <c r="AL29" s="336">
        <f t="shared" si="3"/>
        <v>62590</v>
      </c>
      <c r="AM29" s="336">
        <f t="shared" si="3"/>
        <v>35412</v>
      </c>
      <c r="AN29" s="336">
        <f t="shared" si="3"/>
        <v>11725</v>
      </c>
      <c r="AO29" s="336">
        <f t="shared" si="3"/>
        <v>3230</v>
      </c>
      <c r="AP29" s="241"/>
      <c r="AQ29" s="242"/>
      <c r="AR29" s="242"/>
    </row>
    <row r="30" spans="1:43" ht="22.5" customHeight="1" thickBot="1">
      <c r="A30" s="585"/>
      <c r="B30" s="344" t="s">
        <v>408</v>
      </c>
      <c r="C30" s="345">
        <v>0</v>
      </c>
      <c r="D30" s="346">
        <v>0</v>
      </c>
      <c r="E30" s="346">
        <v>0</v>
      </c>
      <c r="F30" s="346"/>
      <c r="G30" s="347">
        <v>0</v>
      </c>
      <c r="H30" s="345">
        <v>0</v>
      </c>
      <c r="I30" s="346">
        <v>0</v>
      </c>
      <c r="J30" s="346">
        <v>0</v>
      </c>
      <c r="K30" s="346"/>
      <c r="L30" s="347">
        <v>0</v>
      </c>
      <c r="M30" s="345">
        <v>0</v>
      </c>
      <c r="N30" s="346">
        <v>0</v>
      </c>
      <c r="O30" s="346">
        <v>0</v>
      </c>
      <c r="P30" s="346">
        <v>0</v>
      </c>
      <c r="Q30" s="347">
        <v>0</v>
      </c>
      <c r="R30" s="345">
        <v>0</v>
      </c>
      <c r="S30" s="346">
        <v>0</v>
      </c>
      <c r="T30" s="346">
        <v>0</v>
      </c>
      <c r="U30" s="346">
        <v>0</v>
      </c>
      <c r="V30" s="346">
        <v>0</v>
      </c>
      <c r="W30" s="242"/>
      <c r="X30" s="242"/>
      <c r="Y30" s="585"/>
      <c r="Z30" s="338" t="s">
        <v>408</v>
      </c>
      <c r="AA30" s="335">
        <v>0</v>
      </c>
      <c r="AB30" s="336">
        <v>0</v>
      </c>
      <c r="AC30" s="336">
        <v>0</v>
      </c>
      <c r="AD30" s="336">
        <v>0</v>
      </c>
      <c r="AE30" s="337">
        <v>0</v>
      </c>
      <c r="AF30" s="335">
        <v>-31209</v>
      </c>
      <c r="AG30" s="336">
        <v>-117369</v>
      </c>
      <c r="AH30" s="336">
        <v>-95590</v>
      </c>
      <c r="AI30" s="336">
        <v>-45428</v>
      </c>
      <c r="AJ30" s="337">
        <v>-45411</v>
      </c>
      <c r="AK30" s="335">
        <f t="shared" si="3"/>
        <v>-31209</v>
      </c>
      <c r="AL30" s="336">
        <f t="shared" si="3"/>
        <v>-117369</v>
      </c>
      <c r="AM30" s="336">
        <f t="shared" si="3"/>
        <v>-95590</v>
      </c>
      <c r="AN30" s="336">
        <f t="shared" si="3"/>
        <v>-45428</v>
      </c>
      <c r="AO30" s="336">
        <f t="shared" si="3"/>
        <v>-45411</v>
      </c>
      <c r="AP30" s="241"/>
      <c r="AQ30" s="242"/>
    </row>
    <row r="31" spans="1:42" ht="30.75" customHeight="1" thickBot="1" thickTop="1">
      <c r="A31" s="586"/>
      <c r="B31" s="361" t="s">
        <v>409</v>
      </c>
      <c r="C31" s="362">
        <f aca="true" t="shared" si="4" ref="C31:V31">SUM(C23:C30)</f>
        <v>109720</v>
      </c>
      <c r="D31" s="363">
        <f t="shared" si="4"/>
        <v>108746</v>
      </c>
      <c r="E31" s="363">
        <f t="shared" si="4"/>
        <v>109191</v>
      </c>
      <c r="F31" s="363">
        <f t="shared" si="4"/>
        <v>106684</v>
      </c>
      <c r="G31" s="364">
        <f t="shared" si="4"/>
        <v>91951</v>
      </c>
      <c r="H31" s="362">
        <f t="shared" si="4"/>
        <v>70860</v>
      </c>
      <c r="I31" s="363">
        <f t="shared" si="4"/>
        <v>71803</v>
      </c>
      <c r="J31" s="363">
        <f t="shared" si="4"/>
        <v>48357</v>
      </c>
      <c r="K31" s="363">
        <f t="shared" si="4"/>
        <v>46279</v>
      </c>
      <c r="L31" s="364">
        <f t="shared" si="4"/>
        <v>48140</v>
      </c>
      <c r="M31" s="362">
        <f t="shared" si="4"/>
        <v>52052</v>
      </c>
      <c r="N31" s="363">
        <f t="shared" si="4"/>
        <v>64797</v>
      </c>
      <c r="O31" s="363">
        <f t="shared" si="4"/>
        <v>58016</v>
      </c>
      <c r="P31" s="363">
        <f t="shared" si="4"/>
        <v>55359</v>
      </c>
      <c r="Q31" s="364">
        <f t="shared" si="4"/>
        <v>48168</v>
      </c>
      <c r="R31" s="362">
        <f t="shared" si="4"/>
        <v>615</v>
      </c>
      <c r="S31" s="363">
        <f t="shared" si="4"/>
        <v>610</v>
      </c>
      <c r="T31" s="363">
        <f t="shared" si="4"/>
        <v>612</v>
      </c>
      <c r="U31" s="363">
        <f t="shared" si="4"/>
        <v>589</v>
      </c>
      <c r="V31" s="363">
        <f t="shared" si="4"/>
        <v>8367</v>
      </c>
      <c r="W31" s="242"/>
      <c r="X31" s="242"/>
      <c r="Y31" s="585"/>
      <c r="Z31" s="365" t="s">
        <v>409</v>
      </c>
      <c r="AA31" s="353">
        <f aca="true" t="shared" si="5" ref="AA31:AK31">SUM(AA23:AA30)</f>
        <v>3253</v>
      </c>
      <c r="AB31" s="354">
        <f t="shared" si="5"/>
        <v>3447</v>
      </c>
      <c r="AC31" s="354">
        <f t="shared" si="5"/>
        <v>1409</v>
      </c>
      <c r="AD31" s="354">
        <f t="shared" si="5"/>
        <v>625</v>
      </c>
      <c r="AE31" s="355">
        <f t="shared" si="5"/>
        <v>135</v>
      </c>
      <c r="AF31" s="353">
        <f t="shared" si="5"/>
        <v>82442</v>
      </c>
      <c r="AG31" s="354">
        <f t="shared" si="5"/>
        <v>508968</v>
      </c>
      <c r="AH31" s="354">
        <f t="shared" si="5"/>
        <v>528525</v>
      </c>
      <c r="AI31" s="354">
        <f t="shared" si="5"/>
        <v>335270</v>
      </c>
      <c r="AJ31" s="355">
        <f t="shared" si="5"/>
        <v>248036</v>
      </c>
      <c r="AK31" s="353">
        <f t="shared" si="5"/>
        <v>318942</v>
      </c>
      <c r="AL31" s="354">
        <f>SUM(AK31)</f>
        <v>318942</v>
      </c>
      <c r="AM31" s="354">
        <f>SUM(AM23:AM30)</f>
        <v>746110</v>
      </c>
      <c r="AN31" s="354">
        <f>SUM(AN23:AN30)</f>
        <v>544806</v>
      </c>
      <c r="AO31" s="354">
        <f>SUM(AO23:AO30)</f>
        <v>444797</v>
      </c>
      <c r="AP31" s="241"/>
    </row>
    <row r="32" spans="1:42" ht="30.75" customHeight="1">
      <c r="A32" s="587" t="s">
        <v>410</v>
      </c>
      <c r="B32" s="588"/>
      <c r="C32" s="366">
        <f aca="true" t="shared" si="6" ref="C32:V32">C14-C31</f>
        <v>-105187</v>
      </c>
      <c r="D32" s="367">
        <f t="shared" si="6"/>
        <v>-97905</v>
      </c>
      <c r="E32" s="367">
        <f t="shared" si="6"/>
        <v>-105072</v>
      </c>
      <c r="F32" s="367">
        <f t="shared" si="6"/>
        <v>-102601</v>
      </c>
      <c r="G32" s="368">
        <f t="shared" si="6"/>
        <v>-88913</v>
      </c>
      <c r="H32" s="366">
        <f t="shared" si="6"/>
        <v>-67420</v>
      </c>
      <c r="I32" s="367">
        <f t="shared" si="6"/>
        <v>-67483</v>
      </c>
      <c r="J32" s="367">
        <f t="shared" si="6"/>
        <v>-44486</v>
      </c>
      <c r="K32" s="367">
        <f t="shared" si="6"/>
        <v>-42995</v>
      </c>
      <c r="L32" s="368">
        <f t="shared" si="6"/>
        <v>-45364</v>
      </c>
      <c r="M32" s="366">
        <f t="shared" si="6"/>
        <v>-46833</v>
      </c>
      <c r="N32" s="367">
        <f t="shared" si="6"/>
        <v>-60204</v>
      </c>
      <c r="O32" s="367">
        <f t="shared" si="6"/>
        <v>-53840</v>
      </c>
      <c r="P32" s="367">
        <f t="shared" si="6"/>
        <v>-51577</v>
      </c>
      <c r="Q32" s="368">
        <f t="shared" si="6"/>
        <v>-44488</v>
      </c>
      <c r="R32" s="366">
        <f t="shared" si="6"/>
        <v>-604</v>
      </c>
      <c r="S32" s="367">
        <f t="shared" si="6"/>
        <v>-607</v>
      </c>
      <c r="T32" s="367">
        <f t="shared" si="6"/>
        <v>-600</v>
      </c>
      <c r="U32" s="367">
        <f t="shared" si="6"/>
        <v>-589</v>
      </c>
      <c r="V32" s="367">
        <f t="shared" si="6"/>
        <v>-5857</v>
      </c>
      <c r="W32" s="242"/>
      <c r="X32" s="242"/>
      <c r="Y32" s="587" t="s">
        <v>410</v>
      </c>
      <c r="Z32" s="588"/>
      <c r="AA32" s="369">
        <f aca="true" t="shared" si="7" ref="AA32:AK32">AA14-AA31</f>
        <v>-3167</v>
      </c>
      <c r="AB32" s="370">
        <f t="shared" si="7"/>
        <v>-3444</v>
      </c>
      <c r="AC32" s="370">
        <f t="shared" si="7"/>
        <v>-1409</v>
      </c>
      <c r="AD32" s="370">
        <f t="shared" si="7"/>
        <v>-625</v>
      </c>
      <c r="AE32" s="371">
        <f t="shared" si="7"/>
        <v>-135</v>
      </c>
      <c r="AF32" s="369">
        <f t="shared" si="7"/>
        <v>-81335</v>
      </c>
      <c r="AG32" s="370">
        <f t="shared" si="7"/>
        <v>-505182</v>
      </c>
      <c r="AH32" s="370">
        <f t="shared" si="7"/>
        <v>-527205</v>
      </c>
      <c r="AI32" s="370">
        <f t="shared" si="7"/>
        <v>-334676</v>
      </c>
      <c r="AJ32" s="371">
        <f t="shared" si="7"/>
        <v>-247128</v>
      </c>
      <c r="AK32" s="369">
        <f t="shared" si="7"/>
        <v>-304546</v>
      </c>
      <c r="AL32" s="370">
        <f>AK14-AL31</f>
        <v>-304546</v>
      </c>
      <c r="AM32" s="370">
        <f>AM14-AM31</f>
        <v>-732612</v>
      </c>
      <c r="AN32" s="370">
        <f>AN14-AN31</f>
        <v>-533063</v>
      </c>
      <c r="AO32" s="370">
        <f>AO14-AO31</f>
        <v>-431885</v>
      </c>
      <c r="AP32" s="241"/>
    </row>
    <row r="33" spans="1:42" ht="23.25" customHeight="1">
      <c r="A33" s="578" t="s">
        <v>368</v>
      </c>
      <c r="B33" s="579"/>
      <c r="C33" s="335">
        <v>16491</v>
      </c>
      <c r="D33" s="336">
        <v>19408</v>
      </c>
      <c r="E33" s="336">
        <v>24714</v>
      </c>
      <c r="F33" s="336">
        <v>14971</v>
      </c>
      <c r="G33" s="337">
        <v>2694</v>
      </c>
      <c r="H33" s="335">
        <v>9942</v>
      </c>
      <c r="I33" s="336">
        <v>11618</v>
      </c>
      <c r="J33" s="336">
        <v>9438</v>
      </c>
      <c r="K33" s="336">
        <v>4724</v>
      </c>
      <c r="L33" s="337">
        <v>209</v>
      </c>
      <c r="M33" s="335">
        <v>7390</v>
      </c>
      <c r="N33" s="336">
        <v>9433</v>
      </c>
      <c r="O33" s="336">
        <v>11035</v>
      </c>
      <c r="P33" s="336">
        <v>4702</v>
      </c>
      <c r="Q33" s="337">
        <v>1251</v>
      </c>
      <c r="R33" s="335">
        <v>853</v>
      </c>
      <c r="S33" s="336">
        <v>853</v>
      </c>
      <c r="T33" s="336">
        <v>56</v>
      </c>
      <c r="U33" s="336">
        <v>10</v>
      </c>
      <c r="V33" s="336">
        <v>7</v>
      </c>
      <c r="W33" s="242"/>
      <c r="X33" s="242"/>
      <c r="Y33" s="580" t="s">
        <v>368</v>
      </c>
      <c r="Z33" s="581"/>
      <c r="AA33" s="335">
        <v>693</v>
      </c>
      <c r="AB33" s="336">
        <v>620</v>
      </c>
      <c r="AC33" s="336">
        <v>116</v>
      </c>
      <c r="AD33" s="336">
        <v>65</v>
      </c>
      <c r="AE33" s="337">
        <v>0</v>
      </c>
      <c r="AF33" s="335">
        <v>39945</v>
      </c>
      <c r="AG33" s="336">
        <v>122679</v>
      </c>
      <c r="AH33" s="336">
        <v>89067</v>
      </c>
      <c r="AI33" s="336">
        <v>67533</v>
      </c>
      <c r="AJ33" s="337">
        <v>2374</v>
      </c>
      <c r="AK33" s="335">
        <f>SUM(C33+H33+M33+R33+AA33+AF33)</f>
        <v>75314</v>
      </c>
      <c r="AL33" s="335">
        <f>SUM(D33+I33+N33+S33+AB33+AG33)</f>
        <v>164611</v>
      </c>
      <c r="AM33" s="335">
        <f>SUM(E33+J33+O33+T33+AC33+AH33)</f>
        <v>134426</v>
      </c>
      <c r="AN33" s="335">
        <f>SUM(F33+K33+P33+U33+AD33+AI33)</f>
        <v>92005</v>
      </c>
      <c r="AO33" s="335">
        <f>SUM(G33+L33+Q33+V33+AE33+AJ33)</f>
        <v>6535</v>
      </c>
      <c r="AP33" s="241"/>
    </row>
    <row r="34" spans="1:42" ht="15">
      <c r="A34" s="582" t="s">
        <v>411</v>
      </c>
      <c r="B34" s="583"/>
      <c r="C34" s="583"/>
      <c r="D34" s="583"/>
      <c r="E34" s="583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X34" s="241"/>
      <c r="Z34" s="372" t="s">
        <v>411</v>
      </c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</row>
    <row r="35" spans="21:42" ht="15">
      <c r="U35" s="241"/>
      <c r="V35" s="241"/>
      <c r="X35" s="241"/>
      <c r="AO35" s="241"/>
      <c r="AP35" s="241"/>
    </row>
    <row r="36" spans="21:42" ht="15">
      <c r="U36" s="241"/>
      <c r="V36" s="241"/>
      <c r="X36" s="241"/>
      <c r="AO36" s="241"/>
      <c r="AP36" s="241"/>
    </row>
    <row r="37" spans="21:42" ht="15">
      <c r="U37" s="241"/>
      <c r="V37" s="241"/>
      <c r="X37" s="241"/>
      <c r="AO37" s="241"/>
      <c r="AP37" s="241"/>
    </row>
    <row r="38" spans="21:42" ht="15">
      <c r="U38" s="241"/>
      <c r="V38" s="241"/>
      <c r="X38" s="241"/>
      <c r="AO38" s="241"/>
      <c r="AP38" s="241"/>
    </row>
    <row r="39" spans="21:42" ht="15">
      <c r="U39" s="241"/>
      <c r="V39" s="241"/>
      <c r="X39" s="241"/>
      <c r="AO39" s="241"/>
      <c r="AP39" s="241"/>
    </row>
    <row r="40" spans="21:42" ht="15">
      <c r="U40" s="241"/>
      <c r="V40" s="241"/>
      <c r="X40" s="241"/>
      <c r="AO40" s="241"/>
      <c r="AP40" s="241"/>
    </row>
    <row r="41" spans="21:42" ht="15">
      <c r="U41" s="241"/>
      <c r="V41" s="241"/>
      <c r="X41" s="241"/>
      <c r="AO41" s="241"/>
      <c r="AP41" s="241"/>
    </row>
    <row r="42" spans="21:42" ht="15">
      <c r="U42" s="241"/>
      <c r="V42" s="241"/>
      <c r="X42" s="241"/>
      <c r="AO42" s="241"/>
      <c r="AP42" s="241"/>
    </row>
    <row r="43" spans="21:42" ht="15">
      <c r="U43" s="241"/>
      <c r="V43" s="241"/>
      <c r="X43" s="241"/>
      <c r="AO43" s="241"/>
      <c r="AP43" s="241"/>
    </row>
    <row r="44" spans="21:42" ht="15">
      <c r="U44" s="241"/>
      <c r="V44" s="241"/>
      <c r="X44" s="241"/>
      <c r="AO44" s="241"/>
      <c r="AP44" s="241"/>
    </row>
    <row r="45" spans="21:42" ht="15">
      <c r="U45" s="241"/>
      <c r="V45" s="241"/>
      <c r="X45" s="241"/>
      <c r="AO45" s="241"/>
      <c r="AP45" s="241"/>
    </row>
    <row r="46" spans="21:42" ht="15">
      <c r="U46" s="241"/>
      <c r="V46" s="241"/>
      <c r="X46" s="241"/>
      <c r="AO46" s="241"/>
      <c r="AP46" s="241"/>
    </row>
    <row r="47" spans="21:42" ht="15">
      <c r="U47" s="241"/>
      <c r="V47" s="241"/>
      <c r="X47" s="241"/>
      <c r="AO47" s="241"/>
      <c r="AP47" s="241"/>
    </row>
    <row r="48" spans="21:42" ht="15">
      <c r="U48" s="241"/>
      <c r="V48" s="241"/>
      <c r="X48" s="241"/>
      <c r="AO48" s="241"/>
      <c r="AP48" s="241"/>
    </row>
    <row r="49" spans="21:42" ht="15">
      <c r="U49" s="241"/>
      <c r="V49" s="241"/>
      <c r="X49" s="241"/>
      <c r="AO49" s="241"/>
      <c r="AP49" s="241"/>
    </row>
    <row r="50" spans="21:42" ht="15">
      <c r="U50" s="241"/>
      <c r="V50" s="241"/>
      <c r="X50" s="241"/>
      <c r="AO50" s="241"/>
      <c r="AP50" s="241"/>
    </row>
    <row r="51" spans="21:42" ht="15">
      <c r="U51" s="241"/>
      <c r="V51" s="241"/>
      <c r="X51" s="241"/>
      <c r="AO51" s="241"/>
      <c r="AP51" s="241"/>
    </row>
    <row r="52" spans="21:42" ht="15">
      <c r="U52" s="241"/>
      <c r="V52" s="241"/>
      <c r="X52" s="241"/>
      <c r="AO52" s="241"/>
      <c r="AP52" s="241"/>
    </row>
    <row r="53" spans="21:42" ht="15">
      <c r="U53" s="241"/>
      <c r="V53" s="241"/>
      <c r="X53" s="241"/>
      <c r="AO53" s="241"/>
      <c r="AP53" s="241"/>
    </row>
    <row r="54" spans="21:42" ht="15">
      <c r="U54" s="241"/>
      <c r="V54" s="241"/>
      <c r="X54" s="241"/>
      <c r="AO54" s="241"/>
      <c r="AP54" s="241"/>
    </row>
    <row r="55" spans="21:42" ht="15">
      <c r="U55" s="241"/>
      <c r="V55" s="241"/>
      <c r="X55" s="241"/>
      <c r="AO55" s="241"/>
      <c r="AP55" s="241"/>
    </row>
    <row r="56" spans="21:42" ht="15">
      <c r="U56" s="241"/>
      <c r="V56" s="241"/>
      <c r="X56" s="241"/>
      <c r="AO56" s="241"/>
      <c r="AP56" s="241"/>
    </row>
    <row r="57" spans="21:42" ht="15">
      <c r="U57" s="241"/>
      <c r="V57" s="241"/>
      <c r="X57" s="241"/>
      <c r="AO57" s="241"/>
      <c r="AP57" s="241"/>
    </row>
    <row r="58" spans="21:42" ht="15">
      <c r="U58" s="241"/>
      <c r="V58" s="241"/>
      <c r="X58" s="241"/>
      <c r="AO58" s="241"/>
      <c r="AP58" s="241"/>
    </row>
    <row r="59" spans="21:42" ht="15">
      <c r="U59" s="241"/>
      <c r="V59" s="241"/>
      <c r="X59" s="241"/>
      <c r="AO59" s="241"/>
      <c r="AP59" s="241"/>
    </row>
    <row r="60" spans="21:42" ht="15">
      <c r="U60" s="241"/>
      <c r="V60" s="241"/>
      <c r="X60" s="241"/>
      <c r="AO60" s="241"/>
      <c r="AP60" s="241"/>
    </row>
    <row r="61" spans="21:42" ht="15">
      <c r="U61" s="241"/>
      <c r="V61" s="241"/>
      <c r="X61" s="241"/>
      <c r="AO61" s="241"/>
      <c r="AP61" s="241"/>
    </row>
    <row r="62" spans="21:42" ht="15">
      <c r="U62" s="241"/>
      <c r="V62" s="241"/>
      <c r="X62" s="241"/>
      <c r="AO62" s="241"/>
      <c r="AP62" s="241"/>
    </row>
    <row r="63" spans="21:42" ht="15">
      <c r="U63" s="241"/>
      <c r="V63" s="241"/>
      <c r="X63" s="241"/>
      <c r="AO63" s="241"/>
      <c r="AP63" s="241"/>
    </row>
    <row r="64" spans="21:42" ht="15">
      <c r="U64" s="241"/>
      <c r="V64" s="241"/>
      <c r="X64" s="241"/>
      <c r="AO64" s="241"/>
      <c r="AP64" s="241"/>
    </row>
    <row r="65" spans="21:42" ht="15">
      <c r="U65" s="241"/>
      <c r="V65" s="241"/>
      <c r="X65" s="241"/>
      <c r="AO65" s="241"/>
      <c r="AP65" s="241"/>
    </row>
    <row r="66" spans="21:42" ht="15">
      <c r="U66" s="241"/>
      <c r="V66" s="241"/>
      <c r="X66" s="241"/>
      <c r="AO66" s="241"/>
      <c r="AP66" s="241"/>
    </row>
    <row r="67" spans="21:42" ht="15">
      <c r="U67" s="241"/>
      <c r="V67" s="241"/>
      <c r="X67" s="241"/>
      <c r="AO67" s="241"/>
      <c r="AP67" s="241"/>
    </row>
    <row r="68" spans="21:42" ht="15">
      <c r="U68" s="241"/>
      <c r="V68" s="241"/>
      <c r="X68" s="241"/>
      <c r="AO68" s="241"/>
      <c r="AP68" s="241"/>
    </row>
    <row r="69" spans="21:42" ht="15">
      <c r="U69" s="241"/>
      <c r="V69" s="241"/>
      <c r="X69" s="241"/>
      <c r="AO69" s="241"/>
      <c r="AP69" s="241"/>
    </row>
    <row r="70" spans="21:42" ht="15">
      <c r="U70" s="241"/>
      <c r="V70" s="241"/>
      <c r="X70" s="241"/>
      <c r="AO70" s="241"/>
      <c r="AP70" s="241"/>
    </row>
    <row r="71" spans="21:42" ht="15">
      <c r="U71" s="241"/>
      <c r="V71" s="241"/>
      <c r="X71" s="241"/>
      <c r="AO71" s="241"/>
      <c r="AP71" s="241"/>
    </row>
    <row r="72" spans="21:42" ht="15">
      <c r="U72" s="241"/>
      <c r="V72" s="241"/>
      <c r="X72" s="241"/>
      <c r="AO72" s="241"/>
      <c r="AP72" s="241"/>
    </row>
    <row r="73" spans="21:42" ht="15">
      <c r="U73" s="241"/>
      <c r="V73" s="241"/>
      <c r="X73" s="241"/>
      <c r="AO73" s="241"/>
      <c r="AP73" s="241"/>
    </row>
    <row r="74" spans="21:42" ht="15">
      <c r="U74" s="241"/>
      <c r="V74" s="241"/>
      <c r="X74" s="241"/>
      <c r="AO74" s="241"/>
      <c r="AP74" s="241"/>
    </row>
    <row r="75" spans="21:42" ht="15">
      <c r="U75" s="241"/>
      <c r="V75" s="241"/>
      <c r="X75" s="241"/>
      <c r="AO75" s="241"/>
      <c r="AP75" s="241"/>
    </row>
    <row r="76" spans="21:42" ht="15">
      <c r="U76" s="241"/>
      <c r="V76" s="241"/>
      <c r="X76" s="241"/>
      <c r="AO76" s="241"/>
      <c r="AP76" s="241"/>
    </row>
    <row r="77" spans="21:42" ht="15">
      <c r="U77" s="241"/>
      <c r="V77" s="241"/>
      <c r="X77" s="241"/>
      <c r="AO77" s="241"/>
      <c r="AP77" s="241"/>
    </row>
    <row r="78" spans="21:42" ht="15">
      <c r="U78" s="241"/>
      <c r="V78" s="241"/>
      <c r="X78" s="241"/>
      <c r="AO78" s="241"/>
      <c r="AP78" s="241"/>
    </row>
    <row r="79" spans="21:42" ht="15">
      <c r="U79" s="241"/>
      <c r="V79" s="241"/>
      <c r="X79" s="241"/>
      <c r="AO79" s="241"/>
      <c r="AP79" s="241"/>
    </row>
    <row r="80" spans="21:42" ht="15">
      <c r="U80" s="241"/>
      <c r="V80" s="241"/>
      <c r="X80" s="241"/>
      <c r="AO80" s="241"/>
      <c r="AP80" s="241"/>
    </row>
    <row r="81" spans="21:42" ht="15">
      <c r="U81" s="241"/>
      <c r="V81" s="241"/>
      <c r="X81" s="241"/>
      <c r="AO81" s="241"/>
      <c r="AP81" s="241"/>
    </row>
    <row r="82" spans="21:42" ht="15">
      <c r="U82" s="241"/>
      <c r="V82" s="241"/>
      <c r="X82" s="241"/>
      <c r="AO82" s="241"/>
      <c r="AP82" s="241"/>
    </row>
    <row r="83" spans="21:42" ht="15">
      <c r="U83" s="241"/>
      <c r="V83" s="241"/>
      <c r="X83" s="241"/>
      <c r="AO83" s="241"/>
      <c r="AP83" s="241"/>
    </row>
    <row r="84" spans="21:42" ht="15">
      <c r="U84" s="241"/>
      <c r="V84" s="241"/>
      <c r="X84" s="241"/>
      <c r="AO84" s="241"/>
      <c r="AP84" s="241"/>
    </row>
    <row r="85" spans="21:42" ht="15">
      <c r="U85" s="241"/>
      <c r="V85" s="241"/>
      <c r="X85" s="241"/>
      <c r="AO85" s="241"/>
      <c r="AP85" s="241"/>
    </row>
    <row r="86" spans="21:42" ht="15">
      <c r="U86" s="241"/>
      <c r="V86" s="241"/>
      <c r="X86" s="241"/>
      <c r="AO86" s="241"/>
      <c r="AP86" s="241"/>
    </row>
    <row r="87" spans="21:42" ht="15">
      <c r="U87" s="241"/>
      <c r="V87" s="241"/>
      <c r="X87" s="241"/>
      <c r="AO87" s="241"/>
      <c r="AP87" s="241"/>
    </row>
    <row r="88" spans="21:42" ht="15">
      <c r="U88" s="241"/>
      <c r="V88" s="241"/>
      <c r="X88" s="241"/>
      <c r="AO88" s="241"/>
      <c r="AP88" s="241"/>
    </row>
    <row r="89" spans="21:42" ht="15">
      <c r="U89" s="241"/>
      <c r="V89" s="241"/>
      <c r="X89" s="241"/>
      <c r="AO89" s="241"/>
      <c r="AP89" s="241"/>
    </row>
    <row r="90" spans="21:42" ht="15">
      <c r="U90" s="241"/>
      <c r="V90" s="241"/>
      <c r="X90" s="241"/>
      <c r="AO90" s="241"/>
      <c r="AP90" s="241"/>
    </row>
    <row r="91" spans="21:42" ht="15">
      <c r="U91" s="241"/>
      <c r="V91" s="241"/>
      <c r="X91" s="241"/>
      <c r="AO91" s="241"/>
      <c r="AP91" s="241"/>
    </row>
    <row r="92" spans="21:42" ht="15">
      <c r="U92" s="241"/>
      <c r="V92" s="241"/>
      <c r="X92" s="241"/>
      <c r="AO92" s="241"/>
      <c r="AP92" s="241"/>
    </row>
    <row r="93" spans="21:42" ht="15">
      <c r="U93" s="241"/>
      <c r="V93" s="241"/>
      <c r="X93" s="241"/>
      <c r="AO93" s="241"/>
      <c r="AP93" s="241"/>
    </row>
    <row r="94" spans="21:42" ht="15">
      <c r="U94" s="241"/>
      <c r="V94" s="241"/>
      <c r="X94" s="241"/>
      <c r="AO94" s="241"/>
      <c r="AP94" s="241"/>
    </row>
    <row r="95" spans="21:42" ht="15">
      <c r="U95" s="241"/>
      <c r="V95" s="241"/>
      <c r="X95" s="241"/>
      <c r="AO95" s="241"/>
      <c r="AP95" s="241"/>
    </row>
    <row r="96" spans="21:42" ht="15">
      <c r="U96" s="241"/>
      <c r="V96" s="241"/>
      <c r="X96" s="241"/>
      <c r="AO96" s="241"/>
      <c r="AP96" s="241"/>
    </row>
    <row r="97" spans="21:42" ht="15">
      <c r="U97" s="241"/>
      <c r="V97" s="241"/>
      <c r="X97" s="241"/>
      <c r="AO97" s="241"/>
      <c r="AP97" s="241"/>
    </row>
    <row r="98" spans="21:42" ht="15">
      <c r="U98" s="241"/>
      <c r="V98" s="241"/>
      <c r="X98" s="241"/>
      <c r="AO98" s="241"/>
      <c r="AP98" s="241"/>
    </row>
    <row r="99" spans="21:42" ht="15">
      <c r="U99" s="241"/>
      <c r="V99" s="241"/>
      <c r="X99" s="241"/>
      <c r="AO99" s="241"/>
      <c r="AP99" s="241"/>
    </row>
    <row r="100" spans="21:42" ht="15">
      <c r="U100" s="241"/>
      <c r="V100" s="241"/>
      <c r="X100" s="241"/>
      <c r="AO100" s="241"/>
      <c r="AP100" s="241"/>
    </row>
    <row r="101" spans="21:42" ht="15">
      <c r="U101" s="241"/>
      <c r="V101" s="241"/>
      <c r="X101" s="241"/>
      <c r="AO101" s="241"/>
      <c r="AP101" s="241"/>
    </row>
    <row r="102" spans="21:42" ht="15">
      <c r="U102" s="241"/>
      <c r="V102" s="241"/>
      <c r="X102" s="241"/>
      <c r="AO102" s="241"/>
      <c r="AP102" s="241"/>
    </row>
    <row r="103" spans="21:42" ht="15">
      <c r="U103" s="241"/>
      <c r="V103" s="241"/>
      <c r="X103" s="241"/>
      <c r="AO103" s="241"/>
      <c r="AP103" s="241"/>
    </row>
    <row r="104" spans="21:42" ht="15">
      <c r="U104" s="241"/>
      <c r="V104" s="241"/>
      <c r="X104" s="241"/>
      <c r="AO104" s="241"/>
      <c r="AP104" s="241"/>
    </row>
    <row r="105" spans="21:42" ht="15">
      <c r="U105" s="241"/>
      <c r="V105" s="241"/>
      <c r="X105" s="241"/>
      <c r="AO105" s="241"/>
      <c r="AP105" s="241"/>
    </row>
    <row r="106" spans="21:42" ht="15">
      <c r="U106" s="241"/>
      <c r="V106" s="241"/>
      <c r="X106" s="241"/>
      <c r="AO106" s="241"/>
      <c r="AP106" s="241"/>
    </row>
    <row r="107" spans="21:42" ht="15">
      <c r="U107" s="241"/>
      <c r="V107" s="241"/>
      <c r="X107" s="241"/>
      <c r="AO107" s="241"/>
      <c r="AP107" s="241"/>
    </row>
    <row r="108" spans="21:42" ht="15">
      <c r="U108" s="241"/>
      <c r="V108" s="241"/>
      <c r="X108" s="241"/>
      <c r="AO108" s="241"/>
      <c r="AP108" s="241"/>
    </row>
    <row r="109" spans="21:42" ht="15">
      <c r="U109" s="241"/>
      <c r="V109" s="241"/>
      <c r="X109" s="241"/>
      <c r="AO109" s="241"/>
      <c r="AP109" s="241"/>
    </row>
    <row r="110" spans="21:42" ht="15">
      <c r="U110" s="241"/>
      <c r="V110" s="241"/>
      <c r="X110" s="241"/>
      <c r="AO110" s="241"/>
      <c r="AP110" s="241"/>
    </row>
    <row r="111" spans="21:42" ht="15">
      <c r="U111" s="241"/>
      <c r="V111" s="241"/>
      <c r="X111" s="241"/>
      <c r="AO111" s="241"/>
      <c r="AP111" s="241"/>
    </row>
    <row r="112" spans="21:42" ht="15">
      <c r="U112" s="241"/>
      <c r="V112" s="241"/>
      <c r="X112" s="241"/>
      <c r="AO112" s="241"/>
      <c r="AP112" s="241"/>
    </row>
    <row r="113" spans="21:42" ht="15">
      <c r="U113" s="241"/>
      <c r="V113" s="241"/>
      <c r="X113" s="241"/>
      <c r="AO113" s="241"/>
      <c r="AP113" s="241"/>
    </row>
    <row r="114" spans="21:42" ht="15">
      <c r="U114" s="241"/>
      <c r="V114" s="241"/>
      <c r="X114" s="241"/>
      <c r="AO114" s="241"/>
      <c r="AP114" s="241"/>
    </row>
    <row r="115" spans="21:42" ht="15">
      <c r="U115" s="241"/>
      <c r="V115" s="241"/>
      <c r="X115" s="241"/>
      <c r="AO115" s="241"/>
      <c r="AP115" s="241"/>
    </row>
    <row r="116" spans="21:42" ht="15">
      <c r="U116" s="241"/>
      <c r="V116" s="241"/>
      <c r="X116" s="241"/>
      <c r="AO116" s="241"/>
      <c r="AP116" s="241"/>
    </row>
    <row r="117" spans="21:42" ht="15">
      <c r="U117" s="241"/>
      <c r="V117" s="241"/>
      <c r="X117" s="241"/>
      <c r="AO117" s="241"/>
      <c r="AP117" s="241"/>
    </row>
    <row r="118" spans="21:42" ht="15">
      <c r="U118" s="241"/>
      <c r="V118" s="241"/>
      <c r="X118" s="241"/>
      <c r="AO118" s="241"/>
      <c r="AP118" s="241"/>
    </row>
    <row r="119" spans="21:42" ht="15">
      <c r="U119" s="241"/>
      <c r="V119" s="241"/>
      <c r="X119" s="241"/>
      <c r="AO119" s="241"/>
      <c r="AP119" s="241"/>
    </row>
    <row r="120" spans="21:42" ht="15">
      <c r="U120" s="241"/>
      <c r="V120" s="241"/>
      <c r="X120" s="241"/>
      <c r="AO120" s="241"/>
      <c r="AP120" s="241"/>
    </row>
    <row r="121" spans="21:42" ht="15">
      <c r="U121" s="241"/>
      <c r="V121" s="241"/>
      <c r="X121" s="241"/>
      <c r="AO121" s="241"/>
      <c r="AP121" s="241"/>
    </row>
    <row r="122" spans="21:24" ht="15">
      <c r="U122" s="241"/>
      <c r="V122" s="241"/>
      <c r="X122" s="241"/>
    </row>
    <row r="123" spans="21:24" ht="15">
      <c r="U123" s="241"/>
      <c r="V123" s="241"/>
      <c r="X123" s="241"/>
    </row>
    <row r="124" spans="21:24" ht="15">
      <c r="U124" s="241"/>
      <c r="V124" s="241"/>
      <c r="X124" s="241"/>
    </row>
    <row r="125" spans="21:24" ht="15">
      <c r="U125" s="241"/>
      <c r="V125" s="241"/>
      <c r="X125" s="241"/>
    </row>
    <row r="126" spans="21:24" ht="15">
      <c r="U126" s="241"/>
      <c r="V126" s="241"/>
      <c r="X126" s="241"/>
    </row>
    <row r="127" spans="21:24" ht="15">
      <c r="U127" s="241"/>
      <c r="V127" s="241"/>
      <c r="X127" s="241"/>
    </row>
    <row r="128" spans="21:24" ht="15">
      <c r="U128" s="241"/>
      <c r="V128" s="241"/>
      <c r="X128" s="241"/>
    </row>
    <row r="129" spans="21:24" ht="15">
      <c r="U129" s="241"/>
      <c r="V129" s="241"/>
      <c r="X129" s="241"/>
    </row>
    <row r="130" spans="21:24" ht="15">
      <c r="U130" s="241"/>
      <c r="V130" s="241"/>
      <c r="X130" s="241"/>
    </row>
    <row r="131" spans="21:24" ht="15">
      <c r="U131" s="241"/>
      <c r="V131" s="241"/>
      <c r="X131" s="241"/>
    </row>
    <row r="132" spans="21:24" ht="15">
      <c r="U132" s="241"/>
      <c r="V132" s="241"/>
      <c r="X132" s="241"/>
    </row>
    <row r="133" spans="21:24" ht="15">
      <c r="U133" s="241"/>
      <c r="V133" s="241"/>
      <c r="X133" s="241"/>
    </row>
    <row r="134" spans="21:24" ht="15">
      <c r="U134" s="241"/>
      <c r="V134" s="241"/>
      <c r="X134" s="241"/>
    </row>
    <row r="135" spans="21:24" ht="15">
      <c r="U135" s="241"/>
      <c r="V135" s="241"/>
      <c r="X135" s="241"/>
    </row>
    <row r="136" spans="21:24" ht="15">
      <c r="U136" s="241"/>
      <c r="V136" s="241"/>
      <c r="X136" s="241"/>
    </row>
    <row r="137" spans="21:24" ht="15">
      <c r="U137" s="241"/>
      <c r="V137" s="241"/>
      <c r="X137" s="241"/>
    </row>
    <row r="138" spans="21:24" ht="15">
      <c r="U138" s="241"/>
      <c r="V138" s="241"/>
      <c r="X138" s="241"/>
    </row>
    <row r="139" spans="21:24" ht="15">
      <c r="U139" s="241"/>
      <c r="V139" s="241"/>
      <c r="X139" s="241"/>
    </row>
    <row r="140" spans="21:24" ht="15">
      <c r="U140" s="241"/>
      <c r="V140" s="241"/>
      <c r="X140" s="241"/>
    </row>
    <row r="141" spans="21:24" ht="15">
      <c r="U141" s="241"/>
      <c r="V141" s="241"/>
      <c r="X141" s="241"/>
    </row>
    <row r="142" spans="21:24" ht="15">
      <c r="U142" s="241"/>
      <c r="V142" s="241"/>
      <c r="X142" s="241"/>
    </row>
    <row r="143" spans="21:24" ht="15">
      <c r="U143" s="241"/>
      <c r="V143" s="241"/>
      <c r="X143" s="241"/>
    </row>
    <row r="144" spans="21:24" ht="15">
      <c r="U144" s="241"/>
      <c r="V144" s="241"/>
      <c r="X144" s="241"/>
    </row>
    <row r="145" spans="21:24" ht="15">
      <c r="U145" s="241"/>
      <c r="V145" s="241"/>
      <c r="X145" s="241"/>
    </row>
    <row r="146" spans="21:24" ht="15">
      <c r="U146" s="241"/>
      <c r="V146" s="241"/>
      <c r="X146" s="241"/>
    </row>
    <row r="147" spans="21:24" ht="15">
      <c r="U147" s="241"/>
      <c r="V147" s="241"/>
      <c r="X147" s="241"/>
    </row>
    <row r="148" spans="21:24" ht="15">
      <c r="U148" s="241"/>
      <c r="V148" s="241"/>
      <c r="X148" s="241"/>
    </row>
    <row r="149" spans="21:24" ht="15">
      <c r="U149" s="241"/>
      <c r="V149" s="241"/>
      <c r="X149" s="241"/>
    </row>
    <row r="150" spans="21:24" ht="15">
      <c r="U150" s="241"/>
      <c r="V150" s="241"/>
      <c r="X150" s="241"/>
    </row>
    <row r="151" spans="21:24" ht="15">
      <c r="U151" s="241"/>
      <c r="V151" s="241"/>
      <c r="X151" s="241"/>
    </row>
    <row r="152" spans="21:24" ht="15">
      <c r="U152" s="241"/>
      <c r="V152" s="241"/>
      <c r="X152" s="241"/>
    </row>
    <row r="153" spans="21:24" ht="15">
      <c r="U153" s="241"/>
      <c r="V153" s="241"/>
      <c r="X153" s="241"/>
    </row>
    <row r="154" spans="21:24" ht="15">
      <c r="U154" s="241"/>
      <c r="V154" s="241"/>
      <c r="X154" s="241"/>
    </row>
    <row r="155" spans="21:24" ht="15">
      <c r="U155" s="241"/>
      <c r="V155" s="241"/>
      <c r="X155" s="241"/>
    </row>
    <row r="156" spans="21:24" ht="15">
      <c r="U156" s="241"/>
      <c r="V156" s="241"/>
      <c r="X156" s="241"/>
    </row>
    <row r="157" spans="21:24" ht="15">
      <c r="U157" s="241"/>
      <c r="V157" s="241"/>
      <c r="X157" s="241"/>
    </row>
    <row r="158" spans="21:24" ht="15">
      <c r="U158" s="241"/>
      <c r="V158" s="241"/>
      <c r="X158" s="241"/>
    </row>
    <row r="159" spans="21:24" ht="15">
      <c r="U159" s="241"/>
      <c r="V159" s="241"/>
      <c r="X159" s="241"/>
    </row>
    <row r="160" spans="21:24" ht="15">
      <c r="U160" s="241"/>
      <c r="V160" s="241"/>
      <c r="X160" s="241"/>
    </row>
    <row r="161" spans="21:24" ht="15">
      <c r="U161" s="241"/>
      <c r="V161" s="241"/>
      <c r="X161" s="241"/>
    </row>
    <row r="162" spans="21:24" ht="15">
      <c r="U162" s="241"/>
      <c r="V162" s="241"/>
      <c r="X162" s="241"/>
    </row>
    <row r="163" spans="21:24" ht="15">
      <c r="U163" s="241"/>
      <c r="V163" s="241"/>
      <c r="X163" s="241"/>
    </row>
    <row r="164" spans="21:24" ht="15">
      <c r="U164" s="241"/>
      <c r="V164" s="241"/>
      <c r="X164" s="241"/>
    </row>
    <row r="165" spans="21:24" ht="15">
      <c r="U165" s="241"/>
      <c r="V165" s="241"/>
      <c r="X165" s="241"/>
    </row>
    <row r="166" spans="21:24" ht="15">
      <c r="U166" s="241"/>
      <c r="V166" s="241"/>
      <c r="X166" s="241"/>
    </row>
    <row r="167" spans="21:24" ht="15">
      <c r="U167" s="241"/>
      <c r="V167" s="241"/>
      <c r="X167" s="241"/>
    </row>
    <row r="168" spans="21:24" ht="15">
      <c r="U168" s="241"/>
      <c r="V168" s="241"/>
      <c r="X168" s="241"/>
    </row>
    <row r="169" spans="21:24" ht="15">
      <c r="U169" s="241"/>
      <c r="V169" s="241"/>
      <c r="X169" s="241"/>
    </row>
    <row r="170" spans="21:24" ht="15">
      <c r="U170" s="241"/>
      <c r="V170" s="241"/>
      <c r="X170" s="241"/>
    </row>
    <row r="171" spans="21:24" ht="15">
      <c r="U171" s="241"/>
      <c r="V171" s="241"/>
      <c r="X171" s="241"/>
    </row>
    <row r="172" spans="21:24" ht="15">
      <c r="U172" s="241"/>
      <c r="V172" s="241"/>
      <c r="X172" s="241"/>
    </row>
    <row r="173" spans="21:24" ht="15">
      <c r="U173" s="241"/>
      <c r="V173" s="241"/>
      <c r="X173" s="241"/>
    </row>
    <row r="174" spans="21:24" ht="15">
      <c r="U174" s="241"/>
      <c r="V174" s="241"/>
      <c r="X174" s="241"/>
    </row>
    <row r="175" spans="21:24" ht="15">
      <c r="U175" s="241"/>
      <c r="V175" s="241"/>
      <c r="X175" s="241"/>
    </row>
    <row r="176" spans="21:24" ht="15">
      <c r="U176" s="241"/>
      <c r="V176" s="241"/>
      <c r="X176" s="241"/>
    </row>
    <row r="177" spans="21:24" ht="15">
      <c r="U177" s="241"/>
      <c r="V177" s="241"/>
      <c r="X177" s="241"/>
    </row>
    <row r="178" spans="21:24" ht="15">
      <c r="U178" s="241"/>
      <c r="V178" s="241"/>
      <c r="X178" s="241"/>
    </row>
    <row r="179" spans="21:24" ht="15">
      <c r="U179" s="241"/>
      <c r="V179" s="241"/>
      <c r="X179" s="241"/>
    </row>
    <row r="180" spans="21:24" ht="15">
      <c r="U180" s="241"/>
      <c r="V180" s="241"/>
      <c r="X180" s="241"/>
    </row>
    <row r="181" spans="21:24" ht="15">
      <c r="U181" s="241"/>
      <c r="V181" s="241"/>
      <c r="X181" s="241"/>
    </row>
    <row r="182" spans="21:24" ht="15">
      <c r="U182" s="241"/>
      <c r="V182" s="241"/>
      <c r="X182" s="241"/>
    </row>
    <row r="183" spans="21:24" ht="15">
      <c r="U183" s="241"/>
      <c r="V183" s="241"/>
      <c r="X183" s="241"/>
    </row>
    <row r="184" spans="21:24" ht="15">
      <c r="U184" s="241"/>
      <c r="V184" s="241"/>
      <c r="X184" s="241"/>
    </row>
    <row r="185" spans="21:24" ht="15">
      <c r="U185" s="241"/>
      <c r="V185" s="241"/>
      <c r="X185" s="241"/>
    </row>
    <row r="186" spans="21:24" ht="15">
      <c r="U186" s="241"/>
      <c r="V186" s="241"/>
      <c r="X186" s="241"/>
    </row>
    <row r="187" spans="21:24" ht="15">
      <c r="U187" s="241"/>
      <c r="V187" s="241"/>
      <c r="X187" s="241"/>
    </row>
    <row r="188" spans="21:24" ht="15">
      <c r="U188" s="241"/>
      <c r="V188" s="241"/>
      <c r="X188" s="241"/>
    </row>
    <row r="189" spans="21:24" ht="15">
      <c r="U189" s="241"/>
      <c r="V189" s="241"/>
      <c r="X189" s="241"/>
    </row>
    <row r="190" spans="21:24" ht="15">
      <c r="U190" s="241"/>
      <c r="V190" s="241"/>
      <c r="X190" s="241"/>
    </row>
    <row r="191" spans="21:24" ht="15">
      <c r="U191" s="241"/>
      <c r="V191" s="241"/>
      <c r="X191" s="241"/>
    </row>
    <row r="192" spans="21:24" ht="15">
      <c r="U192" s="241"/>
      <c r="V192" s="241"/>
      <c r="X192" s="241"/>
    </row>
    <row r="193" spans="21:24" ht="15">
      <c r="U193" s="241"/>
      <c r="V193" s="241"/>
      <c r="X193" s="241"/>
    </row>
    <row r="194" spans="21:24" ht="15">
      <c r="U194" s="241"/>
      <c r="V194" s="241"/>
      <c r="X194" s="241"/>
    </row>
    <row r="195" spans="21:24" ht="15">
      <c r="U195" s="241"/>
      <c r="V195" s="241"/>
      <c r="X195" s="241"/>
    </row>
    <row r="196" spans="21:24" ht="15">
      <c r="U196" s="241"/>
      <c r="V196" s="241"/>
      <c r="X196" s="241"/>
    </row>
    <row r="197" spans="21:24" ht="15">
      <c r="U197" s="241"/>
      <c r="V197" s="241"/>
      <c r="X197" s="241"/>
    </row>
    <row r="198" spans="21:24" ht="15">
      <c r="U198" s="241"/>
      <c r="V198" s="241"/>
      <c r="X198" s="241"/>
    </row>
    <row r="199" spans="21:24" ht="15">
      <c r="U199" s="241"/>
      <c r="V199" s="241"/>
      <c r="X199" s="241"/>
    </row>
    <row r="200" spans="21:24" ht="15">
      <c r="U200" s="241"/>
      <c r="V200" s="241"/>
      <c r="X200" s="241"/>
    </row>
    <row r="201" spans="21:24" ht="15">
      <c r="U201" s="241"/>
      <c r="V201" s="241"/>
      <c r="X201" s="241"/>
    </row>
    <row r="202" spans="21:24" ht="15">
      <c r="U202" s="241"/>
      <c r="V202" s="241"/>
      <c r="X202" s="241"/>
    </row>
    <row r="203" spans="21:24" ht="15">
      <c r="U203" s="241"/>
      <c r="V203" s="241"/>
      <c r="X203" s="241"/>
    </row>
    <row r="204" spans="21:24" ht="15">
      <c r="U204" s="241"/>
      <c r="V204" s="241"/>
      <c r="X204" s="241"/>
    </row>
    <row r="205" spans="21:24" ht="15">
      <c r="U205" s="241"/>
      <c r="V205" s="241"/>
      <c r="X205" s="241"/>
    </row>
    <row r="206" spans="21:24" ht="15">
      <c r="U206" s="241"/>
      <c r="V206" s="241"/>
      <c r="X206" s="241"/>
    </row>
    <row r="207" spans="21:24" ht="15">
      <c r="U207" s="241"/>
      <c r="V207" s="241"/>
      <c r="X207" s="241"/>
    </row>
    <row r="208" spans="21:24" ht="15">
      <c r="U208" s="241"/>
      <c r="V208" s="241"/>
      <c r="X208" s="241"/>
    </row>
    <row r="209" spans="21:24" ht="15">
      <c r="U209" s="241"/>
      <c r="V209" s="241"/>
      <c r="X209" s="241"/>
    </row>
    <row r="210" spans="21:24" ht="15">
      <c r="U210" s="241"/>
      <c r="V210" s="241"/>
      <c r="X210" s="241"/>
    </row>
    <row r="211" spans="21:24" ht="15">
      <c r="U211" s="241"/>
      <c r="V211" s="241"/>
      <c r="X211" s="241"/>
    </row>
    <row r="212" spans="21:24" ht="15">
      <c r="U212" s="241"/>
      <c r="V212" s="241"/>
      <c r="X212" s="241"/>
    </row>
    <row r="213" spans="21:24" ht="15">
      <c r="U213" s="241"/>
      <c r="V213" s="241"/>
      <c r="X213" s="241"/>
    </row>
    <row r="214" spans="21:24" ht="15">
      <c r="U214" s="241"/>
      <c r="V214" s="241"/>
      <c r="X214" s="241"/>
    </row>
    <row r="215" spans="21:24" ht="15">
      <c r="U215" s="241"/>
      <c r="V215" s="241"/>
      <c r="X215" s="241"/>
    </row>
    <row r="216" spans="21:24" ht="15">
      <c r="U216" s="241"/>
      <c r="V216" s="241"/>
      <c r="X216" s="241"/>
    </row>
    <row r="217" spans="21:24" ht="15">
      <c r="U217" s="241"/>
      <c r="V217" s="241"/>
      <c r="X217" s="241"/>
    </row>
    <row r="218" spans="21:24" ht="15">
      <c r="U218" s="241"/>
      <c r="V218" s="241"/>
      <c r="X218" s="241"/>
    </row>
    <row r="219" spans="21:24" ht="15">
      <c r="U219" s="241"/>
      <c r="V219" s="241"/>
      <c r="X219" s="241"/>
    </row>
    <row r="220" spans="21:24" ht="15">
      <c r="U220" s="241"/>
      <c r="V220" s="241"/>
      <c r="X220" s="241"/>
    </row>
    <row r="221" spans="21:24" ht="15">
      <c r="U221" s="241"/>
      <c r="V221" s="241"/>
      <c r="X221" s="241"/>
    </row>
    <row r="222" spans="21:24" ht="15">
      <c r="U222" s="241"/>
      <c r="V222" s="241"/>
      <c r="X222" s="241"/>
    </row>
    <row r="223" spans="21:24" ht="15">
      <c r="U223" s="241"/>
      <c r="V223" s="241"/>
      <c r="X223" s="241"/>
    </row>
    <row r="224" spans="21:24" ht="15">
      <c r="U224" s="241"/>
      <c r="V224" s="241"/>
      <c r="X224" s="241"/>
    </row>
    <row r="225" spans="21:24" ht="15">
      <c r="U225" s="241"/>
      <c r="V225" s="241"/>
      <c r="X225" s="241"/>
    </row>
    <row r="226" spans="21:24" ht="15">
      <c r="U226" s="241"/>
      <c r="V226" s="241"/>
      <c r="X226" s="241"/>
    </row>
    <row r="227" spans="21:24" ht="15">
      <c r="U227" s="241"/>
      <c r="V227" s="241"/>
      <c r="X227" s="241"/>
    </row>
    <row r="228" spans="21:24" ht="15">
      <c r="U228" s="241"/>
      <c r="V228" s="241"/>
      <c r="X228" s="241"/>
    </row>
    <row r="229" spans="21:24" ht="15">
      <c r="U229" s="241"/>
      <c r="V229" s="241"/>
      <c r="X229" s="241"/>
    </row>
    <row r="230" spans="21:24" ht="15">
      <c r="U230" s="241"/>
      <c r="V230" s="241"/>
      <c r="X230" s="241"/>
    </row>
    <row r="231" spans="21:24" ht="15">
      <c r="U231" s="241"/>
      <c r="V231" s="241"/>
      <c r="X231" s="241"/>
    </row>
    <row r="232" spans="21:24" ht="15">
      <c r="U232" s="241"/>
      <c r="V232" s="241"/>
      <c r="X232" s="241"/>
    </row>
    <row r="233" spans="21:24" ht="15">
      <c r="U233" s="241"/>
      <c r="V233" s="241"/>
      <c r="X233" s="241"/>
    </row>
    <row r="234" spans="21:24" ht="15">
      <c r="U234" s="241"/>
      <c r="V234" s="241"/>
      <c r="X234" s="241"/>
    </row>
    <row r="235" spans="21:24" ht="15">
      <c r="U235" s="241"/>
      <c r="V235" s="241"/>
      <c r="X235" s="241"/>
    </row>
    <row r="236" spans="21:24" ht="15">
      <c r="U236" s="241"/>
      <c r="V236" s="241"/>
      <c r="X236" s="241"/>
    </row>
    <row r="237" spans="21:24" ht="15">
      <c r="U237" s="241"/>
      <c r="V237" s="241"/>
      <c r="X237" s="241"/>
    </row>
    <row r="238" spans="21:24" ht="15">
      <c r="U238" s="241"/>
      <c r="V238" s="241"/>
      <c r="X238" s="241"/>
    </row>
    <row r="239" spans="21:24" ht="15">
      <c r="U239" s="241"/>
      <c r="V239" s="241"/>
      <c r="X239" s="241"/>
    </row>
    <row r="240" spans="21:24" ht="15">
      <c r="U240" s="241"/>
      <c r="V240" s="241"/>
      <c r="X240" s="241"/>
    </row>
    <row r="241" spans="21:24" ht="15">
      <c r="U241" s="241"/>
      <c r="V241" s="241"/>
      <c r="X241" s="241"/>
    </row>
    <row r="242" spans="21:24" ht="15">
      <c r="U242" s="241"/>
      <c r="V242" s="241"/>
      <c r="X242" s="241"/>
    </row>
    <row r="243" spans="21:24" ht="15">
      <c r="U243" s="241"/>
      <c r="V243" s="241"/>
      <c r="X243" s="241"/>
    </row>
    <row r="244" spans="21:24" ht="15">
      <c r="U244" s="241"/>
      <c r="V244" s="241"/>
      <c r="X244" s="241"/>
    </row>
    <row r="245" spans="21:24" ht="15">
      <c r="U245" s="241"/>
      <c r="V245" s="241"/>
      <c r="X245" s="241"/>
    </row>
    <row r="246" spans="21:24" ht="15">
      <c r="U246" s="241"/>
      <c r="V246" s="241"/>
      <c r="X246" s="241"/>
    </row>
    <row r="247" spans="21:24" ht="15">
      <c r="U247" s="241"/>
      <c r="V247" s="241"/>
      <c r="X247" s="241"/>
    </row>
    <row r="248" spans="21:24" ht="15">
      <c r="U248" s="241"/>
      <c r="V248" s="241"/>
      <c r="X248" s="241"/>
    </row>
    <row r="249" spans="21:24" ht="15">
      <c r="U249" s="241"/>
      <c r="V249" s="241"/>
      <c r="X249" s="241"/>
    </row>
    <row r="250" spans="21:24" ht="15">
      <c r="U250" s="241"/>
      <c r="V250" s="241"/>
      <c r="X250" s="241"/>
    </row>
    <row r="251" spans="21:24" ht="15">
      <c r="U251" s="241"/>
      <c r="V251" s="241"/>
      <c r="X251" s="241"/>
    </row>
    <row r="252" spans="21:24" ht="15">
      <c r="U252" s="241"/>
      <c r="V252" s="241"/>
      <c r="X252" s="241"/>
    </row>
    <row r="253" spans="21:24" ht="15">
      <c r="U253" s="241"/>
      <c r="V253" s="241"/>
      <c r="X253" s="241"/>
    </row>
    <row r="254" spans="21:24" ht="15">
      <c r="U254" s="241"/>
      <c r="V254" s="241"/>
      <c r="X254" s="241"/>
    </row>
    <row r="255" spans="21:24" ht="15">
      <c r="U255" s="241"/>
      <c r="V255" s="241"/>
      <c r="X255" s="241"/>
    </row>
    <row r="256" spans="21:24" ht="15">
      <c r="U256" s="241"/>
      <c r="V256" s="241"/>
      <c r="X256" s="241"/>
    </row>
    <row r="257" spans="21:24" ht="15">
      <c r="U257" s="241"/>
      <c r="V257" s="241"/>
      <c r="X257" s="241"/>
    </row>
    <row r="258" spans="21:24" ht="15">
      <c r="U258" s="241"/>
      <c r="V258" s="241"/>
      <c r="X258" s="241"/>
    </row>
    <row r="259" spans="21:24" ht="15">
      <c r="U259" s="241"/>
      <c r="V259" s="241"/>
      <c r="X259" s="241"/>
    </row>
    <row r="260" spans="21:24" ht="15">
      <c r="U260" s="241"/>
      <c r="V260" s="241"/>
      <c r="X260" s="241"/>
    </row>
    <row r="261" spans="21:24" ht="15">
      <c r="U261" s="241"/>
      <c r="V261" s="241"/>
      <c r="X261" s="241"/>
    </row>
    <row r="262" spans="21:24" ht="15">
      <c r="U262" s="241"/>
      <c r="V262" s="241"/>
      <c r="X262" s="241"/>
    </row>
    <row r="263" spans="21:24" ht="15">
      <c r="U263" s="241"/>
      <c r="V263" s="241"/>
      <c r="X263" s="241"/>
    </row>
    <row r="264" spans="21:24" ht="15">
      <c r="U264" s="241"/>
      <c r="V264" s="241"/>
      <c r="X264" s="241"/>
    </row>
    <row r="265" spans="21:24" ht="15">
      <c r="U265" s="241"/>
      <c r="V265" s="241"/>
      <c r="X265" s="241"/>
    </row>
    <row r="266" spans="21:24" ht="15">
      <c r="U266" s="241"/>
      <c r="V266" s="241"/>
      <c r="X266" s="241"/>
    </row>
    <row r="267" spans="21:24" ht="15">
      <c r="U267" s="241"/>
      <c r="V267" s="241"/>
      <c r="X267" s="241"/>
    </row>
    <row r="268" spans="21:24" ht="15">
      <c r="U268" s="241"/>
      <c r="V268" s="241"/>
      <c r="X268" s="241"/>
    </row>
    <row r="269" spans="21:24" ht="15">
      <c r="U269" s="241"/>
      <c r="V269" s="241"/>
      <c r="X269" s="241"/>
    </row>
    <row r="270" spans="21:24" ht="15">
      <c r="U270" s="241"/>
      <c r="V270" s="241"/>
      <c r="X270" s="241"/>
    </row>
    <row r="271" spans="21:24" ht="15">
      <c r="U271" s="241"/>
      <c r="V271" s="241"/>
      <c r="X271" s="241"/>
    </row>
    <row r="272" spans="21:24" ht="15">
      <c r="U272" s="241"/>
      <c r="V272" s="241"/>
      <c r="X272" s="241"/>
    </row>
    <row r="273" spans="21:24" ht="15">
      <c r="U273" s="241"/>
      <c r="V273" s="241"/>
      <c r="X273" s="241"/>
    </row>
    <row r="274" spans="21:24" ht="15">
      <c r="U274" s="241"/>
      <c r="V274" s="241"/>
      <c r="X274" s="241"/>
    </row>
    <row r="275" spans="21:24" ht="15">
      <c r="U275" s="241"/>
      <c r="V275" s="241"/>
      <c r="X275" s="241"/>
    </row>
    <row r="276" spans="21:24" ht="15">
      <c r="U276" s="241"/>
      <c r="V276" s="241"/>
      <c r="X276" s="241"/>
    </row>
    <row r="277" spans="21:24" ht="15">
      <c r="U277" s="241"/>
      <c r="V277" s="241"/>
      <c r="X277" s="241"/>
    </row>
    <row r="278" spans="21:24" ht="15">
      <c r="U278" s="241"/>
      <c r="V278" s="241"/>
      <c r="X278" s="241"/>
    </row>
    <row r="279" spans="21:24" ht="15">
      <c r="U279" s="241"/>
      <c r="V279" s="241"/>
      <c r="X279" s="241"/>
    </row>
    <row r="280" spans="21:24" ht="15">
      <c r="U280" s="241"/>
      <c r="V280" s="241"/>
      <c r="X280" s="241"/>
    </row>
    <row r="281" spans="21:24" ht="15">
      <c r="U281" s="241"/>
      <c r="V281" s="241"/>
      <c r="X281" s="241"/>
    </row>
    <row r="282" spans="21:24" ht="15">
      <c r="U282" s="241"/>
      <c r="V282" s="241"/>
      <c r="X282" s="241"/>
    </row>
    <row r="283" spans="21:24" ht="15">
      <c r="U283" s="241"/>
      <c r="V283" s="241"/>
      <c r="X283" s="241"/>
    </row>
    <row r="284" spans="21:24" ht="15">
      <c r="U284" s="241"/>
      <c r="V284" s="241"/>
      <c r="X284" s="241"/>
    </row>
    <row r="285" spans="21:24" ht="15">
      <c r="U285" s="241"/>
      <c r="V285" s="241"/>
      <c r="X285" s="241"/>
    </row>
    <row r="286" spans="21:24" ht="15">
      <c r="U286" s="241"/>
      <c r="V286" s="241"/>
      <c r="X286" s="241"/>
    </row>
    <row r="287" spans="21:24" ht="15">
      <c r="U287" s="241"/>
      <c r="V287" s="241"/>
      <c r="X287" s="241"/>
    </row>
    <row r="288" spans="21:24" ht="15">
      <c r="U288" s="241"/>
      <c r="V288" s="241"/>
      <c r="X288" s="241"/>
    </row>
    <row r="289" spans="21:24" ht="15">
      <c r="U289" s="241"/>
      <c r="V289" s="241"/>
      <c r="X289" s="241"/>
    </row>
    <row r="290" spans="21:24" ht="15">
      <c r="U290" s="241"/>
      <c r="V290" s="241"/>
      <c r="X290" s="241"/>
    </row>
    <row r="291" spans="21:24" ht="15">
      <c r="U291" s="241"/>
      <c r="V291" s="241"/>
      <c r="X291" s="241"/>
    </row>
    <row r="292" spans="21:24" ht="15">
      <c r="U292" s="241"/>
      <c r="V292" s="241"/>
      <c r="X292" s="241"/>
    </row>
    <row r="293" spans="21:24" ht="15">
      <c r="U293" s="241"/>
      <c r="V293" s="241"/>
      <c r="X293" s="241"/>
    </row>
    <row r="294" spans="21:24" ht="15">
      <c r="U294" s="241"/>
      <c r="V294" s="241"/>
      <c r="X294" s="241"/>
    </row>
    <row r="295" spans="21:24" ht="15">
      <c r="U295" s="241"/>
      <c r="V295" s="241"/>
      <c r="X295" s="241"/>
    </row>
    <row r="296" spans="21:24" ht="15">
      <c r="U296" s="241"/>
      <c r="V296" s="241"/>
      <c r="X296" s="241"/>
    </row>
    <row r="297" spans="21:24" ht="15">
      <c r="U297" s="241"/>
      <c r="V297" s="241"/>
      <c r="X297" s="241"/>
    </row>
    <row r="298" spans="21:24" ht="15">
      <c r="U298" s="241"/>
      <c r="V298" s="241"/>
      <c r="X298" s="241"/>
    </row>
    <row r="299" spans="21:24" ht="15">
      <c r="U299" s="241"/>
      <c r="V299" s="241"/>
      <c r="X299" s="241"/>
    </row>
    <row r="300" spans="21:24" ht="15">
      <c r="U300" s="241"/>
      <c r="V300" s="241"/>
      <c r="X300" s="241"/>
    </row>
    <row r="301" spans="21:24" ht="15">
      <c r="U301" s="241"/>
      <c r="V301" s="241"/>
      <c r="X301" s="241"/>
    </row>
    <row r="302" spans="21:24" ht="15">
      <c r="U302" s="241"/>
      <c r="V302" s="241"/>
      <c r="X302" s="241"/>
    </row>
    <row r="303" spans="21:24" ht="15">
      <c r="U303" s="241"/>
      <c r="V303" s="241"/>
      <c r="X303" s="241"/>
    </row>
    <row r="304" spans="21:24" ht="15">
      <c r="U304" s="241"/>
      <c r="V304" s="241"/>
      <c r="X304" s="241"/>
    </row>
    <row r="305" spans="21:24" ht="15">
      <c r="U305" s="241"/>
      <c r="V305" s="241"/>
      <c r="X305" s="241"/>
    </row>
    <row r="306" spans="21:24" ht="15">
      <c r="U306" s="241"/>
      <c r="V306" s="241"/>
      <c r="X306" s="241"/>
    </row>
    <row r="307" spans="21:24" ht="15">
      <c r="U307" s="241"/>
      <c r="V307" s="241"/>
      <c r="X307" s="241"/>
    </row>
    <row r="308" spans="21:24" ht="15">
      <c r="U308" s="241"/>
      <c r="V308" s="241"/>
      <c r="X308" s="241"/>
    </row>
    <row r="309" spans="21:24" ht="15">
      <c r="U309" s="241"/>
      <c r="V309" s="241"/>
      <c r="X309" s="241"/>
    </row>
    <row r="310" spans="21:24" ht="15">
      <c r="U310" s="241"/>
      <c r="V310" s="241"/>
      <c r="X310" s="241"/>
    </row>
    <row r="311" spans="21:24" ht="15">
      <c r="U311" s="241"/>
      <c r="V311" s="241"/>
      <c r="X311" s="241"/>
    </row>
    <row r="312" spans="21:24" ht="15">
      <c r="U312" s="241"/>
      <c r="V312" s="241"/>
      <c r="X312" s="241"/>
    </row>
    <row r="313" spans="21:24" ht="15">
      <c r="U313" s="241"/>
      <c r="V313" s="241"/>
      <c r="X313" s="241"/>
    </row>
    <row r="314" spans="21:24" ht="15">
      <c r="U314" s="241"/>
      <c r="V314" s="241"/>
      <c r="X314" s="241"/>
    </row>
    <row r="315" spans="21:24" ht="15">
      <c r="U315" s="241"/>
      <c r="V315" s="241"/>
      <c r="X315" s="241"/>
    </row>
    <row r="316" spans="21:24" ht="15">
      <c r="U316" s="241"/>
      <c r="V316" s="241"/>
      <c r="X316" s="241"/>
    </row>
    <row r="317" spans="21:24" ht="15">
      <c r="U317" s="241"/>
      <c r="V317" s="241"/>
      <c r="X317" s="241"/>
    </row>
    <row r="318" spans="21:24" ht="15">
      <c r="U318" s="241"/>
      <c r="V318" s="241"/>
      <c r="X318" s="241"/>
    </row>
    <row r="319" spans="21:24" ht="15">
      <c r="U319" s="241"/>
      <c r="V319" s="241"/>
      <c r="X319" s="241"/>
    </row>
    <row r="320" spans="21:24" ht="15">
      <c r="U320" s="241"/>
      <c r="V320" s="241"/>
      <c r="X320" s="241"/>
    </row>
    <row r="321" spans="21:24" ht="15">
      <c r="U321" s="241"/>
      <c r="V321" s="241"/>
      <c r="X321" s="241"/>
    </row>
    <row r="322" spans="21:24" ht="15">
      <c r="U322" s="241"/>
      <c r="V322" s="241"/>
      <c r="X322" s="241"/>
    </row>
    <row r="323" spans="21:24" ht="15">
      <c r="U323" s="241"/>
      <c r="V323" s="241"/>
      <c r="X323" s="241"/>
    </row>
    <row r="324" spans="21:24" ht="15">
      <c r="U324" s="241"/>
      <c r="V324" s="241"/>
      <c r="X324" s="241"/>
    </row>
    <row r="325" spans="21:24" ht="15">
      <c r="U325" s="241"/>
      <c r="V325" s="241"/>
      <c r="X325" s="241"/>
    </row>
    <row r="326" spans="21:24" ht="15">
      <c r="U326" s="241"/>
      <c r="V326" s="241"/>
      <c r="X326" s="241"/>
    </row>
    <row r="327" spans="21:24" ht="15">
      <c r="U327" s="241"/>
      <c r="V327" s="241"/>
      <c r="X327" s="241"/>
    </row>
    <row r="328" spans="21:24" ht="15">
      <c r="U328" s="241"/>
      <c r="V328" s="241"/>
      <c r="X328" s="241"/>
    </row>
    <row r="329" spans="21:24" ht="15">
      <c r="U329" s="241"/>
      <c r="V329" s="241"/>
      <c r="X329" s="241"/>
    </row>
    <row r="330" spans="21:24" ht="15">
      <c r="U330" s="241"/>
      <c r="V330" s="241"/>
      <c r="X330" s="241"/>
    </row>
    <row r="331" spans="21:24" ht="15">
      <c r="U331" s="241"/>
      <c r="V331" s="241"/>
      <c r="X331" s="241"/>
    </row>
    <row r="332" spans="21:24" ht="15">
      <c r="U332" s="241"/>
      <c r="V332" s="241"/>
      <c r="X332" s="241"/>
    </row>
    <row r="333" spans="21:24" ht="15">
      <c r="U333" s="241"/>
      <c r="V333" s="241"/>
      <c r="X333" s="241"/>
    </row>
    <row r="334" spans="21:24" ht="15">
      <c r="U334" s="241"/>
      <c r="V334" s="241"/>
      <c r="X334" s="241"/>
    </row>
    <row r="335" spans="21:24" ht="15">
      <c r="U335" s="241"/>
      <c r="V335" s="241"/>
      <c r="X335" s="241"/>
    </row>
    <row r="336" spans="21:24" ht="15">
      <c r="U336" s="241"/>
      <c r="V336" s="241"/>
      <c r="X336" s="241"/>
    </row>
    <row r="337" spans="21:24" ht="15">
      <c r="U337" s="241"/>
      <c r="V337" s="241"/>
      <c r="X337" s="241"/>
    </row>
    <row r="338" spans="21:24" ht="15">
      <c r="U338" s="241"/>
      <c r="V338" s="241"/>
      <c r="X338" s="241"/>
    </row>
    <row r="339" spans="21:24" ht="15">
      <c r="U339" s="241"/>
      <c r="V339" s="241"/>
      <c r="X339" s="241"/>
    </row>
    <row r="340" spans="21:24" ht="15">
      <c r="U340" s="241"/>
      <c r="V340" s="241"/>
      <c r="X340" s="241"/>
    </row>
    <row r="341" spans="21:24" ht="15">
      <c r="U341" s="241"/>
      <c r="V341" s="241"/>
      <c r="X341" s="241"/>
    </row>
    <row r="342" spans="21:24" ht="15">
      <c r="U342" s="241"/>
      <c r="V342" s="241"/>
      <c r="X342" s="241"/>
    </row>
    <row r="343" spans="21:24" ht="15">
      <c r="U343" s="241"/>
      <c r="V343" s="241"/>
      <c r="X343" s="241"/>
    </row>
    <row r="344" spans="21:24" ht="15">
      <c r="U344" s="241"/>
      <c r="V344" s="241"/>
      <c r="X344" s="241"/>
    </row>
    <row r="345" spans="21:24" ht="15">
      <c r="U345" s="241"/>
      <c r="V345" s="241"/>
      <c r="X345" s="241"/>
    </row>
    <row r="346" spans="21:24" ht="15">
      <c r="U346" s="241"/>
      <c r="V346" s="241"/>
      <c r="X346" s="241"/>
    </row>
    <row r="347" spans="21:24" ht="15">
      <c r="U347" s="241"/>
      <c r="V347" s="241"/>
      <c r="X347" s="241"/>
    </row>
    <row r="348" spans="21:24" ht="15">
      <c r="U348" s="241"/>
      <c r="V348" s="241"/>
      <c r="X348" s="241"/>
    </row>
    <row r="349" spans="21:24" ht="15">
      <c r="U349" s="241"/>
      <c r="V349" s="241"/>
      <c r="X349" s="241"/>
    </row>
    <row r="350" spans="21:24" ht="15">
      <c r="U350" s="241"/>
      <c r="V350" s="241"/>
      <c r="X350" s="241"/>
    </row>
    <row r="351" spans="21:24" ht="15">
      <c r="U351" s="241"/>
      <c r="V351" s="241"/>
      <c r="X351" s="241"/>
    </row>
    <row r="352" spans="21:24" ht="15">
      <c r="U352" s="241"/>
      <c r="V352" s="241"/>
      <c r="X352" s="241"/>
    </row>
    <row r="353" spans="21:24" ht="15">
      <c r="U353" s="241"/>
      <c r="V353" s="241"/>
      <c r="X353" s="241"/>
    </row>
    <row r="354" spans="21:24" ht="15">
      <c r="U354" s="241"/>
      <c r="V354" s="241"/>
      <c r="X354" s="241"/>
    </row>
    <row r="355" spans="21:24" ht="15">
      <c r="U355" s="241"/>
      <c r="V355" s="241"/>
      <c r="X355" s="241"/>
    </row>
    <row r="356" spans="21:24" ht="15">
      <c r="U356" s="241"/>
      <c r="V356" s="241"/>
      <c r="X356" s="241"/>
    </row>
    <row r="357" spans="21:24" ht="15">
      <c r="U357" s="241"/>
      <c r="V357" s="241"/>
      <c r="X357" s="241"/>
    </row>
    <row r="358" spans="21:24" ht="15">
      <c r="U358" s="241"/>
      <c r="V358" s="241"/>
      <c r="X358" s="241"/>
    </row>
    <row r="359" spans="21:24" ht="15">
      <c r="U359" s="241"/>
      <c r="V359" s="241"/>
      <c r="X359" s="241"/>
    </row>
    <row r="360" spans="21:24" ht="15">
      <c r="U360" s="241"/>
      <c r="V360" s="241"/>
      <c r="X360" s="241"/>
    </row>
    <row r="361" spans="21:24" ht="15">
      <c r="U361" s="241"/>
      <c r="V361" s="241"/>
      <c r="X361" s="241"/>
    </row>
    <row r="362" spans="21:24" ht="15">
      <c r="U362" s="241"/>
      <c r="V362" s="241"/>
      <c r="X362" s="241"/>
    </row>
    <row r="363" spans="21:24" ht="15">
      <c r="U363" s="241"/>
      <c r="V363" s="241"/>
      <c r="X363" s="241"/>
    </row>
    <row r="364" spans="21:24" ht="15">
      <c r="U364" s="241"/>
      <c r="V364" s="241"/>
      <c r="X364" s="241"/>
    </row>
    <row r="365" spans="21:24" ht="15">
      <c r="U365" s="241"/>
      <c r="V365" s="241"/>
      <c r="X365" s="241"/>
    </row>
    <row r="366" spans="21:24" ht="15">
      <c r="U366" s="241"/>
      <c r="V366" s="241"/>
      <c r="X366" s="241"/>
    </row>
    <row r="367" spans="21:24" ht="15">
      <c r="U367" s="241"/>
      <c r="V367" s="241"/>
      <c r="X367" s="241"/>
    </row>
    <row r="368" spans="21:24" ht="15">
      <c r="U368" s="241"/>
      <c r="V368" s="241"/>
      <c r="X368" s="241"/>
    </row>
    <row r="369" spans="21:24" ht="15">
      <c r="U369" s="241"/>
      <c r="V369" s="241"/>
      <c r="X369" s="241"/>
    </row>
    <row r="370" spans="21:24" ht="15">
      <c r="U370" s="241"/>
      <c r="V370" s="241"/>
      <c r="X370" s="241"/>
    </row>
    <row r="371" spans="21:24" ht="15">
      <c r="U371" s="241"/>
      <c r="V371" s="241"/>
      <c r="X371" s="241"/>
    </row>
    <row r="372" spans="21:24" ht="15">
      <c r="U372" s="241"/>
      <c r="V372" s="241"/>
      <c r="X372" s="241"/>
    </row>
    <row r="373" spans="21:24" ht="15">
      <c r="U373" s="241"/>
      <c r="V373" s="241"/>
      <c r="X373" s="241"/>
    </row>
    <row r="374" spans="21:24" ht="15">
      <c r="U374" s="241"/>
      <c r="V374" s="241"/>
      <c r="X374" s="241"/>
    </row>
    <row r="375" spans="21:24" ht="15">
      <c r="U375" s="241"/>
      <c r="V375" s="241"/>
      <c r="X375" s="241"/>
    </row>
    <row r="376" spans="21:24" ht="15">
      <c r="U376" s="241"/>
      <c r="V376" s="241"/>
      <c r="X376" s="241"/>
    </row>
    <row r="377" spans="21:24" ht="15">
      <c r="U377" s="241"/>
      <c r="V377" s="241"/>
      <c r="X377" s="241"/>
    </row>
    <row r="378" spans="21:24" ht="15">
      <c r="U378" s="241"/>
      <c r="V378" s="241"/>
      <c r="X378" s="241"/>
    </row>
    <row r="379" spans="21:24" ht="15">
      <c r="U379" s="241"/>
      <c r="V379" s="241"/>
      <c r="X379" s="241"/>
    </row>
    <row r="380" spans="21:24" ht="15">
      <c r="U380" s="241"/>
      <c r="V380" s="241"/>
      <c r="X380" s="241"/>
    </row>
    <row r="381" spans="21:24" ht="15">
      <c r="U381" s="241"/>
      <c r="V381" s="241"/>
      <c r="X381" s="241"/>
    </row>
    <row r="382" spans="21:24" ht="15">
      <c r="U382" s="241"/>
      <c r="V382" s="241"/>
      <c r="X382" s="241"/>
    </row>
    <row r="383" spans="21:24" ht="15">
      <c r="U383" s="241"/>
      <c r="V383" s="241"/>
      <c r="X383" s="241"/>
    </row>
    <row r="384" spans="21:24" ht="15">
      <c r="U384" s="241"/>
      <c r="V384" s="241"/>
      <c r="X384" s="241"/>
    </row>
    <row r="385" spans="21:24" ht="15">
      <c r="U385" s="241"/>
      <c r="V385" s="241"/>
      <c r="X385" s="241"/>
    </row>
    <row r="386" spans="21:24" ht="15">
      <c r="U386" s="241"/>
      <c r="V386" s="241"/>
      <c r="X386" s="241"/>
    </row>
    <row r="387" spans="21:24" ht="15">
      <c r="U387" s="241"/>
      <c r="V387" s="241"/>
      <c r="X387" s="241"/>
    </row>
    <row r="388" spans="21:24" ht="15">
      <c r="U388" s="241"/>
      <c r="V388" s="241"/>
      <c r="X388" s="241"/>
    </row>
    <row r="389" spans="21:24" ht="15">
      <c r="U389" s="241"/>
      <c r="V389" s="241"/>
      <c r="X389" s="241"/>
    </row>
    <row r="390" spans="21:24" ht="15">
      <c r="U390" s="241"/>
      <c r="V390" s="241"/>
      <c r="X390" s="241"/>
    </row>
    <row r="391" spans="21:24" ht="15">
      <c r="U391" s="241"/>
      <c r="V391" s="241"/>
      <c r="X391" s="241"/>
    </row>
    <row r="392" spans="21:24" ht="15">
      <c r="U392" s="241"/>
      <c r="V392" s="241"/>
      <c r="X392" s="241"/>
    </row>
    <row r="393" spans="21:24" ht="15">
      <c r="U393" s="241"/>
      <c r="V393" s="241"/>
      <c r="X393" s="241"/>
    </row>
    <row r="394" spans="21:24" ht="15">
      <c r="U394" s="241"/>
      <c r="V394" s="241"/>
      <c r="X394" s="241"/>
    </row>
    <row r="395" spans="21:24" ht="15">
      <c r="U395" s="241"/>
      <c r="V395" s="241"/>
      <c r="X395" s="241"/>
    </row>
    <row r="396" spans="21:24" ht="15">
      <c r="U396" s="241"/>
      <c r="V396" s="241"/>
      <c r="X396" s="241"/>
    </row>
    <row r="397" spans="21:24" ht="15">
      <c r="U397" s="241"/>
      <c r="V397" s="241"/>
      <c r="X397" s="241"/>
    </row>
    <row r="398" spans="21:24" ht="15">
      <c r="U398" s="241"/>
      <c r="V398" s="241"/>
      <c r="X398" s="241"/>
    </row>
    <row r="399" spans="21:24" ht="15">
      <c r="U399" s="241"/>
      <c r="V399" s="241"/>
      <c r="X399" s="241"/>
    </row>
    <row r="400" spans="21:24" ht="15">
      <c r="U400" s="241"/>
      <c r="V400" s="241"/>
      <c r="X400" s="241"/>
    </row>
    <row r="401" spans="21:24" ht="15">
      <c r="U401" s="241"/>
      <c r="V401" s="241"/>
      <c r="X401" s="241"/>
    </row>
    <row r="402" spans="21:24" ht="15">
      <c r="U402" s="241"/>
      <c r="V402" s="241"/>
      <c r="X402" s="241"/>
    </row>
    <row r="403" spans="21:24" ht="15">
      <c r="U403" s="241"/>
      <c r="V403" s="241"/>
      <c r="X403" s="241"/>
    </row>
    <row r="404" spans="21:24" ht="15">
      <c r="U404" s="241"/>
      <c r="V404" s="241"/>
      <c r="X404" s="241"/>
    </row>
    <row r="405" spans="21:24" ht="15">
      <c r="U405" s="241"/>
      <c r="V405" s="241"/>
      <c r="X405" s="241"/>
    </row>
    <row r="406" spans="21:24" ht="15">
      <c r="U406" s="241"/>
      <c r="V406" s="241"/>
      <c r="X406" s="241"/>
    </row>
    <row r="407" spans="21:24" ht="15">
      <c r="U407" s="241"/>
      <c r="V407" s="241"/>
      <c r="X407" s="241"/>
    </row>
    <row r="408" spans="21:24" ht="15">
      <c r="U408" s="241"/>
      <c r="V408" s="241"/>
      <c r="X408" s="241"/>
    </row>
    <row r="409" spans="21:24" ht="15">
      <c r="U409" s="241"/>
      <c r="V409" s="241"/>
      <c r="X409" s="241"/>
    </row>
    <row r="410" spans="21:24" ht="15">
      <c r="U410" s="241"/>
      <c r="V410" s="241"/>
      <c r="X410" s="241"/>
    </row>
    <row r="411" spans="21:24" ht="15">
      <c r="U411" s="241"/>
      <c r="V411" s="241"/>
      <c r="X411" s="241"/>
    </row>
    <row r="412" spans="21:24" ht="15">
      <c r="U412" s="241"/>
      <c r="V412" s="241"/>
      <c r="X412" s="241"/>
    </row>
    <row r="413" spans="21:24" ht="15">
      <c r="U413" s="241"/>
      <c r="V413" s="241"/>
      <c r="X413" s="241"/>
    </row>
    <row r="414" spans="21:24" ht="15">
      <c r="U414" s="241"/>
      <c r="V414" s="241"/>
      <c r="X414" s="241"/>
    </row>
    <row r="415" spans="21:24" ht="15">
      <c r="U415" s="241"/>
      <c r="V415" s="241"/>
      <c r="X415" s="241"/>
    </row>
    <row r="416" spans="21:24" ht="15">
      <c r="U416" s="241"/>
      <c r="V416" s="241"/>
      <c r="X416" s="241"/>
    </row>
    <row r="417" spans="21:24" ht="15">
      <c r="U417" s="241"/>
      <c r="V417" s="241"/>
      <c r="X417" s="241"/>
    </row>
    <row r="418" spans="21:24" ht="15">
      <c r="U418" s="241"/>
      <c r="V418" s="241"/>
      <c r="X418" s="241"/>
    </row>
    <row r="419" spans="21:24" ht="15">
      <c r="U419" s="241"/>
      <c r="V419" s="241"/>
      <c r="X419" s="241"/>
    </row>
    <row r="420" spans="21:24" ht="15">
      <c r="U420" s="241"/>
      <c r="V420" s="241"/>
      <c r="X420" s="241"/>
    </row>
    <row r="421" spans="21:24" ht="15">
      <c r="U421" s="241"/>
      <c r="V421" s="241"/>
      <c r="X421" s="241"/>
    </row>
    <row r="422" spans="21:24" ht="15">
      <c r="U422" s="241"/>
      <c r="V422" s="241"/>
      <c r="X422" s="241"/>
    </row>
    <row r="423" spans="21:24" ht="15">
      <c r="U423" s="241"/>
      <c r="V423" s="241"/>
      <c r="X423" s="241"/>
    </row>
    <row r="424" spans="21:24" ht="15">
      <c r="U424" s="241"/>
      <c r="V424" s="241"/>
      <c r="X424" s="241"/>
    </row>
    <row r="425" spans="21:24" ht="15">
      <c r="U425" s="241"/>
      <c r="V425" s="241"/>
      <c r="X425" s="241"/>
    </row>
    <row r="426" spans="21:24" ht="15">
      <c r="U426" s="241"/>
      <c r="V426" s="241"/>
      <c r="X426" s="241"/>
    </row>
    <row r="427" spans="21:24" ht="15">
      <c r="U427" s="241"/>
      <c r="V427" s="241"/>
      <c r="X427" s="241"/>
    </row>
    <row r="428" spans="21:24" ht="15">
      <c r="U428" s="241"/>
      <c r="V428" s="241"/>
      <c r="X428" s="241"/>
    </row>
    <row r="429" spans="21:24" ht="15">
      <c r="U429" s="241"/>
      <c r="V429" s="241"/>
      <c r="X429" s="241"/>
    </row>
    <row r="430" spans="21:24" ht="15">
      <c r="U430" s="241"/>
      <c r="V430" s="241"/>
      <c r="X430" s="241"/>
    </row>
    <row r="431" spans="21:24" ht="15">
      <c r="U431" s="241"/>
      <c r="V431" s="241"/>
      <c r="X431" s="241"/>
    </row>
    <row r="432" spans="21:24" ht="15">
      <c r="U432" s="241"/>
      <c r="V432" s="241"/>
      <c r="X432" s="241"/>
    </row>
    <row r="433" spans="21:24" ht="15">
      <c r="U433" s="241"/>
      <c r="V433" s="241"/>
      <c r="X433" s="241"/>
    </row>
    <row r="434" spans="21:24" ht="15">
      <c r="U434" s="241"/>
      <c r="V434" s="241"/>
      <c r="X434" s="241"/>
    </row>
    <row r="435" spans="21:24" ht="15">
      <c r="U435" s="241"/>
      <c r="V435" s="241"/>
      <c r="X435" s="241"/>
    </row>
    <row r="436" spans="21:24" ht="15">
      <c r="U436" s="241"/>
      <c r="V436" s="241"/>
      <c r="X436" s="241"/>
    </row>
    <row r="437" spans="21:24" ht="15">
      <c r="U437" s="241"/>
      <c r="V437" s="241"/>
      <c r="X437" s="241"/>
    </row>
    <row r="438" spans="21:24" ht="15">
      <c r="U438" s="241"/>
      <c r="V438" s="241"/>
      <c r="X438" s="241"/>
    </row>
    <row r="439" spans="21:24" ht="15">
      <c r="U439" s="241"/>
      <c r="V439" s="241"/>
      <c r="X439" s="241"/>
    </row>
    <row r="440" spans="21:24" ht="15">
      <c r="U440" s="241"/>
      <c r="V440" s="241"/>
      <c r="X440" s="241"/>
    </row>
    <row r="441" spans="21:24" ht="15">
      <c r="U441" s="241"/>
      <c r="V441" s="241"/>
      <c r="X441" s="241"/>
    </row>
    <row r="442" spans="21:24" ht="15">
      <c r="U442" s="241"/>
      <c r="V442" s="241"/>
      <c r="X442" s="241"/>
    </row>
    <row r="443" spans="21:24" ht="15">
      <c r="U443" s="241"/>
      <c r="V443" s="241"/>
      <c r="X443" s="241"/>
    </row>
    <row r="444" spans="21:24" ht="15">
      <c r="U444" s="241"/>
      <c r="V444" s="241"/>
      <c r="X444" s="241"/>
    </row>
    <row r="445" spans="21:24" ht="15">
      <c r="U445" s="241"/>
      <c r="V445" s="241"/>
      <c r="X445" s="241"/>
    </row>
    <row r="446" spans="21:24" ht="15">
      <c r="U446" s="241"/>
      <c r="V446" s="241"/>
      <c r="X446" s="241"/>
    </row>
    <row r="447" spans="21:24" ht="15">
      <c r="U447" s="241"/>
      <c r="V447" s="241"/>
      <c r="X447" s="241"/>
    </row>
    <row r="448" spans="21:24" ht="15">
      <c r="U448" s="241"/>
      <c r="V448" s="241"/>
      <c r="X448" s="241"/>
    </row>
    <row r="449" spans="21:24" ht="15">
      <c r="U449" s="241"/>
      <c r="V449" s="241"/>
      <c r="X449" s="241"/>
    </row>
    <row r="450" spans="21:24" ht="15">
      <c r="U450" s="241"/>
      <c r="V450" s="241"/>
      <c r="X450" s="241"/>
    </row>
    <row r="451" spans="21:24" ht="15">
      <c r="U451" s="241"/>
      <c r="V451" s="241"/>
      <c r="X451" s="241"/>
    </row>
    <row r="452" spans="21:24" ht="15">
      <c r="U452" s="241"/>
      <c r="V452" s="241"/>
      <c r="X452" s="241"/>
    </row>
    <row r="453" spans="21:24" ht="15">
      <c r="U453" s="241"/>
      <c r="V453" s="241"/>
      <c r="X453" s="241"/>
    </row>
    <row r="454" spans="21:24" ht="15">
      <c r="U454" s="241"/>
      <c r="V454" s="241"/>
      <c r="X454" s="241"/>
    </row>
    <row r="455" spans="21:24" ht="15">
      <c r="U455" s="241"/>
      <c r="V455" s="241"/>
      <c r="X455" s="241"/>
    </row>
    <row r="456" spans="21:24" ht="15">
      <c r="U456" s="241"/>
      <c r="V456" s="241"/>
      <c r="X456" s="241"/>
    </row>
    <row r="457" spans="21:24" ht="15">
      <c r="U457" s="241"/>
      <c r="V457" s="241"/>
      <c r="X457" s="241"/>
    </row>
    <row r="458" spans="21:24" ht="15">
      <c r="U458" s="241"/>
      <c r="V458" s="241"/>
      <c r="X458" s="241"/>
    </row>
    <row r="459" spans="21:24" ht="15">
      <c r="U459" s="241"/>
      <c r="V459" s="241"/>
      <c r="X459" s="241"/>
    </row>
    <row r="460" spans="21:24" ht="15">
      <c r="U460" s="241"/>
      <c r="V460" s="241"/>
      <c r="X460" s="241"/>
    </row>
    <row r="461" spans="21:24" ht="15">
      <c r="U461" s="241"/>
      <c r="V461" s="241"/>
      <c r="X461" s="241"/>
    </row>
    <row r="462" spans="21:24" ht="15">
      <c r="U462" s="241"/>
      <c r="V462" s="241"/>
      <c r="X462" s="241"/>
    </row>
    <row r="463" spans="21:24" ht="15">
      <c r="U463" s="241"/>
      <c r="V463" s="241"/>
      <c r="X463" s="241"/>
    </row>
    <row r="464" spans="21:24" ht="15">
      <c r="U464" s="241"/>
      <c r="V464" s="241"/>
      <c r="X464" s="241"/>
    </row>
    <row r="465" spans="21:24" ht="15">
      <c r="U465" s="241"/>
      <c r="V465" s="241"/>
      <c r="X465" s="241"/>
    </row>
    <row r="466" spans="21:24" ht="15">
      <c r="U466" s="241"/>
      <c r="V466" s="241"/>
      <c r="X466" s="241"/>
    </row>
    <row r="467" spans="21:24" ht="15">
      <c r="U467" s="241"/>
      <c r="V467" s="241"/>
      <c r="X467" s="241"/>
    </row>
    <row r="468" spans="21:24" ht="15">
      <c r="U468" s="241"/>
      <c r="V468" s="241"/>
      <c r="X468" s="241"/>
    </row>
    <row r="469" spans="21:24" ht="15">
      <c r="U469" s="241"/>
      <c r="V469" s="241"/>
      <c r="X469" s="241"/>
    </row>
    <row r="470" spans="21:24" ht="15">
      <c r="U470" s="241"/>
      <c r="V470" s="241"/>
      <c r="X470" s="241"/>
    </row>
    <row r="471" spans="21:24" ht="15">
      <c r="U471" s="241"/>
      <c r="V471" s="241"/>
      <c r="X471" s="241"/>
    </row>
    <row r="472" spans="21:24" ht="15">
      <c r="U472" s="241"/>
      <c r="V472" s="241"/>
      <c r="X472" s="241"/>
    </row>
    <row r="473" spans="21:24" ht="15">
      <c r="U473" s="241"/>
      <c r="V473" s="241"/>
      <c r="X473" s="241"/>
    </row>
    <row r="474" spans="21:24" ht="15">
      <c r="U474" s="241"/>
      <c r="V474" s="241"/>
      <c r="X474" s="241"/>
    </row>
    <row r="475" spans="21:24" ht="15">
      <c r="U475" s="241"/>
      <c r="V475" s="241"/>
      <c r="X475" s="241"/>
    </row>
    <row r="476" spans="21:24" ht="15">
      <c r="U476" s="241"/>
      <c r="V476" s="241"/>
      <c r="X476" s="241"/>
    </row>
    <row r="477" spans="21:24" ht="15">
      <c r="U477" s="241"/>
      <c r="V477" s="241"/>
      <c r="X477" s="241"/>
    </row>
    <row r="478" spans="21:24" ht="15">
      <c r="U478" s="241"/>
      <c r="V478" s="241"/>
      <c r="X478" s="241"/>
    </row>
    <row r="479" spans="21:24" ht="15">
      <c r="U479" s="241"/>
      <c r="V479" s="241"/>
      <c r="X479" s="241"/>
    </row>
    <row r="480" spans="21:24" ht="15">
      <c r="U480" s="241"/>
      <c r="V480" s="241"/>
      <c r="X480" s="241"/>
    </row>
    <row r="481" spans="21:24" ht="15">
      <c r="U481" s="241"/>
      <c r="V481" s="241"/>
      <c r="X481" s="241"/>
    </row>
    <row r="482" spans="21:24" ht="15">
      <c r="U482" s="241"/>
      <c r="V482" s="241"/>
      <c r="X482" s="241"/>
    </row>
    <row r="483" spans="21:24" ht="15">
      <c r="U483" s="241"/>
      <c r="V483" s="241"/>
      <c r="X483" s="241"/>
    </row>
    <row r="484" spans="21:24" ht="15">
      <c r="U484" s="241"/>
      <c r="V484" s="241"/>
      <c r="X484" s="241"/>
    </row>
    <row r="485" spans="21:24" ht="15">
      <c r="U485" s="241"/>
      <c r="V485" s="241"/>
      <c r="X485" s="241"/>
    </row>
    <row r="486" spans="21:24" ht="15">
      <c r="U486" s="241"/>
      <c r="V486" s="241"/>
      <c r="X486" s="241"/>
    </row>
    <row r="487" spans="21:24" ht="15">
      <c r="U487" s="241"/>
      <c r="V487" s="241"/>
      <c r="X487" s="241"/>
    </row>
    <row r="488" spans="21:24" ht="15">
      <c r="U488" s="241"/>
      <c r="V488" s="241"/>
      <c r="X488" s="241"/>
    </row>
    <row r="489" spans="21:24" ht="15">
      <c r="U489" s="241"/>
      <c r="V489" s="241"/>
      <c r="X489" s="241"/>
    </row>
    <row r="490" spans="21:24" ht="15">
      <c r="U490" s="241"/>
      <c r="V490" s="241"/>
      <c r="X490" s="241"/>
    </row>
    <row r="491" spans="21:24" ht="15">
      <c r="U491" s="241"/>
      <c r="V491" s="241"/>
      <c r="X491" s="241"/>
    </row>
    <row r="492" spans="21:24" ht="15">
      <c r="U492" s="241"/>
      <c r="V492" s="241"/>
      <c r="X492" s="241"/>
    </row>
    <row r="493" spans="21:24" ht="15">
      <c r="U493" s="241"/>
      <c r="V493" s="241"/>
      <c r="X493" s="241"/>
    </row>
    <row r="494" spans="21:24" ht="15">
      <c r="U494" s="241"/>
      <c r="V494" s="241"/>
      <c r="X494" s="241"/>
    </row>
    <row r="495" spans="21:24" ht="15">
      <c r="U495" s="241"/>
      <c r="V495" s="241"/>
      <c r="X495" s="241"/>
    </row>
    <row r="496" spans="21:24" ht="15">
      <c r="U496" s="241"/>
      <c r="V496" s="241"/>
      <c r="X496" s="241"/>
    </row>
    <row r="497" spans="21:24" ht="15">
      <c r="U497" s="241"/>
      <c r="V497" s="241"/>
      <c r="X497" s="241"/>
    </row>
    <row r="498" spans="21:24" ht="15">
      <c r="U498" s="241"/>
      <c r="V498" s="241"/>
      <c r="X498" s="241"/>
    </row>
    <row r="499" spans="21:24" ht="15">
      <c r="U499" s="241"/>
      <c r="V499" s="241"/>
      <c r="X499" s="241"/>
    </row>
    <row r="500" spans="21:24" ht="15">
      <c r="U500" s="241"/>
      <c r="V500" s="241"/>
      <c r="X500" s="241"/>
    </row>
    <row r="501" spans="21:24" ht="15">
      <c r="U501" s="241"/>
      <c r="V501" s="241"/>
      <c r="X501" s="241"/>
    </row>
    <row r="502" spans="21:24" ht="15">
      <c r="U502" s="241"/>
      <c r="V502" s="241"/>
      <c r="X502" s="241"/>
    </row>
    <row r="503" spans="21:24" ht="15">
      <c r="U503" s="241"/>
      <c r="V503" s="241"/>
      <c r="X503" s="241"/>
    </row>
    <row r="504" spans="21:24" ht="15">
      <c r="U504" s="241"/>
      <c r="V504" s="241"/>
      <c r="X504" s="241"/>
    </row>
    <row r="505" spans="21:24" ht="15">
      <c r="U505" s="241"/>
      <c r="V505" s="241"/>
      <c r="X505" s="241"/>
    </row>
    <row r="506" spans="21:24" ht="15">
      <c r="U506" s="241"/>
      <c r="V506" s="241"/>
      <c r="X506" s="241"/>
    </row>
    <row r="507" spans="21:24" ht="15">
      <c r="U507" s="241"/>
      <c r="V507" s="241"/>
      <c r="X507" s="241"/>
    </row>
    <row r="508" spans="21:24" ht="15">
      <c r="U508" s="241"/>
      <c r="V508" s="241"/>
      <c r="X508" s="241"/>
    </row>
    <row r="509" spans="21:24" ht="15">
      <c r="U509" s="241"/>
      <c r="V509" s="241"/>
      <c r="X509" s="241"/>
    </row>
    <row r="510" spans="21:24" ht="15">
      <c r="U510" s="241"/>
      <c r="V510" s="241"/>
      <c r="X510" s="241"/>
    </row>
    <row r="511" spans="21:24" ht="15">
      <c r="U511" s="241"/>
      <c r="V511" s="241"/>
      <c r="X511" s="241"/>
    </row>
    <row r="512" spans="21:24" ht="15">
      <c r="U512" s="241"/>
      <c r="V512" s="241"/>
      <c r="X512" s="241"/>
    </row>
    <row r="513" spans="21:24" ht="15">
      <c r="U513" s="241"/>
      <c r="V513" s="241"/>
      <c r="X513" s="241"/>
    </row>
    <row r="514" spans="21:24" ht="15">
      <c r="U514" s="241"/>
      <c r="V514" s="241"/>
      <c r="X514" s="241"/>
    </row>
    <row r="515" spans="21:24" ht="15">
      <c r="U515" s="241"/>
      <c r="V515" s="241"/>
      <c r="X515" s="241"/>
    </row>
    <row r="516" spans="21:24" ht="15">
      <c r="U516" s="241"/>
      <c r="V516" s="241"/>
      <c r="X516" s="241"/>
    </row>
    <row r="517" spans="21:24" ht="15">
      <c r="U517" s="241"/>
      <c r="V517" s="241"/>
      <c r="X517" s="241"/>
    </row>
    <row r="518" spans="21:24" ht="15">
      <c r="U518" s="241"/>
      <c r="V518" s="241"/>
      <c r="X518" s="241"/>
    </row>
    <row r="519" spans="21:24" ht="15">
      <c r="U519" s="241"/>
      <c r="V519" s="241"/>
      <c r="X519" s="241"/>
    </row>
    <row r="520" spans="21:24" ht="15">
      <c r="U520" s="241"/>
      <c r="V520" s="241"/>
      <c r="X520" s="241"/>
    </row>
    <row r="521" spans="21:24" ht="15">
      <c r="U521" s="241"/>
      <c r="V521" s="241"/>
      <c r="X521" s="241"/>
    </row>
    <row r="522" spans="21:24" ht="15">
      <c r="U522" s="241"/>
      <c r="V522" s="241"/>
      <c r="X522" s="241"/>
    </row>
    <row r="523" spans="21:24" ht="15">
      <c r="U523" s="241"/>
      <c r="V523" s="241"/>
      <c r="X523" s="241"/>
    </row>
    <row r="524" spans="21:24" ht="15">
      <c r="U524" s="241"/>
      <c r="V524" s="241"/>
      <c r="X524" s="241"/>
    </row>
    <row r="525" spans="21:24" ht="15">
      <c r="U525" s="241"/>
      <c r="V525" s="241"/>
      <c r="X525" s="241"/>
    </row>
    <row r="526" spans="21:24" ht="15">
      <c r="U526" s="241"/>
      <c r="V526" s="241"/>
      <c r="X526" s="241"/>
    </row>
    <row r="527" spans="21:24" ht="15">
      <c r="U527" s="241"/>
      <c r="V527" s="241"/>
      <c r="X527" s="241"/>
    </row>
    <row r="528" spans="21:24" ht="15">
      <c r="U528" s="241"/>
      <c r="V528" s="241"/>
      <c r="X528" s="241"/>
    </row>
    <row r="529" spans="21:24" ht="15">
      <c r="U529" s="241"/>
      <c r="V529" s="241"/>
      <c r="X529" s="241"/>
    </row>
    <row r="530" spans="21:24" ht="15">
      <c r="U530" s="241"/>
      <c r="V530" s="241"/>
      <c r="X530" s="241"/>
    </row>
    <row r="531" spans="21:24" ht="15">
      <c r="U531" s="241"/>
      <c r="V531" s="241"/>
      <c r="X531" s="241"/>
    </row>
    <row r="532" spans="21:24" ht="15">
      <c r="U532" s="241"/>
      <c r="V532" s="241"/>
      <c r="X532" s="241"/>
    </row>
    <row r="533" spans="21:24" ht="15">
      <c r="U533" s="241"/>
      <c r="V533" s="241"/>
      <c r="X533" s="241"/>
    </row>
    <row r="534" spans="21:24" ht="15">
      <c r="U534" s="241"/>
      <c r="V534" s="241"/>
      <c r="X534" s="241"/>
    </row>
    <row r="535" spans="21:24" ht="15">
      <c r="U535" s="241"/>
      <c r="V535" s="241"/>
      <c r="X535" s="241"/>
    </row>
    <row r="536" spans="21:24" ht="15">
      <c r="U536" s="241"/>
      <c r="V536" s="241"/>
      <c r="X536" s="241"/>
    </row>
    <row r="537" spans="21:24" ht="15">
      <c r="U537" s="241"/>
      <c r="V537" s="241"/>
      <c r="X537" s="241"/>
    </row>
    <row r="538" spans="21:24" ht="15">
      <c r="U538" s="241"/>
      <c r="V538" s="241"/>
      <c r="X538" s="241"/>
    </row>
    <row r="539" spans="21:24" ht="15">
      <c r="U539" s="241"/>
      <c r="V539" s="241"/>
      <c r="X539" s="241"/>
    </row>
    <row r="540" spans="21:24" ht="15">
      <c r="U540" s="241"/>
      <c r="V540" s="241"/>
      <c r="X540" s="241"/>
    </row>
    <row r="541" spans="21:24" ht="15">
      <c r="U541" s="241"/>
      <c r="V541" s="241"/>
      <c r="X541" s="241"/>
    </row>
    <row r="542" spans="21:24" ht="15">
      <c r="U542" s="241"/>
      <c r="V542" s="241"/>
      <c r="X542" s="241"/>
    </row>
    <row r="543" spans="21:24" ht="15">
      <c r="U543" s="241"/>
      <c r="V543" s="241"/>
      <c r="X543" s="241"/>
    </row>
    <row r="544" spans="21:24" ht="15">
      <c r="U544" s="241"/>
      <c r="V544" s="241"/>
      <c r="X544" s="241"/>
    </row>
    <row r="545" spans="21:24" ht="15">
      <c r="U545" s="241"/>
      <c r="V545" s="241"/>
      <c r="X545" s="241"/>
    </row>
    <row r="546" spans="21:24" ht="15">
      <c r="U546" s="241"/>
      <c r="V546" s="241"/>
      <c r="X546" s="241"/>
    </row>
  </sheetData>
  <sheetProtection/>
  <mergeCells count="26">
    <mergeCell ref="AN1:AO1"/>
    <mergeCell ref="AF2:AJ2"/>
    <mergeCell ref="A2:B3"/>
    <mergeCell ref="C2:G2"/>
    <mergeCell ref="H2:L2"/>
    <mergeCell ref="M2:Q2"/>
    <mergeCell ref="A1:T1"/>
    <mergeCell ref="U1:V1"/>
    <mergeCell ref="Z1:AM1"/>
    <mergeCell ref="AK2:AO2"/>
    <mergeCell ref="A4:A21"/>
    <mergeCell ref="Y4:Y21"/>
    <mergeCell ref="A22:B22"/>
    <mergeCell ref="C22:V22"/>
    <mergeCell ref="Y22:Z22"/>
    <mergeCell ref="AA22:AO22"/>
    <mergeCell ref="R2:V2"/>
    <mergeCell ref="Y2:Z3"/>
    <mergeCell ref="AA2:AE2"/>
    <mergeCell ref="A33:B33"/>
    <mergeCell ref="Y33:Z33"/>
    <mergeCell ref="A34:E34"/>
    <mergeCell ref="A23:A31"/>
    <mergeCell ref="Y23:Y31"/>
    <mergeCell ref="A32:B32"/>
    <mergeCell ref="Y32:Z32"/>
  </mergeCells>
  <printOptions verticalCentered="1"/>
  <pageMargins left="0.28" right="0.15748031496062992" top="0.35433070866141736" bottom="0.2755905511811024" header="0.4330708661417323" footer="0.2362204724409449"/>
  <pageSetup horizontalDpi="600" verticalDpi="600" orientation="landscape" paperSize="9" scale="66" r:id="rId1"/>
  <rowBreaks count="1" manualBreakCount="1">
    <brk id="34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lukas.vacek</cp:lastModifiedBy>
  <cp:lastPrinted>2006-04-27T06:06:47Z</cp:lastPrinted>
  <dcterms:created xsi:type="dcterms:W3CDTF">2000-01-19T12:05:13Z</dcterms:created>
  <dcterms:modified xsi:type="dcterms:W3CDTF">2018-04-16T08:19:01Z</dcterms:modified>
  <cp:category/>
  <cp:version/>
  <cp:contentType/>
  <cp:contentStatus/>
</cp:coreProperties>
</file>