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170" windowHeight="6135" tabRatio="940" activeTab="0"/>
  </bookViews>
  <sheets>
    <sheet name="příjmy" sheetId="1" r:id="rId1"/>
    <sheet name="správní poplatky" sheetId="2" r:id="rId2"/>
    <sheet name="výdaje" sheetId="3" r:id="rId3"/>
    <sheet name="kapitálové výdaje" sheetId="4" r:id="rId4"/>
    <sheet name="závěrečný účet" sheetId="5" r:id="rId5"/>
    <sheet name="finanční vypořádání" sheetId="6" r:id="rId6"/>
    <sheet name="FRR" sheetId="7" r:id="rId7"/>
    <sheet name="mzdy" sheetId="8" r:id="rId8"/>
    <sheet name="HČ výnosy a náklady" sheetId="9" r:id="rId9"/>
    <sheet name="HČ příjmy a výdaje" sheetId="10" r:id="rId10"/>
  </sheets>
  <definedNames>
    <definedName name="_xlnm.Print_Area" localSheetId="3">'kapitálové výdaje'!$A$1:$E$68</definedName>
  </definedNames>
  <calcPr fullCalcOnLoad="1"/>
</workbook>
</file>

<file path=xl/sharedStrings.xml><?xml version="1.0" encoding="utf-8"?>
<sst xmlns="http://schemas.openxmlformats.org/spreadsheetml/2006/main" count="692" uniqueCount="473">
  <si>
    <t>neinvestiční</t>
  </si>
  <si>
    <t>kapitálové</t>
  </si>
  <si>
    <t>Správní poplatky</t>
  </si>
  <si>
    <t>Pobytové poplatky</t>
  </si>
  <si>
    <t>Poplatky ze vstupného</t>
  </si>
  <si>
    <t>Daň z nemovitosti</t>
  </si>
  <si>
    <t>T ř í d a   2</t>
  </si>
  <si>
    <t>služeb celkem</t>
  </si>
  <si>
    <t>z toho :</t>
  </si>
  <si>
    <t xml:space="preserve"> - jesle</t>
  </si>
  <si>
    <t xml:space="preserve"> - z realizace majetku</t>
  </si>
  <si>
    <t>Příjmy z úroků</t>
  </si>
  <si>
    <t xml:space="preserve">Pokuty </t>
  </si>
  <si>
    <t>Třída 2   C E L K E M</t>
  </si>
  <si>
    <t xml:space="preserve">VLASTNÍ  PŘÍJMY  CELKEM </t>
  </si>
  <si>
    <t>T ř í d a  4</t>
  </si>
  <si>
    <t>Třída  4  C E L K E M</t>
  </si>
  <si>
    <t>Převody z vlast. hosp. činnosti</t>
  </si>
  <si>
    <t xml:space="preserve"> - místní správa</t>
  </si>
  <si>
    <t xml:space="preserve">Třída  1     C E L K E M   </t>
  </si>
  <si>
    <t>T ř í d a  1</t>
  </si>
  <si>
    <t xml:space="preserve">neinvestiční </t>
  </si>
  <si>
    <t xml:space="preserve">      ZŠ Nepomucká</t>
  </si>
  <si>
    <t xml:space="preserve">      ZŠ Plzeňská </t>
  </si>
  <si>
    <t xml:space="preserve">      ZŠ Weberova</t>
  </si>
  <si>
    <t xml:space="preserve">      ZŠ Radlická</t>
  </si>
  <si>
    <t xml:space="preserve">      FZŠ Drtinova  </t>
  </si>
  <si>
    <t xml:space="preserve">      ZŠ Podbělohorská </t>
  </si>
  <si>
    <t xml:space="preserve">      ZŠ Barrandov IV.</t>
  </si>
  <si>
    <t>Třída    8</t>
  </si>
  <si>
    <t>Nahodilé příjmy</t>
  </si>
  <si>
    <t xml:space="preserve">      ZŠ Pod Žvahovem     </t>
  </si>
  <si>
    <t xml:space="preserve">      ZŠ Waldorfská          </t>
  </si>
  <si>
    <t xml:space="preserve">      ZŠ Grafická                 </t>
  </si>
  <si>
    <t>granty</t>
  </si>
  <si>
    <t xml:space="preserve">      ZŠ  Barrandov      </t>
  </si>
  <si>
    <t>neinv.přísp.</t>
  </si>
  <si>
    <t>kapitál.přísp.</t>
  </si>
  <si>
    <t>Místní správa</t>
  </si>
  <si>
    <t xml:space="preserve"> - vratka soc.půjček</t>
  </si>
  <si>
    <t>Dary</t>
  </si>
  <si>
    <t>Splátky půjček soc. fondu</t>
  </si>
  <si>
    <t>Poplatek z ubytovací kapacity</t>
  </si>
  <si>
    <t xml:space="preserve">      FZŠ Barrandov III.</t>
  </si>
  <si>
    <t xml:space="preserve">      ZŠ Kořenského</t>
  </si>
  <si>
    <t xml:space="preserve">      ZŠ Vltavská</t>
  </si>
  <si>
    <t xml:space="preserve"> - školství</t>
  </si>
  <si>
    <t>limit</t>
  </si>
  <si>
    <t xml:space="preserve">skut. </t>
  </si>
  <si>
    <t>%</t>
  </si>
  <si>
    <t>rozpis</t>
  </si>
  <si>
    <t>skut.</t>
  </si>
  <si>
    <t>Školství</t>
  </si>
  <si>
    <t>Zdravotnictví</t>
  </si>
  <si>
    <t xml:space="preserve">Refundace lékařů   </t>
  </si>
  <si>
    <t>Protidrogová politika</t>
  </si>
  <si>
    <t>J e s l e</t>
  </si>
  <si>
    <t>Sociální fond</t>
  </si>
  <si>
    <t>C E L K E M</t>
  </si>
  <si>
    <t xml:space="preserve">Zdravotnictví celkem </t>
  </si>
  <si>
    <t>ZZ Smíchov</t>
  </si>
  <si>
    <t xml:space="preserve">ZZ Barrandov </t>
  </si>
  <si>
    <t xml:space="preserve">Kulturní klub Poštovka </t>
  </si>
  <si>
    <t>Centrum soc.a ošetř.pomoci</t>
  </si>
  <si>
    <t>A. Zdroje fondu rezerv a rozvoje</t>
  </si>
  <si>
    <t xml:space="preserve">Z d r o j e    c e l k e m </t>
  </si>
  <si>
    <t>P o u ž i t  í    c e l k e m</t>
  </si>
  <si>
    <t>Poplatky bance</t>
  </si>
  <si>
    <t>ACCT</t>
  </si>
  <si>
    <t xml:space="preserve"> %</t>
  </si>
  <si>
    <t>Centra</t>
  </si>
  <si>
    <t xml:space="preserve"> % </t>
  </si>
  <si>
    <t>VISKUP</t>
  </si>
  <si>
    <t>Skut.</t>
  </si>
  <si>
    <t>Spravované domy</t>
  </si>
  <si>
    <t>z toho podílové</t>
  </si>
  <si>
    <t>Bytové jednotky</t>
  </si>
  <si>
    <t>Nebytové prostory</t>
  </si>
  <si>
    <t>Kotelny</t>
  </si>
  <si>
    <t>Výnosy celkem, z toho:</t>
  </si>
  <si>
    <t>nájmy z bytů</t>
  </si>
  <si>
    <t>nájmy z nebyt. prostor</t>
  </si>
  <si>
    <t>nájmy z pozemků</t>
  </si>
  <si>
    <t>úroky z účtu</t>
  </si>
  <si>
    <t>platby za odepsané pohled.</t>
  </si>
  <si>
    <t>ostatní výnosy</t>
  </si>
  <si>
    <t>příjem z Lenory</t>
  </si>
  <si>
    <t>pokuty, penále</t>
  </si>
  <si>
    <t>daň z příjmů práv.osob</t>
  </si>
  <si>
    <t>Náklady celkem, z toho:</t>
  </si>
  <si>
    <t>opravy a údržba</t>
  </si>
  <si>
    <t>odhady, znalecké posudky</t>
  </si>
  <si>
    <t>kolky</t>
  </si>
  <si>
    <t>odměna za správu</t>
  </si>
  <si>
    <t>materiálové náklady</t>
  </si>
  <si>
    <t>inženýring</t>
  </si>
  <si>
    <t>ostatní služby</t>
  </si>
  <si>
    <t>daň z převodu nemovitostí</t>
  </si>
  <si>
    <t>odpis nedobyt.pohledávek</t>
  </si>
  <si>
    <t>bankovní poplatky</t>
  </si>
  <si>
    <t>úklid chodníků</t>
  </si>
  <si>
    <t>odměna za vybrané penále</t>
  </si>
  <si>
    <t>ostatní náklady</t>
  </si>
  <si>
    <t xml:space="preserve"> +  Z I S K      -   Z T R Á T A</t>
  </si>
  <si>
    <t>Nedoplatky celkem, z toho:</t>
  </si>
  <si>
    <t>ostatní nedoplatky</t>
  </si>
  <si>
    <t>za byty</t>
  </si>
  <si>
    <t>za nebytové prostory</t>
  </si>
  <si>
    <t>privatizace</t>
  </si>
  <si>
    <t xml:space="preserve">% </t>
  </si>
  <si>
    <t>CELKEM</t>
  </si>
  <si>
    <t>daňové odpisy HIM</t>
  </si>
  <si>
    <t>Příjmy z poskytování</t>
  </si>
  <si>
    <t>Poplatek  ze psů</t>
  </si>
  <si>
    <t>Poplatek za užívání veřejn. prostranství</t>
  </si>
  <si>
    <t xml:space="preserve">      MŠ Trojdílná</t>
  </si>
  <si>
    <t xml:space="preserve">      MŠ Podbělohorská</t>
  </si>
  <si>
    <t xml:space="preserve">      MŠ Peroutkova</t>
  </si>
  <si>
    <t xml:space="preserve">      MŠ Holečkova  38</t>
  </si>
  <si>
    <t xml:space="preserve">      MŠ U železničního mostu</t>
  </si>
  <si>
    <t xml:space="preserve">      MŠ Nám. 14. října </t>
  </si>
  <si>
    <t xml:space="preserve">      MŠ Renoirova </t>
  </si>
  <si>
    <t xml:space="preserve">      MŠ Kurandové</t>
  </si>
  <si>
    <t xml:space="preserve">      MŠ Lohniského 830</t>
  </si>
  <si>
    <t xml:space="preserve">      MŠ Lohniského 851</t>
  </si>
  <si>
    <t xml:space="preserve">      MŠ Peškova</t>
  </si>
  <si>
    <t>Objem prací a dodávek  -  celkem:</t>
  </si>
  <si>
    <t>z toho: Životní prostředí</t>
  </si>
  <si>
    <t xml:space="preserve">           Školství</t>
  </si>
  <si>
    <t xml:space="preserve">           Bytové hospodářství</t>
  </si>
  <si>
    <t xml:space="preserve">           Místní správa</t>
  </si>
  <si>
    <t>Z celku: stavební práce</t>
  </si>
  <si>
    <t>Ž i v o t n í    p r o s t ř e d í</t>
  </si>
  <si>
    <t xml:space="preserve">           MŠ Hlubočepská 40</t>
  </si>
  <si>
    <t xml:space="preserve">           ZŠ Pod Žvahovem 463</t>
  </si>
  <si>
    <t>z toho: Štefánikova 13-15</t>
  </si>
  <si>
    <t xml:space="preserve"> +  Z I S K     -   Z T R Á T A</t>
  </si>
  <si>
    <t xml:space="preserve">           Centrum sociální a ošetřovatelské pomoci</t>
  </si>
  <si>
    <t>tržby z prodeje majetku, statut</t>
  </si>
  <si>
    <t>tržby z prodeje majetku, privat.</t>
  </si>
  <si>
    <t xml:space="preserve">      ZŠ+MŠ U Tyršovy školy </t>
  </si>
  <si>
    <t xml:space="preserve">      MŠ Beníškové </t>
  </si>
  <si>
    <t xml:space="preserve">      MŠ Kudrnova </t>
  </si>
  <si>
    <t xml:space="preserve">      MŠ Kroupova </t>
  </si>
  <si>
    <t xml:space="preserve">      MŠ Nad Palatou </t>
  </si>
  <si>
    <t xml:space="preserve">      MŠ Hlubočepská </t>
  </si>
  <si>
    <t xml:space="preserve">      MŠ Tréglova </t>
  </si>
  <si>
    <t>Zastupitelstva obcí</t>
  </si>
  <si>
    <t>SR 2002</t>
  </si>
  <si>
    <t>Přijaté vratky transférů od jiných veř.rozp.</t>
  </si>
  <si>
    <t xml:space="preserve">      ZŠ+MŠ U Santošky    </t>
  </si>
  <si>
    <t xml:space="preserve">                              z toho :</t>
  </si>
  <si>
    <t>z toho: ZŠ U Tyršovy školy</t>
  </si>
  <si>
    <t xml:space="preserve">           ZŠ Chaplinovo nám.1(kuchyně)</t>
  </si>
  <si>
    <t xml:space="preserve">           ZŠ Chaplinovo nám.1(střecha)</t>
  </si>
  <si>
    <t>Stav k 1.1.2002</t>
  </si>
  <si>
    <t xml:space="preserve">Úroky </t>
  </si>
  <si>
    <t xml:space="preserve">           ZŠ Plzeňská 117</t>
  </si>
  <si>
    <t xml:space="preserve">           ZŠ Waldorfská</t>
  </si>
  <si>
    <t xml:space="preserve">           Sportovní centrum Barrandov</t>
  </si>
  <si>
    <t xml:space="preserve">           ZŠ Slivenec</t>
  </si>
  <si>
    <t xml:space="preserve">           Výdaje na "vynucené investice"</t>
  </si>
  <si>
    <t xml:space="preserve">           Výdaje na průzkumy a studie</t>
  </si>
  <si>
    <t xml:space="preserve">           ZŠ Weberova 1(bazén)</t>
  </si>
  <si>
    <t xml:space="preserve">           ZŠ Weberova 1(rekonstr.podhledů)</t>
  </si>
  <si>
    <t xml:space="preserve">z toho: modernizace topných soustav domů                           </t>
  </si>
  <si>
    <t xml:space="preserve">           Janáčkovo nábřeží 11</t>
  </si>
  <si>
    <t xml:space="preserve">           Mělnická  4 - II. část    </t>
  </si>
  <si>
    <t xml:space="preserve">           Hlubočepská  2</t>
  </si>
  <si>
    <t xml:space="preserve">           Zahradníčkova 8/10,12/</t>
  </si>
  <si>
    <t xml:space="preserve">           Pod Kavalírkou 10 a 12</t>
  </si>
  <si>
    <t xml:space="preserve">           Na Neklance 15</t>
  </si>
  <si>
    <t xml:space="preserve">           Výdaje na vynucené investice</t>
  </si>
  <si>
    <t xml:space="preserve">           Nám. 14. října č. 4 -rekon. elektr.</t>
  </si>
  <si>
    <t xml:space="preserve">          Výdaje na vynucené investice </t>
  </si>
  <si>
    <t xml:space="preserve">          Výdaje na průzkumy a studie</t>
  </si>
  <si>
    <t xml:space="preserve">          Nádražní 42-rekonst. suter. prost./archiv-ÚMČP 5/        </t>
  </si>
  <si>
    <t xml:space="preserve">           půdní nástavby Stroupežnického </t>
  </si>
  <si>
    <t>odměna za privatizaci</t>
  </si>
  <si>
    <t>UR 2002</t>
  </si>
  <si>
    <t>% k UR</t>
  </si>
  <si>
    <t xml:space="preserve">           Kultura-tělovýchovná činnost </t>
  </si>
  <si>
    <t xml:space="preserve">           ZŠ U Santošky</t>
  </si>
  <si>
    <t xml:space="preserve">           Smíchovská tržnice</t>
  </si>
  <si>
    <t>Příjmy z vydobývaného prostoru</t>
  </si>
  <si>
    <t>neinv. přísp. G</t>
  </si>
  <si>
    <t>neinv. přísp.</t>
  </si>
  <si>
    <t>invest. přísp.</t>
  </si>
  <si>
    <t>grant</t>
  </si>
  <si>
    <t>invest.přísp.</t>
  </si>
  <si>
    <t xml:space="preserve">                               z toho :</t>
  </si>
  <si>
    <t>Převod ze zlepšeného hosp. výsledku za rok 2001</t>
  </si>
  <si>
    <t xml:space="preserve">           Školství - právní subjekty</t>
  </si>
  <si>
    <t>z toho: ZŠ Kořenského</t>
  </si>
  <si>
    <t>Š k o l s t v í  -  právní subjekty</t>
  </si>
  <si>
    <t xml:space="preserve">           Jesle</t>
  </si>
  <si>
    <t xml:space="preserve">           Bezpečnost a veřejný pořádek</t>
  </si>
  <si>
    <t xml:space="preserve">           ZŠ Kořenského(výdejna jídel)</t>
  </si>
  <si>
    <t xml:space="preserve">           Energetický audit škol</t>
  </si>
  <si>
    <t xml:space="preserve">           budova ZŠ U Santošky(VŠMVV)</t>
  </si>
  <si>
    <t>Povodňové dluhopisy (r. 1997)</t>
  </si>
  <si>
    <t xml:space="preserve">           FZŠ Drtinova - grant (rekonstrukce hřiště)</t>
  </si>
  <si>
    <t>T ř í d a   3</t>
  </si>
  <si>
    <t>Přijaté dary na investice</t>
  </si>
  <si>
    <t xml:space="preserve">           areál Bertramka (rekonstr.inženýrských sítí)</t>
  </si>
  <si>
    <t xml:space="preserve">           Výdaje  na rekonst.-volných prost. v byt. domech</t>
  </si>
  <si>
    <t xml:space="preserve">           Školství - právní subjekty(ZŠ Barrandov,Kořenského)</t>
  </si>
  <si>
    <t xml:space="preserve">           ZŠ Waldorfská  </t>
  </si>
  <si>
    <t>Přebytek hospodaření</t>
  </si>
  <si>
    <t>Zůstatek FRR</t>
  </si>
  <si>
    <t>Zůstatek fondu ekologie</t>
  </si>
  <si>
    <t>Zůstatek fondu pro zdravotnictví</t>
  </si>
  <si>
    <t>Zůstatek fondu pro sociální účely</t>
  </si>
  <si>
    <t>Zůstatek sociálního fondu /FKSP/</t>
  </si>
  <si>
    <t>Zůstatek fondu bezpečí</t>
  </si>
  <si>
    <t>Zůstatek fondu sprejerů</t>
  </si>
  <si>
    <t>Zůstatek fondu bydlení</t>
  </si>
  <si>
    <t xml:space="preserve">Odvody do státního rozpočtu </t>
  </si>
  <si>
    <t>Další odvody</t>
  </si>
  <si>
    <t>* U fondu sociálního se účetní stav liší od stavu peněžního z toho důvodu, že v účetním stavu</t>
  </si>
  <si>
    <t>se promítají nesplacené půjčky zaměstnanců ve výši 228.196,- Kč</t>
  </si>
  <si>
    <t xml:space="preserve">Finanční vypořádání za rok 2002           </t>
  </si>
  <si>
    <t xml:space="preserve"> - nevyčerpaná dotace Na Neklance</t>
  </si>
  <si>
    <t xml:space="preserve"> - vratky soc. dávek na povodně</t>
  </si>
  <si>
    <t xml:space="preserve"> - vratky dotace na volby do Senátu a zastupitelstev obcí</t>
  </si>
  <si>
    <t>Druh správního poplatku</t>
  </si>
  <si>
    <t>Ověření podpisu, razítka    OOS</t>
  </si>
  <si>
    <t>Ověření stejnopisu  OOS</t>
  </si>
  <si>
    <t>Osvědčení o práv. způsobilosti k manželství   OOS</t>
  </si>
  <si>
    <t>Živnostenské listy, licence   OŽI</t>
  </si>
  <si>
    <t>Osvědčení o státním občanství   OOS</t>
  </si>
  <si>
    <t>Lovecké lístky   OOP</t>
  </si>
  <si>
    <t>Rybářské lístky   OOP</t>
  </si>
  <si>
    <t>Změna příjmení, jména    OOS</t>
  </si>
  <si>
    <t>Sňatky   OOS</t>
  </si>
  <si>
    <t>Stavební povolení   OVÝ</t>
  </si>
  <si>
    <t>Osvědčení o zápisu sam. hosp. rolníka    OOP</t>
  </si>
  <si>
    <t>Zábory   ODE</t>
  </si>
  <si>
    <t>Vydání stejnopisu   OOS</t>
  </si>
  <si>
    <t>Vydání stejnopisu   OVÝ</t>
  </si>
  <si>
    <t>Vydání stejnopisu OZD</t>
  </si>
  <si>
    <t>Vydání stejnopisu OŽI</t>
  </si>
  <si>
    <t>Vydání stejnopisu OÚR</t>
  </si>
  <si>
    <t>Registrace nestát. zdrav. zařízení   OZD</t>
  </si>
  <si>
    <t>Vydání průkazu mimořád. výhod   OSV</t>
  </si>
  <si>
    <t>Podání žádosti (povolení záloh,jiné úlevy)   OVÝ</t>
  </si>
  <si>
    <t>Podání žádosti (povolení záloh,jiné úlevy)   OEK</t>
  </si>
  <si>
    <t>Duplikát občanského průkazu   OOS</t>
  </si>
  <si>
    <t>Vydání cestovního pasu   OOS</t>
  </si>
  <si>
    <t>Potvrzení, písemné sdělení o pobytu osob   OOS</t>
  </si>
  <si>
    <t xml:space="preserve">Místní šetření ke staveb. povolení   OVÝ   </t>
  </si>
  <si>
    <t>Výherní hrací přístroje   OEK</t>
  </si>
  <si>
    <t>Tombola   OEK</t>
  </si>
  <si>
    <t>Přemístění výherních hracích přístrojů   OEK</t>
  </si>
  <si>
    <t>Odvod z výherních hracích přístrojů</t>
  </si>
  <si>
    <t>C e l k e m    s p r á v n í    p o p l a t k y</t>
  </si>
  <si>
    <t xml:space="preserve">       01 Územní rozvoj</t>
  </si>
  <si>
    <t>Poplatky za znečištění ovzduší</t>
  </si>
  <si>
    <t>Poplatky ze psů</t>
  </si>
  <si>
    <t xml:space="preserve">       03 Doprava</t>
  </si>
  <si>
    <t xml:space="preserve">       04 Školství vlastní</t>
  </si>
  <si>
    <t>Popl. za užív. veřej.prostor</t>
  </si>
  <si>
    <t xml:space="preserve">       04 Školy v právní subjekt.</t>
  </si>
  <si>
    <t xml:space="preserve">       05 Zdravotnictví</t>
  </si>
  <si>
    <t>Poplatky z ubytovací kapacity</t>
  </si>
  <si>
    <t xml:space="preserve">       05 Jesle</t>
  </si>
  <si>
    <t>Poplatky za provoz hracích přístrojů</t>
  </si>
  <si>
    <t xml:space="preserve">       05 Odbor soc. věcí</t>
  </si>
  <si>
    <t xml:space="preserve">       05 CSOP</t>
  </si>
  <si>
    <t>Příjmy z poskytování služeb</t>
  </si>
  <si>
    <t xml:space="preserve">       06 Kultura</t>
  </si>
  <si>
    <t xml:space="preserve">       06 KK Poštovka</t>
  </si>
  <si>
    <t>Pokuty</t>
  </si>
  <si>
    <t xml:space="preserve">       07 Odvody branců</t>
  </si>
  <si>
    <t xml:space="preserve">       07 Bezpečnost a veř.pořádek</t>
  </si>
  <si>
    <t xml:space="preserve">       08 Bytové hospodářství</t>
  </si>
  <si>
    <t xml:space="preserve">       08 Pohřebnictví</t>
  </si>
  <si>
    <t xml:space="preserve">       09 Zastupitelstva obcí</t>
  </si>
  <si>
    <t>Výtěžek z výherních hracích přístrojů</t>
  </si>
  <si>
    <t xml:space="preserve">       09 Místní správa</t>
  </si>
  <si>
    <t>Ostatní příjmy</t>
  </si>
  <si>
    <t xml:space="preserve">       10 Ostatní výdaje</t>
  </si>
  <si>
    <t>Účelová neinvestiční dotace ze SR</t>
  </si>
  <si>
    <t>Neinvestiční dotace ze SR</t>
  </si>
  <si>
    <t>Ostatní neinvestiční přijaté dotace ze SR</t>
  </si>
  <si>
    <t>Neinvestiční dotace od jiných obcí</t>
  </si>
  <si>
    <t>Investiční přijaté dotace od obcí</t>
  </si>
  <si>
    <t>C e l k e m</t>
  </si>
  <si>
    <t xml:space="preserve">         C e l k e m</t>
  </si>
  <si>
    <t xml:space="preserve"> - vratka dotace na zkoušky zvláštní odborné způsobilosti</t>
  </si>
  <si>
    <t xml:space="preserve"> - vratka dotace na vybudování skateboardového hřiště</t>
  </si>
  <si>
    <t xml:space="preserve"> - odvod z poplatků ze psů za prosinec 2002</t>
  </si>
  <si>
    <t xml:space="preserve"> - odvod z rekr.poplatku za prosinec 2002</t>
  </si>
  <si>
    <t xml:space="preserve">Převod do sociálního fondu </t>
  </si>
  <si>
    <t>Přijaté vratky transf.od jiných veř.rozp.</t>
  </si>
  <si>
    <t>Převody ze zdaňované činnosti</t>
  </si>
  <si>
    <t>Invest.příjaté dotace od rozp.územ.úrovně</t>
  </si>
  <si>
    <t xml:space="preserve">       09 Volby do Parlamentu ČR</t>
  </si>
  <si>
    <t xml:space="preserve">       09 Volby do územ.zast.sborů</t>
  </si>
  <si>
    <t xml:space="preserve"> - převod 3% do sociálního fondu z objemu mezd</t>
  </si>
  <si>
    <t xml:space="preserve"> - výnos daně z příjmů fyzických osob z podnikání</t>
  </si>
  <si>
    <t xml:space="preserve"> - výnos daně z nemovitostí</t>
  </si>
  <si>
    <t xml:space="preserve">Přebytek                         </t>
  </si>
  <si>
    <t xml:space="preserve">Závěrečný účet:  </t>
  </si>
  <si>
    <t xml:space="preserve">Příjmy celkem   </t>
  </si>
  <si>
    <t xml:space="preserve">Výdaje celkem    </t>
  </si>
  <si>
    <t>Příjmy celkem :</t>
  </si>
  <si>
    <t xml:space="preserve">Stav bankov.účtů k 1.1.2002+pokladna </t>
  </si>
  <si>
    <t>Kauce přijaté a vrácené v r. 2002</t>
  </si>
  <si>
    <t>Nájmy z bytů</t>
  </si>
  <si>
    <t>Nájmy z nebytových prostor</t>
  </si>
  <si>
    <t>Nájmy z pozemků</t>
  </si>
  <si>
    <t>Úroky z účtů</t>
  </si>
  <si>
    <t xml:space="preserve">Ostatní příjmy </t>
  </si>
  <si>
    <t>Tržby z prodeje majetku-privatizace</t>
  </si>
  <si>
    <t>Tržby z prodeje majetku-statut</t>
  </si>
  <si>
    <t>Příjem z Lenory</t>
  </si>
  <si>
    <t>Pokuty, penále</t>
  </si>
  <si>
    <t>Výdaje celkem :</t>
  </si>
  <si>
    <t>Opravy a údržba (proplacené faktury)</t>
  </si>
  <si>
    <t xml:space="preserve">Převod MČ P 5 HV + 10 % nájm. </t>
  </si>
  <si>
    <t>Inženýring</t>
  </si>
  <si>
    <t>Odměna za správu</t>
  </si>
  <si>
    <t>Materiálové výdaje</t>
  </si>
  <si>
    <t>Ostatní služby /přes BÚ/</t>
  </si>
  <si>
    <t>Záloha na světlo</t>
  </si>
  <si>
    <t>Záloha na topení</t>
  </si>
  <si>
    <t>Záloha na vodu</t>
  </si>
  <si>
    <t xml:space="preserve">Ostatní zálohy </t>
  </si>
  <si>
    <t>Odměna za privatizaci</t>
  </si>
  <si>
    <t xml:space="preserve">Odhady, znalecké posudky </t>
  </si>
  <si>
    <t xml:space="preserve">Daň z příjmu </t>
  </si>
  <si>
    <t>Daň z převodu nemovitostí</t>
  </si>
  <si>
    <t>Bankovní poplatky</t>
  </si>
  <si>
    <t>Ostatní výdaje /přes BÚ/</t>
  </si>
  <si>
    <t>Za pozemky a inzerci</t>
  </si>
  <si>
    <t>Za byty</t>
  </si>
  <si>
    <t>Za nebytové prostory</t>
  </si>
  <si>
    <t xml:space="preserve">Za domy v privatizaci </t>
  </si>
  <si>
    <t>Zůst. bank. účtu k 31.12.2002+pokl.</t>
  </si>
  <si>
    <t>Přijaté pojistné náhrady</t>
  </si>
  <si>
    <t>C E N T R A</t>
  </si>
  <si>
    <t>Š K O L S T V Í</t>
  </si>
  <si>
    <t>OSTAT. HOSPODÁŘSKÁ ČINNOST</t>
  </si>
  <si>
    <t>OEK ÚMČ Praha 5
Tabulka č. 1
v tis.Kč</t>
  </si>
  <si>
    <t>Skutečnost
k 31.12.2002</t>
  </si>
  <si>
    <t>Skutečnost
k 31.12.2001</t>
  </si>
  <si>
    <t xml:space="preserve">CELKEM PŘÍJMY  </t>
  </si>
  <si>
    <t>PŘÍJMY CELKEM</t>
  </si>
  <si>
    <t>Vyúčtování výsledku hospodaření Městské části Praha 5 za rok 2002</t>
  </si>
  <si>
    <t>OEK ÚMČ Praha 5
Tabulka č. 2
v Kč</t>
  </si>
  <si>
    <t>částka</t>
  </si>
  <si>
    <t>Příjmy za správní poplatky za rok 2002</t>
  </si>
  <si>
    <t>P Ř Í J M Y - T Ř Í D Y</t>
  </si>
  <si>
    <t>V Ý D A J E  -  K A P I T O L Y</t>
  </si>
  <si>
    <t>Vyúčtování výsledků hospodaření Městské části Praha 5 za rok 2002</t>
  </si>
  <si>
    <t>druh
výdajů</t>
  </si>
  <si>
    <t>Volby do parlamentu ČR</t>
  </si>
  <si>
    <t>Volby do územních zast.sborů</t>
  </si>
  <si>
    <t>Místní  správa</t>
  </si>
  <si>
    <t>Pohřebnictví</t>
  </si>
  <si>
    <t>Bytové hospodářství</t>
  </si>
  <si>
    <t>Odvody branců</t>
  </si>
  <si>
    <t>Kulturní klub Poštovka</t>
  </si>
  <si>
    <t>Odbor krizového řízení</t>
  </si>
  <si>
    <t>Kultura</t>
  </si>
  <si>
    <t>Odbor sociálních  věcí</t>
  </si>
  <si>
    <t>Školy v právní subjektivitě</t>
  </si>
  <si>
    <t>Školství vlastní</t>
  </si>
  <si>
    <t>Centrum soc. a ošetřovatelské pomoci</t>
  </si>
  <si>
    <t>Ostatní veřejné služby (sčítání lidu)</t>
  </si>
  <si>
    <t xml:space="preserve">Úroky  z úvěru </t>
  </si>
  <si>
    <t>Pojištění motor.vozidel</t>
  </si>
  <si>
    <t>Rezerva</t>
  </si>
  <si>
    <t xml:space="preserve">Granty </t>
  </si>
  <si>
    <t>Půjčky ze soc.fondu</t>
  </si>
  <si>
    <t xml:space="preserve">Vratky sociál.dávek </t>
  </si>
  <si>
    <t>Správa majetku</t>
  </si>
  <si>
    <t>Internetová soutěž ZŠ</t>
  </si>
  <si>
    <t>Finanční vypořádání 2001 - odvod VHP</t>
  </si>
  <si>
    <t xml:space="preserve">          01 - Územní rozvoj</t>
  </si>
  <si>
    <t xml:space="preserve">          05 - Zdravotnictví a sociální věci - celkem</t>
  </si>
  <si>
    <t xml:space="preserve">          06 - Kultura  -  celkem             </t>
  </si>
  <si>
    <t xml:space="preserve">          07 Odvody branců a krizové řízení - celkem</t>
  </si>
  <si>
    <t xml:space="preserve">          08 - Bytové hospodářství a pohřebnictví - celkem</t>
  </si>
  <si>
    <t xml:space="preserve">          09 - Místní  správa  -  celkem</t>
  </si>
  <si>
    <t xml:space="preserve">          10 - Ostatní - celkem</t>
  </si>
  <si>
    <t xml:space="preserve">          CELKEM  VÝDAJE + třída 8</t>
  </si>
  <si>
    <t xml:space="preserve">          CELKEM VÝDAJE</t>
  </si>
  <si>
    <t>SR</t>
  </si>
  <si>
    <t>UR</t>
  </si>
  <si>
    <t xml:space="preserve">   </t>
  </si>
  <si>
    <t>OEK ÚMČ Praha 5
Tabulka č. 4
v tis.Kč</t>
  </si>
  <si>
    <r>
      <t xml:space="preserve">           </t>
    </r>
    <r>
      <rPr>
        <sz val="10"/>
        <rFont val="Times New Roman CE"/>
        <family val="1"/>
      </rPr>
      <t xml:space="preserve">Hlubočepská 31 a) </t>
    </r>
  </si>
  <si>
    <r>
      <t xml:space="preserve">         </t>
    </r>
    <r>
      <rPr>
        <sz val="10"/>
        <rFont val="Times New Roman CE"/>
        <family val="1"/>
      </rPr>
      <t xml:space="preserve"> Nám. 14. října č. 9- rek. elektr. </t>
    </r>
  </si>
  <si>
    <t xml:space="preserve">                               Plnění plánu kapitálových výdajů za rok 2002 </t>
  </si>
  <si>
    <t>Poplatky za znečištěné ovzduší</t>
  </si>
  <si>
    <t>z toho:</t>
  </si>
  <si>
    <t>Finanční vypořádání škol za r. 2001</t>
  </si>
  <si>
    <t>Poplatek za provozovaný výherní hrací přístroj</t>
  </si>
  <si>
    <t>Ostatní příjmy, z toho:</t>
  </si>
  <si>
    <t>Výtěžek z výher.hr.přístrojů</t>
  </si>
  <si>
    <t>Vratky sociálních dávek</t>
  </si>
  <si>
    <t>Regresy</t>
  </si>
  <si>
    <t>Neinvestiční dotace od HMP</t>
  </si>
  <si>
    <t>Neinvestiční přijaté dotace - MČ Praha 13</t>
  </si>
  <si>
    <t>Neinvest.přijaté dotace od rozpočtů úz.úrovně</t>
  </si>
  <si>
    <t>Invest. dotace přijaté od rozp.územ.úrovně</t>
  </si>
  <si>
    <t>Invest. dotace přijaté ze státního rozpočtu</t>
  </si>
  <si>
    <t>Ostat.invest. dotace přijaté ze SR</t>
  </si>
  <si>
    <r>
      <t>Volby</t>
    </r>
    <r>
      <rPr>
        <sz val="10"/>
        <rFont val="Times New Roman CE"/>
        <family val="1"/>
      </rPr>
      <t xml:space="preserve"> (Senát a zastupitelé § 6115)</t>
    </r>
  </si>
  <si>
    <t>OEK ÚMČ Praha 5
Tabulka č. 5
tis.Kč</t>
  </si>
  <si>
    <t>Prostředky na platy</t>
  </si>
  <si>
    <t>Pracovníci</t>
  </si>
  <si>
    <t xml:space="preserve">O  d  v  ě  t  v  í  </t>
  </si>
  <si>
    <t>OON</t>
  </si>
  <si>
    <r>
      <t>Volby</t>
    </r>
    <r>
      <rPr>
        <sz val="10"/>
        <rFont val="Times New Roman CE"/>
        <family val="1"/>
      </rPr>
      <t xml:space="preserve"> (Parlament ČR § 6114)</t>
    </r>
  </si>
  <si>
    <t>Rozpočtové organizace:</t>
  </si>
  <si>
    <t xml:space="preserve">Příspěvkové organizace: </t>
  </si>
  <si>
    <t>Fond rezerv a rozvoje Městské části Praha 5 za rok 2002</t>
  </si>
  <si>
    <t>B. Použití fondu rezerv a rozvoje</t>
  </si>
  <si>
    <t>(odvod ZŠ a MŠ v práv. subj. do rozpočtu zřizovatele)</t>
  </si>
  <si>
    <t xml:space="preserve"> částka</t>
  </si>
  <si>
    <t>Zůstatek fondu k 31.12.2002</t>
  </si>
  <si>
    <t>OEK ÚMČ Praha 5
Tabulka č. 7
tis.Kč</t>
  </si>
  <si>
    <t>OEK ÚMČ Praha 5
Tabulka č. 6
tis.Kč</t>
  </si>
  <si>
    <t>Převody z rozpočtu HMP</t>
  </si>
  <si>
    <t xml:space="preserve"> - ze správních poplatků za hrací automaty</t>
  </si>
  <si>
    <t>Odvody do rozpočtu HMP</t>
  </si>
  <si>
    <t xml:space="preserve"> - nevyčerpaná dotace na sociálního pracovníka</t>
  </si>
  <si>
    <t xml:space="preserve"> - převod na zdaňovanou činnost /refundace nákladů na povodně od HMP/</t>
  </si>
  <si>
    <t>P ř í j m y</t>
  </si>
  <si>
    <t>V ý d a j e</t>
  </si>
  <si>
    <t>Závěrečný účet - přehled celkových výsledků hospodaření
za rok 2002</t>
  </si>
  <si>
    <t xml:space="preserve">       02 Ochrana životního prostředí</t>
  </si>
  <si>
    <t>Finan. vypořádání ZŠ a MŠ za rok 2001</t>
  </si>
  <si>
    <t>Neinv.příjaté dotace MČ Praha 13</t>
  </si>
  <si>
    <t>Neinvestiční přijaté dotace - na HMP</t>
  </si>
  <si>
    <t>HOSPODÁŘSKÁ  (ZDAŇOVANÁ) ČINNOST MČ PRAHA 5 ZA ROK 2002</t>
  </si>
  <si>
    <t>A C C T</t>
  </si>
  <si>
    <t>S P R Á V A   B U D O V</t>
  </si>
  <si>
    <t>V I S K U P</t>
  </si>
  <si>
    <t>Bytový
podnik</t>
  </si>
  <si>
    <t>Druh</t>
  </si>
  <si>
    <t>HOSPODÁŘSKÁ (ZDAŇOVANÁ) ČINNOST MČ PRAHA 5 ZA ROK 2002</t>
  </si>
  <si>
    <t>OEK ÚMČ Praha 5
Tabulka č. 9/2
tis.Kč</t>
  </si>
  <si>
    <t>OEK ÚMČ Praha 5
Tabulka č. 9/1
v tis.Kč</t>
  </si>
  <si>
    <t xml:space="preserve">OEK ÚMČ Praha 5
Tabulka č. 10
tis.Kč </t>
  </si>
  <si>
    <t>Správa
budov</t>
  </si>
  <si>
    <t>Ost.hosp.
činnost</t>
  </si>
  <si>
    <t>HOSPODÁŘSKÁ  (ZDAŇOVANÁ) ČINNOST MČ PRAHA 5 za rok 2002</t>
  </si>
  <si>
    <t xml:space="preserve">          02 - Ochrana život. prostředí</t>
  </si>
  <si>
    <t xml:space="preserve">          03 - Doprava</t>
  </si>
  <si>
    <t xml:space="preserve">          04 - Školství    </t>
  </si>
  <si>
    <t xml:space="preserve">                              z toho:</t>
  </si>
  <si>
    <t xml:space="preserve">                              z toho: </t>
  </si>
  <si>
    <t xml:space="preserve">                             z toho: </t>
  </si>
  <si>
    <t xml:space="preserve">                                z toho: </t>
  </si>
  <si>
    <t>Jeselská zařízení</t>
  </si>
  <si>
    <t>Š k o l s t v í</t>
  </si>
  <si>
    <t>B y t o v é    h o s p o d á ř s t v í</t>
  </si>
  <si>
    <t>Ostatní - Výkup objektů</t>
  </si>
  <si>
    <t>M í s t n í    s p r á v a</t>
  </si>
  <si>
    <t xml:space="preserve">K u l t u r a   -   tělovýchovná činnost </t>
  </si>
  <si>
    <t>Z celku: stroje, přístroje a zařízení, výp. technika</t>
  </si>
  <si>
    <t>OEK ÚMČ Praha 5
Tabulka č. 8
tis.Kč</t>
  </si>
  <si>
    <t xml:space="preserve">        (úroky, FV, půjčky ze soc. fondu)</t>
  </si>
  <si>
    <t xml:space="preserve">            Plnění plánu pracovníků a mzdových prostředků za rok 2002                    </t>
  </si>
  <si>
    <t xml:space="preserve">Třída 8    </t>
  </si>
  <si>
    <t>Druh výdaje</t>
  </si>
  <si>
    <t>Finanční vypořádání 2000</t>
  </si>
  <si>
    <t>*</t>
  </si>
  <si>
    <t>OEK ÚMČ Praha 5
Tabulka č. 3
v tis.Kč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</si>
</sst>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_(* #,##0.000_);_(* \(#,##0.000\);_(* &quot;-&quot;??_);_(@_)"/>
    <numFmt numFmtId="174" formatCode="_(* #,##0.0_);_(* \(#,##0.0\);_(* &quot;-&quot;??_);_(@_)"/>
    <numFmt numFmtId="175" formatCode="#,##0.0"/>
    <numFmt numFmtId="176" formatCode="#\ #,#00"/>
    <numFmt numFmtId="177" formatCode="0.0"/>
    <numFmt numFmtId="178" formatCode="0.0_);\(0.0\)"/>
    <numFmt numFmtId="179" formatCode="#,##0.0_);\(#,##0.0\)"/>
    <numFmt numFmtId="180" formatCode="0_);\(0\)"/>
    <numFmt numFmtId="181" formatCode="#,##0.0_);[Red]\(#,##0.0\)"/>
    <numFmt numFmtId="182" formatCode="0.0%"/>
    <numFmt numFmtId="183" formatCode="#,##0.000"/>
    <numFmt numFmtId="184" formatCode="_-* #,##0.0\ _K_č_-;\-* #,##0.0\ _K_č_-;_-* &quot;-&quot;?\ _K_č_-;_-@_-"/>
    <numFmt numFmtId="185" formatCode="#,##0.0\ _K_č;\-#,##0.0\ _K_č"/>
    <numFmt numFmtId="186" formatCode="#,##0.0\ _K_č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;[Red]#,##0.0"/>
    <numFmt numFmtId="191" formatCode="0.0E+00"/>
    <numFmt numFmtId="192" formatCode="#,##0.00;[Red]#,##0.00"/>
    <numFmt numFmtId="193" formatCode="m/d/yyyy"/>
    <numFmt numFmtId="194" formatCode="0.0000000000"/>
    <numFmt numFmtId="195" formatCode="000\ 00"/>
    <numFmt numFmtId="196" formatCode="&quot;$&quot;#,##0.0"/>
    <numFmt numFmtId="197" formatCode="#,##0.00\ _K_č"/>
    <numFmt numFmtId="198" formatCode="#,##0.0\ &quot;Kč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b/>
      <u val="single"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12"/>
      <name val="Arial CE"/>
      <family val="0"/>
    </font>
    <font>
      <sz val="11"/>
      <name val="Times New Roman CE"/>
      <family val="1"/>
    </font>
    <font>
      <sz val="8"/>
      <name val="Arial CE"/>
      <family val="0"/>
    </font>
    <font>
      <u val="single"/>
      <sz val="10"/>
      <color indexed="8"/>
      <name val="Times New Roman CE"/>
      <family val="1"/>
    </font>
    <font>
      <b/>
      <u val="single"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5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5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175" fontId="5" fillId="0" borderId="17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175" fontId="6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82" fontId="5" fillId="33" borderId="13" xfId="0" applyNumberFormat="1" applyFont="1" applyFill="1" applyBorder="1" applyAlignment="1">
      <alignment horizontal="center" vertical="center"/>
    </xf>
    <xf numFmtId="175" fontId="5" fillId="0" borderId="13" xfId="0" applyNumberFormat="1" applyFont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175" fontId="5" fillId="33" borderId="13" xfId="0" applyNumberFormat="1" applyFont="1" applyFill="1" applyBorder="1" applyAlignment="1">
      <alignment horizontal="right" vertical="center"/>
    </xf>
    <xf numFmtId="182" fontId="5" fillId="33" borderId="13" xfId="49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175" fontId="5" fillId="33" borderId="15" xfId="0" applyNumberFormat="1" applyFont="1" applyFill="1" applyBorder="1" applyAlignment="1">
      <alignment horizontal="right" vertical="center"/>
    </xf>
    <xf numFmtId="182" fontId="5" fillId="33" borderId="15" xfId="49" applyNumberFormat="1" applyFont="1" applyFill="1" applyBorder="1" applyAlignment="1">
      <alignment horizontal="right" vertical="center"/>
    </xf>
    <xf numFmtId="175" fontId="5" fillId="0" borderId="15" xfId="0" applyNumberFormat="1" applyFont="1" applyBorder="1" applyAlignment="1">
      <alignment vertical="center"/>
    </xf>
    <xf numFmtId="175" fontId="6" fillId="33" borderId="15" xfId="0" applyNumberFormat="1" applyFont="1" applyFill="1" applyBorder="1" applyAlignment="1">
      <alignment horizontal="right" vertical="center"/>
    </xf>
    <xf numFmtId="182" fontId="6" fillId="33" borderId="15" xfId="49" applyNumberFormat="1" applyFont="1" applyFill="1" applyBorder="1" applyAlignment="1">
      <alignment horizontal="right" vertical="center"/>
    </xf>
    <xf numFmtId="175" fontId="11" fillId="33" borderId="13" xfId="0" applyNumberFormat="1" applyFont="1" applyFill="1" applyBorder="1" applyAlignment="1">
      <alignment horizontal="right" vertical="center"/>
    </xf>
    <xf numFmtId="175" fontId="5" fillId="33" borderId="11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left" vertical="center"/>
    </xf>
    <xf numFmtId="175" fontId="5" fillId="33" borderId="14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left" vertical="center"/>
    </xf>
    <xf numFmtId="175" fontId="6" fillId="33" borderId="13" xfId="0" applyNumberFormat="1" applyFont="1" applyFill="1" applyBorder="1" applyAlignment="1">
      <alignment horizontal="right" vertical="center"/>
    </xf>
    <xf numFmtId="175" fontId="6" fillId="33" borderId="11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175" fontId="6" fillId="33" borderId="14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vertical="center"/>
    </xf>
    <xf numFmtId="175" fontId="6" fillId="33" borderId="1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10" fontId="12" fillId="0" borderId="0" xfId="0" applyNumberFormat="1" applyFont="1" applyAlignment="1">
      <alignment vertical="center"/>
    </xf>
    <xf numFmtId="0" fontId="5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75" fontId="14" fillId="34" borderId="15" xfId="0" applyNumberFormat="1" applyFont="1" applyFill="1" applyBorder="1" applyAlignment="1">
      <alignment vertical="center"/>
    </xf>
    <xf numFmtId="175" fontId="14" fillId="34" borderId="14" xfId="0" applyNumberFormat="1" applyFont="1" applyFill="1" applyBorder="1" applyAlignment="1">
      <alignment vertical="center"/>
    </xf>
    <xf numFmtId="175" fontId="14" fillId="34" borderId="14" xfId="0" applyNumberFormat="1" applyFont="1" applyFill="1" applyBorder="1" applyAlignment="1">
      <alignment horizontal="right" vertical="center"/>
    </xf>
    <xf numFmtId="182" fontId="14" fillId="34" borderId="15" xfId="49" applyNumberFormat="1" applyFont="1" applyFill="1" applyBorder="1" applyAlignment="1">
      <alignment vertical="center"/>
    </xf>
    <xf numFmtId="175" fontId="14" fillId="34" borderId="10" xfId="0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left" vertical="center"/>
    </xf>
    <xf numFmtId="175" fontId="14" fillId="33" borderId="15" xfId="0" applyNumberFormat="1" applyFont="1" applyFill="1" applyBorder="1" applyAlignment="1">
      <alignment vertical="center"/>
    </xf>
    <xf numFmtId="175" fontId="14" fillId="33" borderId="14" xfId="0" applyNumberFormat="1" applyFont="1" applyFill="1" applyBorder="1" applyAlignment="1">
      <alignment vertical="center"/>
    </xf>
    <xf numFmtId="175" fontId="14" fillId="33" borderId="14" xfId="0" applyNumberFormat="1" applyFont="1" applyFill="1" applyBorder="1" applyAlignment="1">
      <alignment horizontal="right" vertical="center"/>
    </xf>
    <xf numFmtId="182" fontId="14" fillId="33" borderId="15" xfId="49" applyNumberFormat="1" applyFont="1" applyFill="1" applyBorder="1" applyAlignment="1">
      <alignment vertical="center"/>
    </xf>
    <xf numFmtId="175" fontId="14" fillId="0" borderId="10" xfId="0" applyNumberFormat="1" applyFont="1" applyBorder="1" applyAlignment="1">
      <alignment horizontal="right" vertical="center"/>
    </xf>
    <xf numFmtId="175" fontId="14" fillId="34" borderId="15" xfId="0" applyNumberFormat="1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75" fontId="12" fillId="33" borderId="0" xfId="0" applyNumberFormat="1" applyFont="1" applyFill="1" applyBorder="1" applyAlignment="1">
      <alignment horizontal="right" vertical="center"/>
    </xf>
    <xf numFmtId="175" fontId="12" fillId="33" borderId="13" xfId="0" applyNumberFormat="1" applyFont="1" applyFill="1" applyBorder="1" applyAlignment="1">
      <alignment horizontal="right" vertical="center"/>
    </xf>
    <xf numFmtId="182" fontId="12" fillId="33" borderId="13" xfId="49" applyNumberFormat="1" applyFont="1" applyFill="1" applyBorder="1" applyAlignment="1">
      <alignment vertical="center"/>
    </xf>
    <xf numFmtId="175" fontId="12" fillId="0" borderId="13" xfId="0" applyNumberFormat="1" applyFont="1" applyBorder="1" applyAlignment="1">
      <alignment horizontal="right" vertical="center"/>
    </xf>
    <xf numFmtId="0" fontId="12" fillId="33" borderId="14" xfId="0" applyFont="1" applyFill="1" applyBorder="1" applyAlignment="1">
      <alignment vertical="center"/>
    </xf>
    <xf numFmtId="175" fontId="12" fillId="33" borderId="18" xfId="0" applyNumberFormat="1" applyFont="1" applyFill="1" applyBorder="1" applyAlignment="1">
      <alignment horizontal="right" vertical="center"/>
    </xf>
    <xf numFmtId="175" fontId="12" fillId="33" borderId="15" xfId="0" applyNumberFormat="1" applyFont="1" applyFill="1" applyBorder="1" applyAlignment="1">
      <alignment horizontal="right" vertical="center"/>
    </xf>
    <xf numFmtId="182" fontId="12" fillId="33" borderId="15" xfId="49" applyNumberFormat="1" applyFont="1" applyFill="1" applyBorder="1" applyAlignment="1">
      <alignment vertical="center"/>
    </xf>
    <xf numFmtId="175" fontId="12" fillId="0" borderId="15" xfId="0" applyNumberFormat="1" applyFont="1" applyBorder="1" applyAlignment="1">
      <alignment horizontal="right" vertical="center"/>
    </xf>
    <xf numFmtId="175" fontId="14" fillId="34" borderId="19" xfId="0" applyNumberFormat="1" applyFont="1" applyFill="1" applyBorder="1" applyAlignment="1">
      <alignment horizontal="right" vertical="center"/>
    </xf>
    <xf numFmtId="182" fontId="14" fillId="34" borderId="10" xfId="49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175" fontId="12" fillId="33" borderId="11" xfId="0" applyNumberFormat="1" applyFont="1" applyFill="1" applyBorder="1" applyAlignment="1">
      <alignment horizontal="right" vertical="center"/>
    </xf>
    <xf numFmtId="0" fontId="14" fillId="33" borderId="13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175" fontId="14" fillId="33" borderId="13" xfId="0" applyNumberFormat="1" applyFont="1" applyFill="1" applyBorder="1" applyAlignment="1">
      <alignment horizontal="center" vertical="center"/>
    </xf>
    <xf numFmtId="175" fontId="14" fillId="33" borderId="11" xfId="0" applyNumberFormat="1" applyFont="1" applyFill="1" applyBorder="1" applyAlignment="1">
      <alignment horizontal="center" vertical="center"/>
    </xf>
    <xf numFmtId="175" fontId="14" fillId="33" borderId="11" xfId="0" applyNumberFormat="1" applyFont="1" applyFill="1" applyBorder="1" applyAlignment="1">
      <alignment horizontal="right" vertical="center"/>
    </xf>
    <xf numFmtId="182" fontId="14" fillId="33" borderId="13" xfId="49" applyNumberFormat="1" applyFont="1" applyFill="1" applyBorder="1" applyAlignment="1">
      <alignment vertical="center"/>
    </xf>
    <xf numFmtId="175" fontId="14" fillId="33" borderId="13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175" fontId="12" fillId="33" borderId="14" xfId="0" applyNumberFormat="1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175" fontId="14" fillId="33" borderId="11" xfId="0" applyNumberFormat="1" applyFont="1" applyFill="1" applyBorder="1" applyAlignment="1">
      <alignment vertical="center"/>
    </xf>
    <xf numFmtId="175" fontId="12" fillId="33" borderId="11" xfId="0" applyNumberFormat="1" applyFont="1" applyFill="1" applyBorder="1" applyAlignment="1">
      <alignment vertical="center"/>
    </xf>
    <xf numFmtId="175" fontId="12" fillId="33" borderId="13" xfId="0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175" fontId="12" fillId="33" borderId="14" xfId="0" applyNumberFormat="1" applyFont="1" applyFill="1" applyBorder="1" applyAlignment="1">
      <alignment vertical="center"/>
    </xf>
    <xf numFmtId="175" fontId="12" fillId="33" borderId="15" xfId="0" applyNumberFormat="1" applyFont="1" applyFill="1" applyBorder="1" applyAlignment="1">
      <alignment vertical="center"/>
    </xf>
    <xf numFmtId="175" fontId="14" fillId="33" borderId="0" xfId="0" applyNumberFormat="1" applyFont="1" applyFill="1" applyBorder="1" applyAlignment="1">
      <alignment horizontal="right" vertical="center"/>
    </xf>
    <xf numFmtId="175" fontId="14" fillId="34" borderId="20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175" fontId="14" fillId="34" borderId="11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175" fontId="14" fillId="33" borderId="19" xfId="0" applyNumberFormat="1" applyFont="1" applyFill="1" applyBorder="1" applyAlignment="1">
      <alignment horizontal="right" vertical="center"/>
    </xf>
    <xf numFmtId="175" fontId="14" fillId="33" borderId="10" xfId="0" applyNumberFormat="1" applyFont="1" applyFill="1" applyBorder="1" applyAlignment="1">
      <alignment horizontal="right" vertical="center"/>
    </xf>
    <xf numFmtId="182" fontId="14" fillId="33" borderId="10" xfId="49" applyNumberFormat="1" applyFont="1" applyFill="1" applyBorder="1" applyAlignment="1">
      <alignment vertical="center"/>
    </xf>
    <xf numFmtId="175" fontId="14" fillId="34" borderId="0" xfId="0" applyNumberFormat="1" applyFont="1" applyFill="1" applyBorder="1" applyAlignment="1">
      <alignment horizontal="right" vertical="center"/>
    </xf>
    <xf numFmtId="175" fontId="14" fillId="33" borderId="20" xfId="0" applyNumberFormat="1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horizontal="right" vertical="center"/>
    </xf>
    <xf numFmtId="175" fontId="14" fillId="34" borderId="18" xfId="0" applyNumberFormat="1" applyFont="1" applyFill="1" applyBorder="1" applyAlignment="1">
      <alignment horizontal="right" vertical="center"/>
    </xf>
    <xf numFmtId="175" fontId="14" fillId="33" borderId="18" xfId="0" applyNumberFormat="1" applyFont="1" applyFill="1" applyBorder="1" applyAlignment="1">
      <alignment horizontal="right" vertical="center"/>
    </xf>
    <xf numFmtId="175" fontId="14" fillId="33" borderId="15" xfId="0" applyNumberFormat="1" applyFont="1" applyFill="1" applyBorder="1" applyAlignment="1">
      <alignment horizontal="right" vertical="center"/>
    </xf>
    <xf numFmtId="175" fontId="14" fillId="0" borderId="13" xfId="0" applyNumberFormat="1" applyFont="1" applyBorder="1" applyAlignment="1">
      <alignment horizontal="right" vertical="center"/>
    </xf>
    <xf numFmtId="175" fontId="14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175" fontId="14" fillId="34" borderId="10" xfId="0" applyNumberFormat="1" applyFont="1" applyFill="1" applyBorder="1" applyAlignment="1">
      <alignment vertical="center"/>
    </xf>
    <xf numFmtId="175" fontId="14" fillId="33" borderId="18" xfId="0" applyNumberFormat="1" applyFont="1" applyFill="1" applyBorder="1" applyAlignment="1">
      <alignment vertical="center"/>
    </xf>
    <xf numFmtId="175" fontId="14" fillId="34" borderId="18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175" fontId="6" fillId="0" borderId="13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vertical="center"/>
    </xf>
    <xf numFmtId="182" fontId="5" fillId="0" borderId="21" xfId="0" applyNumberFormat="1" applyFont="1" applyBorder="1" applyAlignment="1">
      <alignment vertical="center"/>
    </xf>
    <xf numFmtId="182" fontId="5" fillId="0" borderId="15" xfId="0" applyNumberFormat="1" applyFont="1" applyBorder="1" applyAlignment="1">
      <alignment vertical="center"/>
    </xf>
    <xf numFmtId="182" fontId="6" fillId="0" borderId="13" xfId="0" applyNumberFormat="1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5" fontId="5" fillId="0" borderId="11" xfId="0" applyNumberFormat="1" applyFont="1" applyBorder="1" applyAlignment="1">
      <alignment vertical="center"/>
    </xf>
    <xf numFmtId="182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5" fontId="6" fillId="0" borderId="11" xfId="0" applyNumberFormat="1" applyFont="1" applyBorder="1" applyAlignment="1">
      <alignment vertical="center"/>
    </xf>
    <xf numFmtId="175" fontId="5" fillId="33" borderId="13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175" fontId="5" fillId="33" borderId="11" xfId="0" applyNumberFormat="1" applyFont="1" applyFill="1" applyBorder="1" applyAlignment="1">
      <alignment vertical="center"/>
    </xf>
    <xf numFmtId="175" fontId="5" fillId="33" borderId="0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175" fontId="5" fillId="0" borderId="22" xfId="0" applyNumberFormat="1" applyFont="1" applyBorder="1" applyAlignment="1">
      <alignment vertical="center"/>
    </xf>
    <xf numFmtId="175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75" fontId="6" fillId="33" borderId="0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175" fontId="5" fillId="33" borderId="14" xfId="0" applyNumberFormat="1" applyFont="1" applyFill="1" applyBorder="1" applyAlignment="1">
      <alignment vertical="center"/>
    </xf>
    <xf numFmtId="175" fontId="5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82" fontId="15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5" fontId="6" fillId="0" borderId="0" xfId="0" applyNumberFormat="1" applyFont="1" applyBorder="1" applyAlignment="1">
      <alignment vertical="center"/>
    </xf>
    <xf numFmtId="182" fontId="6" fillId="0" borderId="15" xfId="0" applyNumberFormat="1" applyFont="1" applyBorder="1" applyAlignment="1">
      <alignment vertical="center"/>
    </xf>
    <xf numFmtId="175" fontId="5" fillId="0" borderId="25" xfId="0" applyNumberFormat="1" applyFont="1" applyBorder="1" applyAlignment="1">
      <alignment vertical="center"/>
    </xf>
    <xf numFmtId="175" fontId="5" fillId="0" borderId="12" xfId="0" applyNumberFormat="1" applyFont="1" applyBorder="1" applyAlignment="1">
      <alignment vertical="center"/>
    </xf>
    <xf numFmtId="182" fontId="6" fillId="0" borderId="12" xfId="0" applyNumberFormat="1" applyFont="1" applyBorder="1" applyAlignment="1">
      <alignment vertical="center"/>
    </xf>
    <xf numFmtId="175" fontId="5" fillId="0" borderId="18" xfId="0" applyNumberFormat="1" applyFont="1" applyBorder="1" applyAlignment="1">
      <alignment vertical="center"/>
    </xf>
    <xf numFmtId="175" fontId="6" fillId="0" borderId="25" xfId="0" applyNumberFormat="1" applyFont="1" applyBorder="1" applyAlignment="1">
      <alignment vertical="center"/>
    </xf>
    <xf numFmtId="175" fontId="6" fillId="0" borderId="12" xfId="0" applyNumberFormat="1" applyFont="1" applyBorder="1" applyAlignment="1">
      <alignment vertical="center"/>
    </xf>
    <xf numFmtId="175" fontId="6" fillId="0" borderId="22" xfId="0" applyNumberFormat="1" applyFont="1" applyBorder="1" applyAlignment="1">
      <alignment vertical="center"/>
    </xf>
    <xf numFmtId="175" fontId="6" fillId="0" borderId="13" xfId="0" applyNumberFormat="1" applyFont="1" applyBorder="1" applyAlignment="1">
      <alignment horizontal="right" vertical="center"/>
    </xf>
    <xf numFmtId="182" fontId="6" fillId="0" borderId="26" xfId="0" applyNumberFormat="1" applyFont="1" applyBorder="1" applyAlignment="1">
      <alignment vertical="center"/>
    </xf>
    <xf numFmtId="175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17" fillId="0" borderId="2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175" fontId="17" fillId="0" borderId="25" xfId="0" applyNumberFormat="1" applyFont="1" applyBorder="1" applyAlignment="1">
      <alignment horizontal="right" vertical="center"/>
    </xf>
    <xf numFmtId="0" fontId="17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75" fontId="8" fillId="0" borderId="28" xfId="0" applyNumberFormat="1" applyFont="1" applyBorder="1" applyAlignment="1">
      <alignment horizontal="right" vertical="center"/>
    </xf>
    <xf numFmtId="0" fontId="17" fillId="0" borderId="30" xfId="0" applyFont="1" applyBorder="1" applyAlignment="1">
      <alignment horizontal="center" vertical="center"/>
    </xf>
    <xf numFmtId="175" fontId="8" fillId="0" borderId="1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75" fontId="8" fillId="0" borderId="14" xfId="0" applyNumberFormat="1" applyFont="1" applyBorder="1" applyAlignment="1">
      <alignment horizontal="right" vertical="center"/>
    </xf>
    <xf numFmtId="0" fontId="17" fillId="0" borderId="26" xfId="0" applyFont="1" applyBorder="1" applyAlignment="1">
      <alignment horizontal="center" vertical="center"/>
    </xf>
    <xf numFmtId="175" fontId="17" fillId="0" borderId="11" xfId="0" applyNumberFormat="1" applyFont="1" applyBorder="1" applyAlignment="1">
      <alignment horizontal="right" vertical="center"/>
    </xf>
    <xf numFmtId="175" fontId="17" fillId="0" borderId="14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5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0" xfId="0" applyFont="1" applyAlignment="1">
      <alignment vertical="center"/>
    </xf>
    <xf numFmtId="17" fontId="5" fillId="0" borderId="11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175" fontId="12" fillId="0" borderId="12" xfId="0" applyNumberFormat="1" applyFont="1" applyBorder="1" applyAlignment="1">
      <alignment vertical="center"/>
    </xf>
    <xf numFmtId="175" fontId="12" fillId="0" borderId="15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175" fontId="7" fillId="0" borderId="34" xfId="0" applyNumberFormat="1" applyFont="1" applyBorder="1" applyAlignment="1">
      <alignment vertical="center"/>
    </xf>
    <xf numFmtId="175" fontId="7" fillId="0" borderId="32" xfId="0" applyNumberFormat="1" applyFont="1" applyBorder="1" applyAlignment="1">
      <alignment vertical="center"/>
    </xf>
    <xf numFmtId="175" fontId="7" fillId="0" borderId="33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5" fontId="7" fillId="0" borderId="37" xfId="0" applyNumberFormat="1" applyFont="1" applyBorder="1" applyAlignment="1">
      <alignment vertical="center"/>
    </xf>
    <xf numFmtId="175" fontId="7" fillId="0" borderId="36" xfId="0" applyNumberFormat="1" applyFont="1" applyBorder="1" applyAlignment="1">
      <alignment vertical="center"/>
    </xf>
    <xf numFmtId="175" fontId="7" fillId="0" borderId="0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175" fontId="7" fillId="0" borderId="40" xfId="0" applyNumberFormat="1" applyFont="1" applyBorder="1" applyAlignment="1">
      <alignment vertical="center"/>
    </xf>
    <xf numFmtId="175" fontId="7" fillId="0" borderId="39" xfId="0" applyNumberFormat="1" applyFont="1" applyBorder="1" applyAlignment="1">
      <alignment vertical="center"/>
    </xf>
    <xf numFmtId="175" fontId="7" fillId="0" borderId="29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182" fontId="7" fillId="0" borderId="40" xfId="0" applyNumberFormat="1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175" fontId="15" fillId="0" borderId="30" xfId="0" applyNumberFormat="1" applyFont="1" applyBorder="1" applyAlignment="1">
      <alignment vertical="center"/>
    </xf>
    <xf numFmtId="182" fontId="15" fillId="0" borderId="42" xfId="0" applyNumberFormat="1" applyFont="1" applyBorder="1" applyAlignment="1">
      <alignment vertical="center"/>
    </xf>
    <xf numFmtId="182" fontId="15" fillId="0" borderId="28" xfId="0" applyNumberFormat="1" applyFont="1" applyBorder="1" applyAlignment="1">
      <alignment vertical="center"/>
    </xf>
    <xf numFmtId="175" fontId="15" fillId="0" borderId="38" xfId="0" applyNumberFormat="1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175" fontId="7" fillId="0" borderId="44" xfId="0" applyNumberFormat="1" applyFont="1" applyBorder="1" applyAlignment="1">
      <alignment vertical="center"/>
    </xf>
    <xf numFmtId="175" fontId="7" fillId="0" borderId="45" xfId="0" applyNumberFormat="1" applyFont="1" applyBorder="1" applyAlignment="1">
      <alignment vertical="center"/>
    </xf>
    <xf numFmtId="182" fontId="7" fillId="0" borderId="46" xfId="0" applyNumberFormat="1" applyFont="1" applyBorder="1" applyAlignment="1">
      <alignment vertical="center"/>
    </xf>
    <xf numFmtId="175" fontId="7" fillId="0" borderId="47" xfId="0" applyNumberFormat="1" applyFont="1" applyBorder="1" applyAlignment="1">
      <alignment vertical="center"/>
    </xf>
    <xf numFmtId="175" fontId="7" fillId="0" borderId="43" xfId="0" applyNumberFormat="1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175" fontId="7" fillId="0" borderId="49" xfId="0" applyNumberFormat="1" applyFont="1" applyBorder="1" applyAlignment="1">
      <alignment vertical="center"/>
    </xf>
    <xf numFmtId="175" fontId="7" fillId="0" borderId="10" xfId="0" applyNumberFormat="1" applyFont="1" applyBorder="1" applyAlignment="1">
      <alignment vertical="center"/>
    </xf>
    <xf numFmtId="175" fontId="7" fillId="0" borderId="19" xfId="0" applyNumberFormat="1" applyFont="1" applyBorder="1" applyAlignment="1">
      <alignment vertical="center"/>
    </xf>
    <xf numFmtId="182" fontId="7" fillId="0" borderId="50" xfId="0" applyNumberFormat="1" applyFont="1" applyBorder="1" applyAlignment="1">
      <alignment vertical="center"/>
    </xf>
    <xf numFmtId="175" fontId="7" fillId="0" borderId="51" xfId="0" applyNumberFormat="1" applyFont="1" applyBorder="1" applyAlignment="1">
      <alignment vertical="center"/>
    </xf>
    <xf numFmtId="175" fontId="7" fillId="0" borderId="48" xfId="0" applyNumberFormat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182" fontId="7" fillId="0" borderId="53" xfId="0" applyNumberFormat="1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175" fontId="7" fillId="0" borderId="56" xfId="0" applyNumberFormat="1" applyFont="1" applyBorder="1" applyAlignment="1">
      <alignment vertical="center"/>
    </xf>
    <xf numFmtId="175" fontId="7" fillId="0" borderId="57" xfId="0" applyNumberFormat="1" applyFont="1" applyBorder="1" applyAlignment="1">
      <alignment vertical="center"/>
    </xf>
    <xf numFmtId="182" fontId="7" fillId="0" borderId="42" xfId="0" applyNumberFormat="1" applyFont="1" applyBorder="1" applyAlignment="1">
      <alignment vertical="center"/>
    </xf>
    <xf numFmtId="175" fontId="7" fillId="0" borderId="58" xfId="0" applyNumberFormat="1" applyFont="1" applyBorder="1" applyAlignment="1">
      <alignment vertical="center"/>
    </xf>
    <xf numFmtId="175" fontId="7" fillId="0" borderId="55" xfId="0" applyNumberFormat="1" applyFont="1" applyBorder="1" applyAlignment="1">
      <alignment vertical="center"/>
    </xf>
    <xf numFmtId="175" fontId="15" fillId="0" borderId="59" xfId="0" applyNumberFormat="1" applyFont="1" applyBorder="1" applyAlignment="1">
      <alignment vertical="center"/>
    </xf>
    <xf numFmtId="182" fontId="15" fillId="0" borderId="60" xfId="0" applyNumberFormat="1" applyFont="1" applyBorder="1" applyAlignment="1">
      <alignment vertical="center"/>
    </xf>
    <xf numFmtId="182" fontId="15" fillId="0" borderId="61" xfId="0" applyNumberFormat="1" applyFont="1" applyBorder="1" applyAlignment="1">
      <alignment vertical="center"/>
    </xf>
    <xf numFmtId="175" fontId="15" fillId="0" borderId="41" xfId="0" applyNumberFormat="1" applyFont="1" applyBorder="1" applyAlignment="1">
      <alignment vertical="center"/>
    </xf>
    <xf numFmtId="175" fontId="7" fillId="0" borderId="26" xfId="0" applyNumberFormat="1" applyFont="1" applyBorder="1" applyAlignment="1">
      <alignment vertical="center"/>
    </xf>
    <xf numFmtId="175" fontId="7" fillId="0" borderId="15" xfId="0" applyNumberFormat="1" applyFont="1" applyBorder="1" applyAlignment="1">
      <alignment vertical="center"/>
    </xf>
    <xf numFmtId="175" fontId="7" fillId="0" borderId="54" xfId="0" applyNumberFormat="1" applyFont="1" applyBorder="1" applyAlignment="1">
      <alignment vertical="center"/>
    </xf>
    <xf numFmtId="182" fontId="7" fillId="0" borderId="62" xfId="0" applyNumberFormat="1" applyFont="1" applyBorder="1" applyAlignment="1">
      <alignment vertical="center"/>
    </xf>
    <xf numFmtId="175" fontId="15" fillId="0" borderId="63" xfId="0" applyNumberFormat="1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175" fontId="15" fillId="0" borderId="33" xfId="0" applyNumberFormat="1" applyFont="1" applyBorder="1" applyAlignment="1">
      <alignment vertical="center"/>
    </xf>
    <xf numFmtId="175" fontId="15" fillId="0" borderId="34" xfId="0" applyNumberFormat="1" applyFont="1" applyBorder="1" applyAlignment="1">
      <alignment vertical="center"/>
    </xf>
    <xf numFmtId="175" fontId="15" fillId="0" borderId="3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75" fontId="7" fillId="0" borderId="35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175" fontId="7" fillId="0" borderId="38" xfId="0" applyNumberFormat="1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75" fontId="7" fillId="0" borderId="0" xfId="0" applyNumberFormat="1" applyFont="1" applyAlignment="1">
      <alignment vertical="center"/>
    </xf>
    <xf numFmtId="1" fontId="7" fillId="0" borderId="33" xfId="0" applyNumberFormat="1" applyFont="1" applyBorder="1" applyAlignment="1">
      <alignment horizontal="right" vertical="center"/>
    </xf>
    <xf numFmtId="1" fontId="7" fillId="0" borderId="34" xfId="0" applyNumberFormat="1" applyFont="1" applyBorder="1" applyAlignment="1">
      <alignment vertical="center"/>
    </xf>
    <xf numFmtId="1" fontId="7" fillId="0" borderId="32" xfId="0" applyNumberFormat="1" applyFont="1" applyBorder="1" applyAlignment="1">
      <alignment vertical="center"/>
    </xf>
    <xf numFmtId="1" fontId="7" fillId="0" borderId="33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37" xfId="0" applyNumberFormat="1" applyFont="1" applyBorder="1" applyAlignment="1">
      <alignment vertical="center"/>
    </xf>
    <xf numFmtId="1" fontId="7" fillId="0" borderId="36" xfId="0" applyNumberFormat="1" applyFont="1" applyBorder="1" applyAlignment="1">
      <alignment vertical="center"/>
    </xf>
    <xf numFmtId="1" fontId="7" fillId="0" borderId="29" xfId="0" applyNumberFormat="1" applyFont="1" applyBorder="1" applyAlignment="1">
      <alignment vertical="center"/>
    </xf>
    <xf numFmtId="1" fontId="7" fillId="0" borderId="40" xfId="0" applyNumberFormat="1" applyFont="1" applyBorder="1" applyAlignment="1">
      <alignment vertical="center"/>
    </xf>
    <xf numFmtId="1" fontId="7" fillId="0" borderId="39" xfId="0" applyNumberFormat="1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175" fontId="15" fillId="0" borderId="0" xfId="0" applyNumberFormat="1" applyFont="1" applyBorder="1" applyAlignment="1">
      <alignment vertical="center"/>
    </xf>
    <xf numFmtId="0" fontId="6" fillId="0" borderId="41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175" fontId="7" fillId="0" borderId="12" xfId="0" applyNumberFormat="1" applyFont="1" applyBorder="1" applyAlignment="1">
      <alignment vertical="center"/>
    </xf>
    <xf numFmtId="175" fontId="7" fillId="0" borderId="13" xfId="0" applyNumberFormat="1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5" fontId="6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5" fontId="6" fillId="0" borderId="19" xfId="0" applyNumberFormat="1" applyFont="1" applyBorder="1" applyAlignment="1">
      <alignment vertical="center"/>
    </xf>
    <xf numFmtId="175" fontId="15" fillId="34" borderId="10" xfId="0" applyNumberFormat="1" applyFont="1" applyFill="1" applyBorder="1" applyAlignment="1">
      <alignment horizontal="right" vertical="center"/>
    </xf>
    <xf numFmtId="175" fontId="14" fillId="33" borderId="13" xfId="0" applyNumberFormat="1" applyFont="1" applyFill="1" applyBorder="1" applyAlignment="1">
      <alignment vertical="center"/>
    </xf>
    <xf numFmtId="175" fontId="14" fillId="34" borderId="1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17" fillId="0" borderId="21" xfId="0" applyFont="1" applyBorder="1" applyAlignment="1">
      <alignment vertical="center"/>
    </xf>
    <xf numFmtId="182" fontId="5" fillId="0" borderId="26" xfId="0" applyNumberFormat="1" applyFont="1" applyBorder="1" applyAlignment="1">
      <alignment vertical="center"/>
    </xf>
    <xf numFmtId="175" fontId="5" fillId="33" borderId="18" xfId="0" applyNumberFormat="1" applyFont="1" applyFill="1" applyBorder="1" applyAlignment="1">
      <alignment vertical="center"/>
    </xf>
    <xf numFmtId="175" fontId="5" fillId="33" borderId="15" xfId="0" applyNumberFormat="1" applyFont="1" applyFill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175" fontId="6" fillId="0" borderId="15" xfId="0" applyNumberFormat="1" applyFont="1" applyBorder="1" applyAlignment="1">
      <alignment vertical="center"/>
    </xf>
    <xf numFmtId="182" fontId="6" fillId="0" borderId="51" xfId="0" applyNumberFormat="1" applyFont="1" applyBorder="1" applyAlignment="1">
      <alignment vertical="center"/>
    </xf>
    <xf numFmtId="175" fontId="6" fillId="33" borderId="10" xfId="0" applyNumberFormat="1" applyFont="1" applyFill="1" applyBorder="1" applyAlignment="1">
      <alignment vertical="center"/>
    </xf>
    <xf numFmtId="175" fontId="6" fillId="33" borderId="19" xfId="0" applyNumberFormat="1" applyFont="1" applyFill="1" applyBorder="1" applyAlignment="1">
      <alignment vertical="center"/>
    </xf>
    <xf numFmtId="8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5" fillId="0" borderId="41" xfId="0" applyFont="1" applyBorder="1" applyAlignment="1">
      <alignment horizontal="center" vertical="center" wrapText="1"/>
    </xf>
    <xf numFmtId="0" fontId="19" fillId="33" borderId="13" xfId="36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175" fontId="6" fillId="34" borderId="15" xfId="0" applyNumberFormat="1" applyFont="1" applyFill="1" applyBorder="1" applyAlignment="1">
      <alignment horizontal="right" vertical="center"/>
    </xf>
    <xf numFmtId="182" fontId="6" fillId="34" borderId="15" xfId="49" applyNumberFormat="1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left" vertical="center"/>
    </xf>
    <xf numFmtId="182" fontId="5" fillId="34" borderId="15" xfId="49" applyNumberFormat="1" applyFont="1" applyFill="1" applyBorder="1" applyAlignment="1">
      <alignment horizontal="right" vertical="center"/>
    </xf>
    <xf numFmtId="175" fontId="6" fillId="34" borderId="14" xfId="0" applyNumberFormat="1" applyFont="1" applyFill="1" applyBorder="1" applyAlignment="1">
      <alignment horizontal="right" vertical="center"/>
    </xf>
    <xf numFmtId="175" fontId="6" fillId="34" borderId="15" xfId="0" applyNumberFormat="1" applyFont="1" applyFill="1" applyBorder="1" applyAlignment="1">
      <alignment vertical="center"/>
    </xf>
    <xf numFmtId="0" fontId="19" fillId="33" borderId="13" xfId="36" applyFont="1" applyFill="1" applyBorder="1" applyAlignment="1" applyProtection="1">
      <alignment vertical="center"/>
      <protection/>
    </xf>
    <xf numFmtId="0" fontId="19" fillId="33" borderId="11" xfId="36" applyFont="1" applyFill="1" applyBorder="1" applyAlignment="1" applyProtection="1">
      <alignment vertical="center"/>
      <protection/>
    </xf>
    <xf numFmtId="0" fontId="19" fillId="33" borderId="19" xfId="36" applyFont="1" applyFill="1" applyBorder="1" applyAlignment="1" applyProtection="1">
      <alignment vertical="center"/>
      <protection/>
    </xf>
    <xf numFmtId="0" fontId="19" fillId="33" borderId="10" xfId="36" applyFont="1" applyFill="1" applyBorder="1" applyAlignment="1" applyProtection="1">
      <alignment vertical="center"/>
      <protection/>
    </xf>
    <xf numFmtId="0" fontId="19" fillId="33" borderId="15" xfId="36" applyFont="1" applyFill="1" applyBorder="1" applyAlignment="1" applyProtection="1">
      <alignment vertical="center"/>
      <protection/>
    </xf>
    <xf numFmtId="175" fontId="14" fillId="0" borderId="0" xfId="0" applyNumberFormat="1" applyFont="1" applyAlignment="1">
      <alignment vertical="center"/>
    </xf>
    <xf numFmtId="0" fontId="21" fillId="33" borderId="13" xfId="36" applyFont="1" applyFill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/>
    </xf>
    <xf numFmtId="0" fontId="20" fillId="34" borderId="19" xfId="36" applyFont="1" applyFill="1" applyBorder="1" applyAlignment="1" applyProtection="1">
      <alignment horizontal="left" vertical="center"/>
      <protection/>
    </xf>
    <xf numFmtId="0" fontId="20" fillId="34" borderId="51" xfId="36" applyFont="1" applyFill="1" applyBorder="1" applyAlignment="1" applyProtection="1">
      <alignment horizontal="left" vertical="center"/>
      <protection/>
    </xf>
    <xf numFmtId="0" fontId="14" fillId="34" borderId="19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14" fillId="34" borderId="19" xfId="0" applyFont="1" applyFill="1" applyBorder="1" applyAlignment="1">
      <alignment horizontal="left" vertical="center"/>
    </xf>
    <xf numFmtId="0" fontId="5" fillId="34" borderId="51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4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vertical="center"/>
    </xf>
    <xf numFmtId="0" fontId="7" fillId="0" borderId="35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4"/>
  <sheetViews>
    <sheetView tabSelected="1" view="pageBreakPreview" zoomScale="85" zoomScaleNormal="85" zoomScaleSheetLayoutView="85" zoomScalePageLayoutView="0" workbookViewId="0" topLeftCell="A1">
      <selection activeCell="B8" sqref="B8"/>
    </sheetView>
  </sheetViews>
  <sheetFormatPr defaultColWidth="9.00390625" defaultRowHeight="12.75"/>
  <cols>
    <col min="1" max="1" width="36.75390625" style="1" customWidth="1"/>
    <col min="2" max="4" width="13.75390625" style="1" customWidth="1"/>
    <col min="5" max="5" width="9.00390625" style="1" customWidth="1"/>
    <col min="6" max="6" width="13.875" style="1" customWidth="1"/>
    <col min="7" max="16384" width="9.125" style="1" customWidth="1"/>
  </cols>
  <sheetData>
    <row r="1" spans="1:6" ht="42" customHeight="1">
      <c r="A1" s="355" t="s">
        <v>349</v>
      </c>
      <c r="B1" s="356"/>
      <c r="C1" s="356"/>
      <c r="D1" s="356"/>
      <c r="E1" s="356"/>
      <c r="F1" s="13" t="s">
        <v>344</v>
      </c>
    </row>
    <row r="2" spans="1:6" ht="41.25" customHeight="1">
      <c r="A2" s="14" t="s">
        <v>353</v>
      </c>
      <c r="B2" s="2" t="s">
        <v>148</v>
      </c>
      <c r="C2" s="2" t="s">
        <v>179</v>
      </c>
      <c r="D2" s="15" t="s">
        <v>345</v>
      </c>
      <c r="E2" s="16" t="s">
        <v>180</v>
      </c>
      <c r="F2" s="15" t="s">
        <v>346</v>
      </c>
    </row>
    <row r="3" spans="1:6" ht="13.5">
      <c r="A3" s="340" t="s">
        <v>20</v>
      </c>
      <c r="B3" s="17"/>
      <c r="C3" s="17"/>
      <c r="D3" s="18"/>
      <c r="E3" s="19"/>
      <c r="F3" s="20"/>
    </row>
    <row r="4" spans="1:7" ht="12.75">
      <c r="A4" s="339" t="s">
        <v>2</v>
      </c>
      <c r="B4" s="22">
        <v>19070</v>
      </c>
      <c r="C4" s="22">
        <v>19070</v>
      </c>
      <c r="D4" s="22">
        <v>23166.2</v>
      </c>
      <c r="E4" s="23">
        <f>D4/B4</f>
        <v>1.2147981122181437</v>
      </c>
      <c r="F4" s="22">
        <v>19029.4</v>
      </c>
      <c r="G4" s="24"/>
    </row>
    <row r="5" spans="1:6" ht="12.75">
      <c r="A5" s="21" t="s">
        <v>396</v>
      </c>
      <c r="B5" s="22">
        <v>20</v>
      </c>
      <c r="C5" s="22">
        <v>20</v>
      </c>
      <c r="D5" s="22">
        <v>29.4</v>
      </c>
      <c r="E5" s="23">
        <f aca="true" t="shared" si="0" ref="E5:E13">D5/B5</f>
        <v>1.47</v>
      </c>
      <c r="F5" s="20">
        <v>21.2</v>
      </c>
    </row>
    <row r="6" spans="1:6" ht="12.75">
      <c r="A6" s="21" t="s">
        <v>113</v>
      </c>
      <c r="B6" s="22">
        <v>1700</v>
      </c>
      <c r="C6" s="22">
        <v>1700</v>
      </c>
      <c r="D6" s="22">
        <v>1683.5</v>
      </c>
      <c r="E6" s="23">
        <f t="shared" si="0"/>
        <v>0.9902941176470588</v>
      </c>
      <c r="F6" s="20">
        <v>1604.8</v>
      </c>
    </row>
    <row r="7" spans="1:6" ht="12.75">
      <c r="A7" s="21" t="s">
        <v>3</v>
      </c>
      <c r="B7" s="22">
        <v>400</v>
      </c>
      <c r="C7" s="22">
        <v>400</v>
      </c>
      <c r="D7" s="22">
        <v>454.5</v>
      </c>
      <c r="E7" s="23">
        <f t="shared" si="0"/>
        <v>1.13625</v>
      </c>
      <c r="F7" s="20">
        <v>521.8</v>
      </c>
    </row>
    <row r="8" spans="1:6" ht="12.75">
      <c r="A8" s="21" t="s">
        <v>114</v>
      </c>
      <c r="B8" s="22">
        <v>11500</v>
      </c>
      <c r="C8" s="22">
        <v>11500</v>
      </c>
      <c r="D8" s="22">
        <v>4896.3</v>
      </c>
      <c r="E8" s="23">
        <f t="shared" si="0"/>
        <v>0.42576521739130435</v>
      </c>
      <c r="F8" s="20">
        <v>6869.4</v>
      </c>
    </row>
    <row r="9" spans="1:6" ht="12.75">
      <c r="A9" s="21" t="s">
        <v>4</v>
      </c>
      <c r="B9" s="22">
        <v>25</v>
      </c>
      <c r="C9" s="22">
        <v>25</v>
      </c>
      <c r="D9" s="22">
        <v>15.1</v>
      </c>
      <c r="E9" s="23">
        <f t="shared" si="0"/>
        <v>0.604</v>
      </c>
      <c r="F9" s="20">
        <v>16.4</v>
      </c>
    </row>
    <row r="10" spans="1:6" ht="12.75">
      <c r="A10" s="21" t="s">
        <v>42</v>
      </c>
      <c r="B10" s="22">
        <v>300</v>
      </c>
      <c r="C10" s="22">
        <v>300</v>
      </c>
      <c r="D10" s="22">
        <v>227.5</v>
      </c>
      <c r="E10" s="23">
        <f t="shared" si="0"/>
        <v>0.7583333333333333</v>
      </c>
      <c r="F10" s="20">
        <v>205.5</v>
      </c>
    </row>
    <row r="11" spans="1:6" ht="12.75">
      <c r="A11" s="21" t="s">
        <v>399</v>
      </c>
      <c r="B11" s="22">
        <v>10000</v>
      </c>
      <c r="C11" s="22">
        <v>10000</v>
      </c>
      <c r="D11" s="22">
        <v>11055.2</v>
      </c>
      <c r="E11" s="23">
        <f t="shared" si="0"/>
        <v>1.10552</v>
      </c>
      <c r="F11" s="20">
        <v>10221.3</v>
      </c>
    </row>
    <row r="12" spans="1:6" ht="12.75">
      <c r="A12" s="25" t="s">
        <v>5</v>
      </c>
      <c r="B12" s="26">
        <v>19600</v>
      </c>
      <c r="C12" s="26">
        <v>19600</v>
      </c>
      <c r="D12" s="26">
        <v>20066.9</v>
      </c>
      <c r="E12" s="27">
        <f t="shared" si="0"/>
        <v>1.0238214285714287</v>
      </c>
      <c r="F12" s="28">
        <v>18419.3</v>
      </c>
    </row>
    <row r="13" spans="1:6" ht="18.75" customHeight="1">
      <c r="A13" s="341" t="s">
        <v>19</v>
      </c>
      <c r="B13" s="342">
        <f>B4+B5+B6+B7+B8+B9+B10+B11+B12</f>
        <v>62615</v>
      </c>
      <c r="C13" s="342">
        <f>SUM(C4:C12)</f>
        <v>62615</v>
      </c>
      <c r="D13" s="342">
        <f>D4+D5+D6+D7+D8+D9+D10+D11+D12</f>
        <v>61594.6</v>
      </c>
      <c r="E13" s="343">
        <f t="shared" si="0"/>
        <v>0.9837035854028587</v>
      </c>
      <c r="F13" s="342">
        <f>F4+F5+F6+F7+F8+F9+F10+F11+F12</f>
        <v>56909.100000000006</v>
      </c>
    </row>
    <row r="14" spans="1:6" ht="12.75">
      <c r="A14" s="340" t="s">
        <v>6</v>
      </c>
      <c r="B14" s="6"/>
      <c r="C14" s="6"/>
      <c r="D14" s="22"/>
      <c r="E14" s="23"/>
      <c r="F14" s="20"/>
    </row>
    <row r="15" spans="1:6" ht="12.75">
      <c r="A15" s="21" t="s">
        <v>112</v>
      </c>
      <c r="B15" s="31"/>
      <c r="C15" s="31"/>
      <c r="D15" s="31"/>
      <c r="E15" s="23"/>
      <c r="F15" s="20"/>
    </row>
    <row r="16" spans="1:6" ht="12.75">
      <c r="A16" s="21" t="s">
        <v>7</v>
      </c>
      <c r="B16" s="22">
        <f>B18+B19+B20+B21+B22</f>
        <v>6256.1</v>
      </c>
      <c r="C16" s="22">
        <f>C18+C19+C20+C21+C22</f>
        <v>6276.1</v>
      </c>
      <c r="D16" s="22">
        <f>D18+D19+D20+D21+D22</f>
        <v>6799.8</v>
      </c>
      <c r="E16" s="23">
        <f>D16/C16</f>
        <v>1.0834435397778874</v>
      </c>
      <c r="F16" s="22">
        <f>F18+F19+F20+F21+F22</f>
        <v>7271.099999999999</v>
      </c>
    </row>
    <row r="17" spans="1:6" ht="12.75">
      <c r="A17" s="21" t="s">
        <v>397</v>
      </c>
      <c r="B17" s="22"/>
      <c r="C17" s="22"/>
      <c r="D17" s="22"/>
      <c r="E17" s="23"/>
      <c r="F17" s="20"/>
    </row>
    <row r="18" spans="1:6" ht="12.75">
      <c r="A18" s="21" t="s">
        <v>46</v>
      </c>
      <c r="B18" s="22">
        <v>5546.1</v>
      </c>
      <c r="C18" s="22">
        <v>5566.1</v>
      </c>
      <c r="D18" s="22">
        <v>5771.1</v>
      </c>
      <c r="E18" s="23">
        <f aca="true" t="shared" si="1" ref="E18:E39">D18/C18</f>
        <v>1.0368300964768868</v>
      </c>
      <c r="F18" s="20">
        <v>6440.2</v>
      </c>
    </row>
    <row r="19" spans="1:6" ht="12.75">
      <c r="A19" s="21" t="s">
        <v>10</v>
      </c>
      <c r="B19" s="22">
        <v>0</v>
      </c>
      <c r="C19" s="22">
        <v>0</v>
      </c>
      <c r="D19" s="22">
        <v>17.4</v>
      </c>
      <c r="E19" s="23">
        <v>0</v>
      </c>
      <c r="F19" s="20">
        <v>0</v>
      </c>
    </row>
    <row r="20" spans="1:6" ht="12.75">
      <c r="A20" s="21" t="s">
        <v>9</v>
      </c>
      <c r="B20" s="22">
        <v>700</v>
      </c>
      <c r="C20" s="22">
        <v>700</v>
      </c>
      <c r="D20" s="22">
        <v>1001.6</v>
      </c>
      <c r="E20" s="23">
        <f t="shared" si="1"/>
        <v>1.4308571428571428</v>
      </c>
      <c r="F20" s="20">
        <v>818</v>
      </c>
    </row>
    <row r="21" spans="1:6" ht="12.75">
      <c r="A21" s="21" t="s">
        <v>39</v>
      </c>
      <c r="B21" s="32">
        <v>0</v>
      </c>
      <c r="C21" s="32">
        <v>0</v>
      </c>
      <c r="D21" s="32">
        <v>1</v>
      </c>
      <c r="E21" s="23">
        <v>0</v>
      </c>
      <c r="F21" s="20">
        <v>3.5</v>
      </c>
    </row>
    <row r="22" spans="1:6" ht="12.75">
      <c r="A22" s="21" t="s">
        <v>18</v>
      </c>
      <c r="B22" s="32">
        <v>10</v>
      </c>
      <c r="C22" s="32">
        <v>10</v>
      </c>
      <c r="D22" s="32">
        <v>8.7</v>
      </c>
      <c r="E22" s="23">
        <f t="shared" si="1"/>
        <v>0.8699999999999999</v>
      </c>
      <c r="F22" s="20">
        <v>9.4</v>
      </c>
    </row>
    <row r="23" spans="1:6" ht="12.75">
      <c r="A23" s="21" t="s">
        <v>11</v>
      </c>
      <c r="B23" s="22">
        <v>4500</v>
      </c>
      <c r="C23" s="22">
        <v>4500</v>
      </c>
      <c r="D23" s="22">
        <v>5211.5</v>
      </c>
      <c r="E23" s="23">
        <f t="shared" si="1"/>
        <v>1.158111111111111</v>
      </c>
      <c r="F23" s="20">
        <v>4951.8</v>
      </c>
    </row>
    <row r="24" spans="1:6" ht="12.75">
      <c r="A24" s="21" t="s">
        <v>12</v>
      </c>
      <c r="B24" s="22">
        <v>4200</v>
      </c>
      <c r="C24" s="22">
        <v>4441.1</v>
      </c>
      <c r="D24" s="22">
        <v>2430.9</v>
      </c>
      <c r="E24" s="23">
        <f t="shared" si="1"/>
        <v>0.5473643917047578</v>
      </c>
      <c r="F24" s="20">
        <v>4761</v>
      </c>
    </row>
    <row r="25" spans="1:6" ht="12.75">
      <c r="A25" s="21" t="s">
        <v>149</v>
      </c>
      <c r="B25" s="22">
        <v>0</v>
      </c>
      <c r="C25" s="22">
        <v>17784.3</v>
      </c>
      <c r="D25" s="22">
        <v>17784.3</v>
      </c>
      <c r="E25" s="23">
        <f t="shared" si="1"/>
        <v>1</v>
      </c>
      <c r="F25" s="20">
        <v>-8379.8</v>
      </c>
    </row>
    <row r="26" spans="1:6" ht="12.75">
      <c r="A26" s="21" t="s">
        <v>398</v>
      </c>
      <c r="B26" s="22">
        <v>0</v>
      </c>
      <c r="C26" s="22">
        <v>700</v>
      </c>
      <c r="D26" s="22">
        <v>700</v>
      </c>
      <c r="E26" s="23">
        <f t="shared" si="1"/>
        <v>1</v>
      </c>
      <c r="F26" s="20">
        <v>230.8</v>
      </c>
    </row>
    <row r="27" spans="1:6" ht="12.75">
      <c r="A27" s="21" t="s">
        <v>40</v>
      </c>
      <c r="B27" s="22">
        <v>0</v>
      </c>
      <c r="C27" s="22">
        <v>1242.6</v>
      </c>
      <c r="D27" s="22">
        <v>4633.1</v>
      </c>
      <c r="E27" s="23">
        <f t="shared" si="1"/>
        <v>3.7285530339610498</v>
      </c>
      <c r="F27" s="20">
        <v>4765.9</v>
      </c>
    </row>
    <row r="28" spans="1:6" ht="12.75">
      <c r="A28" s="21" t="s">
        <v>400</v>
      </c>
      <c r="B28" s="22"/>
      <c r="C28" s="22"/>
      <c r="D28" s="22"/>
      <c r="E28" s="23"/>
      <c r="F28" s="20"/>
    </row>
    <row r="29" spans="1:6" ht="12.75">
      <c r="A29" s="21" t="s">
        <v>401</v>
      </c>
      <c r="B29" s="22">
        <v>0</v>
      </c>
      <c r="C29" s="22">
        <v>6527.4</v>
      </c>
      <c r="D29" s="22">
        <v>6640.9</v>
      </c>
      <c r="E29" s="23">
        <f t="shared" si="1"/>
        <v>1.0173882403407175</v>
      </c>
      <c r="F29" s="20">
        <v>6241.2</v>
      </c>
    </row>
    <row r="30" spans="1:6" ht="12.75">
      <c r="A30" s="21" t="s">
        <v>402</v>
      </c>
      <c r="B30" s="22">
        <v>0</v>
      </c>
      <c r="C30" s="22">
        <v>0</v>
      </c>
      <c r="D30" s="22">
        <v>12.7</v>
      </c>
      <c r="E30" s="23">
        <v>0</v>
      </c>
      <c r="F30" s="20">
        <v>32.9</v>
      </c>
    </row>
    <row r="31" spans="1:6" ht="12.75">
      <c r="A31" s="21" t="s">
        <v>403</v>
      </c>
      <c r="B31" s="22">
        <v>0</v>
      </c>
      <c r="C31" s="22">
        <v>0</v>
      </c>
      <c r="D31" s="22">
        <v>18.9</v>
      </c>
      <c r="E31" s="23">
        <v>0</v>
      </c>
      <c r="F31" s="20">
        <v>7.2</v>
      </c>
    </row>
    <row r="32" spans="1:6" ht="12.75">
      <c r="A32" s="21" t="s">
        <v>184</v>
      </c>
      <c r="B32" s="22">
        <v>0</v>
      </c>
      <c r="C32" s="22">
        <v>0</v>
      </c>
      <c r="D32" s="22">
        <v>10.4</v>
      </c>
      <c r="E32" s="23">
        <v>0</v>
      </c>
      <c r="F32" s="20">
        <v>10</v>
      </c>
    </row>
    <row r="33" spans="1:6" ht="12.75">
      <c r="A33" s="21" t="s">
        <v>41</v>
      </c>
      <c r="B33" s="22">
        <v>0</v>
      </c>
      <c r="C33" s="22">
        <v>480</v>
      </c>
      <c r="D33" s="22">
        <v>272.3</v>
      </c>
      <c r="E33" s="23">
        <f t="shared" si="1"/>
        <v>0.5672916666666666</v>
      </c>
      <c r="F33" s="20">
        <v>278.8</v>
      </c>
    </row>
    <row r="34" spans="1:6" ht="12.75">
      <c r="A34" s="21" t="s">
        <v>30</v>
      </c>
      <c r="B34" s="22">
        <v>1000</v>
      </c>
      <c r="C34" s="22">
        <v>1533.3</v>
      </c>
      <c r="D34" s="22">
        <v>4292.4</v>
      </c>
      <c r="E34" s="23">
        <f t="shared" si="1"/>
        <v>2.7994521620035218</v>
      </c>
      <c r="F34" s="20">
        <v>4074</v>
      </c>
    </row>
    <row r="35" spans="1:6" ht="12.75">
      <c r="A35" s="33" t="s">
        <v>340</v>
      </c>
      <c r="B35" s="26">
        <v>0</v>
      </c>
      <c r="C35" s="34">
        <v>0</v>
      </c>
      <c r="D35" s="26">
        <v>0</v>
      </c>
      <c r="E35" s="27">
        <v>0</v>
      </c>
      <c r="F35" s="28">
        <v>65</v>
      </c>
    </row>
    <row r="36" spans="1:6" ht="18.75" customHeight="1">
      <c r="A36" s="344" t="s">
        <v>13</v>
      </c>
      <c r="B36" s="342">
        <f>SUM(B18:B35)</f>
        <v>15956.1</v>
      </c>
      <c r="C36" s="342">
        <f>SUM(C18:C35)</f>
        <v>43484.8</v>
      </c>
      <c r="D36" s="342">
        <f>SUM(D18:D35)</f>
        <v>48807.200000000004</v>
      </c>
      <c r="E36" s="345">
        <f t="shared" si="1"/>
        <v>1.122396791522555</v>
      </c>
      <c r="F36" s="342">
        <f>SUM(F18:F35)</f>
        <v>24309.9</v>
      </c>
    </row>
    <row r="37" spans="1:6" ht="12.75">
      <c r="A37" s="340" t="s">
        <v>202</v>
      </c>
      <c r="B37" s="36"/>
      <c r="C37" s="37"/>
      <c r="D37" s="37"/>
      <c r="E37" s="23"/>
      <c r="F37" s="20"/>
    </row>
    <row r="38" spans="1:6" ht="12.75">
      <c r="A38" s="38" t="s">
        <v>203</v>
      </c>
      <c r="B38" s="36">
        <v>0</v>
      </c>
      <c r="C38" s="37">
        <v>409.9</v>
      </c>
      <c r="D38" s="37">
        <v>409.9</v>
      </c>
      <c r="E38" s="23">
        <f t="shared" si="1"/>
        <v>1</v>
      </c>
      <c r="F38" s="20">
        <v>0</v>
      </c>
    </row>
    <row r="39" spans="1:6" ht="18.75" customHeight="1">
      <c r="A39" s="35" t="s">
        <v>14</v>
      </c>
      <c r="B39" s="29">
        <f>B13+B36+B38</f>
        <v>78571.1</v>
      </c>
      <c r="C39" s="29">
        <f>C13+C36+C38</f>
        <v>106509.7</v>
      </c>
      <c r="D39" s="29">
        <f>D13+D36+D38</f>
        <v>110811.7</v>
      </c>
      <c r="E39" s="27">
        <f t="shared" si="1"/>
        <v>1.0403906874209579</v>
      </c>
      <c r="F39" s="29">
        <f>F13+F36+F38</f>
        <v>81219</v>
      </c>
    </row>
    <row r="40" spans="1:6" ht="12.75">
      <c r="A40" s="340" t="s">
        <v>15</v>
      </c>
      <c r="B40" s="22"/>
      <c r="C40" s="22"/>
      <c r="D40" s="22"/>
      <c r="E40" s="23"/>
      <c r="F40" s="20"/>
    </row>
    <row r="41" spans="1:6" ht="12.75">
      <c r="A41" s="21" t="s">
        <v>282</v>
      </c>
      <c r="B41" s="22">
        <v>0</v>
      </c>
      <c r="C41" s="22">
        <v>10149.6</v>
      </c>
      <c r="D41" s="22">
        <v>10149.6</v>
      </c>
      <c r="E41" s="23">
        <f>D41/C41</f>
        <v>1</v>
      </c>
      <c r="F41" s="20">
        <v>2648.4</v>
      </c>
    </row>
    <row r="42" spans="1:6" ht="12.75">
      <c r="A42" s="21" t="s">
        <v>283</v>
      </c>
      <c r="B42" s="22">
        <v>74002</v>
      </c>
      <c r="C42" s="22">
        <v>77525.8</v>
      </c>
      <c r="D42" s="22">
        <v>77525.8</v>
      </c>
      <c r="E42" s="23">
        <f>D42/C42</f>
        <v>1</v>
      </c>
      <c r="F42" s="20">
        <v>75685.5</v>
      </c>
    </row>
    <row r="43" spans="1:6" ht="12.75">
      <c r="A43" s="21" t="s">
        <v>284</v>
      </c>
      <c r="B43" s="22">
        <v>0</v>
      </c>
      <c r="C43" s="22">
        <v>500</v>
      </c>
      <c r="D43" s="22">
        <v>500</v>
      </c>
      <c r="E43" s="23">
        <f>D43/C43</f>
        <v>1</v>
      </c>
      <c r="F43" s="20">
        <v>810</v>
      </c>
    </row>
    <row r="44" spans="1:6" ht="12.75">
      <c r="A44" s="21" t="s">
        <v>404</v>
      </c>
      <c r="B44" s="22">
        <v>181136</v>
      </c>
      <c r="C44" s="22">
        <v>218860.4</v>
      </c>
      <c r="D44" s="22">
        <v>225873.4</v>
      </c>
      <c r="E44" s="23">
        <f aca="true" t="shared" si="2" ref="E44:E56">D44/C44</f>
        <v>1.0320432567974838</v>
      </c>
      <c r="F44" s="20">
        <v>192307.7</v>
      </c>
    </row>
    <row r="45" spans="1:6" ht="12.75">
      <c r="A45" s="21" t="s">
        <v>285</v>
      </c>
      <c r="B45" s="22">
        <v>350</v>
      </c>
      <c r="C45" s="22">
        <v>350</v>
      </c>
      <c r="D45" s="22">
        <v>397.4</v>
      </c>
      <c r="E45" s="23">
        <f t="shared" si="2"/>
        <v>1.1354285714285715</v>
      </c>
      <c r="F45" s="20">
        <v>414.7</v>
      </c>
    </row>
    <row r="46" spans="1:6" ht="12.75">
      <c r="A46" s="21" t="s">
        <v>405</v>
      </c>
      <c r="B46" s="22">
        <v>0</v>
      </c>
      <c r="C46" s="22">
        <v>146.3</v>
      </c>
      <c r="D46" s="22">
        <v>146.2</v>
      </c>
      <c r="E46" s="23">
        <f t="shared" si="2"/>
        <v>0.9993164730006834</v>
      </c>
      <c r="F46" s="20">
        <v>0</v>
      </c>
    </row>
    <row r="47" spans="1:6" ht="12.75">
      <c r="A47" s="21" t="s">
        <v>406</v>
      </c>
      <c r="B47" s="22">
        <v>0</v>
      </c>
      <c r="C47" s="22">
        <v>-4000</v>
      </c>
      <c r="D47" s="22">
        <v>-4000</v>
      </c>
      <c r="E47" s="23">
        <f t="shared" si="2"/>
        <v>1</v>
      </c>
      <c r="F47" s="20">
        <v>-4000</v>
      </c>
    </row>
    <row r="48" spans="1:6" ht="12.75">
      <c r="A48" s="21" t="s">
        <v>17</v>
      </c>
      <c r="B48" s="22">
        <v>306853</v>
      </c>
      <c r="C48" s="22">
        <v>342358.9</v>
      </c>
      <c r="D48" s="22">
        <v>227406.2</v>
      </c>
      <c r="E48" s="23">
        <f t="shared" si="2"/>
        <v>0.6642333527768666</v>
      </c>
      <c r="F48" s="20">
        <v>83588</v>
      </c>
    </row>
    <row r="49" spans="1:6" ht="12.75">
      <c r="A49" s="21" t="s">
        <v>286</v>
      </c>
      <c r="B49" s="32">
        <v>0</v>
      </c>
      <c r="C49" s="32">
        <v>5800</v>
      </c>
      <c r="D49" s="32">
        <v>5800</v>
      </c>
      <c r="E49" s="23">
        <f t="shared" si="2"/>
        <v>1</v>
      </c>
      <c r="F49" s="20">
        <v>10700</v>
      </c>
    </row>
    <row r="50" spans="1:6" ht="12.75">
      <c r="A50" s="21" t="s">
        <v>407</v>
      </c>
      <c r="B50" s="32">
        <v>0</v>
      </c>
      <c r="C50" s="32">
        <v>-2000</v>
      </c>
      <c r="D50" s="32">
        <v>-2000</v>
      </c>
      <c r="E50" s="23">
        <f t="shared" si="2"/>
        <v>1</v>
      </c>
      <c r="F50" s="20">
        <v>0</v>
      </c>
    </row>
    <row r="51" spans="1:6" ht="12.75">
      <c r="A51" s="21" t="s">
        <v>408</v>
      </c>
      <c r="B51" s="32">
        <v>0</v>
      </c>
      <c r="C51" s="32">
        <v>0</v>
      </c>
      <c r="D51" s="32">
        <v>0</v>
      </c>
      <c r="E51" s="23">
        <v>0</v>
      </c>
      <c r="F51" s="20">
        <v>4000</v>
      </c>
    </row>
    <row r="52" spans="1:6" ht="12.75">
      <c r="A52" s="33" t="s">
        <v>409</v>
      </c>
      <c r="B52" s="34">
        <v>0</v>
      </c>
      <c r="C52" s="34">
        <v>0</v>
      </c>
      <c r="D52" s="34">
        <v>0</v>
      </c>
      <c r="E52" s="27">
        <v>0</v>
      </c>
      <c r="F52" s="28">
        <v>360</v>
      </c>
    </row>
    <row r="53" spans="1:6" ht="18.75" customHeight="1">
      <c r="A53" s="344" t="s">
        <v>16</v>
      </c>
      <c r="B53" s="342">
        <f>B42+B44+B45+B48+B50</f>
        <v>562341</v>
      </c>
      <c r="C53" s="342">
        <f>SUM(C41:C52)</f>
        <v>649691</v>
      </c>
      <c r="D53" s="342">
        <f>SUM(D41:D52)</f>
        <v>541798.6000000001</v>
      </c>
      <c r="E53" s="343">
        <f t="shared" si="2"/>
        <v>0.8339327464902547</v>
      </c>
      <c r="F53" s="342">
        <f>SUM(F41:F52)</f>
        <v>366514.3</v>
      </c>
    </row>
    <row r="54" spans="1:6" ht="26.25" customHeight="1">
      <c r="A54" s="35" t="s">
        <v>347</v>
      </c>
      <c r="B54" s="29">
        <f>B39+B53</f>
        <v>640912.1</v>
      </c>
      <c r="C54" s="29">
        <f>C39+C53</f>
        <v>756200.7</v>
      </c>
      <c r="D54" s="39">
        <f>D39+D53</f>
        <v>652610.3</v>
      </c>
      <c r="E54" s="30">
        <f t="shared" si="2"/>
        <v>0.8630120284204975</v>
      </c>
      <c r="F54" s="29">
        <f>F39+F53</f>
        <v>447733.3</v>
      </c>
    </row>
    <row r="55" spans="1:6" ht="18.75" customHeight="1">
      <c r="A55" s="344" t="s">
        <v>468</v>
      </c>
      <c r="B55" s="342">
        <v>2100</v>
      </c>
      <c r="C55" s="346">
        <v>-44858.9</v>
      </c>
      <c r="D55" s="346">
        <v>-34186.3</v>
      </c>
      <c r="E55" s="343">
        <f t="shared" si="2"/>
        <v>0.7620851157741274</v>
      </c>
      <c r="F55" s="347">
        <v>15205.1</v>
      </c>
    </row>
    <row r="56" spans="1:6" ht="26.25" customHeight="1">
      <c r="A56" s="40" t="s">
        <v>348</v>
      </c>
      <c r="B56" s="41">
        <f>B54+B55</f>
        <v>643012.1</v>
      </c>
      <c r="C56" s="41">
        <f>C54+C55</f>
        <v>711341.7999999999</v>
      </c>
      <c r="D56" s="41">
        <f>D54+D55</f>
        <v>618424</v>
      </c>
      <c r="E56" s="30">
        <f t="shared" si="2"/>
        <v>0.8693767187588303</v>
      </c>
      <c r="F56" s="41">
        <f>F54+F55</f>
        <v>462938.39999999997</v>
      </c>
    </row>
    <row r="57" spans="1:5" ht="12.75">
      <c r="A57" s="42"/>
      <c r="B57" s="42"/>
      <c r="C57" s="42"/>
      <c r="D57" s="42"/>
      <c r="E57" s="42"/>
    </row>
    <row r="58" spans="1:5" ht="12.75">
      <c r="A58" s="42"/>
      <c r="B58" s="42"/>
      <c r="C58" s="42"/>
      <c r="D58" s="42"/>
      <c r="E58" s="42"/>
    </row>
    <row r="59" spans="1:5" ht="12.75">
      <c r="A59" s="42"/>
      <c r="B59" s="42"/>
      <c r="C59" s="42"/>
      <c r="D59" s="42"/>
      <c r="E59" s="42"/>
    </row>
    <row r="60" spans="1:5" ht="12.75">
      <c r="A60" s="42"/>
      <c r="B60" s="42"/>
      <c r="C60" s="42"/>
      <c r="D60" s="42"/>
      <c r="E60" s="42"/>
    </row>
    <row r="61" spans="1:5" ht="12.75">
      <c r="A61" s="42"/>
      <c r="B61" s="42"/>
      <c r="C61" s="42"/>
      <c r="D61" s="42"/>
      <c r="E61" s="42"/>
    </row>
    <row r="62" spans="1:5" ht="12.75">
      <c r="A62" s="42"/>
      <c r="B62" s="42"/>
      <c r="C62" s="42"/>
      <c r="D62" s="42"/>
      <c r="E62" s="42"/>
    </row>
    <row r="63" spans="1:5" ht="12.75">
      <c r="A63" s="42"/>
      <c r="B63" s="42"/>
      <c r="C63" s="42"/>
      <c r="D63" s="42"/>
      <c r="E63" s="42"/>
    </row>
    <row r="64" spans="1:5" ht="12.75">
      <c r="A64" s="42"/>
      <c r="B64" s="42"/>
      <c r="C64" s="42"/>
      <c r="D64" s="42"/>
      <c r="E64" s="42"/>
    </row>
    <row r="65" spans="1:5" ht="12.75">
      <c r="A65" s="42"/>
      <c r="B65" s="42"/>
      <c r="C65" s="42"/>
      <c r="D65" s="42"/>
      <c r="E65" s="42"/>
    </row>
    <row r="66" spans="1:5" ht="12.75">
      <c r="A66" s="42"/>
      <c r="B66" s="42"/>
      <c r="C66" s="42"/>
      <c r="D66" s="42"/>
      <c r="E66" s="42"/>
    </row>
    <row r="67" spans="1:5" ht="12.75">
      <c r="A67" s="42"/>
      <c r="B67" s="42"/>
      <c r="C67" s="42"/>
      <c r="D67" s="42"/>
      <c r="E67" s="42"/>
    </row>
    <row r="68" spans="1:5" ht="12.75">
      <c r="A68" s="42"/>
      <c r="B68" s="43"/>
      <c r="C68" s="43"/>
      <c r="D68" s="43"/>
      <c r="E68" s="44"/>
    </row>
    <row r="69" spans="1:5" ht="12.75">
      <c r="A69" s="42"/>
      <c r="B69" s="42"/>
      <c r="C69" s="42"/>
      <c r="D69" s="42"/>
      <c r="E69" s="44"/>
    </row>
    <row r="70" spans="1:5" ht="12.75">
      <c r="A70" s="42"/>
      <c r="B70" s="43"/>
      <c r="C70" s="43"/>
      <c r="D70" s="43"/>
      <c r="E70" s="44"/>
    </row>
    <row r="71" spans="1:5" ht="12.75">
      <c r="A71" s="42"/>
      <c r="B71" s="42"/>
      <c r="C71" s="42"/>
      <c r="D71" s="42"/>
      <c r="E71" s="44"/>
    </row>
    <row r="72" spans="1:5" ht="12.75">
      <c r="A72" s="42"/>
      <c r="B72" s="43"/>
      <c r="C72" s="43"/>
      <c r="D72" s="43"/>
      <c r="E72" s="44"/>
    </row>
    <row r="73" spans="1:5" ht="12.75">
      <c r="A73" s="42"/>
      <c r="B73" s="42"/>
      <c r="C73" s="42"/>
      <c r="D73" s="42"/>
      <c r="E73" s="44"/>
    </row>
    <row r="74" spans="1:5" ht="12.75">
      <c r="A74" s="42"/>
      <c r="B74" s="42"/>
      <c r="C74" s="42"/>
      <c r="D74" s="42"/>
      <c r="E74" s="44"/>
    </row>
    <row r="75" spans="1:5" ht="12.75">
      <c r="A75" s="42"/>
      <c r="B75" s="43"/>
      <c r="C75" s="43"/>
      <c r="D75" s="43"/>
      <c r="E75" s="44"/>
    </row>
    <row r="76" spans="1:5" ht="12.75">
      <c r="A76" s="42"/>
      <c r="B76" s="43"/>
      <c r="C76" s="43"/>
      <c r="D76" s="43"/>
      <c r="E76" s="44"/>
    </row>
    <row r="77" spans="1:5" ht="12.75">
      <c r="A77" s="42"/>
      <c r="B77" s="42"/>
      <c r="C77" s="42"/>
      <c r="D77" s="42"/>
      <c r="E77" s="42"/>
    </row>
    <row r="78" spans="1:5" ht="12.75">
      <c r="A78" s="42"/>
      <c r="B78" s="43"/>
      <c r="C78" s="43"/>
      <c r="D78" s="43"/>
      <c r="E78" s="44"/>
    </row>
    <row r="79" spans="1:5" ht="12.75">
      <c r="A79" s="42"/>
      <c r="B79" s="42"/>
      <c r="C79" s="42"/>
      <c r="D79" s="42"/>
      <c r="E79" s="42"/>
    </row>
    <row r="80" spans="1:5" ht="12.75">
      <c r="A80" s="42"/>
      <c r="B80" s="42"/>
      <c r="C80" s="42"/>
      <c r="D80" s="42"/>
      <c r="E80" s="42"/>
    </row>
    <row r="81" spans="1:5" ht="12.75">
      <c r="A81" s="42"/>
      <c r="B81" s="42"/>
      <c r="C81" s="42"/>
      <c r="D81" s="42"/>
      <c r="E81" s="42"/>
    </row>
    <row r="82" spans="1:5" ht="12.75">
      <c r="A82" s="42"/>
      <c r="B82" s="43"/>
      <c r="C82" s="43"/>
      <c r="D82" s="43"/>
      <c r="E82" s="44"/>
    </row>
    <row r="83" spans="1:5" ht="12.75">
      <c r="A83" s="42"/>
      <c r="B83" s="42"/>
      <c r="C83" s="42"/>
      <c r="D83" s="42"/>
      <c r="E83" s="42"/>
    </row>
    <row r="84" spans="1:5" ht="12.75">
      <c r="A84" s="42"/>
      <c r="B84" s="43"/>
      <c r="C84" s="43"/>
      <c r="D84" s="43"/>
      <c r="E84" s="44"/>
    </row>
    <row r="85" spans="1:5" ht="12.75">
      <c r="A85" s="42"/>
      <c r="B85" s="42"/>
      <c r="C85" s="42"/>
      <c r="D85" s="42"/>
      <c r="E85" s="44"/>
    </row>
    <row r="86" spans="1:5" ht="12.75">
      <c r="A86" s="42"/>
      <c r="B86" s="42"/>
      <c r="C86" s="42"/>
      <c r="D86" s="42"/>
      <c r="E86" s="44"/>
    </row>
    <row r="87" spans="1:5" ht="12.75">
      <c r="A87" s="42"/>
      <c r="B87" s="42"/>
      <c r="C87" s="42"/>
      <c r="D87" s="42"/>
      <c r="E87" s="44"/>
    </row>
    <row r="88" spans="1:5" ht="12.75">
      <c r="A88" s="42"/>
      <c r="B88" s="42"/>
      <c r="C88" s="42"/>
      <c r="D88" s="42"/>
      <c r="E88" s="44"/>
    </row>
    <row r="89" spans="1:5" ht="12.75">
      <c r="A89" s="42"/>
      <c r="B89" s="43"/>
      <c r="C89" s="43"/>
      <c r="D89" s="43"/>
      <c r="E89" s="44"/>
    </row>
    <row r="90" spans="1:5" ht="12.75">
      <c r="A90" s="42"/>
      <c r="B90" s="43"/>
      <c r="C90" s="43"/>
      <c r="D90" s="43"/>
      <c r="E90" s="44"/>
    </row>
    <row r="91" spans="1:5" ht="12.75">
      <c r="A91" s="42"/>
      <c r="B91" s="42"/>
      <c r="C91" s="42"/>
      <c r="D91" s="43"/>
      <c r="E91" s="44"/>
    </row>
    <row r="92" spans="1:5" ht="12.75">
      <c r="A92" s="42"/>
      <c r="B92" s="42"/>
      <c r="C92" s="42"/>
      <c r="D92" s="42"/>
      <c r="E92" s="44"/>
    </row>
    <row r="93" spans="1:5" ht="12.75">
      <c r="A93" s="42"/>
      <c r="B93" s="42"/>
      <c r="C93" s="42"/>
      <c r="D93" s="43"/>
      <c r="E93" s="44"/>
    </row>
    <row r="94" spans="1:5" ht="12.75">
      <c r="A94" s="42"/>
      <c r="B94" s="42"/>
      <c r="C94" s="42"/>
      <c r="D94" s="42"/>
      <c r="E94" s="42"/>
    </row>
    <row r="95" spans="1:5" ht="12.75">
      <c r="A95" s="42"/>
      <c r="B95" s="42"/>
      <c r="C95" s="43"/>
      <c r="D95" s="43"/>
      <c r="E95" s="44"/>
    </row>
    <row r="96" spans="1:5" ht="12.75">
      <c r="A96" s="42"/>
      <c r="B96" s="42"/>
      <c r="C96" s="42"/>
      <c r="D96" s="42"/>
      <c r="E96" s="44"/>
    </row>
    <row r="97" spans="1:5" ht="12.75">
      <c r="A97" s="42"/>
      <c r="B97" s="42"/>
      <c r="C97" s="42"/>
      <c r="D97" s="42"/>
      <c r="E97" s="44"/>
    </row>
    <row r="98" spans="1:5" ht="12.75">
      <c r="A98" s="42"/>
      <c r="B98" s="42"/>
      <c r="C98" s="42"/>
      <c r="D98" s="42"/>
      <c r="E98" s="44"/>
    </row>
    <row r="99" spans="1:5" ht="12.75">
      <c r="A99" s="42"/>
      <c r="B99" s="42"/>
      <c r="C99" s="42"/>
      <c r="D99" s="42"/>
      <c r="E99" s="44"/>
    </row>
    <row r="100" spans="1:5" ht="12.75">
      <c r="A100" s="42"/>
      <c r="B100" s="43"/>
      <c r="C100" s="43"/>
      <c r="D100" s="43"/>
      <c r="E100" s="44"/>
    </row>
    <row r="101" spans="1:5" ht="12.75">
      <c r="A101" s="42"/>
      <c r="B101" s="42"/>
      <c r="C101" s="42"/>
      <c r="D101" s="42"/>
      <c r="E101" s="42"/>
    </row>
    <row r="102" spans="1:5" ht="12.75">
      <c r="A102" s="42"/>
      <c r="B102" s="43"/>
      <c r="C102" s="43"/>
      <c r="D102" s="43"/>
      <c r="E102" s="44"/>
    </row>
    <row r="103" spans="1:5" ht="12.75">
      <c r="A103" s="42"/>
      <c r="B103" s="42"/>
      <c r="C103" s="42"/>
      <c r="D103" s="42"/>
      <c r="E103" s="42"/>
    </row>
    <row r="104" spans="1:5" ht="12.75">
      <c r="A104" s="42"/>
      <c r="B104" s="43"/>
      <c r="C104" s="43"/>
      <c r="D104" s="43"/>
      <c r="E104" s="44"/>
    </row>
    <row r="105" spans="1:5" ht="12.75">
      <c r="A105" s="42"/>
      <c r="B105" s="42"/>
      <c r="C105" s="42"/>
      <c r="D105" s="42"/>
      <c r="E105" s="42"/>
    </row>
    <row r="106" spans="1:5" ht="12.75">
      <c r="A106" s="42"/>
      <c r="B106" s="42"/>
      <c r="C106" s="42"/>
      <c r="D106" s="42"/>
      <c r="E106" s="42"/>
    </row>
    <row r="107" spans="1:5" ht="12.75">
      <c r="A107" s="42"/>
      <c r="B107" s="42"/>
      <c r="C107" s="42"/>
      <c r="D107" s="43"/>
      <c r="E107" s="44"/>
    </row>
    <row r="108" spans="1:5" ht="12.75">
      <c r="A108" s="42"/>
      <c r="B108" s="43"/>
      <c r="C108" s="43"/>
      <c r="D108" s="43"/>
      <c r="E108" s="44"/>
    </row>
    <row r="109" spans="1:5" ht="12.75">
      <c r="A109" s="42"/>
      <c r="B109" s="43"/>
      <c r="C109" s="43"/>
      <c r="D109" s="43"/>
      <c r="E109" s="44"/>
    </row>
    <row r="110" spans="1:5" ht="12.75">
      <c r="A110" s="42"/>
      <c r="B110" s="42"/>
      <c r="C110" s="42"/>
      <c r="D110" s="42"/>
      <c r="E110" s="44"/>
    </row>
    <row r="111" spans="1:5" ht="12.75">
      <c r="A111" s="42"/>
      <c r="B111" s="42"/>
      <c r="C111" s="42"/>
      <c r="D111" s="42"/>
      <c r="E111" s="44"/>
    </row>
    <row r="112" spans="1:5" ht="12.75">
      <c r="A112" s="42"/>
      <c r="B112" s="43"/>
      <c r="C112" s="43"/>
      <c r="D112" s="43"/>
      <c r="E112" s="44"/>
    </row>
    <row r="113" spans="1:5" ht="12.75">
      <c r="A113" s="42"/>
      <c r="B113" s="42"/>
      <c r="C113" s="43"/>
      <c r="D113" s="42"/>
      <c r="E113" s="44"/>
    </row>
    <row r="114" spans="1:5" ht="12.75">
      <c r="A114" s="42"/>
      <c r="B114" s="42"/>
      <c r="C114" s="43"/>
      <c r="D114" s="43"/>
      <c r="E114" s="44"/>
    </row>
    <row r="115" spans="1:5" ht="12.75">
      <c r="A115" s="42"/>
      <c r="B115" s="42"/>
      <c r="C115" s="42"/>
      <c r="D115" s="42"/>
      <c r="E115" s="42"/>
    </row>
    <row r="116" spans="1:5" ht="12.75">
      <c r="A116" s="42"/>
      <c r="B116" s="43"/>
      <c r="C116" s="43"/>
      <c r="D116" s="43"/>
      <c r="E116" s="44"/>
    </row>
    <row r="117" spans="1:5" ht="12.75">
      <c r="A117" s="42"/>
      <c r="B117" s="42"/>
      <c r="C117" s="42"/>
      <c r="D117" s="42"/>
      <c r="E117" s="42"/>
    </row>
    <row r="118" spans="1:5" ht="12.75">
      <c r="A118" s="42"/>
      <c r="B118" s="43"/>
      <c r="C118" s="43"/>
      <c r="D118" s="43"/>
      <c r="E118" s="44"/>
    </row>
    <row r="119" spans="1:5" ht="12.75">
      <c r="A119" s="42"/>
      <c r="B119" s="42"/>
      <c r="C119" s="42"/>
      <c r="D119" s="42"/>
      <c r="E119" s="42"/>
    </row>
    <row r="120" spans="1:5" ht="12.75">
      <c r="A120" s="42"/>
      <c r="B120" s="43"/>
      <c r="C120" s="43"/>
      <c r="D120" s="43"/>
      <c r="E120" s="44"/>
    </row>
    <row r="121" spans="1:5" ht="12.75">
      <c r="A121" s="42"/>
      <c r="B121" s="42"/>
      <c r="C121" s="42"/>
      <c r="D121" s="42"/>
      <c r="E121" s="42"/>
    </row>
    <row r="122" spans="1:5" ht="12.75">
      <c r="A122" s="42"/>
      <c r="B122" s="43"/>
      <c r="C122" s="43"/>
      <c r="D122" s="43"/>
      <c r="E122" s="44"/>
    </row>
    <row r="123" spans="1:5" ht="12.75">
      <c r="A123" s="42"/>
      <c r="B123" s="42"/>
      <c r="C123" s="42"/>
      <c r="D123" s="42"/>
      <c r="E123" s="42"/>
    </row>
    <row r="124" spans="1:5" ht="12.75">
      <c r="A124" s="42"/>
      <c r="B124" s="42"/>
      <c r="C124" s="42"/>
      <c r="D124" s="42"/>
      <c r="E124" s="42"/>
    </row>
    <row r="125" spans="1:5" ht="12.75">
      <c r="A125" s="42"/>
      <c r="B125" s="42"/>
      <c r="C125" s="42"/>
      <c r="D125" s="42"/>
      <c r="E125" s="42"/>
    </row>
    <row r="126" spans="1:5" ht="12.75">
      <c r="A126" s="42"/>
      <c r="B126" s="42"/>
      <c r="C126" s="42"/>
      <c r="D126" s="42"/>
      <c r="E126" s="42"/>
    </row>
    <row r="127" spans="1:5" ht="12.75">
      <c r="A127" s="42"/>
      <c r="B127" s="42"/>
      <c r="C127" s="42"/>
      <c r="D127" s="42"/>
      <c r="E127" s="42"/>
    </row>
    <row r="128" spans="1:5" ht="12.75">
      <c r="A128" s="42"/>
      <c r="B128" s="42"/>
      <c r="C128" s="42"/>
      <c r="D128" s="42"/>
      <c r="E128" s="42"/>
    </row>
    <row r="129" spans="1:5" ht="12.75">
      <c r="A129" s="42"/>
      <c r="B129" s="42"/>
      <c r="C129" s="42"/>
      <c r="D129" s="42"/>
      <c r="E129" s="42"/>
    </row>
    <row r="130" spans="1:5" ht="12.75">
      <c r="A130" s="42"/>
      <c r="B130" s="42"/>
      <c r="C130" s="42"/>
      <c r="D130" s="42"/>
      <c r="E130" s="42"/>
    </row>
    <row r="131" spans="1:5" ht="12.75">
      <c r="A131" s="42"/>
      <c r="B131" s="42"/>
      <c r="C131" s="42"/>
      <c r="D131" s="42"/>
      <c r="E131" s="42"/>
    </row>
    <row r="132" spans="1:5" ht="12.75">
      <c r="A132" s="42"/>
      <c r="B132" s="42"/>
      <c r="C132" s="42"/>
      <c r="D132" s="42"/>
      <c r="E132" s="42"/>
    </row>
    <row r="133" spans="1:5" ht="12.75">
      <c r="A133" s="42"/>
      <c r="B133" s="42"/>
      <c r="C133" s="42"/>
      <c r="D133" s="42"/>
      <c r="E133" s="42"/>
    </row>
    <row r="134" spans="1:5" ht="12.75">
      <c r="A134" s="42"/>
      <c r="B134" s="42"/>
      <c r="C134" s="42"/>
      <c r="D134" s="42"/>
      <c r="E134" s="42"/>
    </row>
    <row r="135" spans="1:5" ht="12.75">
      <c r="A135" s="42"/>
      <c r="B135" s="42"/>
      <c r="C135" s="42"/>
      <c r="D135" s="42"/>
      <c r="E135" s="42"/>
    </row>
    <row r="136" spans="1:5" ht="12.75">
      <c r="A136" s="42"/>
      <c r="B136" s="42"/>
      <c r="C136" s="42"/>
      <c r="D136" s="42"/>
      <c r="E136" s="42"/>
    </row>
    <row r="137" spans="1:5" ht="12.75">
      <c r="A137" s="42"/>
      <c r="B137" s="42"/>
      <c r="C137" s="42"/>
      <c r="D137" s="42"/>
      <c r="E137" s="42"/>
    </row>
    <row r="138" spans="1:5" ht="12.75">
      <c r="A138" s="42"/>
      <c r="B138" s="42"/>
      <c r="C138" s="42"/>
      <c r="D138" s="42"/>
      <c r="E138" s="42"/>
    </row>
    <row r="139" spans="1:5" ht="12.75">
      <c r="A139" s="42"/>
      <c r="B139" s="42"/>
      <c r="C139" s="42"/>
      <c r="D139" s="42"/>
      <c r="E139" s="42"/>
    </row>
    <row r="140" spans="1:5" ht="12.75">
      <c r="A140" s="42"/>
      <c r="B140" s="42"/>
      <c r="C140" s="42"/>
      <c r="D140" s="42"/>
      <c r="E140" s="42"/>
    </row>
    <row r="141" spans="1:5" ht="12.75">
      <c r="A141" s="42"/>
      <c r="B141" s="42"/>
      <c r="C141" s="42"/>
      <c r="D141" s="42"/>
      <c r="E141" s="42"/>
    </row>
    <row r="142" spans="1:5" ht="12.75">
      <c r="A142" s="42"/>
      <c r="B142" s="42"/>
      <c r="C142" s="42"/>
      <c r="D142" s="42"/>
      <c r="E142" s="42"/>
    </row>
    <row r="143" spans="1:5" ht="12.75">
      <c r="A143" s="42"/>
      <c r="B143" s="42"/>
      <c r="C143" s="42"/>
      <c r="D143" s="42"/>
      <c r="E143" s="42"/>
    </row>
    <row r="144" spans="1:5" ht="12.75">
      <c r="A144" s="42"/>
      <c r="B144" s="42"/>
      <c r="C144" s="42"/>
      <c r="D144" s="42"/>
      <c r="E144" s="42"/>
    </row>
    <row r="145" spans="1:5" ht="12.75">
      <c r="A145" s="42"/>
      <c r="B145" s="42"/>
      <c r="C145" s="42"/>
      <c r="D145" s="42"/>
      <c r="E145" s="42"/>
    </row>
    <row r="146" spans="1:5" ht="12.75">
      <c r="A146" s="42"/>
      <c r="B146" s="42"/>
      <c r="C146" s="42"/>
      <c r="D146" s="42"/>
      <c r="E146" s="42"/>
    </row>
    <row r="147" spans="1:5" ht="12.75">
      <c r="A147" s="42"/>
      <c r="B147" s="42"/>
      <c r="C147" s="42"/>
      <c r="D147" s="42"/>
      <c r="E147" s="42"/>
    </row>
    <row r="148" spans="1:5" ht="12.75">
      <c r="A148" s="42"/>
      <c r="B148" s="42"/>
      <c r="C148" s="42"/>
      <c r="D148" s="42"/>
      <c r="E148" s="42"/>
    </row>
    <row r="149" spans="1:5" ht="12.75">
      <c r="A149" s="42"/>
      <c r="B149" s="42"/>
      <c r="C149" s="42"/>
      <c r="D149" s="42"/>
      <c r="E149" s="42"/>
    </row>
    <row r="150" spans="1:5" ht="12.75">
      <c r="A150" s="42"/>
      <c r="B150" s="42"/>
      <c r="C150" s="42"/>
      <c r="D150" s="42"/>
      <c r="E150" s="42"/>
    </row>
    <row r="151" spans="1:5" ht="12.75">
      <c r="A151" s="42"/>
      <c r="B151" s="42"/>
      <c r="C151" s="42"/>
      <c r="D151" s="42"/>
      <c r="E151" s="42"/>
    </row>
    <row r="152" spans="1:5" ht="12.75">
      <c r="A152" s="42"/>
      <c r="B152" s="42"/>
      <c r="C152" s="42"/>
      <c r="D152" s="42"/>
      <c r="E152" s="42"/>
    </row>
    <row r="153" spans="1:5" ht="12.75">
      <c r="A153" s="42"/>
      <c r="B153" s="42"/>
      <c r="C153" s="42"/>
      <c r="D153" s="42"/>
      <c r="E153" s="42"/>
    </row>
    <row r="154" spans="1:5" ht="12.75">
      <c r="A154" s="42"/>
      <c r="B154" s="42"/>
      <c r="C154" s="42"/>
      <c r="D154" s="42"/>
      <c r="E154" s="42"/>
    </row>
    <row r="155" spans="1:5" ht="12.75">
      <c r="A155" s="42"/>
      <c r="B155" s="42"/>
      <c r="C155" s="42"/>
      <c r="D155" s="42"/>
      <c r="E155" s="42"/>
    </row>
    <row r="156" spans="1:5" ht="12.75">
      <c r="A156" s="42"/>
      <c r="B156" s="42"/>
      <c r="C156" s="42"/>
      <c r="D156" s="42"/>
      <c r="E156" s="42"/>
    </row>
    <row r="157" spans="1:5" ht="12.75">
      <c r="A157" s="42"/>
      <c r="B157" s="42"/>
      <c r="C157" s="42"/>
      <c r="D157" s="42"/>
      <c r="E157" s="42"/>
    </row>
    <row r="158" spans="1:5" ht="12.75">
      <c r="A158" s="42"/>
      <c r="B158" s="42"/>
      <c r="C158" s="42"/>
      <c r="D158" s="42"/>
      <c r="E158" s="42"/>
    </row>
    <row r="159" spans="1:5" ht="12.75">
      <c r="A159" s="42"/>
      <c r="B159" s="42"/>
      <c r="C159" s="42"/>
      <c r="D159" s="42"/>
      <c r="E159" s="42"/>
    </row>
    <row r="160" spans="1:5" ht="12.75">
      <c r="A160" s="42"/>
      <c r="B160" s="42"/>
      <c r="C160" s="42"/>
      <c r="D160" s="42"/>
      <c r="E160" s="42"/>
    </row>
    <row r="161" spans="1:5" ht="12.75">
      <c r="A161" s="42"/>
      <c r="B161" s="42"/>
      <c r="C161" s="42"/>
      <c r="D161" s="42"/>
      <c r="E161" s="42"/>
    </row>
    <row r="162" spans="1:5" ht="12.75">
      <c r="A162" s="42"/>
      <c r="B162" s="42"/>
      <c r="C162" s="42"/>
      <c r="D162" s="42"/>
      <c r="E162" s="42"/>
    </row>
    <row r="163" spans="1:5" ht="12.75">
      <c r="A163" s="42"/>
      <c r="B163" s="42"/>
      <c r="C163" s="42"/>
      <c r="D163" s="42"/>
      <c r="E163" s="42"/>
    </row>
    <row r="164" spans="1:5" ht="12.75">
      <c r="A164" s="42"/>
      <c r="B164" s="42"/>
      <c r="C164" s="42"/>
      <c r="D164" s="42"/>
      <c r="E164" s="42"/>
    </row>
    <row r="165" spans="1:5" ht="12.75">
      <c r="A165" s="42"/>
      <c r="B165" s="42"/>
      <c r="C165" s="42"/>
      <c r="D165" s="42"/>
      <c r="E165" s="42"/>
    </row>
    <row r="166" spans="1:5" ht="12.75">
      <c r="A166" s="42"/>
      <c r="B166" s="42"/>
      <c r="C166" s="42"/>
      <c r="D166" s="42"/>
      <c r="E166" s="42"/>
    </row>
    <row r="167" spans="1:5" ht="12.75">
      <c r="A167" s="42"/>
      <c r="B167" s="42"/>
      <c r="C167" s="42"/>
      <c r="D167" s="42"/>
      <c r="E167" s="42"/>
    </row>
    <row r="168" spans="1:5" ht="12.75">
      <c r="A168" s="42"/>
      <c r="B168" s="42"/>
      <c r="C168" s="42"/>
      <c r="D168" s="42"/>
      <c r="E168" s="42"/>
    </row>
    <row r="169" spans="1:5" ht="12.75">
      <c r="A169" s="42"/>
      <c r="B169" s="42"/>
      <c r="C169" s="42"/>
      <c r="D169" s="42"/>
      <c r="E169" s="42"/>
    </row>
    <row r="170" spans="1:5" ht="12.75">
      <c r="A170" s="42"/>
      <c r="B170" s="42"/>
      <c r="C170" s="42"/>
      <c r="D170" s="42"/>
      <c r="E170" s="42"/>
    </row>
    <row r="171" spans="1:5" ht="12.75">
      <c r="A171" s="42"/>
      <c r="B171" s="42"/>
      <c r="C171" s="42"/>
      <c r="D171" s="42"/>
      <c r="E171" s="42"/>
    </row>
    <row r="172" spans="1:5" ht="12.75">
      <c r="A172" s="42"/>
      <c r="B172" s="42"/>
      <c r="C172" s="42"/>
      <c r="D172" s="42"/>
      <c r="E172" s="42"/>
    </row>
    <row r="173" spans="1:5" ht="12.75">
      <c r="A173" s="42"/>
      <c r="B173" s="42"/>
      <c r="C173" s="42"/>
      <c r="D173" s="42"/>
      <c r="E173" s="42"/>
    </row>
    <row r="174" spans="1:5" ht="12.75">
      <c r="A174" s="42"/>
      <c r="B174" s="42"/>
      <c r="C174" s="42"/>
      <c r="D174" s="42"/>
      <c r="E174" s="42"/>
    </row>
    <row r="175" spans="1:5" ht="12.75">
      <c r="A175" s="42"/>
      <c r="B175" s="42"/>
      <c r="C175" s="42"/>
      <c r="D175" s="42"/>
      <c r="E175" s="42"/>
    </row>
    <row r="176" spans="1:5" ht="12.75">
      <c r="A176" s="42"/>
      <c r="B176" s="42"/>
      <c r="C176" s="42"/>
      <c r="D176" s="42"/>
      <c r="E176" s="42"/>
    </row>
    <row r="177" spans="1:5" ht="12.75">
      <c r="A177" s="42"/>
      <c r="B177" s="42"/>
      <c r="C177" s="42"/>
      <c r="D177" s="42"/>
      <c r="E177" s="42"/>
    </row>
    <row r="178" spans="1:5" ht="12.75">
      <c r="A178" s="42"/>
      <c r="B178" s="42"/>
      <c r="C178" s="42"/>
      <c r="D178" s="42"/>
      <c r="E178" s="42"/>
    </row>
    <row r="179" spans="1:5" ht="12.75">
      <c r="A179" s="42"/>
      <c r="B179" s="42"/>
      <c r="C179" s="42"/>
      <c r="D179" s="42"/>
      <c r="E179" s="42"/>
    </row>
    <row r="180" spans="1:5" ht="12.75">
      <c r="A180" s="42"/>
      <c r="B180" s="42"/>
      <c r="C180" s="42"/>
      <c r="D180" s="42"/>
      <c r="E180" s="42"/>
    </row>
    <row r="181" spans="1:5" ht="12.75">
      <c r="A181" s="42"/>
      <c r="B181" s="42"/>
      <c r="C181" s="42"/>
      <c r="D181" s="42"/>
      <c r="E181" s="42"/>
    </row>
    <row r="182" spans="1:5" ht="12.75">
      <c r="A182" s="42"/>
      <c r="B182" s="42"/>
      <c r="C182" s="42"/>
      <c r="D182" s="42"/>
      <c r="E182" s="42"/>
    </row>
    <row r="183" spans="1:5" ht="12.75">
      <c r="A183" s="42"/>
      <c r="B183" s="42"/>
      <c r="C183" s="42"/>
      <c r="D183" s="42"/>
      <c r="E183" s="42"/>
    </row>
    <row r="184" spans="1:5" ht="12.75">
      <c r="A184" s="42"/>
      <c r="B184" s="42"/>
      <c r="C184" s="42"/>
      <c r="D184" s="42"/>
      <c r="E184" s="42"/>
    </row>
    <row r="185" spans="1:5" ht="12.75">
      <c r="A185" s="42"/>
      <c r="B185" s="42"/>
      <c r="C185" s="42"/>
      <c r="D185" s="42"/>
      <c r="E185" s="42"/>
    </row>
    <row r="186" spans="1:5" ht="12.75">
      <c r="A186" s="42"/>
      <c r="B186" s="42"/>
      <c r="C186" s="42"/>
      <c r="D186" s="42"/>
      <c r="E186" s="42"/>
    </row>
    <row r="187" spans="1:5" ht="12.75">
      <c r="A187" s="42"/>
      <c r="B187" s="42"/>
      <c r="C187" s="42"/>
      <c r="D187" s="42"/>
      <c r="E187" s="42"/>
    </row>
    <row r="188" spans="1:5" ht="12.75">
      <c r="A188" s="42"/>
      <c r="B188" s="42"/>
      <c r="C188" s="42"/>
      <c r="D188" s="42"/>
      <c r="E188" s="42"/>
    </row>
    <row r="189" spans="1:5" ht="12.75">
      <c r="A189" s="42"/>
      <c r="B189" s="42"/>
      <c r="C189" s="42"/>
      <c r="D189" s="42"/>
      <c r="E189" s="42"/>
    </row>
    <row r="190" spans="1:5" ht="12.75">
      <c r="A190" s="42"/>
      <c r="B190" s="42"/>
      <c r="C190" s="42"/>
      <c r="D190" s="42"/>
      <c r="E190" s="42"/>
    </row>
    <row r="191" spans="1:5" ht="12.75">
      <c r="A191" s="42"/>
      <c r="B191" s="42"/>
      <c r="C191" s="42"/>
      <c r="D191" s="42"/>
      <c r="E191" s="42"/>
    </row>
    <row r="192" spans="1:5" ht="12.75">
      <c r="A192" s="42"/>
      <c r="B192" s="42"/>
      <c r="C192" s="42"/>
      <c r="D192" s="42"/>
      <c r="E192" s="42"/>
    </row>
    <row r="193" spans="1:5" ht="12.75">
      <c r="A193" s="42"/>
      <c r="B193" s="42"/>
      <c r="C193" s="42"/>
      <c r="D193" s="42"/>
      <c r="E193" s="42"/>
    </row>
    <row r="194" spans="1:5" ht="12.75">
      <c r="A194" s="42"/>
      <c r="B194" s="42"/>
      <c r="C194" s="42"/>
      <c r="D194" s="42"/>
      <c r="E194" s="42"/>
    </row>
  </sheetData>
  <sheetProtection/>
  <mergeCells count="1">
    <mergeCell ref="A1:E1"/>
  </mergeCells>
  <hyperlinks>
    <hyperlink ref="A4" location="'2'!A1" display="Správní poplatky"/>
  </hyperlinks>
  <printOptions horizontalCentered="1"/>
  <pageMargins left="0.3937007874015748" right="0.3937007874015748" top="0.52" bottom="0.54" header="0.2755905511811024" footer="0.33"/>
  <pageSetup fitToHeight="1" fitToWidth="1" horizontalDpi="300" verticalDpi="300" orientation="portrait" paperSize="9" scale="94" r:id="rId1"/>
  <headerFooter alignWithMargins="0">
    <oddFooter>&amp;L&amp;"Times New Roman,Obyčejné"&amp;8Rozbor za rok 2002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27.625" style="1" customWidth="1"/>
    <col min="2" max="2" width="7.625" style="1" customWidth="1"/>
    <col min="3" max="4" width="7.875" style="1" customWidth="1"/>
    <col min="5" max="5" width="6.375" style="1" customWidth="1"/>
    <col min="6" max="6" width="6.75390625" style="1" customWidth="1"/>
    <col min="7" max="7" width="7.00390625" style="1" customWidth="1"/>
    <col min="8" max="8" width="8.25390625" style="1" customWidth="1"/>
    <col min="9" max="16384" width="9.125" style="1" customWidth="1"/>
  </cols>
  <sheetData>
    <row r="1" spans="1:11" ht="36.75" customHeight="1" thickBot="1">
      <c r="A1" s="407" t="s">
        <v>450</v>
      </c>
      <c r="B1" s="408"/>
      <c r="C1" s="408"/>
      <c r="D1" s="408"/>
      <c r="E1" s="408"/>
      <c r="F1" s="408"/>
      <c r="G1" s="408"/>
      <c r="H1" s="402" t="s">
        <v>447</v>
      </c>
      <c r="I1" s="406"/>
      <c r="J1" s="154"/>
      <c r="K1" s="154"/>
    </row>
    <row r="2" spans="1:9" ht="42" customHeight="1" thickBot="1">
      <c r="A2" s="316" t="s">
        <v>443</v>
      </c>
      <c r="B2" s="316" t="s">
        <v>68</v>
      </c>
      <c r="C2" s="316" t="s">
        <v>70</v>
      </c>
      <c r="D2" s="338" t="s">
        <v>448</v>
      </c>
      <c r="E2" s="338" t="s">
        <v>442</v>
      </c>
      <c r="F2" s="316" t="s">
        <v>72</v>
      </c>
      <c r="G2" s="316" t="s">
        <v>52</v>
      </c>
      <c r="H2" s="338" t="s">
        <v>449</v>
      </c>
      <c r="I2" s="316" t="s">
        <v>110</v>
      </c>
    </row>
    <row r="3" spans="1:9" ht="12.75">
      <c r="A3" s="305" t="s">
        <v>74</v>
      </c>
      <c r="B3" s="306">
        <v>268</v>
      </c>
      <c r="C3" s="306">
        <v>170</v>
      </c>
      <c r="D3" s="306">
        <v>212</v>
      </c>
      <c r="E3" s="305">
        <v>0</v>
      </c>
      <c r="F3" s="305">
        <v>1</v>
      </c>
      <c r="G3" s="305">
        <v>0</v>
      </c>
      <c r="H3" s="305">
        <v>0</v>
      </c>
      <c r="I3" s="306">
        <f>B3+C3+D3+E3+F3+G3+H3</f>
        <v>651</v>
      </c>
    </row>
    <row r="4" spans="1:9" ht="12.75" customHeight="1">
      <c r="A4" s="307" t="s">
        <v>75</v>
      </c>
      <c r="B4" s="308">
        <v>15</v>
      </c>
      <c r="C4" s="308">
        <v>3</v>
      </c>
      <c r="D4" s="308">
        <v>38</v>
      </c>
      <c r="E4" s="307">
        <v>0</v>
      </c>
      <c r="F4" s="307">
        <v>0</v>
      </c>
      <c r="G4" s="307">
        <v>0</v>
      </c>
      <c r="H4" s="307">
        <v>0</v>
      </c>
      <c r="I4" s="306">
        <f>B4+C4+D4+E4+F4+G4+H4</f>
        <v>56</v>
      </c>
    </row>
    <row r="5" spans="1:9" ht="12.75" customHeight="1">
      <c r="A5" s="307" t="s">
        <v>76</v>
      </c>
      <c r="B5" s="308">
        <v>3297</v>
      </c>
      <c r="C5" s="308">
        <v>2313</v>
      </c>
      <c r="D5" s="308">
        <v>2545</v>
      </c>
      <c r="E5" s="307">
        <v>0</v>
      </c>
      <c r="F5" s="307">
        <v>9</v>
      </c>
      <c r="G5" s="307">
        <v>0</v>
      </c>
      <c r="H5" s="307">
        <v>0</v>
      </c>
      <c r="I5" s="306">
        <f aca="true" t="shared" si="0" ref="I5:I44">B5+C5+D5+E5+F5+G5+H5</f>
        <v>8164</v>
      </c>
    </row>
    <row r="6" spans="1:9" ht="12.75">
      <c r="A6" s="307" t="s">
        <v>75</v>
      </c>
      <c r="B6" s="308">
        <v>179</v>
      </c>
      <c r="C6" s="308">
        <v>18</v>
      </c>
      <c r="D6" s="308">
        <v>285</v>
      </c>
      <c r="E6" s="307">
        <v>0</v>
      </c>
      <c r="F6" s="307">
        <v>0</v>
      </c>
      <c r="G6" s="307">
        <v>0</v>
      </c>
      <c r="H6" s="307">
        <v>0</v>
      </c>
      <c r="I6" s="306">
        <f t="shared" si="0"/>
        <v>482</v>
      </c>
    </row>
    <row r="7" spans="1:9" ht="12.75">
      <c r="A7" s="307" t="s">
        <v>77</v>
      </c>
      <c r="B7" s="308">
        <v>589</v>
      </c>
      <c r="C7" s="308">
        <v>324</v>
      </c>
      <c r="D7" s="308">
        <v>385</v>
      </c>
      <c r="E7" s="307">
        <v>0</v>
      </c>
      <c r="F7" s="307">
        <v>3</v>
      </c>
      <c r="G7" s="307">
        <v>0</v>
      </c>
      <c r="H7" s="307">
        <v>0</v>
      </c>
      <c r="I7" s="306">
        <f t="shared" si="0"/>
        <v>1301</v>
      </c>
    </row>
    <row r="8" spans="1:9" ht="12.75">
      <c r="A8" s="307" t="s">
        <v>75</v>
      </c>
      <c r="B8" s="308">
        <v>31</v>
      </c>
      <c r="C8" s="308">
        <v>4</v>
      </c>
      <c r="D8" s="308">
        <v>29</v>
      </c>
      <c r="E8" s="307">
        <v>0</v>
      </c>
      <c r="F8" s="307">
        <v>0</v>
      </c>
      <c r="G8" s="307">
        <v>0</v>
      </c>
      <c r="H8" s="307">
        <v>0</v>
      </c>
      <c r="I8" s="306">
        <f t="shared" si="0"/>
        <v>64</v>
      </c>
    </row>
    <row r="9" spans="1:9" ht="13.5" thickBot="1">
      <c r="A9" s="309" t="s">
        <v>78</v>
      </c>
      <c r="B9" s="310">
        <v>33</v>
      </c>
      <c r="C9" s="310">
        <v>21</v>
      </c>
      <c r="D9" s="310">
        <v>35</v>
      </c>
      <c r="E9" s="309">
        <v>0</v>
      </c>
      <c r="F9" s="309">
        <v>0</v>
      </c>
      <c r="G9" s="309">
        <v>0</v>
      </c>
      <c r="H9" s="309">
        <v>0</v>
      </c>
      <c r="I9" s="311">
        <f t="shared" si="0"/>
        <v>89</v>
      </c>
    </row>
    <row r="10" spans="1:9" ht="13.5" thickBot="1">
      <c r="A10" s="312" t="s">
        <v>306</v>
      </c>
      <c r="B10" s="273">
        <f aca="true" t="shared" si="1" ref="B10:H10">SUM(B11:B21)</f>
        <v>175472.2</v>
      </c>
      <c r="C10" s="273">
        <f t="shared" si="1"/>
        <v>154853</v>
      </c>
      <c r="D10" s="273">
        <f t="shared" si="1"/>
        <v>106915.59999999999</v>
      </c>
      <c r="E10" s="273">
        <f t="shared" si="1"/>
        <v>191</v>
      </c>
      <c r="F10" s="273">
        <f t="shared" si="1"/>
        <v>1582</v>
      </c>
      <c r="G10" s="273">
        <f t="shared" si="1"/>
        <v>5016</v>
      </c>
      <c r="H10" s="273">
        <f t="shared" si="1"/>
        <v>594068</v>
      </c>
      <c r="I10" s="273">
        <f t="shared" si="0"/>
        <v>1038097.8</v>
      </c>
    </row>
    <row r="11" spans="1:9" ht="12.75">
      <c r="A11" s="305" t="s">
        <v>307</v>
      </c>
      <c r="B11" s="275">
        <v>23092.7</v>
      </c>
      <c r="C11" s="275">
        <v>26849</v>
      </c>
      <c r="D11" s="275">
        <v>10723.4</v>
      </c>
      <c r="E11" s="275">
        <v>183</v>
      </c>
      <c r="F11" s="275">
        <v>930</v>
      </c>
      <c r="G11" s="275">
        <v>1647</v>
      </c>
      <c r="H11" s="275">
        <v>39065</v>
      </c>
      <c r="I11" s="275">
        <f t="shared" si="0"/>
        <v>102490.1</v>
      </c>
    </row>
    <row r="12" spans="1:9" ht="12.75">
      <c r="A12" s="307" t="s">
        <v>308</v>
      </c>
      <c r="B12" s="256">
        <v>992</v>
      </c>
      <c r="C12" s="256">
        <v>-67</v>
      </c>
      <c r="D12" s="256">
        <v>110.1</v>
      </c>
      <c r="E12" s="256">
        <v>0</v>
      </c>
      <c r="F12" s="256">
        <v>0</v>
      </c>
      <c r="G12" s="256">
        <v>0</v>
      </c>
      <c r="H12" s="256">
        <v>-111</v>
      </c>
      <c r="I12" s="275">
        <f t="shared" si="0"/>
        <v>924.0999999999999</v>
      </c>
    </row>
    <row r="13" spans="1:9" ht="12.75">
      <c r="A13" s="307" t="s">
        <v>309</v>
      </c>
      <c r="B13" s="256">
        <v>95657.1</v>
      </c>
      <c r="C13" s="256">
        <v>116022</v>
      </c>
      <c r="D13" s="256">
        <v>78837.4</v>
      </c>
      <c r="E13" s="256">
        <v>0</v>
      </c>
      <c r="F13" s="256">
        <v>273</v>
      </c>
      <c r="G13" s="256">
        <v>1473</v>
      </c>
      <c r="H13" s="256">
        <v>254</v>
      </c>
      <c r="I13" s="275">
        <f t="shared" si="0"/>
        <v>292516.5</v>
      </c>
    </row>
    <row r="14" spans="1:9" ht="12.75">
      <c r="A14" s="307" t="s">
        <v>310</v>
      </c>
      <c r="B14" s="256">
        <v>38157.2</v>
      </c>
      <c r="C14" s="256">
        <v>9142</v>
      </c>
      <c r="D14" s="256">
        <v>13649.2</v>
      </c>
      <c r="E14" s="256">
        <v>0</v>
      </c>
      <c r="F14" s="256">
        <v>338</v>
      </c>
      <c r="G14" s="256">
        <v>1848</v>
      </c>
      <c r="H14" s="256">
        <v>30473</v>
      </c>
      <c r="I14" s="275">
        <f t="shared" si="0"/>
        <v>93607.4</v>
      </c>
    </row>
    <row r="15" spans="1:9" ht="12.75">
      <c r="A15" s="307" t="s">
        <v>311</v>
      </c>
      <c r="B15" s="256">
        <v>189.1</v>
      </c>
      <c r="C15" s="256">
        <v>0</v>
      </c>
      <c r="D15" s="256">
        <v>0</v>
      </c>
      <c r="E15" s="256">
        <v>0</v>
      </c>
      <c r="F15" s="256">
        <v>0</v>
      </c>
      <c r="G15" s="256">
        <v>0</v>
      </c>
      <c r="H15" s="256">
        <v>5033</v>
      </c>
      <c r="I15" s="275">
        <f t="shared" si="0"/>
        <v>5222.1</v>
      </c>
    </row>
    <row r="16" spans="1:9" ht="12.75">
      <c r="A16" s="307" t="s">
        <v>312</v>
      </c>
      <c r="B16" s="256">
        <v>852.7</v>
      </c>
      <c r="C16" s="256">
        <v>1113</v>
      </c>
      <c r="D16" s="256">
        <v>775.7</v>
      </c>
      <c r="E16" s="256">
        <v>8</v>
      </c>
      <c r="F16" s="256">
        <v>41</v>
      </c>
      <c r="G16" s="256">
        <v>43</v>
      </c>
      <c r="H16" s="256">
        <v>8234</v>
      </c>
      <c r="I16" s="275">
        <f t="shared" si="0"/>
        <v>11067.4</v>
      </c>
    </row>
    <row r="17" spans="1:9" ht="12.75">
      <c r="A17" s="307" t="s">
        <v>313</v>
      </c>
      <c r="B17" s="256">
        <v>15949.8</v>
      </c>
      <c r="C17" s="256">
        <v>585</v>
      </c>
      <c r="D17" s="256">
        <v>2456.8</v>
      </c>
      <c r="E17" s="256">
        <v>0</v>
      </c>
      <c r="F17" s="256">
        <v>0</v>
      </c>
      <c r="G17" s="256">
        <v>5</v>
      </c>
      <c r="H17" s="256">
        <v>8413</v>
      </c>
      <c r="I17" s="275">
        <f t="shared" si="0"/>
        <v>27409.6</v>
      </c>
    </row>
    <row r="18" spans="1:9" ht="12.75">
      <c r="A18" s="307" t="s">
        <v>314</v>
      </c>
      <c r="B18" s="256">
        <v>0</v>
      </c>
      <c r="C18" s="256">
        <v>0</v>
      </c>
      <c r="D18" s="256">
        <v>0</v>
      </c>
      <c r="E18" s="256">
        <v>0</v>
      </c>
      <c r="F18" s="256">
        <v>0</v>
      </c>
      <c r="G18" s="256">
        <v>0</v>
      </c>
      <c r="H18" s="256">
        <v>423719</v>
      </c>
      <c r="I18" s="275">
        <f t="shared" si="0"/>
        <v>423719</v>
      </c>
    </row>
    <row r="19" spans="1:9" ht="12.75">
      <c r="A19" s="307" t="s">
        <v>315</v>
      </c>
      <c r="B19" s="256">
        <v>0</v>
      </c>
      <c r="C19" s="256">
        <v>0</v>
      </c>
      <c r="D19" s="256">
        <v>0</v>
      </c>
      <c r="E19" s="256">
        <v>0</v>
      </c>
      <c r="F19" s="256">
        <v>0</v>
      </c>
      <c r="G19" s="256">
        <v>0</v>
      </c>
      <c r="H19" s="256">
        <v>78526</v>
      </c>
      <c r="I19" s="275">
        <f t="shared" si="0"/>
        <v>78526</v>
      </c>
    </row>
    <row r="20" spans="1:9" ht="12.75">
      <c r="A20" s="307" t="s">
        <v>316</v>
      </c>
      <c r="B20" s="256">
        <v>0</v>
      </c>
      <c r="C20" s="256">
        <v>0</v>
      </c>
      <c r="D20" s="256">
        <v>0</v>
      </c>
      <c r="E20" s="256">
        <v>0</v>
      </c>
      <c r="F20" s="256">
        <v>0</v>
      </c>
      <c r="G20" s="256">
        <v>0</v>
      </c>
      <c r="H20" s="256">
        <v>338</v>
      </c>
      <c r="I20" s="275">
        <f t="shared" si="0"/>
        <v>338</v>
      </c>
    </row>
    <row r="21" spans="1:9" ht="13.5" thickBot="1">
      <c r="A21" s="309" t="s">
        <v>317</v>
      </c>
      <c r="B21" s="313">
        <v>581.6</v>
      </c>
      <c r="C21" s="313">
        <v>1209</v>
      </c>
      <c r="D21" s="313">
        <v>363</v>
      </c>
      <c r="E21" s="313">
        <v>0</v>
      </c>
      <c r="F21" s="313">
        <v>0</v>
      </c>
      <c r="G21" s="313">
        <v>0</v>
      </c>
      <c r="H21" s="313">
        <v>124</v>
      </c>
      <c r="I21" s="314">
        <f t="shared" si="0"/>
        <v>2277.6</v>
      </c>
    </row>
    <row r="22" spans="1:9" ht="13.5" thickBot="1">
      <c r="A22" s="243" t="s">
        <v>318</v>
      </c>
      <c r="B22" s="273">
        <f aca="true" t="shared" si="2" ref="B22:H22">SUM(B23:B38)</f>
        <v>165803.59999999998</v>
      </c>
      <c r="C22" s="273">
        <f t="shared" si="2"/>
        <v>99809</v>
      </c>
      <c r="D22" s="273">
        <f t="shared" si="2"/>
        <v>82495.5</v>
      </c>
      <c r="E22" s="273">
        <f t="shared" si="2"/>
        <v>1</v>
      </c>
      <c r="F22" s="273">
        <f t="shared" si="2"/>
        <v>820</v>
      </c>
      <c r="G22" s="273">
        <f t="shared" si="2"/>
        <v>3886</v>
      </c>
      <c r="H22" s="273">
        <f t="shared" si="2"/>
        <v>278991</v>
      </c>
      <c r="I22" s="273">
        <f t="shared" si="0"/>
        <v>631806.1</v>
      </c>
    </row>
    <row r="23" spans="1:9" ht="12.75">
      <c r="A23" s="305" t="s">
        <v>319</v>
      </c>
      <c r="B23" s="275">
        <v>81865.2</v>
      </c>
      <c r="C23" s="275">
        <v>17962</v>
      </c>
      <c r="D23" s="275">
        <v>33857.7</v>
      </c>
      <c r="E23" s="275">
        <v>0</v>
      </c>
      <c r="F23" s="275">
        <v>384</v>
      </c>
      <c r="G23" s="275">
        <v>672</v>
      </c>
      <c r="H23" s="275">
        <v>1093</v>
      </c>
      <c r="I23" s="275">
        <f t="shared" si="0"/>
        <v>135833.9</v>
      </c>
    </row>
    <row r="24" spans="1:9" ht="12.75">
      <c r="A24" s="307" t="s">
        <v>320</v>
      </c>
      <c r="B24" s="256">
        <v>15100.2</v>
      </c>
      <c r="C24" s="256">
        <v>2648</v>
      </c>
      <c r="D24" s="256">
        <v>0</v>
      </c>
      <c r="E24" s="256">
        <v>0</v>
      </c>
      <c r="F24" s="256">
        <v>251</v>
      </c>
      <c r="G24" s="256">
        <v>2893</v>
      </c>
      <c r="H24" s="256">
        <v>202006</v>
      </c>
      <c r="I24" s="275">
        <f t="shared" si="0"/>
        <v>222898.2</v>
      </c>
    </row>
    <row r="25" spans="1:9" ht="12.75">
      <c r="A25" s="307" t="s">
        <v>321</v>
      </c>
      <c r="B25" s="256">
        <v>1220.6</v>
      </c>
      <c r="C25" s="256">
        <v>361</v>
      </c>
      <c r="D25" s="256">
        <v>521.9</v>
      </c>
      <c r="E25" s="256">
        <v>0</v>
      </c>
      <c r="F25" s="256">
        <v>0</v>
      </c>
      <c r="G25" s="256">
        <v>0</v>
      </c>
      <c r="H25" s="256">
        <v>0</v>
      </c>
      <c r="I25" s="275">
        <f t="shared" si="0"/>
        <v>2103.5</v>
      </c>
    </row>
    <row r="26" spans="1:9" ht="12.75">
      <c r="A26" s="307" t="s">
        <v>322</v>
      </c>
      <c r="B26" s="256">
        <v>11225.7</v>
      </c>
      <c r="C26" s="256">
        <v>7275</v>
      </c>
      <c r="D26" s="256">
        <v>6867.8</v>
      </c>
      <c r="E26" s="256">
        <v>0</v>
      </c>
      <c r="F26" s="256">
        <v>56</v>
      </c>
      <c r="G26" s="256">
        <v>0</v>
      </c>
      <c r="H26" s="256">
        <v>363</v>
      </c>
      <c r="I26" s="275">
        <f t="shared" si="0"/>
        <v>25787.5</v>
      </c>
    </row>
    <row r="27" spans="1:9" ht="12.75">
      <c r="A27" s="307" t="s">
        <v>323</v>
      </c>
      <c r="B27" s="256">
        <v>3349.5</v>
      </c>
      <c r="C27" s="256">
        <v>335</v>
      </c>
      <c r="D27" s="256">
        <v>1873.3</v>
      </c>
      <c r="E27" s="256">
        <v>0</v>
      </c>
      <c r="F27" s="256">
        <v>2</v>
      </c>
      <c r="G27" s="256">
        <v>8</v>
      </c>
      <c r="H27" s="256">
        <v>232</v>
      </c>
      <c r="I27" s="275">
        <f t="shared" si="0"/>
        <v>5799.8</v>
      </c>
    </row>
    <row r="28" spans="1:9" ht="12.75">
      <c r="A28" s="307" t="s">
        <v>324</v>
      </c>
      <c r="B28" s="256">
        <v>12340.9</v>
      </c>
      <c r="C28" s="256">
        <v>5473</v>
      </c>
      <c r="D28" s="256">
        <v>6142.7</v>
      </c>
      <c r="E28" s="256">
        <v>0</v>
      </c>
      <c r="F28" s="256">
        <v>7</v>
      </c>
      <c r="G28" s="256">
        <v>3</v>
      </c>
      <c r="H28" s="256">
        <v>3761</v>
      </c>
      <c r="I28" s="275">
        <f t="shared" si="0"/>
        <v>27727.600000000002</v>
      </c>
    </row>
    <row r="29" spans="1:9" ht="12.75">
      <c r="A29" s="307" t="s">
        <v>325</v>
      </c>
      <c r="B29" s="256">
        <v>1431.5</v>
      </c>
      <c r="C29" s="256">
        <v>2786</v>
      </c>
      <c r="D29" s="256">
        <v>1269</v>
      </c>
      <c r="E29" s="256">
        <v>0</v>
      </c>
      <c r="F29" s="256">
        <v>1</v>
      </c>
      <c r="G29" s="256">
        <v>0</v>
      </c>
      <c r="H29" s="256">
        <v>171</v>
      </c>
      <c r="I29" s="275">
        <f t="shared" si="0"/>
        <v>5658.5</v>
      </c>
    </row>
    <row r="30" spans="1:9" ht="12.75">
      <c r="A30" s="307" t="s">
        <v>326</v>
      </c>
      <c r="B30" s="256">
        <v>16070.8</v>
      </c>
      <c r="C30" s="256">
        <v>36622</v>
      </c>
      <c r="D30" s="256">
        <v>15341.1</v>
      </c>
      <c r="E30" s="256">
        <v>0</v>
      </c>
      <c r="F30" s="256">
        <v>0</v>
      </c>
      <c r="G30" s="256">
        <v>0</v>
      </c>
      <c r="H30" s="256">
        <v>110</v>
      </c>
      <c r="I30" s="275">
        <f t="shared" si="0"/>
        <v>68143.90000000001</v>
      </c>
    </row>
    <row r="31" spans="1:9" ht="12.75">
      <c r="A31" s="307" t="s">
        <v>327</v>
      </c>
      <c r="B31" s="256">
        <v>15292.4</v>
      </c>
      <c r="C31" s="256">
        <v>7534</v>
      </c>
      <c r="D31" s="256">
        <v>7767.5</v>
      </c>
      <c r="E31" s="256">
        <v>0</v>
      </c>
      <c r="F31" s="256">
        <v>41</v>
      </c>
      <c r="G31" s="256">
        <v>0</v>
      </c>
      <c r="H31" s="256">
        <v>17</v>
      </c>
      <c r="I31" s="275">
        <f t="shared" si="0"/>
        <v>30651.9</v>
      </c>
    </row>
    <row r="32" spans="1:9" ht="12.75">
      <c r="A32" s="307" t="s">
        <v>328</v>
      </c>
      <c r="B32" s="256">
        <v>4169.4</v>
      </c>
      <c r="C32" s="256">
        <v>14465</v>
      </c>
      <c r="D32" s="256">
        <v>3688.5</v>
      </c>
      <c r="E32" s="256">
        <v>0</v>
      </c>
      <c r="F32" s="256">
        <v>13</v>
      </c>
      <c r="G32" s="256">
        <v>0</v>
      </c>
      <c r="H32" s="256">
        <v>30</v>
      </c>
      <c r="I32" s="275">
        <f t="shared" si="0"/>
        <v>22365.9</v>
      </c>
    </row>
    <row r="33" spans="1:9" ht="12.75">
      <c r="A33" s="307" t="s">
        <v>329</v>
      </c>
      <c r="B33" s="256">
        <v>0</v>
      </c>
      <c r="C33" s="256">
        <v>0</v>
      </c>
      <c r="D33" s="256">
        <v>0</v>
      </c>
      <c r="E33" s="256">
        <v>0</v>
      </c>
      <c r="F33" s="256">
        <v>0</v>
      </c>
      <c r="G33" s="256">
        <v>0</v>
      </c>
      <c r="H33" s="256">
        <v>9222</v>
      </c>
      <c r="I33" s="275">
        <f t="shared" si="0"/>
        <v>9222</v>
      </c>
    </row>
    <row r="34" spans="1:9" ht="12.75">
      <c r="A34" s="307" t="s">
        <v>330</v>
      </c>
      <c r="B34" s="256">
        <v>92.5</v>
      </c>
      <c r="C34" s="256">
        <v>121</v>
      </c>
      <c r="D34" s="256">
        <v>76.7</v>
      </c>
      <c r="E34" s="256">
        <v>0</v>
      </c>
      <c r="F34" s="256">
        <v>0</v>
      </c>
      <c r="G34" s="256">
        <v>12</v>
      </c>
      <c r="H34" s="256">
        <v>252</v>
      </c>
      <c r="I34" s="275">
        <f t="shared" si="0"/>
        <v>554.2</v>
      </c>
    </row>
    <row r="35" spans="1:9" ht="12.75">
      <c r="A35" s="307" t="s">
        <v>331</v>
      </c>
      <c r="B35" s="256">
        <v>0</v>
      </c>
      <c r="C35" s="256">
        <v>0</v>
      </c>
      <c r="D35" s="256">
        <v>0</v>
      </c>
      <c r="E35" s="256">
        <v>0</v>
      </c>
      <c r="F35" s="256">
        <v>0</v>
      </c>
      <c r="G35" s="256">
        <v>0</v>
      </c>
      <c r="H35" s="256">
        <v>38672</v>
      </c>
      <c r="I35" s="275">
        <f t="shared" si="0"/>
        <v>38672</v>
      </c>
    </row>
    <row r="36" spans="1:9" ht="12.75">
      <c r="A36" s="307" t="s">
        <v>332</v>
      </c>
      <c r="B36" s="256">
        <v>0</v>
      </c>
      <c r="C36" s="256">
        <v>0</v>
      </c>
      <c r="D36" s="256">
        <v>0</v>
      </c>
      <c r="E36" s="256">
        <v>0</v>
      </c>
      <c r="F36" s="256">
        <v>0</v>
      </c>
      <c r="G36" s="256">
        <v>0</v>
      </c>
      <c r="H36" s="256">
        <v>4708</v>
      </c>
      <c r="I36" s="275">
        <f t="shared" si="0"/>
        <v>4708</v>
      </c>
    </row>
    <row r="37" spans="1:9" ht="12.75">
      <c r="A37" s="307" t="s">
        <v>333</v>
      </c>
      <c r="B37" s="256">
        <v>75.1</v>
      </c>
      <c r="C37" s="256">
        <v>80</v>
      </c>
      <c r="D37" s="256">
        <v>73.5</v>
      </c>
      <c r="E37" s="256">
        <v>1</v>
      </c>
      <c r="F37" s="256">
        <v>6</v>
      </c>
      <c r="G37" s="256">
        <v>11</v>
      </c>
      <c r="H37" s="256">
        <v>36</v>
      </c>
      <c r="I37" s="275">
        <f t="shared" si="0"/>
        <v>282.6</v>
      </c>
    </row>
    <row r="38" spans="1:9" ht="13.5" thickBot="1">
      <c r="A38" s="309" t="s">
        <v>334</v>
      </c>
      <c r="B38" s="313">
        <v>3569.8</v>
      </c>
      <c r="C38" s="313">
        <v>4147</v>
      </c>
      <c r="D38" s="313">
        <v>5015.8</v>
      </c>
      <c r="E38" s="313">
        <v>0</v>
      </c>
      <c r="F38" s="313">
        <v>59</v>
      </c>
      <c r="G38" s="313">
        <v>287</v>
      </c>
      <c r="H38" s="313">
        <v>18318</v>
      </c>
      <c r="I38" s="275">
        <f t="shared" si="0"/>
        <v>31396.6</v>
      </c>
    </row>
    <row r="39" spans="1:9" ht="13.5" thickBot="1">
      <c r="A39" s="243" t="s">
        <v>339</v>
      </c>
      <c r="B39" s="273">
        <f aca="true" t="shared" si="3" ref="B39:I39">B10-B22</f>
        <v>9668.600000000035</v>
      </c>
      <c r="C39" s="273">
        <f t="shared" si="3"/>
        <v>55044</v>
      </c>
      <c r="D39" s="273">
        <f t="shared" si="3"/>
        <v>24420.09999999999</v>
      </c>
      <c r="E39" s="273">
        <f t="shared" si="3"/>
        <v>190</v>
      </c>
      <c r="F39" s="273">
        <f t="shared" si="3"/>
        <v>762</v>
      </c>
      <c r="G39" s="273">
        <f t="shared" si="3"/>
        <v>1130</v>
      </c>
      <c r="H39" s="273">
        <f t="shared" si="3"/>
        <v>315077</v>
      </c>
      <c r="I39" s="273">
        <f t="shared" si="3"/>
        <v>406291.70000000007</v>
      </c>
    </row>
    <row r="40" spans="1:9" ht="12.75">
      <c r="A40" s="315" t="s">
        <v>104</v>
      </c>
      <c r="B40" s="275">
        <v>19408</v>
      </c>
      <c r="C40" s="275">
        <v>11618</v>
      </c>
      <c r="D40" s="275">
        <v>9433</v>
      </c>
      <c r="E40" s="275">
        <v>799</v>
      </c>
      <c r="F40" s="275">
        <v>54</v>
      </c>
      <c r="G40" s="275">
        <v>620</v>
      </c>
      <c r="H40" s="275">
        <v>122679</v>
      </c>
      <c r="I40" s="275">
        <f t="shared" si="0"/>
        <v>164611</v>
      </c>
    </row>
    <row r="41" spans="1:9" ht="12.75">
      <c r="A41" s="307" t="s">
        <v>335</v>
      </c>
      <c r="B41" s="256">
        <v>423</v>
      </c>
      <c r="C41" s="256">
        <v>1154</v>
      </c>
      <c r="D41" s="256">
        <v>692</v>
      </c>
      <c r="E41" s="256">
        <v>0</v>
      </c>
      <c r="F41" s="256">
        <v>0</v>
      </c>
      <c r="G41" s="256">
        <v>0</v>
      </c>
      <c r="H41" s="256">
        <v>1954</v>
      </c>
      <c r="I41" s="275">
        <f t="shared" si="0"/>
        <v>4223</v>
      </c>
    </row>
    <row r="42" spans="1:9" ht="12.75">
      <c r="A42" s="307" t="s">
        <v>336</v>
      </c>
      <c r="B42" s="256">
        <v>9339</v>
      </c>
      <c r="C42" s="256">
        <v>8277</v>
      </c>
      <c r="D42" s="256">
        <v>4591</v>
      </c>
      <c r="E42" s="256">
        <v>618</v>
      </c>
      <c r="F42" s="256">
        <v>54</v>
      </c>
      <c r="G42" s="256">
        <v>88</v>
      </c>
      <c r="H42" s="256">
        <v>72</v>
      </c>
      <c r="I42" s="275">
        <f t="shared" si="0"/>
        <v>23039</v>
      </c>
    </row>
    <row r="43" spans="1:9" ht="12.75">
      <c r="A43" s="307" t="s">
        <v>337</v>
      </c>
      <c r="B43" s="256">
        <v>9646</v>
      </c>
      <c r="C43" s="256">
        <v>2187</v>
      </c>
      <c r="D43" s="256">
        <v>4150</v>
      </c>
      <c r="E43" s="256">
        <v>181</v>
      </c>
      <c r="F43" s="256">
        <v>0</v>
      </c>
      <c r="G43" s="256">
        <v>532</v>
      </c>
      <c r="H43" s="256">
        <v>3273</v>
      </c>
      <c r="I43" s="275">
        <f t="shared" si="0"/>
        <v>19969</v>
      </c>
    </row>
    <row r="44" spans="1:9" ht="12.75">
      <c r="A44" s="307" t="s">
        <v>338</v>
      </c>
      <c r="B44" s="256">
        <v>0</v>
      </c>
      <c r="C44" s="256">
        <v>0</v>
      </c>
      <c r="D44" s="256">
        <v>0</v>
      </c>
      <c r="E44" s="256">
        <v>0</v>
      </c>
      <c r="F44" s="256">
        <v>0</v>
      </c>
      <c r="G44" s="256">
        <v>0</v>
      </c>
      <c r="H44" s="256">
        <v>117380</v>
      </c>
      <c r="I44" s="275">
        <f t="shared" si="0"/>
        <v>117380</v>
      </c>
    </row>
  </sheetData>
  <sheetProtection/>
  <mergeCells count="2">
    <mergeCell ref="H1:I1"/>
    <mergeCell ref="A1:G1"/>
  </mergeCells>
  <printOptions horizontalCentered="1"/>
  <pageMargins left="0.4330708661417323" right="0.3937007874015748" top="0.984251968503937" bottom="0.51" header="0.5118110236220472" footer="0.33"/>
  <pageSetup horizontalDpi="600" verticalDpi="600" orientation="portrait" paperSize="9" r:id="rId1"/>
  <headerFooter alignWithMargins="0">
    <oddFooter>&amp;L&amp;"Times New Roman CE,Obyčejné"&amp;8Rozbor za rok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C1" sqref="C1:D16384"/>
    </sheetView>
  </sheetViews>
  <sheetFormatPr defaultColWidth="9.00390625" defaultRowHeight="12.75"/>
  <cols>
    <col min="1" max="1" width="60.75390625" style="1" customWidth="1"/>
    <col min="2" max="2" width="24.875" style="1" customWidth="1"/>
    <col min="3" max="16384" width="9.125" style="1" customWidth="1"/>
  </cols>
  <sheetData>
    <row r="1" spans="1:2" ht="46.5" customHeight="1">
      <c r="A1" s="325" t="s">
        <v>352</v>
      </c>
      <c r="B1" s="326" t="s">
        <v>350</v>
      </c>
    </row>
    <row r="2" spans="1:2" ht="32.25" customHeight="1">
      <c r="A2" s="2" t="s">
        <v>225</v>
      </c>
      <c r="B2" s="2" t="s">
        <v>351</v>
      </c>
    </row>
    <row r="3" spans="1:2" ht="9.75" customHeight="1">
      <c r="A3" s="3"/>
      <c r="B3" s="4"/>
    </row>
    <row r="4" spans="1:2" ht="18.75" customHeight="1">
      <c r="A4" s="5" t="s">
        <v>226</v>
      </c>
      <c r="B4" s="6">
        <v>1142620</v>
      </c>
    </row>
    <row r="5" spans="1:2" ht="18.75" customHeight="1">
      <c r="A5" s="5" t="s">
        <v>227</v>
      </c>
      <c r="B5" s="6">
        <v>1495190</v>
      </c>
    </row>
    <row r="6" spans="1:2" ht="18.75" customHeight="1">
      <c r="A6" s="5" t="s">
        <v>228</v>
      </c>
      <c r="B6" s="6">
        <v>21000</v>
      </c>
    </row>
    <row r="7" spans="1:2" ht="18.75" customHeight="1">
      <c r="A7" s="5" t="s">
        <v>229</v>
      </c>
      <c r="B7" s="6">
        <v>4424095</v>
      </c>
    </row>
    <row r="8" spans="1:2" ht="18.75" customHeight="1">
      <c r="A8" s="5" t="s">
        <v>230</v>
      </c>
      <c r="B8" s="6">
        <v>31900</v>
      </c>
    </row>
    <row r="9" spans="1:2" ht="18.75" customHeight="1">
      <c r="A9" s="5" t="s">
        <v>231</v>
      </c>
      <c r="B9" s="6">
        <v>25300</v>
      </c>
    </row>
    <row r="10" spans="1:2" ht="18.75" customHeight="1">
      <c r="A10" s="5" t="s">
        <v>232</v>
      </c>
      <c r="B10" s="6">
        <v>78560</v>
      </c>
    </row>
    <row r="11" spans="1:2" ht="18.75" customHeight="1">
      <c r="A11" s="5" t="s">
        <v>233</v>
      </c>
      <c r="B11" s="6">
        <v>37300</v>
      </c>
    </row>
    <row r="12" spans="1:2" ht="18.75" customHeight="1">
      <c r="A12" s="5" t="s">
        <v>234</v>
      </c>
      <c r="B12" s="6">
        <v>33000</v>
      </c>
    </row>
    <row r="13" spans="1:2" ht="18.75" customHeight="1">
      <c r="A13" s="5" t="s">
        <v>235</v>
      </c>
      <c r="B13" s="6">
        <v>575250</v>
      </c>
    </row>
    <row r="14" spans="1:2" ht="18.75" customHeight="1">
      <c r="A14" s="5" t="s">
        <v>236</v>
      </c>
      <c r="B14" s="6">
        <v>-16500</v>
      </c>
    </row>
    <row r="15" spans="1:2" ht="18.75" customHeight="1">
      <c r="A15" s="5" t="s">
        <v>237</v>
      </c>
      <c r="B15" s="6">
        <v>249300</v>
      </c>
    </row>
    <row r="16" spans="1:2" ht="18.75" customHeight="1">
      <c r="A16" s="5" t="s">
        <v>238</v>
      </c>
      <c r="B16" s="6">
        <v>43000</v>
      </c>
    </row>
    <row r="17" spans="1:2" ht="18.75" customHeight="1">
      <c r="A17" s="5" t="s">
        <v>239</v>
      </c>
      <c r="B17" s="6">
        <v>49377.5</v>
      </c>
    </row>
    <row r="18" spans="1:2" ht="18.75" customHeight="1">
      <c r="A18" s="5" t="s">
        <v>240</v>
      </c>
      <c r="B18" s="6">
        <v>5900</v>
      </c>
    </row>
    <row r="19" spans="1:2" ht="18.75" customHeight="1">
      <c r="A19" s="5" t="s">
        <v>241</v>
      </c>
      <c r="B19" s="6">
        <v>11050</v>
      </c>
    </row>
    <row r="20" spans="1:2" ht="18.75" customHeight="1">
      <c r="A20" s="5" t="s">
        <v>242</v>
      </c>
      <c r="B20" s="6">
        <v>1121.5</v>
      </c>
    </row>
    <row r="21" spans="1:2" ht="18.75" customHeight="1">
      <c r="A21" s="5" t="s">
        <v>243</v>
      </c>
      <c r="B21" s="6">
        <v>28000</v>
      </c>
    </row>
    <row r="22" spans="1:2" ht="18.75" customHeight="1">
      <c r="A22" s="5" t="s">
        <v>244</v>
      </c>
      <c r="B22" s="6">
        <v>16830</v>
      </c>
    </row>
    <row r="23" spans="1:2" ht="18.75" customHeight="1">
      <c r="A23" s="5" t="s">
        <v>245</v>
      </c>
      <c r="B23" s="6">
        <v>600</v>
      </c>
    </row>
    <row r="24" spans="1:2" ht="18.75" customHeight="1">
      <c r="A24" s="5" t="s">
        <v>246</v>
      </c>
      <c r="B24" s="6">
        <v>4000</v>
      </c>
    </row>
    <row r="25" spans="1:2" ht="18.75" customHeight="1">
      <c r="A25" s="5" t="s">
        <v>247</v>
      </c>
      <c r="B25" s="6">
        <v>9000</v>
      </c>
    </row>
    <row r="26" spans="1:2" ht="18.75" customHeight="1">
      <c r="A26" s="5" t="s">
        <v>248</v>
      </c>
      <c r="B26" s="6">
        <v>1185100</v>
      </c>
    </row>
    <row r="27" spans="1:2" ht="18.75" customHeight="1">
      <c r="A27" s="5" t="s">
        <v>249</v>
      </c>
      <c r="B27" s="6">
        <v>164850</v>
      </c>
    </row>
    <row r="28" spans="1:2" ht="18.75" customHeight="1">
      <c r="A28" s="5" t="s">
        <v>250</v>
      </c>
      <c r="B28" s="6">
        <v>5200</v>
      </c>
    </row>
    <row r="29" spans="1:2" ht="18.75" customHeight="1">
      <c r="A29" s="5" t="s">
        <v>251</v>
      </c>
      <c r="B29" s="6">
        <v>19260000</v>
      </c>
    </row>
    <row r="30" spans="1:2" ht="18.75" customHeight="1">
      <c r="A30" s="5" t="s">
        <v>252</v>
      </c>
      <c r="B30" s="6">
        <v>20175</v>
      </c>
    </row>
    <row r="31" spans="1:2" ht="18.75" customHeight="1">
      <c r="A31" s="7" t="s">
        <v>253</v>
      </c>
      <c r="B31" s="8">
        <v>10000</v>
      </c>
    </row>
    <row r="32" spans="1:2" ht="24.75" customHeight="1" thickBot="1">
      <c r="A32" s="9" t="s">
        <v>254</v>
      </c>
      <c r="B32" s="10">
        <v>-5745000</v>
      </c>
    </row>
    <row r="33" spans="1:2" ht="38.25" customHeight="1" thickTop="1">
      <c r="A33" s="11" t="s">
        <v>255</v>
      </c>
      <c r="B33" s="12">
        <f>SUM(B4:B31,B32)</f>
        <v>23166219</v>
      </c>
    </row>
  </sheetData>
  <sheetProtection/>
  <printOptions horizontalCentered="1"/>
  <pageMargins left="0.64" right="0.6" top="0.81" bottom="0.56" header="0.5118110236220472" footer="0.33"/>
  <pageSetup horizontalDpi="600" verticalDpi="600" orientation="portrait" paperSize="9" r:id="rId1"/>
  <headerFooter alignWithMargins="0">
    <oddFooter>&amp;L&amp;"Times New Roman CE,Obyčejné"&amp;8Rozbor za rok 2002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7"/>
  <sheetViews>
    <sheetView view="pageBreakPreview" zoomScaleSheetLayoutView="100" zoomScalePageLayoutView="0" workbookViewId="0" topLeftCell="A109">
      <selection activeCell="A67" sqref="A67:IV67"/>
    </sheetView>
  </sheetViews>
  <sheetFormatPr defaultColWidth="9.00390625" defaultRowHeight="12.75"/>
  <cols>
    <col min="1" max="1" width="35.625" style="42" customWidth="1"/>
    <col min="2" max="2" width="12.00390625" style="42" customWidth="1"/>
    <col min="3" max="4" width="9.75390625" style="42" customWidth="1"/>
    <col min="5" max="5" width="10.75390625" style="42" customWidth="1"/>
    <col min="6" max="6" width="7.125" style="42" customWidth="1"/>
    <col min="7" max="7" width="10.125" style="42" customWidth="1"/>
    <col min="8" max="16384" width="9.125" style="42" customWidth="1"/>
  </cols>
  <sheetData>
    <row r="1" spans="1:15" ht="35.25" customHeight="1">
      <c r="A1" s="355" t="s">
        <v>355</v>
      </c>
      <c r="B1" s="357"/>
      <c r="C1" s="357"/>
      <c r="D1" s="357"/>
      <c r="E1" s="357"/>
      <c r="F1" s="358" t="s">
        <v>472</v>
      </c>
      <c r="G1" s="359"/>
      <c r="H1" s="46"/>
      <c r="I1" s="46"/>
      <c r="J1" s="46"/>
      <c r="K1" s="46"/>
      <c r="L1" s="46"/>
      <c r="M1" s="46"/>
      <c r="N1" s="46"/>
      <c r="O1" s="46"/>
    </row>
    <row r="2" spans="1:15" ht="32.25" customHeight="1">
      <c r="A2" s="47" t="s">
        <v>354</v>
      </c>
      <c r="B2" s="48" t="s">
        <v>356</v>
      </c>
      <c r="C2" s="49" t="s">
        <v>148</v>
      </c>
      <c r="D2" s="49" t="s">
        <v>179</v>
      </c>
      <c r="E2" s="50" t="s">
        <v>345</v>
      </c>
      <c r="F2" s="49" t="s">
        <v>180</v>
      </c>
      <c r="G2" s="50" t="s">
        <v>346</v>
      </c>
      <c r="H2" s="46"/>
      <c r="I2" s="46"/>
      <c r="J2" s="46"/>
      <c r="K2" s="46"/>
      <c r="L2" s="46"/>
      <c r="M2" s="46"/>
      <c r="N2" s="46"/>
      <c r="O2" s="46"/>
    </row>
    <row r="3" spans="1:15" ht="12" customHeight="1">
      <c r="A3" s="360" t="s">
        <v>380</v>
      </c>
      <c r="B3" s="361"/>
      <c r="C3" s="51">
        <v>137</v>
      </c>
      <c r="D3" s="52">
        <v>37</v>
      </c>
      <c r="E3" s="53">
        <v>34.4</v>
      </c>
      <c r="F3" s="54">
        <f aca="true" t="shared" si="0" ref="F3:F10">E3/D3</f>
        <v>0.9297297297297297</v>
      </c>
      <c r="G3" s="55">
        <v>32.2</v>
      </c>
      <c r="H3" s="46"/>
      <c r="I3" s="46"/>
      <c r="J3" s="46"/>
      <c r="K3" s="46"/>
      <c r="L3" s="46"/>
      <c r="M3" s="46"/>
      <c r="N3" s="46"/>
      <c r="O3" s="46"/>
    </row>
    <row r="4" spans="1:15" ht="12">
      <c r="A4" s="319"/>
      <c r="B4" s="56" t="s">
        <v>0</v>
      </c>
      <c r="C4" s="57">
        <v>137</v>
      </c>
      <c r="D4" s="58">
        <v>37</v>
      </c>
      <c r="E4" s="59">
        <v>34.4</v>
      </c>
      <c r="F4" s="60">
        <f t="shared" si="0"/>
        <v>0.9297297297297297</v>
      </c>
      <c r="G4" s="61">
        <v>32.2</v>
      </c>
      <c r="H4" s="46"/>
      <c r="I4" s="46"/>
      <c r="J4" s="46"/>
      <c r="K4" s="46"/>
      <c r="L4" s="46"/>
      <c r="M4" s="46"/>
      <c r="N4" s="46"/>
      <c r="O4" s="46"/>
    </row>
    <row r="5" spans="1:15" ht="12.75">
      <c r="A5" s="360" t="s">
        <v>451</v>
      </c>
      <c r="B5" s="361"/>
      <c r="C5" s="53">
        <f>C6+C7+C8</f>
        <v>76785</v>
      </c>
      <c r="D5" s="53">
        <f>D6+D7+D8</f>
        <v>76834.5</v>
      </c>
      <c r="E5" s="53">
        <f>E6+E7+E8</f>
        <v>71756.5</v>
      </c>
      <c r="F5" s="54">
        <f t="shared" si="0"/>
        <v>0.9339098972466795</v>
      </c>
      <c r="G5" s="62">
        <f>G6+G7+G8</f>
        <v>33543.5</v>
      </c>
      <c r="H5" s="46"/>
      <c r="I5" s="46"/>
      <c r="J5" s="46"/>
      <c r="K5" s="46"/>
      <c r="L5" s="46"/>
      <c r="M5" s="46"/>
      <c r="N5" s="46"/>
      <c r="O5" s="46"/>
    </row>
    <row r="6" spans="1:15" ht="12">
      <c r="A6" s="63" t="s">
        <v>151</v>
      </c>
      <c r="B6" s="64" t="s">
        <v>0</v>
      </c>
      <c r="C6" s="65">
        <v>44075</v>
      </c>
      <c r="D6" s="66">
        <v>35556</v>
      </c>
      <c r="E6" s="66">
        <v>32352</v>
      </c>
      <c r="F6" s="67">
        <f t="shared" si="0"/>
        <v>0.90988862639217</v>
      </c>
      <c r="G6" s="68">
        <v>23126.3</v>
      </c>
      <c r="H6" s="46"/>
      <c r="I6" s="46"/>
      <c r="J6" s="46"/>
      <c r="K6" s="46"/>
      <c r="L6" s="46"/>
      <c r="M6" s="46"/>
      <c r="N6" s="46"/>
      <c r="O6" s="46"/>
    </row>
    <row r="7" spans="1:15" ht="12">
      <c r="A7" s="63"/>
      <c r="B7" s="64" t="s">
        <v>1</v>
      </c>
      <c r="C7" s="65">
        <v>32710</v>
      </c>
      <c r="D7" s="66">
        <v>41029</v>
      </c>
      <c r="E7" s="66">
        <v>39155</v>
      </c>
      <c r="F7" s="67">
        <f t="shared" si="0"/>
        <v>0.954324989641473</v>
      </c>
      <c r="G7" s="68">
        <v>10217.2</v>
      </c>
      <c r="H7" s="46"/>
      <c r="I7" s="46"/>
      <c r="J7" s="46"/>
      <c r="K7" s="46"/>
      <c r="L7" s="46"/>
      <c r="M7" s="46"/>
      <c r="N7" s="46"/>
      <c r="O7" s="46"/>
    </row>
    <row r="8" spans="1:15" ht="12">
      <c r="A8" s="69"/>
      <c r="B8" s="56" t="s">
        <v>34</v>
      </c>
      <c r="C8" s="70">
        <v>0</v>
      </c>
      <c r="D8" s="71">
        <v>249.5</v>
      </c>
      <c r="E8" s="71">
        <v>249.5</v>
      </c>
      <c r="F8" s="72">
        <f t="shared" si="0"/>
        <v>1</v>
      </c>
      <c r="G8" s="73">
        <v>200</v>
      </c>
      <c r="H8" s="46"/>
      <c r="I8" s="46"/>
      <c r="J8" s="46"/>
      <c r="K8" s="46"/>
      <c r="L8" s="46"/>
      <c r="M8" s="46"/>
      <c r="N8" s="46"/>
      <c r="O8" s="46"/>
    </row>
    <row r="9" spans="1:15" ht="12.75">
      <c r="A9" s="360" t="s">
        <v>452</v>
      </c>
      <c r="B9" s="361"/>
      <c r="C9" s="74">
        <f>C10+C11</f>
        <v>33200</v>
      </c>
      <c r="D9" s="74">
        <f>D10+D11</f>
        <v>28700</v>
      </c>
      <c r="E9" s="74">
        <f>E10+E11</f>
        <v>14.9</v>
      </c>
      <c r="F9" s="75">
        <f t="shared" si="0"/>
        <v>0.0005191637630662021</v>
      </c>
      <c r="G9" s="55">
        <f>G10+G11</f>
        <v>1491</v>
      </c>
      <c r="H9" s="46"/>
      <c r="I9" s="46"/>
      <c r="J9" s="46"/>
      <c r="K9" s="46"/>
      <c r="L9" s="46"/>
      <c r="M9" s="46"/>
      <c r="N9" s="46"/>
      <c r="O9" s="46"/>
    </row>
    <row r="10" spans="1:15" ht="12">
      <c r="A10" s="63" t="s">
        <v>151</v>
      </c>
      <c r="B10" s="76" t="s">
        <v>0</v>
      </c>
      <c r="C10" s="77">
        <v>33200</v>
      </c>
      <c r="D10" s="77">
        <v>28700</v>
      </c>
      <c r="E10" s="77">
        <v>14.9</v>
      </c>
      <c r="F10" s="67">
        <f t="shared" si="0"/>
        <v>0.0005191637630662021</v>
      </c>
      <c r="G10" s="68">
        <v>80.8</v>
      </c>
      <c r="H10" s="46"/>
      <c r="I10" s="46"/>
      <c r="J10" s="46"/>
      <c r="K10" s="46"/>
      <c r="L10" s="46"/>
      <c r="M10" s="46"/>
      <c r="N10" s="46"/>
      <c r="O10" s="46"/>
    </row>
    <row r="11" spans="1:15" ht="12">
      <c r="A11" s="78"/>
      <c r="B11" s="64" t="s">
        <v>1</v>
      </c>
      <c r="C11" s="77">
        <v>0</v>
      </c>
      <c r="D11" s="77">
        <v>0</v>
      </c>
      <c r="E11" s="77">
        <v>0</v>
      </c>
      <c r="F11" s="67">
        <v>0</v>
      </c>
      <c r="G11" s="68">
        <v>1410.2</v>
      </c>
      <c r="H11" s="46"/>
      <c r="I11" s="46"/>
      <c r="J11" s="46"/>
      <c r="K11" s="46"/>
      <c r="L11" s="46"/>
      <c r="M11" s="46"/>
      <c r="N11" s="46"/>
      <c r="O11" s="46"/>
    </row>
    <row r="12" spans="1:15" ht="12.75">
      <c r="A12" s="364" t="s">
        <v>453</v>
      </c>
      <c r="B12" s="365"/>
      <c r="C12" s="74">
        <f>C14+C20+C21+C22</f>
        <v>185290.1</v>
      </c>
      <c r="D12" s="74">
        <f>D14+D20+D21+D22</f>
        <v>188906.40000000002</v>
      </c>
      <c r="E12" s="74">
        <f>E14+E20+E21+E22</f>
        <v>176425.8</v>
      </c>
      <c r="F12" s="75">
        <f>E12/D12</f>
        <v>0.9339323601529644</v>
      </c>
      <c r="G12" s="55">
        <f>G14+G20+G21+G22</f>
        <v>138653.10000000003</v>
      </c>
      <c r="H12" s="46"/>
      <c r="I12" s="46"/>
      <c r="J12" s="46"/>
      <c r="K12" s="46"/>
      <c r="L12" s="46"/>
      <c r="M12" s="46"/>
      <c r="N12" s="46"/>
      <c r="O12" s="46"/>
    </row>
    <row r="13" spans="1:15" ht="12">
      <c r="A13" s="78" t="s">
        <v>454</v>
      </c>
      <c r="B13" s="79"/>
      <c r="C13" s="80"/>
      <c r="D13" s="81"/>
      <c r="E13" s="82"/>
      <c r="F13" s="83"/>
      <c r="G13" s="68"/>
      <c r="H13" s="46"/>
      <c r="I13" s="46"/>
      <c r="J13" s="46"/>
      <c r="K13" s="46"/>
      <c r="L13" s="46"/>
      <c r="M13" s="46"/>
      <c r="N13" s="46"/>
      <c r="O13" s="46"/>
    </row>
    <row r="14" spans="1:15" ht="12.75">
      <c r="A14" s="348" t="s">
        <v>368</v>
      </c>
      <c r="B14" s="76"/>
      <c r="C14" s="84">
        <f>C15+C16+C17+C18</f>
        <v>98018</v>
      </c>
      <c r="D14" s="84">
        <f>D15+D16+D17+D18</f>
        <v>99428.5</v>
      </c>
      <c r="E14" s="84">
        <f>E15+E16+E17+E18</f>
        <v>86746.59999999999</v>
      </c>
      <c r="F14" s="83">
        <f aca="true" t="shared" si="1" ref="F14:F24">E14/D14</f>
        <v>0.872452063543149</v>
      </c>
      <c r="G14" s="84">
        <f>G15+G16+G17+G18</f>
        <v>58746.700000000004</v>
      </c>
      <c r="H14" s="46"/>
      <c r="I14" s="46"/>
      <c r="J14" s="46"/>
      <c r="K14" s="46"/>
      <c r="L14" s="46"/>
      <c r="M14" s="46"/>
      <c r="N14" s="46"/>
      <c r="O14" s="46"/>
    </row>
    <row r="15" spans="1:15" ht="12">
      <c r="A15" s="63" t="s">
        <v>454</v>
      </c>
      <c r="B15" s="76" t="s">
        <v>0</v>
      </c>
      <c r="C15" s="66">
        <v>26914</v>
      </c>
      <c r="D15" s="77">
        <v>27223.6</v>
      </c>
      <c r="E15" s="77">
        <v>26196.2</v>
      </c>
      <c r="F15" s="67">
        <f t="shared" si="1"/>
        <v>0.9622606855816278</v>
      </c>
      <c r="G15" s="68">
        <v>24051.9</v>
      </c>
      <c r="H15" s="46"/>
      <c r="I15" s="46"/>
      <c r="J15" s="46"/>
      <c r="K15" s="46"/>
      <c r="L15" s="46"/>
      <c r="M15" s="46"/>
      <c r="N15" s="46"/>
      <c r="O15" s="46"/>
    </row>
    <row r="16" spans="1:15" ht="12">
      <c r="A16" s="63"/>
      <c r="B16" s="76" t="s">
        <v>1</v>
      </c>
      <c r="C16" s="66">
        <v>70000</v>
      </c>
      <c r="D16" s="77">
        <v>71493.9</v>
      </c>
      <c r="E16" s="77">
        <v>59844.5</v>
      </c>
      <c r="F16" s="67">
        <f t="shared" si="1"/>
        <v>0.8370574272770125</v>
      </c>
      <c r="G16" s="68">
        <v>34343.4</v>
      </c>
      <c r="H16" s="46"/>
      <c r="I16" s="46"/>
      <c r="J16" s="46"/>
      <c r="K16" s="46"/>
      <c r="L16" s="46"/>
      <c r="M16" s="46"/>
      <c r="N16" s="46"/>
      <c r="O16" s="46"/>
    </row>
    <row r="17" spans="1:15" ht="12">
      <c r="A17" s="63"/>
      <c r="B17" s="76" t="s">
        <v>185</v>
      </c>
      <c r="C17" s="66">
        <v>104</v>
      </c>
      <c r="D17" s="77">
        <v>104</v>
      </c>
      <c r="E17" s="77">
        <v>100</v>
      </c>
      <c r="F17" s="67">
        <f t="shared" si="1"/>
        <v>0.9615384615384616</v>
      </c>
      <c r="G17" s="68">
        <v>102.4</v>
      </c>
      <c r="H17" s="46"/>
      <c r="I17" s="46"/>
      <c r="J17" s="46"/>
      <c r="K17" s="46"/>
      <c r="L17" s="46"/>
      <c r="M17" s="46"/>
      <c r="N17" s="46"/>
      <c r="O17" s="46"/>
    </row>
    <row r="18" spans="1:15" ht="12">
      <c r="A18" s="63"/>
      <c r="B18" s="85" t="s">
        <v>34</v>
      </c>
      <c r="C18" s="71">
        <v>1000</v>
      </c>
      <c r="D18" s="86">
        <v>607</v>
      </c>
      <c r="E18" s="86">
        <v>605.9</v>
      </c>
      <c r="F18" s="72">
        <f t="shared" si="1"/>
        <v>0.9981878088962108</v>
      </c>
      <c r="G18" s="73">
        <v>249</v>
      </c>
      <c r="H18" s="46"/>
      <c r="I18" s="46"/>
      <c r="J18" s="46"/>
      <c r="K18" s="46"/>
      <c r="L18" s="46"/>
      <c r="M18" s="46"/>
      <c r="N18" s="46"/>
      <c r="O18" s="46"/>
    </row>
    <row r="19" spans="1:15" ht="12.75">
      <c r="A19" s="348" t="s">
        <v>367</v>
      </c>
      <c r="B19" s="76"/>
      <c r="C19" s="84">
        <f>C20+C21+C22</f>
        <v>87272.1</v>
      </c>
      <c r="D19" s="84">
        <f>D20+D21+D22</f>
        <v>89477.90000000004</v>
      </c>
      <c r="E19" s="84">
        <f>E20+E21+E22</f>
        <v>89679.20000000001</v>
      </c>
      <c r="F19" s="83">
        <f t="shared" si="1"/>
        <v>1.002249717528015</v>
      </c>
      <c r="G19" s="84">
        <f>G20+G21+G22</f>
        <v>79906.40000000001</v>
      </c>
      <c r="H19" s="46"/>
      <c r="I19" s="46"/>
      <c r="J19" s="46"/>
      <c r="K19" s="46"/>
      <c r="L19" s="46"/>
      <c r="M19" s="46"/>
      <c r="N19" s="46"/>
      <c r="O19" s="46"/>
    </row>
    <row r="20" spans="1:15" ht="12">
      <c r="A20" s="63" t="s">
        <v>454</v>
      </c>
      <c r="B20" s="76" t="s">
        <v>186</v>
      </c>
      <c r="C20" s="66">
        <f>C23+C25+C27+C28+C29+C31+C32+C33+C35+C37+C39+C41+C43+C44+C45+C47+C48+C49+C50+C51+C52+C53+C54+C55+C56+C57+C58+C60+C61+C62+C63+C64+C66</f>
        <v>87272.1</v>
      </c>
      <c r="D20" s="66">
        <f>D23+D25+D27+D28+D29+D31+D32+D33+D35+D37+D39+D41+D43+D44+D45+D47+D48+D49+D50+D51+D52+D53+D54+D55+D56+D57+D58+D60+D61+D62+D63+D64+D66</f>
        <v>88581.00000000003</v>
      </c>
      <c r="E20" s="66">
        <f>E23+E25+E27+E28+E29+E31+E32+E33+E35+E37+E39+E41+E43+E44+E45+E47+E48+E49+E50+E51+E52+E53+E54+E55+E56+E57+E58+E60+E61+E62+E63+E64+E66</f>
        <v>88782.50000000001</v>
      </c>
      <c r="F20" s="67">
        <f t="shared" si="1"/>
        <v>1.00227475417979</v>
      </c>
      <c r="G20" s="66">
        <f>G23+G25+G27+G28+G29+G31+G32+G33+G35+G37+G39+G41+G43+G44+G45+G47+G48+G49+G50+G51+G52+G53+G54+G55+G56+G57+G58+G60+G61+G62+G63+G64+G66</f>
        <v>79502.20000000001</v>
      </c>
      <c r="H20" s="46"/>
      <c r="I20" s="46"/>
      <c r="J20" s="46"/>
      <c r="K20" s="46"/>
      <c r="L20" s="46"/>
      <c r="M20" s="46"/>
      <c r="N20" s="46"/>
      <c r="O20" s="46"/>
    </row>
    <row r="21" spans="1:15" ht="12">
      <c r="A21" s="78"/>
      <c r="B21" s="76" t="s">
        <v>187</v>
      </c>
      <c r="C21" s="66">
        <f>C24+C30</f>
        <v>0</v>
      </c>
      <c r="D21" s="66">
        <f>D24+D30+D46</f>
        <v>461.6</v>
      </c>
      <c r="E21" s="66">
        <f>E24+E30+E46</f>
        <v>461.4</v>
      </c>
      <c r="F21" s="67">
        <f t="shared" si="1"/>
        <v>0.9995667244367417</v>
      </c>
      <c r="G21" s="66">
        <f>G24+G30+G46</f>
        <v>280</v>
      </c>
      <c r="H21" s="46"/>
      <c r="I21" s="46"/>
      <c r="J21" s="46"/>
      <c r="K21" s="46"/>
      <c r="L21" s="46"/>
      <c r="M21" s="46"/>
      <c r="N21" s="46"/>
      <c r="O21" s="46"/>
    </row>
    <row r="22" spans="1:15" ht="12">
      <c r="A22" s="78"/>
      <c r="B22" s="85" t="s">
        <v>188</v>
      </c>
      <c r="C22" s="71">
        <f>C26+C34+C36+C38+C40+C42+C59+C65</f>
        <v>0</v>
      </c>
      <c r="D22" s="71">
        <f>D26+D34+D36+D38+D40+D42+D59+D65</f>
        <v>435.3</v>
      </c>
      <c r="E22" s="71">
        <f>E26+E34+E36+E38+E40+E42+E59+E65</f>
        <v>435.3</v>
      </c>
      <c r="F22" s="72">
        <f t="shared" si="1"/>
        <v>1</v>
      </c>
      <c r="G22" s="71">
        <f>G26+G34+G36+G38+G40+G42+G59+G65</f>
        <v>124.2</v>
      </c>
      <c r="H22" s="46"/>
      <c r="I22" s="46"/>
      <c r="J22" s="46"/>
      <c r="K22" s="46"/>
      <c r="L22" s="46"/>
      <c r="M22" s="46"/>
      <c r="N22" s="46"/>
      <c r="O22" s="46"/>
    </row>
    <row r="23" spans="1:15" ht="12">
      <c r="A23" s="63" t="s">
        <v>35</v>
      </c>
      <c r="B23" s="76" t="s">
        <v>36</v>
      </c>
      <c r="C23" s="66">
        <v>10550</v>
      </c>
      <c r="D23" s="77">
        <v>10609.9</v>
      </c>
      <c r="E23" s="77">
        <v>10550.6</v>
      </c>
      <c r="F23" s="67">
        <f t="shared" si="1"/>
        <v>0.9944108804041509</v>
      </c>
      <c r="G23" s="68">
        <v>9671.1</v>
      </c>
      <c r="H23" s="46"/>
      <c r="I23" s="46"/>
      <c r="J23" s="46"/>
      <c r="K23" s="46"/>
      <c r="L23" s="46"/>
      <c r="M23" s="46"/>
      <c r="N23" s="46"/>
      <c r="O23" s="46"/>
    </row>
    <row r="24" spans="1:15" ht="12">
      <c r="A24" s="63"/>
      <c r="B24" s="76" t="s">
        <v>187</v>
      </c>
      <c r="C24" s="66">
        <v>0</v>
      </c>
      <c r="D24" s="77">
        <v>35.1</v>
      </c>
      <c r="E24" s="77">
        <v>35</v>
      </c>
      <c r="F24" s="67">
        <f t="shared" si="1"/>
        <v>0.9971509971509971</v>
      </c>
      <c r="G24" s="68">
        <v>0</v>
      </c>
      <c r="H24" s="46"/>
      <c r="I24" s="46"/>
      <c r="J24" s="46"/>
      <c r="K24" s="46"/>
      <c r="L24" s="46"/>
      <c r="M24" s="46"/>
      <c r="N24" s="46"/>
      <c r="O24" s="46"/>
    </row>
    <row r="25" spans="1:15" ht="12">
      <c r="A25" s="63" t="s">
        <v>43</v>
      </c>
      <c r="B25" s="76" t="s">
        <v>36</v>
      </c>
      <c r="C25" s="66">
        <v>6566</v>
      </c>
      <c r="D25" s="77">
        <v>6586</v>
      </c>
      <c r="E25" s="77">
        <v>6586</v>
      </c>
      <c r="F25" s="67">
        <f aca="true" t="shared" si="2" ref="F25:F30">E25/D25</f>
        <v>1</v>
      </c>
      <c r="G25" s="68">
        <v>6332</v>
      </c>
      <c r="H25" s="46"/>
      <c r="I25" s="46"/>
      <c r="J25" s="46"/>
      <c r="K25" s="46"/>
      <c r="L25" s="46"/>
      <c r="M25" s="46"/>
      <c r="N25" s="46"/>
      <c r="O25" s="46"/>
    </row>
    <row r="26" spans="1:15" ht="12">
      <c r="A26" s="63"/>
      <c r="B26" s="76" t="s">
        <v>188</v>
      </c>
      <c r="C26" s="66">
        <v>0</v>
      </c>
      <c r="D26" s="77">
        <v>78</v>
      </c>
      <c r="E26" s="77">
        <v>78</v>
      </c>
      <c r="F26" s="67">
        <f t="shared" si="2"/>
        <v>1</v>
      </c>
      <c r="G26" s="68">
        <v>0</v>
      </c>
      <c r="H26" s="46"/>
      <c r="I26" s="46"/>
      <c r="J26" s="46"/>
      <c r="K26" s="46"/>
      <c r="L26" s="46"/>
      <c r="M26" s="46"/>
      <c r="N26" s="46"/>
      <c r="O26" s="46"/>
    </row>
    <row r="27" spans="1:15" ht="12">
      <c r="A27" s="63" t="s">
        <v>28</v>
      </c>
      <c r="B27" s="76" t="s">
        <v>36</v>
      </c>
      <c r="C27" s="66">
        <v>5200</v>
      </c>
      <c r="D27" s="77">
        <v>5303.2</v>
      </c>
      <c r="E27" s="77">
        <v>5288.4</v>
      </c>
      <c r="F27" s="67">
        <f t="shared" si="2"/>
        <v>0.9972092321617136</v>
      </c>
      <c r="G27" s="68">
        <v>4950.3</v>
      </c>
      <c r="H27" s="46"/>
      <c r="I27" s="46"/>
      <c r="J27" s="46"/>
      <c r="K27" s="46"/>
      <c r="L27" s="46"/>
      <c r="M27" s="46"/>
      <c r="N27" s="46"/>
      <c r="O27" s="46"/>
    </row>
    <row r="28" spans="1:15" ht="12">
      <c r="A28" s="63" t="s">
        <v>26</v>
      </c>
      <c r="B28" s="76" t="s">
        <v>36</v>
      </c>
      <c r="C28" s="66">
        <v>3500</v>
      </c>
      <c r="D28" s="77">
        <v>3500</v>
      </c>
      <c r="E28" s="77">
        <v>3594.6</v>
      </c>
      <c r="F28" s="67">
        <f t="shared" si="2"/>
        <v>1.0270285714285714</v>
      </c>
      <c r="G28" s="68">
        <v>2932.3</v>
      </c>
      <c r="H28" s="46"/>
      <c r="I28" s="46"/>
      <c r="J28" s="46"/>
      <c r="K28" s="46"/>
      <c r="L28" s="46"/>
      <c r="M28" s="46"/>
      <c r="N28" s="46"/>
      <c r="O28" s="46"/>
    </row>
    <row r="29" spans="1:15" ht="12">
      <c r="A29" s="63" t="s">
        <v>44</v>
      </c>
      <c r="B29" s="76" t="s">
        <v>36</v>
      </c>
      <c r="C29" s="66">
        <v>1838</v>
      </c>
      <c r="D29" s="77">
        <v>3572.5</v>
      </c>
      <c r="E29" s="77">
        <v>3548.1</v>
      </c>
      <c r="F29" s="67">
        <f t="shared" si="2"/>
        <v>0.9931700489853044</v>
      </c>
      <c r="G29" s="68">
        <v>1637.8</v>
      </c>
      <c r="H29" s="46"/>
      <c r="I29" s="46"/>
      <c r="J29" s="46"/>
      <c r="K29" s="46"/>
      <c r="L29" s="46"/>
      <c r="M29" s="46"/>
      <c r="N29" s="46"/>
      <c r="O29" s="46"/>
    </row>
    <row r="30" spans="1:15" ht="12">
      <c r="A30" s="63"/>
      <c r="B30" s="76" t="s">
        <v>189</v>
      </c>
      <c r="C30" s="66">
        <v>0</v>
      </c>
      <c r="D30" s="77">
        <v>236.1</v>
      </c>
      <c r="E30" s="77">
        <v>236</v>
      </c>
      <c r="F30" s="67">
        <f t="shared" si="2"/>
        <v>0.9995764506565015</v>
      </c>
      <c r="G30" s="68">
        <v>0</v>
      </c>
      <c r="H30" s="46"/>
      <c r="I30" s="46"/>
      <c r="J30" s="46"/>
      <c r="K30" s="46"/>
      <c r="L30" s="46"/>
      <c r="M30" s="46"/>
      <c r="N30" s="46"/>
      <c r="O30" s="46"/>
    </row>
    <row r="31" spans="1:15" ht="12">
      <c r="A31" s="63" t="s">
        <v>45</v>
      </c>
      <c r="B31" s="76" t="s">
        <v>36</v>
      </c>
      <c r="C31" s="66">
        <v>2397</v>
      </c>
      <c r="D31" s="77">
        <v>0</v>
      </c>
      <c r="E31" s="77">
        <v>0</v>
      </c>
      <c r="F31" s="67">
        <v>0</v>
      </c>
      <c r="G31" s="68">
        <v>2424.8</v>
      </c>
      <c r="H31" s="46"/>
      <c r="I31" s="46"/>
      <c r="J31" s="46"/>
      <c r="K31" s="46"/>
      <c r="L31" s="46"/>
      <c r="M31" s="46"/>
      <c r="N31" s="46"/>
      <c r="O31" s="46"/>
    </row>
    <row r="32" spans="1:15" ht="12">
      <c r="A32" s="63" t="s">
        <v>33</v>
      </c>
      <c r="B32" s="76" t="s">
        <v>36</v>
      </c>
      <c r="C32" s="66">
        <v>1980</v>
      </c>
      <c r="D32" s="77">
        <v>2276.5</v>
      </c>
      <c r="E32" s="77">
        <v>2273.1</v>
      </c>
      <c r="F32" s="67">
        <f>E32/D32</f>
        <v>0.9985064792444541</v>
      </c>
      <c r="G32" s="68">
        <v>1729.8</v>
      </c>
      <c r="H32" s="46"/>
      <c r="I32" s="46"/>
      <c r="J32" s="46"/>
      <c r="K32" s="46"/>
      <c r="L32" s="46"/>
      <c r="M32" s="46"/>
      <c r="N32" s="46"/>
      <c r="O32" s="46"/>
    </row>
    <row r="33" spans="1:15" ht="12">
      <c r="A33" s="63" t="s">
        <v>23</v>
      </c>
      <c r="B33" s="76" t="s">
        <v>36</v>
      </c>
      <c r="C33" s="66">
        <v>2430</v>
      </c>
      <c r="D33" s="77">
        <v>2716.5</v>
      </c>
      <c r="E33" s="77">
        <v>2703</v>
      </c>
      <c r="F33" s="67">
        <f aca="true" t="shared" si="3" ref="F33:F44">E33/D33</f>
        <v>0.9950303699613473</v>
      </c>
      <c r="G33" s="68">
        <v>2504.6</v>
      </c>
      <c r="H33" s="46"/>
      <c r="I33" s="46"/>
      <c r="J33" s="46"/>
      <c r="K33" s="46"/>
      <c r="L33" s="46"/>
      <c r="M33" s="46"/>
      <c r="N33" s="46"/>
      <c r="O33" s="46"/>
    </row>
    <row r="34" spans="1:15" ht="12">
      <c r="A34" s="63"/>
      <c r="B34" s="76" t="s">
        <v>188</v>
      </c>
      <c r="C34" s="66">
        <v>0</v>
      </c>
      <c r="D34" s="77">
        <v>90.9</v>
      </c>
      <c r="E34" s="77">
        <v>90.9</v>
      </c>
      <c r="F34" s="67">
        <f t="shared" si="3"/>
        <v>1</v>
      </c>
      <c r="G34" s="68">
        <v>0</v>
      </c>
      <c r="H34" s="46"/>
      <c r="I34" s="46"/>
      <c r="J34" s="46"/>
      <c r="K34" s="46"/>
      <c r="L34" s="46"/>
      <c r="M34" s="46"/>
      <c r="N34" s="46"/>
      <c r="O34" s="46"/>
    </row>
    <row r="35" spans="1:15" ht="12">
      <c r="A35" s="63" t="s">
        <v>150</v>
      </c>
      <c r="B35" s="76" t="s">
        <v>36</v>
      </c>
      <c r="C35" s="66">
        <v>6568</v>
      </c>
      <c r="D35" s="77">
        <v>6707.8</v>
      </c>
      <c r="E35" s="77">
        <v>6714.8</v>
      </c>
      <c r="F35" s="67">
        <f t="shared" si="3"/>
        <v>1.001043561227228</v>
      </c>
      <c r="G35" s="68">
        <v>4890.6</v>
      </c>
      <c r="H35" s="46"/>
      <c r="I35" s="46"/>
      <c r="J35" s="46"/>
      <c r="K35" s="46"/>
      <c r="L35" s="46"/>
      <c r="M35" s="46"/>
      <c r="N35" s="46"/>
      <c r="O35" s="46"/>
    </row>
    <row r="36" spans="1:15" ht="12">
      <c r="A36" s="63"/>
      <c r="B36" s="76" t="s">
        <v>188</v>
      </c>
      <c r="C36" s="66">
        <v>0</v>
      </c>
      <c r="D36" s="77">
        <v>95</v>
      </c>
      <c r="E36" s="77">
        <v>95</v>
      </c>
      <c r="F36" s="67">
        <f t="shared" si="3"/>
        <v>1</v>
      </c>
      <c r="G36" s="68">
        <v>45</v>
      </c>
      <c r="H36" s="46"/>
      <c r="I36" s="46"/>
      <c r="J36" s="46"/>
      <c r="K36" s="46"/>
      <c r="L36" s="46"/>
      <c r="M36" s="46"/>
      <c r="N36" s="46"/>
      <c r="O36" s="46"/>
    </row>
    <row r="37" spans="1:15" ht="12">
      <c r="A37" s="63" t="s">
        <v>22</v>
      </c>
      <c r="B37" s="76" t="s">
        <v>36</v>
      </c>
      <c r="C37" s="66">
        <v>3460</v>
      </c>
      <c r="D37" s="77">
        <v>3490</v>
      </c>
      <c r="E37" s="77">
        <v>3508.1</v>
      </c>
      <c r="F37" s="67">
        <f t="shared" si="3"/>
        <v>1.005186246418338</v>
      </c>
      <c r="G37" s="68">
        <v>2466.1</v>
      </c>
      <c r="H37" s="46"/>
      <c r="I37" s="46"/>
      <c r="J37" s="46"/>
      <c r="K37" s="46"/>
      <c r="L37" s="46"/>
      <c r="M37" s="46"/>
      <c r="N37" s="46"/>
      <c r="O37" s="46"/>
    </row>
    <row r="38" spans="1:15" ht="12">
      <c r="A38" s="63"/>
      <c r="B38" s="76" t="s">
        <v>188</v>
      </c>
      <c r="C38" s="66">
        <v>0</v>
      </c>
      <c r="D38" s="77">
        <v>7.6</v>
      </c>
      <c r="E38" s="77">
        <v>7.6</v>
      </c>
      <c r="F38" s="67">
        <f t="shared" si="3"/>
        <v>1</v>
      </c>
      <c r="G38" s="68">
        <v>50</v>
      </c>
      <c r="H38" s="46"/>
      <c r="I38" s="46"/>
      <c r="J38" s="46"/>
      <c r="K38" s="46"/>
      <c r="L38" s="46"/>
      <c r="M38" s="46"/>
      <c r="N38" s="46"/>
      <c r="O38" s="46"/>
    </row>
    <row r="39" spans="1:15" ht="12">
      <c r="A39" s="63" t="s">
        <v>27</v>
      </c>
      <c r="B39" s="76" t="s">
        <v>36</v>
      </c>
      <c r="C39" s="66">
        <v>1804</v>
      </c>
      <c r="D39" s="77">
        <v>1816</v>
      </c>
      <c r="E39" s="77">
        <v>1843</v>
      </c>
      <c r="F39" s="67">
        <f t="shared" si="3"/>
        <v>1.0148678414096917</v>
      </c>
      <c r="G39" s="68">
        <v>1113</v>
      </c>
      <c r="H39" s="46"/>
      <c r="I39" s="46"/>
      <c r="J39" s="46"/>
      <c r="K39" s="46"/>
      <c r="L39" s="46"/>
      <c r="M39" s="46"/>
      <c r="N39" s="46"/>
      <c r="O39" s="46"/>
    </row>
    <row r="40" spans="1:15" ht="12">
      <c r="A40" s="63"/>
      <c r="B40" s="76" t="s">
        <v>188</v>
      </c>
      <c r="C40" s="66">
        <v>0</v>
      </c>
      <c r="D40" s="77">
        <v>3.8</v>
      </c>
      <c r="E40" s="77">
        <v>3.8</v>
      </c>
      <c r="F40" s="67">
        <f t="shared" si="3"/>
        <v>1</v>
      </c>
      <c r="G40" s="68">
        <v>0</v>
      </c>
      <c r="H40" s="46"/>
      <c r="I40" s="46"/>
      <c r="J40" s="46"/>
      <c r="K40" s="46"/>
      <c r="L40" s="46"/>
      <c r="M40" s="46"/>
      <c r="N40" s="46"/>
      <c r="O40" s="46"/>
    </row>
    <row r="41" spans="1:15" ht="12">
      <c r="A41" s="63" t="s">
        <v>24</v>
      </c>
      <c r="B41" s="76" t="s">
        <v>36</v>
      </c>
      <c r="C41" s="66">
        <v>7267</v>
      </c>
      <c r="D41" s="77">
        <v>8082</v>
      </c>
      <c r="E41" s="77">
        <v>8068.3</v>
      </c>
      <c r="F41" s="67">
        <f t="shared" si="3"/>
        <v>0.998304875030933</v>
      </c>
      <c r="G41" s="68">
        <v>7749.3</v>
      </c>
      <c r="H41" s="46"/>
      <c r="I41" s="46"/>
      <c r="J41" s="46"/>
      <c r="K41" s="46"/>
      <c r="L41" s="46"/>
      <c r="M41" s="46"/>
      <c r="N41" s="46"/>
      <c r="O41" s="46"/>
    </row>
    <row r="42" spans="1:15" ht="12">
      <c r="A42" s="63"/>
      <c r="B42" s="76" t="s">
        <v>188</v>
      </c>
      <c r="C42" s="66">
        <v>0</v>
      </c>
      <c r="D42" s="77">
        <v>90</v>
      </c>
      <c r="E42" s="77">
        <v>90</v>
      </c>
      <c r="F42" s="67">
        <f t="shared" si="3"/>
        <v>1</v>
      </c>
      <c r="G42" s="68">
        <v>0</v>
      </c>
      <c r="H42" s="46"/>
      <c r="I42" s="46"/>
      <c r="J42" s="46"/>
      <c r="K42" s="46"/>
      <c r="L42" s="46"/>
      <c r="M42" s="46"/>
      <c r="N42" s="46"/>
      <c r="O42" s="46"/>
    </row>
    <row r="43" spans="1:15" ht="12">
      <c r="A43" s="63" t="s">
        <v>31</v>
      </c>
      <c r="B43" s="76" t="s">
        <v>36</v>
      </c>
      <c r="C43" s="66">
        <v>1998</v>
      </c>
      <c r="D43" s="77">
        <v>2008</v>
      </c>
      <c r="E43" s="77">
        <v>2021</v>
      </c>
      <c r="F43" s="67">
        <f t="shared" si="3"/>
        <v>1.0064741035856575</v>
      </c>
      <c r="G43" s="68">
        <v>2018.7</v>
      </c>
      <c r="H43" s="46"/>
      <c r="I43" s="46"/>
      <c r="J43" s="46"/>
      <c r="K43" s="46"/>
      <c r="L43" s="46"/>
      <c r="M43" s="46"/>
      <c r="N43" s="46"/>
      <c r="O43" s="46"/>
    </row>
    <row r="44" spans="1:15" ht="12">
      <c r="A44" s="63" t="s">
        <v>25</v>
      </c>
      <c r="B44" s="76" t="s">
        <v>36</v>
      </c>
      <c r="C44" s="66">
        <v>2376</v>
      </c>
      <c r="D44" s="77">
        <v>2376</v>
      </c>
      <c r="E44" s="77">
        <v>2363.1</v>
      </c>
      <c r="F44" s="67">
        <f t="shared" si="3"/>
        <v>0.994570707070707</v>
      </c>
      <c r="G44" s="68">
        <v>1937.2</v>
      </c>
      <c r="H44" s="46"/>
      <c r="I44" s="46"/>
      <c r="J44" s="46"/>
      <c r="K44" s="46"/>
      <c r="L44" s="46"/>
      <c r="M44" s="46"/>
      <c r="N44" s="46"/>
      <c r="O44" s="46"/>
    </row>
    <row r="45" spans="1:15" ht="12">
      <c r="A45" s="63" t="s">
        <v>32</v>
      </c>
      <c r="B45" s="76" t="s">
        <v>36</v>
      </c>
      <c r="C45" s="66">
        <v>2553</v>
      </c>
      <c r="D45" s="77">
        <v>2362.6</v>
      </c>
      <c r="E45" s="77">
        <v>2362.9</v>
      </c>
      <c r="F45" s="67">
        <f aca="true" t="shared" si="4" ref="F45:F56">E45/D45</f>
        <v>1.0001269787522222</v>
      </c>
      <c r="G45" s="68">
        <v>2605.1</v>
      </c>
      <c r="H45" s="46"/>
      <c r="I45" s="46"/>
      <c r="J45" s="46"/>
      <c r="K45" s="46"/>
      <c r="L45" s="46"/>
      <c r="M45" s="46"/>
      <c r="N45" s="46"/>
      <c r="O45" s="46"/>
    </row>
    <row r="46" spans="1:15" ht="12">
      <c r="A46" s="63"/>
      <c r="B46" s="76" t="s">
        <v>189</v>
      </c>
      <c r="C46" s="66">
        <v>0</v>
      </c>
      <c r="D46" s="77">
        <v>190.4</v>
      </c>
      <c r="E46" s="77">
        <v>190.4</v>
      </c>
      <c r="F46" s="67">
        <f t="shared" si="4"/>
        <v>1</v>
      </c>
      <c r="G46" s="68">
        <v>280</v>
      </c>
      <c r="H46" s="46"/>
      <c r="I46" s="46"/>
      <c r="J46" s="46"/>
      <c r="K46" s="46"/>
      <c r="L46" s="46"/>
      <c r="M46" s="46"/>
      <c r="N46" s="46"/>
      <c r="O46" s="46"/>
    </row>
    <row r="47" spans="1:15" ht="12">
      <c r="A47" s="63" t="s">
        <v>140</v>
      </c>
      <c r="B47" s="76" t="s">
        <v>36</v>
      </c>
      <c r="C47" s="66">
        <v>2993</v>
      </c>
      <c r="D47" s="77">
        <v>3049.2</v>
      </c>
      <c r="E47" s="77">
        <v>3072.8</v>
      </c>
      <c r="F47" s="67">
        <f t="shared" si="4"/>
        <v>1.0077397350124624</v>
      </c>
      <c r="G47" s="68">
        <v>2749.2</v>
      </c>
      <c r="H47" s="46"/>
      <c r="I47" s="46"/>
      <c r="J47" s="46"/>
      <c r="K47" s="46"/>
      <c r="L47" s="46"/>
      <c r="M47" s="46"/>
      <c r="N47" s="46"/>
      <c r="O47" s="46"/>
    </row>
    <row r="48" spans="1:15" ht="12">
      <c r="A48" s="63" t="s">
        <v>141</v>
      </c>
      <c r="B48" s="76" t="s">
        <v>36</v>
      </c>
      <c r="C48" s="66">
        <v>1733</v>
      </c>
      <c r="D48" s="77">
        <v>1733</v>
      </c>
      <c r="E48" s="77">
        <v>1770.4</v>
      </c>
      <c r="F48" s="67">
        <f t="shared" si="4"/>
        <v>1.0215810732833237</v>
      </c>
      <c r="G48" s="68">
        <v>1668.3</v>
      </c>
      <c r="H48" s="46"/>
      <c r="I48" s="46"/>
      <c r="J48" s="46"/>
      <c r="K48" s="46"/>
      <c r="L48" s="46"/>
      <c r="M48" s="46"/>
      <c r="N48" s="46"/>
      <c r="O48" s="46"/>
    </row>
    <row r="49" spans="1:15" ht="12">
      <c r="A49" s="63" t="s">
        <v>145</v>
      </c>
      <c r="B49" s="76" t="s">
        <v>36</v>
      </c>
      <c r="C49" s="66">
        <v>1945</v>
      </c>
      <c r="D49" s="77">
        <v>2013.3</v>
      </c>
      <c r="E49" s="77">
        <v>1979.6</v>
      </c>
      <c r="F49" s="67">
        <f t="shared" si="4"/>
        <v>0.983261312273382</v>
      </c>
      <c r="G49" s="68">
        <v>2079.7</v>
      </c>
      <c r="H49" s="46"/>
      <c r="I49" s="46"/>
      <c r="J49" s="46"/>
      <c r="K49" s="46"/>
      <c r="L49" s="46"/>
      <c r="M49" s="46"/>
      <c r="N49" s="46"/>
      <c r="O49" s="46"/>
    </row>
    <row r="50" spans="1:15" ht="12">
      <c r="A50" s="63" t="s">
        <v>118</v>
      </c>
      <c r="B50" s="76" t="s">
        <v>36</v>
      </c>
      <c r="C50" s="66">
        <v>1017</v>
      </c>
      <c r="D50" s="77">
        <v>1017</v>
      </c>
      <c r="E50" s="77">
        <v>1030.5</v>
      </c>
      <c r="F50" s="67">
        <f t="shared" si="4"/>
        <v>1.0132743362831858</v>
      </c>
      <c r="G50" s="68">
        <v>989.3</v>
      </c>
      <c r="H50" s="46"/>
      <c r="I50" s="46"/>
      <c r="J50" s="46"/>
      <c r="K50" s="46"/>
      <c r="L50" s="46"/>
      <c r="M50" s="46"/>
      <c r="N50" s="46"/>
      <c r="O50" s="46"/>
    </row>
    <row r="51" spans="1:15" ht="12">
      <c r="A51" s="63" t="s">
        <v>143</v>
      </c>
      <c r="B51" s="76" t="s">
        <v>36</v>
      </c>
      <c r="C51" s="66">
        <v>1734</v>
      </c>
      <c r="D51" s="77">
        <v>1743.1</v>
      </c>
      <c r="E51" s="77">
        <v>1764.7</v>
      </c>
      <c r="F51" s="67">
        <f t="shared" si="4"/>
        <v>1.012391715908439</v>
      </c>
      <c r="G51" s="68">
        <v>1734.8</v>
      </c>
      <c r="H51" s="46"/>
      <c r="I51" s="46"/>
      <c r="J51" s="46"/>
      <c r="K51" s="46"/>
      <c r="L51" s="46"/>
      <c r="M51" s="46"/>
      <c r="N51" s="46"/>
      <c r="O51" s="46"/>
    </row>
    <row r="52" spans="1:15" ht="12">
      <c r="A52" s="63" t="s">
        <v>142</v>
      </c>
      <c r="B52" s="76" t="s">
        <v>36</v>
      </c>
      <c r="C52" s="66">
        <v>1779</v>
      </c>
      <c r="D52" s="77">
        <v>1779</v>
      </c>
      <c r="E52" s="77">
        <v>1718.2</v>
      </c>
      <c r="F52" s="67">
        <f t="shared" si="4"/>
        <v>0.965823496346262</v>
      </c>
      <c r="G52" s="68">
        <v>1681.9</v>
      </c>
      <c r="H52" s="46"/>
      <c r="I52" s="46"/>
      <c r="J52" s="46"/>
      <c r="K52" s="46"/>
      <c r="L52" s="46"/>
      <c r="M52" s="46"/>
      <c r="N52" s="46"/>
      <c r="O52" s="46"/>
    </row>
    <row r="53" spans="1:15" ht="12">
      <c r="A53" s="63" t="s">
        <v>122</v>
      </c>
      <c r="B53" s="76" t="s">
        <v>36</v>
      </c>
      <c r="C53" s="66">
        <v>1304</v>
      </c>
      <c r="D53" s="77">
        <v>1304</v>
      </c>
      <c r="E53" s="77">
        <v>1312.5</v>
      </c>
      <c r="F53" s="67">
        <f t="shared" si="4"/>
        <v>1.0065184049079754</v>
      </c>
      <c r="G53" s="68">
        <v>1146</v>
      </c>
      <c r="H53" s="46"/>
      <c r="I53" s="46"/>
      <c r="J53" s="46"/>
      <c r="K53" s="46"/>
      <c r="L53" s="46"/>
      <c r="M53" s="46"/>
      <c r="N53" s="46"/>
      <c r="O53" s="46"/>
    </row>
    <row r="54" spans="1:15" ht="12">
      <c r="A54" s="63" t="s">
        <v>123</v>
      </c>
      <c r="B54" s="76" t="s">
        <v>36</v>
      </c>
      <c r="C54" s="66">
        <v>1303.8</v>
      </c>
      <c r="D54" s="77">
        <v>1303.8</v>
      </c>
      <c r="E54" s="77">
        <v>1302.9</v>
      </c>
      <c r="F54" s="67">
        <f t="shared" si="4"/>
        <v>0.999309710078233</v>
      </c>
      <c r="G54" s="68">
        <v>1059.1</v>
      </c>
      <c r="H54" s="46"/>
      <c r="I54" s="46"/>
      <c r="J54" s="46"/>
      <c r="K54" s="46"/>
      <c r="L54" s="46"/>
      <c r="M54" s="46"/>
      <c r="N54" s="46"/>
      <c r="O54" s="46"/>
    </row>
    <row r="55" spans="1:15" ht="12">
      <c r="A55" s="63" t="s">
        <v>124</v>
      </c>
      <c r="B55" s="76" t="s">
        <v>36</v>
      </c>
      <c r="C55" s="66">
        <v>1304</v>
      </c>
      <c r="D55" s="77">
        <v>1304</v>
      </c>
      <c r="E55" s="77">
        <v>1331.8</v>
      </c>
      <c r="F55" s="67">
        <f t="shared" si="4"/>
        <v>1.021319018404908</v>
      </c>
      <c r="G55" s="68">
        <v>1147.7</v>
      </c>
      <c r="H55" s="46"/>
      <c r="I55" s="46"/>
      <c r="J55" s="46"/>
      <c r="K55" s="46"/>
      <c r="L55" s="46"/>
      <c r="M55" s="46"/>
      <c r="N55" s="46"/>
      <c r="O55" s="46"/>
    </row>
    <row r="56" spans="1:15" ht="12">
      <c r="A56" s="63" t="s">
        <v>144</v>
      </c>
      <c r="B56" s="76" t="s">
        <v>36</v>
      </c>
      <c r="C56" s="66">
        <v>2498</v>
      </c>
      <c r="D56" s="77">
        <v>2498</v>
      </c>
      <c r="E56" s="77">
        <v>2534.3</v>
      </c>
      <c r="F56" s="67">
        <f t="shared" si="4"/>
        <v>1.0145316253002403</v>
      </c>
      <c r="G56" s="68">
        <v>2430.9</v>
      </c>
      <c r="H56" s="46"/>
      <c r="I56" s="46"/>
      <c r="J56" s="46"/>
      <c r="K56" s="46"/>
      <c r="L56" s="46"/>
      <c r="M56" s="46"/>
      <c r="N56" s="46"/>
      <c r="O56" s="46"/>
    </row>
    <row r="57" spans="1:15" ht="12">
      <c r="A57" s="63" t="s">
        <v>120</v>
      </c>
      <c r="B57" s="64" t="s">
        <v>36</v>
      </c>
      <c r="C57" s="66">
        <v>1174</v>
      </c>
      <c r="D57" s="66">
        <v>1174</v>
      </c>
      <c r="E57" s="66">
        <v>1192.1</v>
      </c>
      <c r="F57" s="67">
        <f aca="true" t="shared" si="5" ref="F57:F63">E57/D57</f>
        <v>1.0154173764906302</v>
      </c>
      <c r="G57" s="68">
        <v>1070.4</v>
      </c>
      <c r="H57" s="46"/>
      <c r="I57" s="46"/>
      <c r="J57" s="46"/>
      <c r="K57" s="46"/>
      <c r="L57" s="46"/>
      <c r="M57" s="46"/>
      <c r="N57" s="46"/>
      <c r="O57" s="46"/>
    </row>
    <row r="58" spans="1:15" ht="12">
      <c r="A58" s="63" t="s">
        <v>117</v>
      </c>
      <c r="B58" s="76" t="s">
        <v>36</v>
      </c>
      <c r="C58" s="66">
        <v>1383</v>
      </c>
      <c r="D58" s="77">
        <v>1383</v>
      </c>
      <c r="E58" s="77">
        <v>1425.6</v>
      </c>
      <c r="F58" s="67">
        <f t="shared" si="5"/>
        <v>1.0308026030368762</v>
      </c>
      <c r="G58" s="68">
        <v>1118.1</v>
      </c>
      <c r="H58" s="46"/>
      <c r="I58" s="46"/>
      <c r="J58" s="46"/>
      <c r="K58" s="46"/>
      <c r="L58" s="46"/>
      <c r="M58" s="46"/>
      <c r="N58" s="46"/>
      <c r="O58" s="46"/>
    </row>
    <row r="59" spans="1:15" ht="12">
      <c r="A59" s="63"/>
      <c r="B59" s="76" t="s">
        <v>188</v>
      </c>
      <c r="C59" s="66">
        <v>0</v>
      </c>
      <c r="D59" s="77">
        <v>50</v>
      </c>
      <c r="E59" s="77">
        <v>50</v>
      </c>
      <c r="F59" s="67">
        <f t="shared" si="5"/>
        <v>1</v>
      </c>
      <c r="G59" s="68">
        <v>10</v>
      </c>
      <c r="H59" s="46"/>
      <c r="I59" s="46"/>
      <c r="J59" s="46"/>
      <c r="K59" s="46"/>
      <c r="L59" s="46"/>
      <c r="M59" s="46"/>
      <c r="N59" s="46"/>
      <c r="O59" s="46"/>
    </row>
    <row r="60" spans="1:15" ht="12">
      <c r="A60" s="63" t="s">
        <v>125</v>
      </c>
      <c r="B60" s="76" t="s">
        <v>36</v>
      </c>
      <c r="C60" s="66">
        <v>1303</v>
      </c>
      <c r="D60" s="77">
        <v>1303</v>
      </c>
      <c r="E60" s="77">
        <v>1312.6</v>
      </c>
      <c r="F60" s="67">
        <f t="shared" si="5"/>
        <v>1.0073676132003069</v>
      </c>
      <c r="G60" s="68">
        <v>1144.6</v>
      </c>
      <c r="H60" s="46"/>
      <c r="I60" s="46"/>
      <c r="J60" s="46"/>
      <c r="K60" s="46"/>
      <c r="L60" s="46"/>
      <c r="M60" s="46"/>
      <c r="N60" s="46"/>
      <c r="O60" s="46"/>
    </row>
    <row r="61" spans="1:15" ht="12">
      <c r="A61" s="63" t="s">
        <v>116</v>
      </c>
      <c r="B61" s="76" t="s">
        <v>36</v>
      </c>
      <c r="C61" s="66">
        <v>1071</v>
      </c>
      <c r="D61" s="77">
        <v>1091</v>
      </c>
      <c r="E61" s="77">
        <v>1096.8</v>
      </c>
      <c r="F61" s="67">
        <f t="shared" si="5"/>
        <v>1.0053162236480293</v>
      </c>
      <c r="G61" s="68">
        <v>940.7</v>
      </c>
      <c r="H61" s="46"/>
      <c r="I61" s="46"/>
      <c r="J61" s="46"/>
      <c r="K61" s="46"/>
      <c r="L61" s="46"/>
      <c r="M61" s="46"/>
      <c r="N61" s="46"/>
      <c r="O61" s="46"/>
    </row>
    <row r="62" spans="1:15" ht="12">
      <c r="A62" s="63" t="s">
        <v>121</v>
      </c>
      <c r="B62" s="76" t="s">
        <v>36</v>
      </c>
      <c r="C62" s="66">
        <v>1300.3</v>
      </c>
      <c r="D62" s="77">
        <v>1310.3</v>
      </c>
      <c r="E62" s="77">
        <v>1281.7</v>
      </c>
      <c r="F62" s="67">
        <f t="shared" si="5"/>
        <v>0.9781729374952302</v>
      </c>
      <c r="G62" s="68">
        <v>1069.1</v>
      </c>
      <c r="H62" s="46"/>
      <c r="I62" s="46"/>
      <c r="J62" s="46"/>
      <c r="K62" s="46"/>
      <c r="L62" s="46"/>
      <c r="M62" s="46"/>
      <c r="N62" s="46"/>
      <c r="O62" s="46"/>
    </row>
    <row r="63" spans="1:15" ht="12">
      <c r="A63" s="63" t="s">
        <v>146</v>
      </c>
      <c r="B63" s="64" t="s">
        <v>36</v>
      </c>
      <c r="C63" s="66">
        <v>702</v>
      </c>
      <c r="D63" s="77">
        <v>792.3</v>
      </c>
      <c r="E63" s="77">
        <v>808.1</v>
      </c>
      <c r="F63" s="67">
        <f t="shared" si="5"/>
        <v>1.019941941183895</v>
      </c>
      <c r="G63" s="68">
        <v>619.5</v>
      </c>
      <c r="H63" s="46"/>
      <c r="I63" s="46"/>
      <c r="J63" s="46"/>
      <c r="K63" s="46"/>
      <c r="L63" s="46"/>
      <c r="M63" s="46"/>
      <c r="N63" s="46"/>
      <c r="O63" s="46"/>
    </row>
    <row r="64" spans="1:15" ht="12">
      <c r="A64" s="63" t="s">
        <v>115</v>
      </c>
      <c r="B64" s="76" t="s">
        <v>36</v>
      </c>
      <c r="C64" s="66">
        <v>1211</v>
      </c>
      <c r="D64" s="77">
        <v>1211</v>
      </c>
      <c r="E64" s="77">
        <v>1238.7</v>
      </c>
      <c r="F64" s="67">
        <f>E64/D64</f>
        <v>1.0228736581337738</v>
      </c>
      <c r="G64" s="68">
        <v>916.6</v>
      </c>
      <c r="H64" s="46"/>
      <c r="I64" s="46"/>
      <c r="J64" s="46"/>
      <c r="K64" s="46"/>
      <c r="L64" s="46"/>
      <c r="M64" s="46"/>
      <c r="N64" s="46"/>
      <c r="O64" s="46"/>
    </row>
    <row r="65" spans="1:15" ht="12">
      <c r="A65" s="63"/>
      <c r="B65" s="76" t="s">
        <v>188</v>
      </c>
      <c r="C65" s="66">
        <v>0</v>
      </c>
      <c r="D65" s="77">
        <v>20</v>
      </c>
      <c r="E65" s="77">
        <v>20</v>
      </c>
      <c r="F65" s="67">
        <f>E65/D65</f>
        <v>1</v>
      </c>
      <c r="G65" s="68">
        <v>19.2</v>
      </c>
      <c r="H65" s="46"/>
      <c r="I65" s="46"/>
      <c r="J65" s="46"/>
      <c r="K65" s="46"/>
      <c r="L65" s="46"/>
      <c r="M65" s="46"/>
      <c r="N65" s="46"/>
      <c r="O65" s="46"/>
    </row>
    <row r="66" spans="1:15" ht="12">
      <c r="A66" s="87" t="s">
        <v>119</v>
      </c>
      <c r="B66" s="85" t="s">
        <v>36</v>
      </c>
      <c r="C66" s="71">
        <v>1030</v>
      </c>
      <c r="D66" s="86">
        <v>1165</v>
      </c>
      <c r="E66" s="86">
        <v>1184.2</v>
      </c>
      <c r="F66" s="72">
        <f>E66/D66</f>
        <v>1.016480686695279</v>
      </c>
      <c r="G66" s="73">
        <v>973.6</v>
      </c>
      <c r="H66" s="46"/>
      <c r="I66" s="46"/>
      <c r="J66" s="46"/>
      <c r="K66" s="46"/>
      <c r="L66" s="46"/>
      <c r="M66" s="46"/>
      <c r="N66" s="46"/>
      <c r="O66" s="46"/>
    </row>
    <row r="67" spans="1:15" ht="33" customHeight="1">
      <c r="A67" s="47" t="s">
        <v>354</v>
      </c>
      <c r="B67" s="48" t="s">
        <v>356</v>
      </c>
      <c r="C67" s="49" t="s">
        <v>148</v>
      </c>
      <c r="D67" s="49" t="s">
        <v>179</v>
      </c>
      <c r="E67" s="50" t="s">
        <v>345</v>
      </c>
      <c r="F67" s="49" t="s">
        <v>180</v>
      </c>
      <c r="G67" s="50" t="s">
        <v>346</v>
      </c>
      <c r="H67" s="46"/>
      <c r="I67" s="46"/>
      <c r="J67" s="46"/>
      <c r="K67" s="46"/>
      <c r="L67" s="46"/>
      <c r="M67" s="46"/>
      <c r="N67" s="46"/>
      <c r="O67" s="46"/>
    </row>
    <row r="68" spans="1:15" ht="13.5" customHeight="1">
      <c r="A68" s="364" t="s">
        <v>381</v>
      </c>
      <c r="B68" s="365"/>
      <c r="C68" s="74">
        <f>SUM(C69,C72,C75,C78)</f>
        <v>74380</v>
      </c>
      <c r="D68" s="74">
        <f>SUM(D69,D72,D75,D78)</f>
        <v>77262.4</v>
      </c>
      <c r="E68" s="74">
        <f>SUM(E69,E72,E75,E78)</f>
        <v>75996</v>
      </c>
      <c r="F68" s="75">
        <f aca="true" t="shared" si="6" ref="F68:F77">E68/D68</f>
        <v>0.9836091035225415</v>
      </c>
      <c r="G68" s="322">
        <f>SUM(G69,G72,G75,G78)</f>
        <v>67786</v>
      </c>
      <c r="H68" s="46"/>
      <c r="I68" s="46"/>
      <c r="J68" s="46"/>
      <c r="K68" s="46"/>
      <c r="L68" s="46"/>
      <c r="M68" s="46"/>
      <c r="N68" s="46"/>
      <c r="O68" s="46"/>
    </row>
    <row r="69" spans="1:15" ht="12.75">
      <c r="A69" s="348" t="s">
        <v>53</v>
      </c>
      <c r="B69" s="88"/>
      <c r="C69" s="89">
        <f>C70+C71</f>
        <v>10341</v>
      </c>
      <c r="D69" s="89">
        <f>D70+D71</f>
        <v>7697.8</v>
      </c>
      <c r="E69" s="89">
        <f>E70+E71</f>
        <v>6552.2</v>
      </c>
      <c r="F69" s="83">
        <f t="shared" si="6"/>
        <v>0.8511782587232716</v>
      </c>
      <c r="G69" s="323">
        <f>G70+G71</f>
        <v>9487.9</v>
      </c>
      <c r="H69" s="46"/>
      <c r="I69" s="46"/>
      <c r="J69" s="46"/>
      <c r="K69" s="46"/>
      <c r="L69" s="46"/>
      <c r="M69" s="46"/>
      <c r="N69" s="46"/>
      <c r="O69" s="46"/>
    </row>
    <row r="70" spans="1:15" ht="12">
      <c r="A70" s="63" t="s">
        <v>455</v>
      </c>
      <c r="B70" s="79" t="s">
        <v>0</v>
      </c>
      <c r="C70" s="90">
        <v>10341</v>
      </c>
      <c r="D70" s="91">
        <v>7579.8</v>
      </c>
      <c r="E70" s="77">
        <v>6434.2</v>
      </c>
      <c r="F70" s="67">
        <f t="shared" si="6"/>
        <v>0.8488614475315971</v>
      </c>
      <c r="G70" s="68">
        <v>9487.9</v>
      </c>
      <c r="H70" s="46"/>
      <c r="I70" s="46"/>
      <c r="J70" s="46"/>
      <c r="K70" s="46"/>
      <c r="L70" s="46"/>
      <c r="M70" s="46"/>
      <c r="N70" s="46"/>
      <c r="O70" s="46"/>
    </row>
    <row r="71" spans="1:15" ht="12">
      <c r="A71" s="92"/>
      <c r="B71" s="93" t="s">
        <v>188</v>
      </c>
      <c r="C71" s="94">
        <v>0</v>
      </c>
      <c r="D71" s="95">
        <v>118</v>
      </c>
      <c r="E71" s="86">
        <v>118</v>
      </c>
      <c r="F71" s="72">
        <f t="shared" si="6"/>
        <v>1</v>
      </c>
      <c r="G71" s="73">
        <v>0</v>
      </c>
      <c r="H71" s="46"/>
      <c r="I71" s="46"/>
      <c r="J71" s="46"/>
      <c r="K71" s="46"/>
      <c r="L71" s="46"/>
      <c r="M71" s="46"/>
      <c r="N71" s="46"/>
      <c r="O71" s="46"/>
    </row>
    <row r="72" spans="1:15" ht="12.75">
      <c r="A72" s="348" t="s">
        <v>458</v>
      </c>
      <c r="B72" s="64"/>
      <c r="C72" s="84">
        <f>C73+C74</f>
        <v>6938</v>
      </c>
      <c r="D72" s="84">
        <f>D73+D74</f>
        <v>7465.7</v>
      </c>
      <c r="E72" s="84">
        <f>E73+E74</f>
        <v>7201</v>
      </c>
      <c r="F72" s="83">
        <f t="shared" si="6"/>
        <v>0.9645445169240661</v>
      </c>
      <c r="G72" s="84">
        <f>G73+G74</f>
        <v>6464</v>
      </c>
      <c r="H72" s="46"/>
      <c r="I72" s="46"/>
      <c r="J72" s="46"/>
      <c r="K72" s="46"/>
      <c r="L72" s="46"/>
      <c r="M72" s="46"/>
      <c r="N72" s="46"/>
      <c r="O72" s="46"/>
    </row>
    <row r="73" spans="1:15" ht="12">
      <c r="A73" s="63" t="s">
        <v>455</v>
      </c>
      <c r="B73" s="64" t="s">
        <v>0</v>
      </c>
      <c r="C73" s="77">
        <v>6938</v>
      </c>
      <c r="D73" s="66">
        <v>7418.7</v>
      </c>
      <c r="E73" s="77">
        <v>7154.2</v>
      </c>
      <c r="F73" s="67">
        <f t="shared" si="6"/>
        <v>0.9643468532222627</v>
      </c>
      <c r="G73" s="68">
        <v>6464</v>
      </c>
      <c r="H73" s="46"/>
      <c r="I73" s="46"/>
      <c r="J73" s="46"/>
      <c r="K73" s="46"/>
      <c r="L73" s="46"/>
      <c r="M73" s="46"/>
      <c r="N73" s="46"/>
      <c r="O73" s="46"/>
    </row>
    <row r="74" spans="1:15" ht="12">
      <c r="A74" s="92"/>
      <c r="B74" s="56" t="s">
        <v>1</v>
      </c>
      <c r="C74" s="70">
        <v>0</v>
      </c>
      <c r="D74" s="71">
        <v>47</v>
      </c>
      <c r="E74" s="86">
        <v>46.8</v>
      </c>
      <c r="F74" s="72">
        <f t="shared" si="6"/>
        <v>0.9957446808510638</v>
      </c>
      <c r="G74" s="73">
        <v>0</v>
      </c>
      <c r="H74" s="46"/>
      <c r="I74" s="46"/>
      <c r="J74" s="46"/>
      <c r="K74" s="46"/>
      <c r="L74" s="46"/>
      <c r="M74" s="46"/>
      <c r="N74" s="46"/>
      <c r="O74" s="46"/>
    </row>
    <row r="75" spans="1:15" ht="12.75">
      <c r="A75" s="348" t="s">
        <v>366</v>
      </c>
      <c r="B75" s="64"/>
      <c r="C75" s="84">
        <f>C76+C77</f>
        <v>42798</v>
      </c>
      <c r="D75" s="84">
        <f>D76+D77</f>
        <v>47082.7</v>
      </c>
      <c r="E75" s="96">
        <f>E76+E77</f>
        <v>47226.8</v>
      </c>
      <c r="F75" s="83">
        <f t="shared" si="6"/>
        <v>1.0030605721422095</v>
      </c>
      <c r="G75" s="84">
        <f>G76+G77</f>
        <v>39151</v>
      </c>
      <c r="H75" s="46"/>
      <c r="I75" s="46"/>
      <c r="J75" s="46"/>
      <c r="K75" s="46"/>
      <c r="L75" s="46"/>
      <c r="M75" s="46"/>
      <c r="N75" s="46"/>
      <c r="O75" s="46"/>
    </row>
    <row r="76" spans="1:15" ht="12">
      <c r="A76" s="63" t="s">
        <v>454</v>
      </c>
      <c r="B76" s="64" t="s">
        <v>0</v>
      </c>
      <c r="C76" s="65">
        <v>42798</v>
      </c>
      <c r="D76" s="66">
        <v>46797.7</v>
      </c>
      <c r="E76" s="66">
        <v>46941.8</v>
      </c>
      <c r="F76" s="67">
        <f t="shared" si="6"/>
        <v>1.0030792111578135</v>
      </c>
      <c r="G76" s="68">
        <v>38803.2</v>
      </c>
      <c r="H76" s="46"/>
      <c r="I76" s="46"/>
      <c r="J76" s="46"/>
      <c r="K76" s="46"/>
      <c r="L76" s="46"/>
      <c r="M76" s="46"/>
      <c r="N76" s="46"/>
      <c r="O76" s="46"/>
    </row>
    <row r="77" spans="1:15" ht="12">
      <c r="A77" s="92"/>
      <c r="B77" s="56" t="s">
        <v>188</v>
      </c>
      <c r="C77" s="70">
        <v>0</v>
      </c>
      <c r="D77" s="71">
        <v>285</v>
      </c>
      <c r="E77" s="71">
        <v>285</v>
      </c>
      <c r="F77" s="72">
        <f t="shared" si="6"/>
        <v>1</v>
      </c>
      <c r="G77" s="73">
        <v>347.8</v>
      </c>
      <c r="H77" s="46"/>
      <c r="I77" s="46"/>
      <c r="J77" s="46"/>
      <c r="K77" s="46"/>
      <c r="L77" s="46"/>
      <c r="M77" s="46"/>
      <c r="N77" s="46"/>
      <c r="O77" s="46"/>
    </row>
    <row r="78" spans="1:15" ht="12.75">
      <c r="A78" s="348" t="s">
        <v>369</v>
      </c>
      <c r="B78" s="64"/>
      <c r="C78" s="84">
        <f>C79+C80+C81</f>
        <v>14303</v>
      </c>
      <c r="D78" s="84">
        <f>D79+D80+D81</f>
        <v>15016.199999999999</v>
      </c>
      <c r="E78" s="84">
        <f>E79+E80+E81</f>
        <v>15016</v>
      </c>
      <c r="F78" s="83">
        <f aca="true" t="shared" si="7" ref="F78:F126">E78/D78</f>
        <v>0.9999866810511315</v>
      </c>
      <c r="G78" s="84">
        <f>G79+G80+G81</f>
        <v>12683.1</v>
      </c>
      <c r="H78" s="46"/>
      <c r="I78" s="46"/>
      <c r="J78" s="46"/>
      <c r="K78" s="46"/>
      <c r="L78" s="46"/>
      <c r="M78" s="46"/>
      <c r="N78" s="46"/>
      <c r="O78" s="46"/>
    </row>
    <row r="79" spans="1:15" ht="12">
      <c r="A79" s="63" t="s">
        <v>456</v>
      </c>
      <c r="B79" s="64" t="s">
        <v>36</v>
      </c>
      <c r="C79" s="65">
        <v>13703</v>
      </c>
      <c r="D79" s="66">
        <v>14273.8</v>
      </c>
      <c r="E79" s="66">
        <v>14273.7</v>
      </c>
      <c r="F79" s="67">
        <f t="shared" si="7"/>
        <v>0.9999929941571272</v>
      </c>
      <c r="G79" s="68">
        <v>12081</v>
      </c>
      <c r="H79" s="46"/>
      <c r="I79" s="46"/>
      <c r="J79" s="46"/>
      <c r="K79" s="46"/>
      <c r="L79" s="46"/>
      <c r="M79" s="46"/>
      <c r="N79" s="46"/>
      <c r="O79" s="46"/>
    </row>
    <row r="80" spans="1:15" ht="12">
      <c r="A80" s="78"/>
      <c r="B80" s="64" t="s">
        <v>37</v>
      </c>
      <c r="C80" s="65">
        <v>600</v>
      </c>
      <c r="D80" s="66">
        <v>697.4</v>
      </c>
      <c r="E80" s="66">
        <v>697.3</v>
      </c>
      <c r="F80" s="67">
        <f t="shared" si="7"/>
        <v>0.9998566102667049</v>
      </c>
      <c r="G80" s="68">
        <v>557.1</v>
      </c>
      <c r="H80" s="46"/>
      <c r="I80" s="46"/>
      <c r="J80" s="46"/>
      <c r="K80" s="46"/>
      <c r="L80" s="46"/>
      <c r="M80" s="46"/>
      <c r="N80" s="46"/>
      <c r="O80" s="46"/>
    </row>
    <row r="81" spans="1:15" ht="12">
      <c r="A81" s="92"/>
      <c r="B81" s="56" t="s">
        <v>188</v>
      </c>
      <c r="C81" s="70">
        <v>0</v>
      </c>
      <c r="D81" s="71">
        <v>45</v>
      </c>
      <c r="E81" s="71">
        <v>45</v>
      </c>
      <c r="F81" s="72">
        <f t="shared" si="7"/>
        <v>1</v>
      </c>
      <c r="G81" s="73">
        <v>45</v>
      </c>
      <c r="H81" s="46"/>
      <c r="I81" s="46"/>
      <c r="J81" s="46"/>
      <c r="K81" s="46"/>
      <c r="L81" s="46"/>
      <c r="M81" s="46"/>
      <c r="N81" s="46"/>
      <c r="O81" s="46"/>
    </row>
    <row r="82" spans="1:15" ht="12.75">
      <c r="A82" s="364" t="s">
        <v>382</v>
      </c>
      <c r="B82" s="365"/>
      <c r="C82" s="55">
        <f>SUM(C83,C87)</f>
        <v>6708</v>
      </c>
      <c r="D82" s="55">
        <f>SUM(D83,D87)</f>
        <v>8629</v>
      </c>
      <c r="E82" s="97">
        <f>SUM(E83,E87)</f>
        <v>7654.1</v>
      </c>
      <c r="F82" s="75">
        <f t="shared" si="7"/>
        <v>0.8870205122262139</v>
      </c>
      <c r="G82" s="55">
        <f>SUM(G83,G87)</f>
        <v>5364.3</v>
      </c>
      <c r="H82" s="46"/>
      <c r="I82" s="46"/>
      <c r="J82" s="46"/>
      <c r="K82" s="46"/>
      <c r="L82" s="46"/>
      <c r="M82" s="46"/>
      <c r="N82" s="46"/>
      <c r="O82" s="46"/>
    </row>
    <row r="83" spans="1:15" ht="12.75">
      <c r="A83" s="348" t="s">
        <v>365</v>
      </c>
      <c r="B83" s="98"/>
      <c r="C83" s="84">
        <f>C84+C85+C86</f>
        <v>5208</v>
      </c>
      <c r="D83" s="84">
        <f>D84+D85+D86</f>
        <v>7032</v>
      </c>
      <c r="E83" s="96">
        <f>E84+E85+E86</f>
        <v>6057.1</v>
      </c>
      <c r="F83" s="83">
        <f t="shared" si="7"/>
        <v>0.8613623435722413</v>
      </c>
      <c r="G83" s="84">
        <f>G84+G85+G86</f>
        <v>3994.3</v>
      </c>
      <c r="H83" s="46"/>
      <c r="I83" s="46"/>
      <c r="J83" s="46"/>
      <c r="K83" s="46"/>
      <c r="L83" s="46"/>
      <c r="M83" s="46"/>
      <c r="N83" s="46"/>
      <c r="O83" s="46"/>
    </row>
    <row r="84" spans="1:15" ht="12">
      <c r="A84" s="99" t="s">
        <v>454</v>
      </c>
      <c r="B84" s="64" t="s">
        <v>0</v>
      </c>
      <c r="C84" s="65">
        <v>4938</v>
      </c>
      <c r="D84" s="66">
        <v>5650</v>
      </c>
      <c r="E84" s="66">
        <v>4908.8</v>
      </c>
      <c r="F84" s="67">
        <f t="shared" si="7"/>
        <v>0.8688141592920354</v>
      </c>
      <c r="G84" s="68">
        <v>3620.3</v>
      </c>
      <c r="H84" s="46"/>
      <c r="I84" s="46"/>
      <c r="J84" s="46"/>
      <c r="K84" s="46"/>
      <c r="L84" s="46"/>
      <c r="M84" s="46"/>
      <c r="N84" s="46"/>
      <c r="O84" s="46"/>
    </row>
    <row r="85" spans="1:15" ht="12">
      <c r="A85" s="99"/>
      <c r="B85" s="64" t="s">
        <v>1</v>
      </c>
      <c r="C85" s="65">
        <v>0</v>
      </c>
      <c r="D85" s="66">
        <v>1000</v>
      </c>
      <c r="E85" s="66">
        <v>766.3</v>
      </c>
      <c r="F85" s="67">
        <f t="shared" si="7"/>
        <v>0.7663</v>
      </c>
      <c r="G85" s="68">
        <v>0</v>
      </c>
      <c r="H85" s="46"/>
      <c r="I85" s="46"/>
      <c r="J85" s="46"/>
      <c r="K85" s="46"/>
      <c r="L85" s="46"/>
      <c r="M85" s="46"/>
      <c r="N85" s="46"/>
      <c r="O85" s="46"/>
    </row>
    <row r="86" spans="1:15" ht="12">
      <c r="A86" s="100"/>
      <c r="B86" s="56" t="s">
        <v>188</v>
      </c>
      <c r="C86" s="70">
        <v>270</v>
      </c>
      <c r="D86" s="71">
        <v>382</v>
      </c>
      <c r="E86" s="71">
        <v>382</v>
      </c>
      <c r="F86" s="72">
        <f t="shared" si="7"/>
        <v>1</v>
      </c>
      <c r="G86" s="73">
        <v>374</v>
      </c>
      <c r="H86" s="46"/>
      <c r="I86" s="46"/>
      <c r="J86" s="46"/>
      <c r="K86" s="46"/>
      <c r="L86" s="46"/>
      <c r="M86" s="46"/>
      <c r="N86" s="46"/>
      <c r="O86" s="46"/>
    </row>
    <row r="87" spans="1:15" ht="12.75">
      <c r="A87" s="349" t="s">
        <v>363</v>
      </c>
      <c r="B87" s="64"/>
      <c r="C87" s="84">
        <f>C88+C89</f>
        <v>1500</v>
      </c>
      <c r="D87" s="84">
        <f>D88+D89</f>
        <v>1597</v>
      </c>
      <c r="E87" s="84">
        <f>E88+E89</f>
        <v>1597</v>
      </c>
      <c r="F87" s="83">
        <f t="shared" si="7"/>
        <v>1</v>
      </c>
      <c r="G87" s="84">
        <f>G88+G89</f>
        <v>1370</v>
      </c>
      <c r="H87" s="46"/>
      <c r="I87" s="46"/>
      <c r="J87" s="46"/>
      <c r="K87" s="46"/>
      <c r="L87" s="46"/>
      <c r="M87" s="46"/>
      <c r="N87" s="46"/>
      <c r="O87" s="46"/>
    </row>
    <row r="88" spans="1:15" ht="12">
      <c r="A88" s="99" t="s">
        <v>454</v>
      </c>
      <c r="B88" s="64" t="s">
        <v>36</v>
      </c>
      <c r="C88" s="77">
        <v>1500</v>
      </c>
      <c r="D88" s="66">
        <v>1597</v>
      </c>
      <c r="E88" s="66">
        <v>1597</v>
      </c>
      <c r="F88" s="67">
        <f t="shared" si="7"/>
        <v>1</v>
      </c>
      <c r="G88" s="68">
        <v>1318.7</v>
      </c>
      <c r="H88" s="46"/>
      <c r="I88" s="46"/>
      <c r="J88" s="46"/>
      <c r="K88" s="46"/>
      <c r="L88" s="46"/>
      <c r="M88" s="46"/>
      <c r="N88" s="46"/>
      <c r="O88" s="46"/>
    </row>
    <row r="89" spans="1:15" ht="12">
      <c r="A89" s="100"/>
      <c r="B89" s="56" t="s">
        <v>37</v>
      </c>
      <c r="C89" s="86">
        <v>0</v>
      </c>
      <c r="D89" s="71">
        <v>0</v>
      </c>
      <c r="E89" s="71">
        <v>0</v>
      </c>
      <c r="F89" s="72">
        <v>0</v>
      </c>
      <c r="G89" s="73">
        <v>51.3</v>
      </c>
      <c r="H89" s="46"/>
      <c r="I89" s="46"/>
      <c r="J89" s="46"/>
      <c r="K89" s="46"/>
      <c r="L89" s="46"/>
      <c r="M89" s="46"/>
      <c r="N89" s="46"/>
      <c r="O89" s="46"/>
    </row>
    <row r="90" spans="1:15" ht="12.75">
      <c r="A90" s="364" t="s">
        <v>383</v>
      </c>
      <c r="B90" s="365"/>
      <c r="C90" s="101">
        <f>SUM(C91:C92)</f>
        <v>935</v>
      </c>
      <c r="D90" s="101">
        <f>SUM(D91:D92)</f>
        <v>1205</v>
      </c>
      <c r="E90" s="101">
        <f>SUM(E91:E92)</f>
        <v>732.7</v>
      </c>
      <c r="F90" s="75">
        <f t="shared" si="7"/>
        <v>0.6080497925311203</v>
      </c>
      <c r="G90" s="324">
        <f>SUM(G91:G92)</f>
        <v>1774.1999999999998</v>
      </c>
      <c r="H90" s="46"/>
      <c r="I90" s="46"/>
      <c r="J90" s="46"/>
      <c r="K90" s="46"/>
      <c r="L90" s="46"/>
      <c r="M90" s="46"/>
      <c r="N90" s="46"/>
      <c r="O90" s="46"/>
    </row>
    <row r="91" spans="1:15" ht="12.75">
      <c r="A91" s="350" t="s">
        <v>362</v>
      </c>
      <c r="B91" s="102" t="s">
        <v>0</v>
      </c>
      <c r="C91" s="103">
        <v>650</v>
      </c>
      <c r="D91" s="104">
        <v>650</v>
      </c>
      <c r="E91" s="104">
        <v>303.4</v>
      </c>
      <c r="F91" s="105">
        <f t="shared" si="7"/>
        <v>0.4667692307692307</v>
      </c>
      <c r="G91" s="61">
        <v>381.4</v>
      </c>
      <c r="H91" s="46"/>
      <c r="I91" s="46"/>
      <c r="J91" s="46"/>
      <c r="K91" s="46"/>
      <c r="L91" s="46"/>
      <c r="M91" s="46"/>
      <c r="N91" s="46"/>
      <c r="O91" s="46"/>
    </row>
    <row r="92" spans="1:15" ht="12.75">
      <c r="A92" s="350" t="s">
        <v>364</v>
      </c>
      <c r="B92" s="102"/>
      <c r="C92" s="104">
        <f>C93+C94</f>
        <v>285</v>
      </c>
      <c r="D92" s="104">
        <f>D93+D94</f>
        <v>555</v>
      </c>
      <c r="E92" s="104">
        <f>E93+E94</f>
        <v>429.3</v>
      </c>
      <c r="F92" s="105">
        <f t="shared" si="7"/>
        <v>0.7735135135135135</v>
      </c>
      <c r="G92" s="104">
        <f>G93+G94</f>
        <v>1392.8</v>
      </c>
      <c r="H92" s="46"/>
      <c r="I92" s="46"/>
      <c r="J92" s="46"/>
      <c r="K92" s="46"/>
      <c r="L92" s="46"/>
      <c r="M92" s="46"/>
      <c r="N92" s="46"/>
      <c r="O92" s="46"/>
    </row>
    <row r="93" spans="1:15" ht="12">
      <c r="A93" s="99" t="s">
        <v>454</v>
      </c>
      <c r="B93" s="64" t="s">
        <v>0</v>
      </c>
      <c r="C93" s="65">
        <v>285</v>
      </c>
      <c r="D93" s="66">
        <v>265</v>
      </c>
      <c r="E93" s="66">
        <v>158.7</v>
      </c>
      <c r="F93" s="67">
        <f>E93/D93</f>
        <v>0.5988679245283018</v>
      </c>
      <c r="G93" s="68">
        <v>115.2</v>
      </c>
      <c r="H93" s="46"/>
      <c r="I93" s="46"/>
      <c r="J93" s="46"/>
      <c r="K93" s="46"/>
      <c r="L93" s="46"/>
      <c r="M93" s="46"/>
      <c r="N93" s="46"/>
      <c r="O93" s="46"/>
    </row>
    <row r="94" spans="1:15" ht="12">
      <c r="A94" s="100"/>
      <c r="B94" s="56" t="s">
        <v>1</v>
      </c>
      <c r="C94" s="70">
        <v>0</v>
      </c>
      <c r="D94" s="71">
        <v>290</v>
      </c>
      <c r="E94" s="71">
        <v>270.6</v>
      </c>
      <c r="F94" s="72">
        <f>E94/D94</f>
        <v>0.9331034482758621</v>
      </c>
      <c r="G94" s="73">
        <v>1277.6</v>
      </c>
      <c r="H94" s="46"/>
      <c r="I94" s="46"/>
      <c r="J94" s="46"/>
      <c r="K94" s="46"/>
      <c r="L94" s="46"/>
      <c r="M94" s="46"/>
      <c r="N94" s="46"/>
      <c r="O94" s="46"/>
    </row>
    <row r="95" spans="1:15" ht="12.75">
      <c r="A95" s="364" t="s">
        <v>384</v>
      </c>
      <c r="B95" s="365"/>
      <c r="C95" s="106">
        <f>SUM(C96,C99)</f>
        <v>51200</v>
      </c>
      <c r="D95" s="106">
        <f>SUM(D96,D99)</f>
        <v>62277.5</v>
      </c>
      <c r="E95" s="106">
        <f>SUM(E96,E99)</f>
        <v>37880.700000000004</v>
      </c>
      <c r="F95" s="75">
        <f t="shared" si="7"/>
        <v>0.6082565934727631</v>
      </c>
      <c r="G95" s="324">
        <f>SUM(G96,G99)</f>
        <v>34114.4</v>
      </c>
      <c r="H95" s="46"/>
      <c r="I95" s="46"/>
      <c r="J95" s="46"/>
      <c r="K95" s="46"/>
      <c r="L95" s="46"/>
      <c r="M95" s="46"/>
      <c r="N95" s="46"/>
      <c r="O95" s="46"/>
    </row>
    <row r="96" spans="1:15" ht="12.75">
      <c r="A96" s="351" t="s">
        <v>361</v>
      </c>
      <c r="B96" s="47"/>
      <c r="C96" s="104">
        <f>C97+C98</f>
        <v>51050</v>
      </c>
      <c r="D96" s="104">
        <f>D97+D98</f>
        <v>62127.5</v>
      </c>
      <c r="E96" s="107">
        <f>E97+E98</f>
        <v>37787.3</v>
      </c>
      <c r="F96" s="105">
        <f t="shared" si="7"/>
        <v>0.6082218019395598</v>
      </c>
      <c r="G96" s="104">
        <f>G97+G98</f>
        <v>34023.9</v>
      </c>
      <c r="H96" s="46"/>
      <c r="I96" s="46"/>
      <c r="J96" s="46"/>
      <c r="K96" s="46"/>
      <c r="L96" s="46"/>
      <c r="M96" s="46"/>
      <c r="N96" s="46"/>
      <c r="O96" s="46"/>
    </row>
    <row r="97" spans="1:15" ht="12">
      <c r="A97" s="63" t="s">
        <v>190</v>
      </c>
      <c r="B97" s="64" t="s">
        <v>0</v>
      </c>
      <c r="C97" s="65">
        <v>7050</v>
      </c>
      <c r="D97" s="66">
        <v>9627.5</v>
      </c>
      <c r="E97" s="66">
        <v>7257.4</v>
      </c>
      <c r="F97" s="67">
        <f t="shared" si="7"/>
        <v>0.7538197870682939</v>
      </c>
      <c r="G97" s="68">
        <v>9618.1</v>
      </c>
      <c r="H97" s="46"/>
      <c r="I97" s="46"/>
      <c r="J97" s="46"/>
      <c r="K97" s="46"/>
      <c r="L97" s="46"/>
      <c r="M97" s="46"/>
      <c r="N97" s="46"/>
      <c r="O97" s="46"/>
    </row>
    <row r="98" spans="1:15" ht="12">
      <c r="A98" s="108"/>
      <c r="B98" s="64" t="s">
        <v>1</v>
      </c>
      <c r="C98" s="65">
        <v>44000</v>
      </c>
      <c r="D98" s="66">
        <v>52500</v>
      </c>
      <c r="E98" s="66">
        <v>30529.9</v>
      </c>
      <c r="F98" s="67">
        <f t="shared" si="7"/>
        <v>0.5815219047619048</v>
      </c>
      <c r="G98" s="68">
        <v>24405.8</v>
      </c>
      <c r="H98" s="46"/>
      <c r="I98" s="46"/>
      <c r="J98" s="46"/>
      <c r="K98" s="46"/>
      <c r="L98" s="46"/>
      <c r="M98" s="46"/>
      <c r="N98" s="46"/>
      <c r="O98" s="46"/>
    </row>
    <row r="99" spans="1:15" ht="12.75">
      <c r="A99" s="351" t="s">
        <v>360</v>
      </c>
      <c r="B99" s="102" t="s">
        <v>0</v>
      </c>
      <c r="C99" s="107">
        <v>150</v>
      </c>
      <c r="D99" s="104">
        <v>150</v>
      </c>
      <c r="E99" s="104">
        <v>93.4</v>
      </c>
      <c r="F99" s="105">
        <f t="shared" si="7"/>
        <v>0.6226666666666667</v>
      </c>
      <c r="G99" s="104">
        <v>90.5</v>
      </c>
      <c r="H99" s="46"/>
      <c r="I99" s="46"/>
      <c r="J99" s="46"/>
      <c r="K99" s="46"/>
      <c r="L99" s="46"/>
      <c r="M99" s="46"/>
      <c r="N99" s="46"/>
      <c r="O99" s="46"/>
    </row>
    <row r="100" spans="1:15" ht="12.75">
      <c r="A100" s="364" t="s">
        <v>385</v>
      </c>
      <c r="B100" s="365"/>
      <c r="C100" s="55">
        <f>SUM(C101:C104,C108)</f>
        <v>199607</v>
      </c>
      <c r="D100" s="55">
        <f>SUM(D101:D104,D108)</f>
        <v>233293.6</v>
      </c>
      <c r="E100" s="109">
        <f>SUM(E101:E104,E108)</f>
        <v>216042.1</v>
      </c>
      <c r="F100" s="54">
        <f t="shared" si="7"/>
        <v>0.9260524077814394</v>
      </c>
      <c r="G100" s="62">
        <f>SUM(G101:G104,G108)</f>
        <v>170244.6</v>
      </c>
      <c r="H100" s="46"/>
      <c r="I100" s="46"/>
      <c r="J100" s="46"/>
      <c r="K100" s="46"/>
      <c r="L100" s="46"/>
      <c r="M100" s="46"/>
      <c r="N100" s="46"/>
      <c r="O100" s="46"/>
    </row>
    <row r="101" spans="1:15" ht="12.75">
      <c r="A101" s="352" t="s">
        <v>147</v>
      </c>
      <c r="B101" s="56" t="s">
        <v>0</v>
      </c>
      <c r="C101" s="110">
        <v>7635</v>
      </c>
      <c r="D101" s="111">
        <v>7685</v>
      </c>
      <c r="E101" s="111">
        <v>6781.5</v>
      </c>
      <c r="F101" s="60">
        <f t="shared" si="7"/>
        <v>0.8824333116460638</v>
      </c>
      <c r="G101" s="111">
        <v>6201.8</v>
      </c>
      <c r="H101" s="46"/>
      <c r="I101" s="46"/>
      <c r="J101" s="46"/>
      <c r="K101" s="46"/>
      <c r="L101" s="46"/>
      <c r="M101" s="46"/>
      <c r="N101" s="46"/>
      <c r="O101" s="46"/>
    </row>
    <row r="102" spans="1:15" ht="12.75">
      <c r="A102" s="352" t="s">
        <v>357</v>
      </c>
      <c r="B102" s="56" t="s">
        <v>0</v>
      </c>
      <c r="C102" s="110">
        <v>0</v>
      </c>
      <c r="D102" s="111">
        <v>1763.7</v>
      </c>
      <c r="E102" s="111">
        <v>2243.1</v>
      </c>
      <c r="F102" s="60">
        <f t="shared" si="7"/>
        <v>1.2718149345126721</v>
      </c>
      <c r="G102" s="112">
        <v>0</v>
      </c>
      <c r="H102" s="46"/>
      <c r="I102" s="46"/>
      <c r="J102" s="46"/>
      <c r="K102" s="46"/>
      <c r="L102" s="46"/>
      <c r="M102" s="46"/>
      <c r="N102" s="46"/>
      <c r="O102" s="46"/>
    </row>
    <row r="103" spans="1:15" ht="12.75">
      <c r="A103" s="352" t="s">
        <v>358</v>
      </c>
      <c r="B103" s="56" t="s">
        <v>0</v>
      </c>
      <c r="C103" s="110">
        <v>0</v>
      </c>
      <c r="D103" s="111">
        <v>3823.8</v>
      </c>
      <c r="E103" s="111">
        <v>2946.9</v>
      </c>
      <c r="F103" s="60">
        <f t="shared" si="7"/>
        <v>0.7706731523615252</v>
      </c>
      <c r="G103" s="113">
        <v>0</v>
      </c>
      <c r="H103" s="46"/>
      <c r="I103" s="46"/>
      <c r="J103" s="46"/>
      <c r="K103" s="46"/>
      <c r="L103" s="46"/>
      <c r="M103" s="46"/>
      <c r="N103" s="46"/>
      <c r="O103" s="46"/>
    </row>
    <row r="104" spans="1:15" ht="12.75">
      <c r="A104" s="351" t="s">
        <v>359</v>
      </c>
      <c r="B104" s="47"/>
      <c r="C104" s="104">
        <f>C105+C106+C107</f>
        <v>191972</v>
      </c>
      <c r="D104" s="104">
        <f>D105+D106+D107</f>
        <v>220021.1</v>
      </c>
      <c r="E104" s="104">
        <f>E105+E106+E107</f>
        <v>204070.6</v>
      </c>
      <c r="F104" s="105">
        <f t="shared" si="7"/>
        <v>0.9275046802329413</v>
      </c>
      <c r="G104" s="104">
        <f>G105+G106+G107</f>
        <v>164032.6</v>
      </c>
      <c r="H104" s="46"/>
      <c r="I104" s="46"/>
      <c r="J104" s="46"/>
      <c r="K104" s="46"/>
      <c r="L104" s="46"/>
      <c r="M104" s="46"/>
      <c r="N104" s="46"/>
      <c r="O104" s="46"/>
    </row>
    <row r="105" spans="1:15" ht="12">
      <c r="A105" s="63" t="s">
        <v>455</v>
      </c>
      <c r="B105" s="64" t="s">
        <v>0</v>
      </c>
      <c r="C105" s="65">
        <v>149262</v>
      </c>
      <c r="D105" s="66">
        <v>175769.9</v>
      </c>
      <c r="E105" s="66">
        <v>167390.9</v>
      </c>
      <c r="F105" s="67">
        <f t="shared" si="7"/>
        <v>0.9523297219831154</v>
      </c>
      <c r="G105" s="68">
        <v>133057.2</v>
      </c>
      <c r="H105" s="46"/>
      <c r="I105" s="46"/>
      <c r="J105" s="46"/>
      <c r="K105" s="46"/>
      <c r="L105" s="46"/>
      <c r="M105" s="46"/>
      <c r="N105" s="46"/>
      <c r="O105" s="46"/>
    </row>
    <row r="106" spans="1:15" ht="12">
      <c r="A106" s="63"/>
      <c r="B106" s="64" t="s">
        <v>1</v>
      </c>
      <c r="C106" s="65">
        <v>42710</v>
      </c>
      <c r="D106" s="66">
        <v>44158.8</v>
      </c>
      <c r="E106" s="66">
        <v>36587.3</v>
      </c>
      <c r="F106" s="67">
        <f t="shared" si="7"/>
        <v>0.8285392719005046</v>
      </c>
      <c r="G106" s="68">
        <v>30975.4</v>
      </c>
      <c r="H106" s="46"/>
      <c r="I106" s="46"/>
      <c r="J106" s="46"/>
      <c r="K106" s="46"/>
      <c r="L106" s="46"/>
      <c r="M106" s="46"/>
      <c r="N106" s="46"/>
      <c r="O106" s="46"/>
    </row>
    <row r="107" spans="1:15" ht="12">
      <c r="A107" s="87"/>
      <c r="B107" s="56" t="s">
        <v>188</v>
      </c>
      <c r="C107" s="70">
        <v>0</v>
      </c>
      <c r="D107" s="71">
        <v>92.4</v>
      </c>
      <c r="E107" s="71">
        <v>92.4</v>
      </c>
      <c r="F107" s="72">
        <f t="shared" si="7"/>
        <v>1</v>
      </c>
      <c r="G107" s="73">
        <v>0</v>
      </c>
      <c r="H107" s="46"/>
      <c r="I107" s="46"/>
      <c r="J107" s="46"/>
      <c r="K107" s="46"/>
      <c r="L107" s="46"/>
      <c r="M107" s="46"/>
      <c r="N107" s="46"/>
      <c r="O107" s="46"/>
    </row>
    <row r="108" spans="1:15" ht="12">
      <c r="A108" s="92" t="s">
        <v>370</v>
      </c>
      <c r="B108" s="56" t="s">
        <v>0</v>
      </c>
      <c r="C108" s="70">
        <v>0</v>
      </c>
      <c r="D108" s="71">
        <v>0</v>
      </c>
      <c r="E108" s="71">
        <v>0</v>
      </c>
      <c r="F108" s="72">
        <v>0</v>
      </c>
      <c r="G108" s="113">
        <v>10.2</v>
      </c>
      <c r="H108" s="46"/>
      <c r="I108" s="46"/>
      <c r="J108" s="46"/>
      <c r="K108" s="46"/>
      <c r="L108" s="46"/>
      <c r="M108" s="46"/>
      <c r="N108" s="46"/>
      <c r="O108" s="46"/>
    </row>
    <row r="109" spans="1:15" ht="12.75">
      <c r="A109" s="364" t="s">
        <v>386</v>
      </c>
      <c r="B109" s="365"/>
      <c r="C109" s="97">
        <f>SUM(C110:C120)</f>
        <v>5833</v>
      </c>
      <c r="D109" s="97">
        <f>SUM(D110:D120)</f>
        <v>6775.1</v>
      </c>
      <c r="E109" s="97">
        <f>SUM(E110:E120)</f>
        <v>4466.2</v>
      </c>
      <c r="F109" s="75">
        <f>E109/D109</f>
        <v>0.6592079821700048</v>
      </c>
      <c r="G109" s="55">
        <f>SUM(G110:G120)</f>
        <v>2689.6999999999994</v>
      </c>
      <c r="H109" s="46"/>
      <c r="I109" s="46"/>
      <c r="J109" s="46"/>
      <c r="K109" s="46"/>
      <c r="L109" s="46"/>
      <c r="M109" s="46"/>
      <c r="N109" s="46"/>
      <c r="O109" s="46"/>
    </row>
    <row r="110" spans="1:15" ht="12.75">
      <c r="A110" s="348" t="s">
        <v>371</v>
      </c>
      <c r="B110" s="64" t="s">
        <v>0</v>
      </c>
      <c r="C110" s="96">
        <v>2000</v>
      </c>
      <c r="D110" s="84">
        <v>2000</v>
      </c>
      <c r="E110" s="84">
        <v>1133.2</v>
      </c>
      <c r="F110" s="83">
        <f>E110/D110</f>
        <v>0.5666</v>
      </c>
      <c r="G110" s="112">
        <v>2020.8</v>
      </c>
      <c r="H110" s="46"/>
      <c r="I110" s="46"/>
      <c r="J110" s="46"/>
      <c r="K110" s="46"/>
      <c r="L110" s="46"/>
      <c r="M110" s="46"/>
      <c r="N110" s="46"/>
      <c r="O110" s="46"/>
    </row>
    <row r="111" spans="1:15" ht="12.75">
      <c r="A111" s="348" t="s">
        <v>372</v>
      </c>
      <c r="B111" s="64" t="s">
        <v>0</v>
      </c>
      <c r="C111" s="96">
        <v>100</v>
      </c>
      <c r="D111" s="84">
        <v>100</v>
      </c>
      <c r="E111" s="84">
        <v>79.8</v>
      </c>
      <c r="F111" s="83">
        <f>E111/D111</f>
        <v>0.7979999999999999</v>
      </c>
      <c r="G111" s="112">
        <v>14</v>
      </c>
      <c r="H111" s="46"/>
      <c r="I111" s="46"/>
      <c r="J111" s="46"/>
      <c r="K111" s="46"/>
      <c r="L111" s="46"/>
      <c r="M111" s="46"/>
      <c r="N111" s="46"/>
      <c r="O111" s="46"/>
    </row>
    <row r="112" spans="1:15" ht="12.75">
      <c r="A112" s="348" t="s">
        <v>333</v>
      </c>
      <c r="B112" s="64" t="s">
        <v>0</v>
      </c>
      <c r="C112" s="96">
        <v>0</v>
      </c>
      <c r="D112" s="84">
        <v>5</v>
      </c>
      <c r="E112" s="84">
        <v>4.6</v>
      </c>
      <c r="F112" s="83">
        <f>E112/D112</f>
        <v>0.9199999999999999</v>
      </c>
      <c r="G112" s="112">
        <v>7.3</v>
      </c>
      <c r="H112" s="46"/>
      <c r="I112" s="46"/>
      <c r="J112" s="46"/>
      <c r="K112" s="46"/>
      <c r="L112" s="46"/>
      <c r="M112" s="46"/>
      <c r="N112" s="46"/>
      <c r="O112" s="46"/>
    </row>
    <row r="113" spans="1:15" ht="12.75">
      <c r="A113" s="348" t="s">
        <v>379</v>
      </c>
      <c r="B113" s="64" t="s">
        <v>0</v>
      </c>
      <c r="C113" s="96">
        <v>0</v>
      </c>
      <c r="D113" s="84">
        <v>2896</v>
      </c>
      <c r="E113" s="84">
        <v>2896</v>
      </c>
      <c r="F113" s="83">
        <f t="shared" si="7"/>
        <v>1</v>
      </c>
      <c r="G113" s="353">
        <v>0</v>
      </c>
      <c r="H113" s="46"/>
      <c r="I113" s="46"/>
      <c r="J113" s="46"/>
      <c r="K113" s="46"/>
      <c r="L113" s="46"/>
      <c r="M113" s="46"/>
      <c r="N113" s="46"/>
      <c r="O113" s="46"/>
    </row>
    <row r="114" spans="1:15" ht="12.75">
      <c r="A114" s="354" t="s">
        <v>470</v>
      </c>
      <c r="B114" s="64" t="s">
        <v>0</v>
      </c>
      <c r="C114" s="96">
        <v>0</v>
      </c>
      <c r="D114" s="84">
        <v>0</v>
      </c>
      <c r="E114" s="84">
        <v>0</v>
      </c>
      <c r="F114" s="83">
        <v>0</v>
      </c>
      <c r="G114" s="112">
        <v>244.2</v>
      </c>
      <c r="H114" s="46"/>
      <c r="I114" s="46"/>
      <c r="J114" s="46"/>
      <c r="K114" s="46"/>
      <c r="L114" s="46"/>
      <c r="M114" s="46"/>
      <c r="N114" s="46"/>
      <c r="O114" s="46"/>
    </row>
    <row r="115" spans="1:15" ht="12.75">
      <c r="A115" s="348" t="s">
        <v>373</v>
      </c>
      <c r="B115" s="98" t="s">
        <v>21</v>
      </c>
      <c r="C115" s="96">
        <v>3000</v>
      </c>
      <c r="D115" s="84">
        <v>1246.1</v>
      </c>
      <c r="E115" s="84">
        <v>0</v>
      </c>
      <c r="F115" s="83">
        <f t="shared" si="7"/>
        <v>0</v>
      </c>
      <c r="G115" s="112">
        <v>0</v>
      </c>
      <c r="H115" s="46"/>
      <c r="I115" s="46"/>
      <c r="J115" s="46"/>
      <c r="K115" s="46"/>
      <c r="L115" s="46"/>
      <c r="M115" s="46"/>
      <c r="N115" s="46"/>
      <c r="O115" s="46"/>
    </row>
    <row r="116" spans="1:15" ht="12.75">
      <c r="A116" s="348" t="s">
        <v>374</v>
      </c>
      <c r="B116" s="64" t="s">
        <v>34</v>
      </c>
      <c r="C116" s="96">
        <v>733</v>
      </c>
      <c r="D116" s="84">
        <v>15</v>
      </c>
      <c r="E116" s="84">
        <v>15</v>
      </c>
      <c r="F116" s="83">
        <f t="shared" si="7"/>
        <v>1</v>
      </c>
      <c r="G116" s="112">
        <v>0</v>
      </c>
      <c r="H116" s="46"/>
      <c r="I116" s="46"/>
      <c r="J116" s="46"/>
      <c r="K116" s="46"/>
      <c r="L116" s="46"/>
      <c r="M116" s="46"/>
      <c r="N116" s="46"/>
      <c r="O116" s="46"/>
    </row>
    <row r="117" spans="1:15" ht="12">
      <c r="A117" s="63" t="s">
        <v>375</v>
      </c>
      <c r="B117" s="98" t="s">
        <v>0</v>
      </c>
      <c r="C117" s="96">
        <v>0</v>
      </c>
      <c r="D117" s="84">
        <v>480</v>
      </c>
      <c r="E117" s="84">
        <v>304.7</v>
      </c>
      <c r="F117" s="83">
        <f t="shared" si="7"/>
        <v>0.6347916666666666</v>
      </c>
      <c r="G117" s="112">
        <v>210.7</v>
      </c>
      <c r="H117" s="46"/>
      <c r="I117" s="46"/>
      <c r="J117" s="46"/>
      <c r="K117" s="46"/>
      <c r="L117" s="46"/>
      <c r="M117" s="46"/>
      <c r="N117" s="46"/>
      <c r="O117" s="46"/>
    </row>
    <row r="118" spans="1:15" ht="12">
      <c r="A118" s="63" t="s">
        <v>376</v>
      </c>
      <c r="B118" s="98" t="s">
        <v>0</v>
      </c>
      <c r="C118" s="96">
        <v>0</v>
      </c>
      <c r="D118" s="84">
        <v>33</v>
      </c>
      <c r="E118" s="84">
        <v>32.9</v>
      </c>
      <c r="F118" s="83">
        <f t="shared" si="7"/>
        <v>0.996969696969697</v>
      </c>
      <c r="G118" s="112">
        <v>0</v>
      </c>
      <c r="H118" s="46"/>
      <c r="I118" s="46"/>
      <c r="J118" s="46"/>
      <c r="K118" s="46"/>
      <c r="L118" s="46"/>
      <c r="M118" s="46"/>
      <c r="N118" s="46"/>
      <c r="O118" s="46"/>
    </row>
    <row r="119" spans="1:15" ht="12">
      <c r="A119" s="63" t="s">
        <v>377</v>
      </c>
      <c r="B119" s="98" t="s">
        <v>0</v>
      </c>
      <c r="C119" s="96">
        <v>0</v>
      </c>
      <c r="D119" s="84">
        <v>0</v>
      </c>
      <c r="E119" s="84">
        <v>0</v>
      </c>
      <c r="F119" s="83">
        <v>0</v>
      </c>
      <c r="G119" s="112">
        <v>175.7</v>
      </c>
      <c r="H119" s="46"/>
      <c r="I119" s="46"/>
      <c r="J119" s="46"/>
      <c r="K119" s="46"/>
      <c r="L119" s="46"/>
      <c r="M119" s="46"/>
      <c r="N119" s="46"/>
      <c r="O119" s="46"/>
    </row>
    <row r="120" spans="1:15" ht="12">
      <c r="A120" s="87" t="s">
        <v>378</v>
      </c>
      <c r="B120" s="114" t="s">
        <v>0</v>
      </c>
      <c r="C120" s="110">
        <v>0</v>
      </c>
      <c r="D120" s="111">
        <v>0</v>
      </c>
      <c r="E120" s="111">
        <v>0</v>
      </c>
      <c r="F120" s="60">
        <v>0</v>
      </c>
      <c r="G120" s="113">
        <v>17</v>
      </c>
      <c r="H120" s="46"/>
      <c r="I120" s="46"/>
      <c r="J120" s="46"/>
      <c r="K120" s="46"/>
      <c r="L120" s="46"/>
      <c r="M120" s="46"/>
      <c r="N120" s="46"/>
      <c r="O120" s="46"/>
    </row>
    <row r="121" spans="1:15" ht="16.5" customHeight="1">
      <c r="A121" s="362" t="s">
        <v>388</v>
      </c>
      <c r="B121" s="363"/>
      <c r="C121" s="115">
        <f>C122+C123+C124</f>
        <v>634075.1</v>
      </c>
      <c r="D121" s="115">
        <f>D122+D123+D124</f>
        <v>683920.5</v>
      </c>
      <c r="E121" s="115">
        <f>E122+E123+E124</f>
        <v>591003.4</v>
      </c>
      <c r="F121" s="75">
        <f t="shared" si="7"/>
        <v>0.8641404958617267</v>
      </c>
      <c r="G121" s="115">
        <f>G122+G123+G124</f>
        <v>455693.00000000006</v>
      </c>
      <c r="H121" s="46"/>
      <c r="I121" s="46"/>
      <c r="J121" s="46"/>
      <c r="K121" s="46"/>
      <c r="L121" s="46"/>
      <c r="M121" s="46"/>
      <c r="N121" s="46"/>
      <c r="O121" s="46"/>
    </row>
    <row r="122" spans="1:15" ht="12">
      <c r="A122" s="63" t="s">
        <v>457</v>
      </c>
      <c r="B122" s="98" t="s">
        <v>0</v>
      </c>
      <c r="C122" s="77">
        <f>C3+C6+C10+C15+C20+C70+C73+C76+C79+C84+C88+C91+C93+C97+C99+C101+C102+C103+C105+C108+C110+C111+C112+C113+C115+C117+C118+C119+C120</f>
        <v>441948.1</v>
      </c>
      <c r="D122" s="77">
        <f>D3+D6+D10+D15+D20+D70+D73+D76+D79+D84+D88+D91+D93+D97+D99+D101+D102+D103+D105+D108+D110+D111+D112+D113+D115+D117+D118+D119+D120</f>
        <v>469909.6</v>
      </c>
      <c r="E122" s="77">
        <f>E3+E6+E10+E15+E20+E70+E73+E76+E79+E84+E88+E91+E93+E97+E99+E101+E102+E103+E105+E108+E110+E111+E112+E113+E115+E117+E118+E119+E120</f>
        <v>420316.2</v>
      </c>
      <c r="F122" s="67">
        <f t="shared" si="7"/>
        <v>0.8944618284027397</v>
      </c>
      <c r="G122" s="66">
        <f>G3+G6+G10+G15+G20+G70+G73+G76+G79+G84+G88+G91+G93+G97+G99+G101+G102+G103+G105+G108+G110+G111+G112+G114+G115+G117+G118+G119+G120</f>
        <v>350732.60000000003</v>
      </c>
      <c r="H122" s="46"/>
      <c r="I122" s="46"/>
      <c r="J122" s="46"/>
      <c r="K122" s="46"/>
      <c r="L122" s="46"/>
      <c r="M122" s="46"/>
      <c r="N122" s="46"/>
      <c r="O122" s="46"/>
    </row>
    <row r="123" spans="1:15" ht="12">
      <c r="A123" s="63"/>
      <c r="B123" s="98" t="s">
        <v>1</v>
      </c>
      <c r="C123" s="77">
        <f>C7+C11+C16+C21+C74+C80+C85+C89+C94+C98+C106</f>
        <v>190020</v>
      </c>
      <c r="D123" s="77">
        <f>D7+D11+D16+D21+D74+D80+D85+D89+D94+D98+D106</f>
        <v>211677.7</v>
      </c>
      <c r="E123" s="77">
        <f>E7+E11+E16+E21+E74+E80+E85+E89+E94+E98+E106</f>
        <v>168359.10000000003</v>
      </c>
      <c r="F123" s="67">
        <f t="shared" si="7"/>
        <v>0.7953558641273976</v>
      </c>
      <c r="G123" s="66">
        <f>G7+G11+G16+G21+G74+G80+G85+G89+G94+G98+G106</f>
        <v>103518</v>
      </c>
      <c r="H123" s="46"/>
      <c r="I123" s="46"/>
      <c r="J123" s="46"/>
      <c r="K123" s="46"/>
      <c r="L123" s="46"/>
      <c r="M123" s="46"/>
      <c r="N123" s="46"/>
      <c r="O123" s="46"/>
    </row>
    <row r="124" spans="1:15" ht="12">
      <c r="A124" s="87"/>
      <c r="B124" s="114" t="s">
        <v>34</v>
      </c>
      <c r="C124" s="86">
        <f>C8+C17+C18+C22+C71+C77+C81+C86+C107+C116</f>
        <v>2107</v>
      </c>
      <c r="D124" s="86">
        <f>D8+D17+D18+D22+D71+D77+D81+D86+D107+D116</f>
        <v>2333.2000000000003</v>
      </c>
      <c r="E124" s="86">
        <f>E8+E17+E18+E22+E71+E77+E81+E86+E107+E116</f>
        <v>2328.1</v>
      </c>
      <c r="F124" s="72">
        <f t="shared" si="7"/>
        <v>0.9978141608091889</v>
      </c>
      <c r="G124" s="71">
        <f>G8+G17+G18+G22+G71+G77+G81+G86+G107+G116</f>
        <v>1442.4</v>
      </c>
      <c r="H124" s="46"/>
      <c r="I124" s="46"/>
      <c r="J124" s="46"/>
      <c r="K124" s="46"/>
      <c r="L124" s="46"/>
      <c r="M124" s="46"/>
      <c r="N124" s="46"/>
      <c r="O124" s="46"/>
    </row>
    <row r="125" spans="1:15" ht="12">
      <c r="A125" s="92" t="s">
        <v>29</v>
      </c>
      <c r="B125" s="114"/>
      <c r="C125" s="57">
        <v>8937</v>
      </c>
      <c r="D125" s="116">
        <v>27421.3</v>
      </c>
      <c r="E125" s="57">
        <v>27420.6</v>
      </c>
      <c r="F125" s="60">
        <f t="shared" si="7"/>
        <v>0.9999744723991933</v>
      </c>
      <c r="G125" s="113">
        <v>13678</v>
      </c>
      <c r="H125" s="46"/>
      <c r="I125" s="46"/>
      <c r="J125" s="46"/>
      <c r="K125" s="46"/>
      <c r="L125" s="46"/>
      <c r="M125" s="46"/>
      <c r="N125" s="46"/>
      <c r="O125" s="46"/>
    </row>
    <row r="126" spans="1:15" ht="22.5" customHeight="1">
      <c r="A126" s="362" t="s">
        <v>387</v>
      </c>
      <c r="B126" s="363"/>
      <c r="C126" s="51">
        <f>C121+C125</f>
        <v>643012.1</v>
      </c>
      <c r="D126" s="117">
        <f>D121+D125</f>
        <v>711341.8</v>
      </c>
      <c r="E126" s="51">
        <f>E121+E125</f>
        <v>618424</v>
      </c>
      <c r="F126" s="54">
        <f t="shared" si="7"/>
        <v>0.86937671875883</v>
      </c>
      <c r="G126" s="51">
        <f>G121+G125</f>
        <v>469371.00000000006</v>
      </c>
      <c r="H126" s="46"/>
      <c r="I126" s="46"/>
      <c r="J126" s="46"/>
      <c r="K126" s="46"/>
      <c r="L126" s="46"/>
      <c r="M126" s="46"/>
      <c r="N126" s="46"/>
      <c r="O126" s="46"/>
    </row>
    <row r="127" spans="7:15" ht="12">
      <c r="G127" s="46"/>
      <c r="H127" s="46"/>
      <c r="I127" s="46"/>
      <c r="J127" s="46"/>
      <c r="K127" s="46"/>
      <c r="L127" s="46"/>
      <c r="M127" s="46"/>
      <c r="N127" s="46"/>
      <c r="O127" s="46"/>
    </row>
    <row r="128" spans="7:15" ht="12">
      <c r="G128" s="46"/>
      <c r="H128" s="46"/>
      <c r="I128" s="46"/>
      <c r="J128" s="46"/>
      <c r="K128" s="46"/>
      <c r="L128" s="46"/>
      <c r="M128" s="46"/>
      <c r="N128" s="46"/>
      <c r="O128" s="46"/>
    </row>
    <row r="129" spans="1:15" ht="1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</row>
    <row r="130" spans="1:15" ht="1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</row>
    <row r="131" spans="1:15" ht="1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</row>
    <row r="132" spans="1:15" ht="1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</row>
    <row r="133" spans="1:15" ht="1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</row>
    <row r="134" spans="1:15" ht="1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</row>
    <row r="135" spans="1:15" ht="1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</row>
    <row r="136" spans="1:15" ht="1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</row>
    <row r="137" spans="1:15" ht="1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</row>
    <row r="138" spans="1:15" ht="1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spans="1:15" ht="1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</row>
    <row r="140" spans="1:15" ht="1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</row>
    <row r="141" spans="1:15" ht="1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</row>
    <row r="142" spans="1:15" ht="1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</row>
    <row r="143" spans="1:15" ht="1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</row>
    <row r="144" spans="1:15" ht="1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</row>
    <row r="145" spans="1:15" ht="1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</row>
    <row r="146" spans="1:15" ht="1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</row>
    <row r="147" spans="1:15" ht="1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</row>
    <row r="148" spans="1:15" ht="1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</row>
    <row r="149" spans="1:15" ht="1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</row>
    <row r="150" spans="1:15" ht="1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</row>
    <row r="151" spans="1:15" ht="1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</row>
    <row r="152" spans="1:15" ht="1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</row>
    <row r="153" spans="1:15" ht="1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</row>
    <row r="154" spans="1:15" ht="1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</row>
    <row r="155" spans="1:15" ht="1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</row>
    <row r="156" spans="1:15" ht="1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</row>
    <row r="157" spans="1:15" ht="1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</row>
    <row r="158" spans="1:15" ht="1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</row>
    <row r="159" spans="1:15" ht="1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</row>
    <row r="160" spans="1:15" ht="1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</row>
    <row r="161" spans="1:15" ht="1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</row>
    <row r="162" spans="1:15" ht="1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</row>
    <row r="163" spans="1:15" ht="1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</row>
    <row r="164" spans="1:15" ht="1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</row>
    <row r="165" spans="1:15" ht="1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</row>
    <row r="166" spans="1:15" ht="1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</row>
    <row r="167" spans="1:15" ht="1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</row>
    <row r="168" spans="1:15" ht="1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</row>
    <row r="169" spans="1:15" ht="1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</row>
    <row r="170" spans="1:15" ht="1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</row>
    <row r="171" spans="1:15" ht="1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</row>
    <row r="172" spans="1:15" ht="1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</row>
    <row r="173" spans="1:15" ht="1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</row>
    <row r="174" spans="1:15" ht="1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</row>
    <row r="175" spans="1:15" ht="1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</row>
    <row r="176" spans="1:15" ht="1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</row>
    <row r="177" spans="1:15" ht="1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</row>
    <row r="178" spans="1:15" ht="1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</row>
    <row r="179" spans="1:15" ht="1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</row>
    <row r="180" spans="1:15" ht="1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</row>
    <row r="181" spans="1:15" ht="1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</row>
    <row r="182" spans="1:15" ht="1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</row>
    <row r="183" spans="1:15" ht="1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</row>
    <row r="184" spans="1:15" ht="1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</row>
    <row r="185" spans="1:15" ht="1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</row>
    <row r="186" spans="1:15" ht="1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</row>
    <row r="187" spans="1:15" ht="1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</row>
    <row r="188" spans="1:6" ht="12">
      <c r="A188" s="46"/>
      <c r="B188" s="46"/>
      <c r="C188" s="46"/>
      <c r="D188" s="46"/>
      <c r="E188" s="46"/>
      <c r="F188" s="46"/>
    </row>
    <row r="189" spans="1:6" ht="12">
      <c r="A189" s="46"/>
      <c r="B189" s="46"/>
      <c r="C189" s="46"/>
      <c r="D189" s="46"/>
      <c r="E189" s="46"/>
      <c r="F189" s="46"/>
    </row>
    <row r="190" spans="1:6" ht="12">
      <c r="A190" s="46"/>
      <c r="B190" s="46"/>
      <c r="C190" s="46"/>
      <c r="D190" s="46"/>
      <c r="E190" s="46"/>
      <c r="F190" s="46"/>
    </row>
    <row r="191" spans="1:6" ht="12">
      <c r="A191" s="46"/>
      <c r="B191" s="46"/>
      <c r="C191" s="46"/>
      <c r="D191" s="46"/>
      <c r="E191" s="46"/>
      <c r="F191" s="46"/>
    </row>
    <row r="192" spans="1:6" ht="12">
      <c r="A192" s="46"/>
      <c r="B192" s="46"/>
      <c r="C192" s="46"/>
      <c r="D192" s="46"/>
      <c r="E192" s="46"/>
      <c r="F192" s="46"/>
    </row>
    <row r="193" spans="1:6" ht="12">
      <c r="A193" s="46"/>
      <c r="B193" s="46"/>
      <c r="C193" s="46"/>
      <c r="D193" s="46"/>
      <c r="E193" s="46"/>
      <c r="F193" s="46"/>
    </row>
    <row r="194" spans="1:6" ht="12">
      <c r="A194" s="46"/>
      <c r="B194" s="46"/>
      <c r="C194" s="46"/>
      <c r="D194" s="46"/>
      <c r="E194" s="46"/>
      <c r="F194" s="46"/>
    </row>
    <row r="195" spans="1:6" ht="12">
      <c r="A195" s="46"/>
      <c r="B195" s="46"/>
      <c r="C195" s="46"/>
      <c r="D195" s="46"/>
      <c r="E195" s="46"/>
      <c r="F195" s="46"/>
    </row>
    <row r="196" spans="1:6" ht="12">
      <c r="A196" s="46"/>
      <c r="B196" s="46"/>
      <c r="C196" s="46"/>
      <c r="D196" s="46"/>
      <c r="E196" s="46"/>
      <c r="F196" s="46"/>
    </row>
    <row r="197" spans="1:6" ht="12">
      <c r="A197" s="46"/>
      <c r="B197" s="46"/>
      <c r="C197" s="46"/>
      <c r="D197" s="46"/>
      <c r="E197" s="46"/>
      <c r="F197" s="46"/>
    </row>
    <row r="198" spans="1:6" ht="12">
      <c r="A198" s="46"/>
      <c r="B198" s="46"/>
      <c r="C198" s="46"/>
      <c r="D198" s="46"/>
      <c r="E198" s="46"/>
      <c r="F198" s="46"/>
    </row>
    <row r="199" spans="1:6" ht="12">
      <c r="A199" s="46"/>
      <c r="B199" s="46"/>
      <c r="C199" s="46"/>
      <c r="D199" s="46"/>
      <c r="E199" s="46"/>
      <c r="F199" s="46"/>
    </row>
    <row r="200" spans="1:6" ht="12">
      <c r="A200" s="46"/>
      <c r="B200" s="46"/>
      <c r="C200" s="46"/>
      <c r="D200" s="46"/>
      <c r="E200" s="46"/>
      <c r="F200" s="46"/>
    </row>
    <row r="201" spans="1:6" ht="12">
      <c r="A201" s="46"/>
      <c r="B201" s="46"/>
      <c r="C201" s="46"/>
      <c r="D201" s="46"/>
      <c r="E201" s="46"/>
      <c r="F201" s="46"/>
    </row>
    <row r="202" spans="1:6" ht="12">
      <c r="A202" s="46"/>
      <c r="B202" s="46"/>
      <c r="C202" s="46"/>
      <c r="D202" s="46"/>
      <c r="E202" s="46"/>
      <c r="F202" s="46"/>
    </row>
    <row r="203" spans="1:6" ht="12">
      <c r="A203" s="46"/>
      <c r="B203" s="46"/>
      <c r="C203" s="46"/>
      <c r="D203" s="46"/>
      <c r="E203" s="46"/>
      <c r="F203" s="46"/>
    </row>
    <row r="204" spans="1:6" ht="12">
      <c r="A204" s="46"/>
      <c r="B204" s="46"/>
      <c r="C204" s="46"/>
      <c r="D204" s="46"/>
      <c r="E204" s="46"/>
      <c r="F204" s="46"/>
    </row>
    <row r="205" spans="1:6" ht="12">
      <c r="A205" s="46"/>
      <c r="B205" s="46"/>
      <c r="C205" s="46"/>
      <c r="D205" s="46"/>
      <c r="E205" s="46"/>
      <c r="F205" s="46"/>
    </row>
    <row r="206" spans="1:6" ht="12">
      <c r="A206" s="46"/>
      <c r="B206" s="46"/>
      <c r="C206" s="46"/>
      <c r="D206" s="46"/>
      <c r="E206" s="46"/>
      <c r="F206" s="46"/>
    </row>
    <row r="207" spans="1:6" ht="12">
      <c r="A207" s="46"/>
      <c r="B207" s="46"/>
      <c r="C207" s="46"/>
      <c r="D207" s="46"/>
      <c r="E207" s="46"/>
      <c r="F207" s="46"/>
    </row>
    <row r="208" spans="1:6" ht="12">
      <c r="A208" s="46"/>
      <c r="B208" s="46"/>
      <c r="C208" s="46"/>
      <c r="D208" s="46"/>
      <c r="E208" s="46"/>
      <c r="F208" s="46"/>
    </row>
    <row r="209" spans="1:6" ht="12">
      <c r="A209" s="46"/>
      <c r="B209" s="46"/>
      <c r="C209" s="46"/>
      <c r="D209" s="46"/>
      <c r="E209" s="46"/>
      <c r="F209" s="46"/>
    </row>
    <row r="210" spans="1:6" ht="12">
      <c r="A210" s="46"/>
      <c r="B210" s="46"/>
      <c r="C210" s="46"/>
      <c r="D210" s="46"/>
      <c r="E210" s="46"/>
      <c r="F210" s="46"/>
    </row>
    <row r="211" spans="1:6" ht="12">
      <c r="A211" s="46"/>
      <c r="B211" s="46"/>
      <c r="C211" s="46"/>
      <c r="D211" s="46"/>
      <c r="E211" s="46"/>
      <c r="F211" s="46"/>
    </row>
    <row r="212" spans="1:6" ht="12">
      <c r="A212" s="46"/>
      <c r="B212" s="46"/>
      <c r="C212" s="46"/>
      <c r="D212" s="46"/>
      <c r="E212" s="46"/>
      <c r="F212" s="46"/>
    </row>
    <row r="213" spans="1:6" ht="12">
      <c r="A213" s="46"/>
      <c r="B213" s="46"/>
      <c r="C213" s="46"/>
      <c r="D213" s="46"/>
      <c r="E213" s="46"/>
      <c r="F213" s="46"/>
    </row>
    <row r="214" spans="1:6" ht="12">
      <c r="A214" s="46"/>
      <c r="B214" s="46"/>
      <c r="C214" s="46"/>
      <c r="D214" s="46"/>
      <c r="E214" s="46"/>
      <c r="F214" s="46"/>
    </row>
    <row r="215" spans="1:6" ht="12">
      <c r="A215" s="46"/>
      <c r="B215" s="46"/>
      <c r="C215" s="46"/>
      <c r="D215" s="46"/>
      <c r="E215" s="46"/>
      <c r="F215" s="46"/>
    </row>
    <row r="216" spans="1:6" ht="12">
      <c r="A216" s="46"/>
      <c r="B216" s="46"/>
      <c r="C216" s="46"/>
      <c r="D216" s="46"/>
      <c r="E216" s="46"/>
      <c r="F216" s="46"/>
    </row>
    <row r="217" spans="1:6" ht="12">
      <c r="A217" s="46"/>
      <c r="B217" s="46"/>
      <c r="C217" s="46"/>
      <c r="D217" s="46"/>
      <c r="E217" s="46"/>
      <c r="F217" s="46"/>
    </row>
    <row r="218" spans="1:6" ht="12">
      <c r="A218" s="46"/>
      <c r="B218" s="46"/>
      <c r="C218" s="46"/>
      <c r="D218" s="46"/>
      <c r="E218" s="46"/>
      <c r="F218" s="46"/>
    </row>
    <row r="219" spans="1:6" ht="12">
      <c r="A219" s="46"/>
      <c r="B219" s="46"/>
      <c r="C219" s="46"/>
      <c r="D219" s="46"/>
      <c r="E219" s="46"/>
      <c r="F219" s="46"/>
    </row>
    <row r="220" spans="1:6" ht="12">
      <c r="A220" s="46"/>
      <c r="B220" s="46"/>
      <c r="C220" s="46"/>
      <c r="D220" s="46"/>
      <c r="E220" s="46"/>
      <c r="F220" s="46"/>
    </row>
    <row r="221" spans="1:6" ht="12">
      <c r="A221" s="46"/>
      <c r="B221" s="46"/>
      <c r="C221" s="46"/>
      <c r="D221" s="46"/>
      <c r="E221" s="46"/>
      <c r="F221" s="46"/>
    </row>
    <row r="222" spans="1:6" ht="12">
      <c r="A222" s="46"/>
      <c r="B222" s="46"/>
      <c r="C222" s="46"/>
      <c r="D222" s="46"/>
      <c r="E222" s="46"/>
      <c r="F222" s="46"/>
    </row>
    <row r="223" spans="1:6" ht="12">
      <c r="A223" s="46"/>
      <c r="B223" s="46"/>
      <c r="C223" s="46"/>
      <c r="D223" s="46"/>
      <c r="E223" s="46"/>
      <c r="F223" s="46"/>
    </row>
    <row r="224" spans="1:6" ht="12">
      <c r="A224" s="46"/>
      <c r="B224" s="46"/>
      <c r="C224" s="46"/>
      <c r="D224" s="46"/>
      <c r="E224" s="46"/>
      <c r="F224" s="46"/>
    </row>
    <row r="225" spans="1:6" ht="12">
      <c r="A225" s="46"/>
      <c r="B225" s="46"/>
      <c r="C225" s="46"/>
      <c r="D225" s="46"/>
      <c r="E225" s="46"/>
      <c r="F225" s="46"/>
    </row>
    <row r="226" spans="1:6" ht="12">
      <c r="A226" s="46"/>
      <c r="B226" s="46"/>
      <c r="C226" s="46"/>
      <c r="D226" s="46"/>
      <c r="E226" s="46"/>
      <c r="F226" s="46"/>
    </row>
    <row r="227" spans="1:6" ht="12">
      <c r="A227" s="46"/>
      <c r="B227" s="46"/>
      <c r="C227" s="46"/>
      <c r="D227" s="46"/>
      <c r="E227" s="46"/>
      <c r="F227" s="46"/>
    </row>
    <row r="228" spans="1:6" ht="12">
      <c r="A228" s="46"/>
      <c r="B228" s="46"/>
      <c r="C228" s="46"/>
      <c r="D228" s="46"/>
      <c r="E228" s="46"/>
      <c r="F228" s="46"/>
    </row>
    <row r="229" spans="1:6" ht="12">
      <c r="A229" s="46"/>
      <c r="B229" s="46"/>
      <c r="C229" s="46"/>
      <c r="D229" s="46"/>
      <c r="E229" s="46"/>
      <c r="F229" s="46"/>
    </row>
    <row r="230" spans="1:6" ht="12">
      <c r="A230" s="46"/>
      <c r="B230" s="46"/>
      <c r="C230" s="46"/>
      <c r="D230" s="46"/>
      <c r="E230" s="46"/>
      <c r="F230" s="46"/>
    </row>
    <row r="231" spans="1:6" ht="12">
      <c r="A231" s="46"/>
      <c r="B231" s="46"/>
      <c r="C231" s="46"/>
      <c r="D231" s="46"/>
      <c r="E231" s="46"/>
      <c r="F231" s="46"/>
    </row>
    <row r="232" spans="1:6" ht="12">
      <c r="A232" s="46"/>
      <c r="B232" s="46"/>
      <c r="C232" s="46"/>
      <c r="D232" s="46"/>
      <c r="E232" s="46"/>
      <c r="F232" s="46"/>
    </row>
    <row r="233" spans="1:6" ht="12">
      <c r="A233" s="46"/>
      <c r="B233" s="46"/>
      <c r="C233" s="46"/>
      <c r="D233" s="46"/>
      <c r="E233" s="46"/>
      <c r="F233" s="46"/>
    </row>
    <row r="234" spans="1:6" ht="12">
      <c r="A234" s="46"/>
      <c r="B234" s="46"/>
      <c r="C234" s="46"/>
      <c r="D234" s="46"/>
      <c r="E234" s="46"/>
      <c r="F234" s="46"/>
    </row>
    <row r="235" spans="1:6" ht="12">
      <c r="A235" s="46"/>
      <c r="B235" s="46"/>
      <c r="C235" s="46"/>
      <c r="D235" s="46"/>
      <c r="E235" s="46"/>
      <c r="F235" s="46"/>
    </row>
    <row r="236" spans="1:6" ht="12">
      <c r="A236" s="46"/>
      <c r="B236" s="46"/>
      <c r="C236" s="46"/>
      <c r="D236" s="46"/>
      <c r="E236" s="46"/>
      <c r="F236" s="46"/>
    </row>
    <row r="237" spans="1:6" ht="12">
      <c r="A237" s="46"/>
      <c r="B237" s="46"/>
      <c r="C237" s="46"/>
      <c r="D237" s="46"/>
      <c r="E237" s="46"/>
      <c r="F237" s="46"/>
    </row>
    <row r="238" spans="1:6" ht="12">
      <c r="A238" s="46"/>
      <c r="B238" s="46"/>
      <c r="C238" s="46"/>
      <c r="D238" s="46"/>
      <c r="E238" s="46"/>
      <c r="F238" s="46"/>
    </row>
    <row r="239" spans="1:6" ht="12">
      <c r="A239" s="46"/>
      <c r="B239" s="46"/>
      <c r="C239" s="46"/>
      <c r="D239" s="46"/>
      <c r="E239" s="46"/>
      <c r="F239" s="46"/>
    </row>
    <row r="240" spans="1:6" ht="12">
      <c r="A240" s="46"/>
      <c r="B240" s="46"/>
      <c r="C240" s="46"/>
      <c r="D240" s="46"/>
      <c r="E240" s="46"/>
      <c r="F240" s="46"/>
    </row>
    <row r="241" spans="1:6" ht="12">
      <c r="A241" s="46"/>
      <c r="B241" s="46"/>
      <c r="C241" s="46"/>
      <c r="D241" s="46"/>
      <c r="E241" s="46"/>
      <c r="F241" s="46"/>
    </row>
    <row r="242" spans="1:6" ht="12">
      <c r="A242" s="46"/>
      <c r="B242" s="46"/>
      <c r="C242" s="46"/>
      <c r="D242" s="46"/>
      <c r="E242" s="46"/>
      <c r="F242" s="46"/>
    </row>
    <row r="243" spans="1:6" ht="12">
      <c r="A243" s="46"/>
      <c r="B243" s="46"/>
      <c r="C243" s="46"/>
      <c r="D243" s="46"/>
      <c r="E243" s="46"/>
      <c r="F243" s="46"/>
    </row>
    <row r="244" spans="1:6" ht="12">
      <c r="A244" s="46"/>
      <c r="B244" s="46"/>
      <c r="C244" s="46"/>
      <c r="D244" s="46"/>
      <c r="E244" s="46"/>
      <c r="F244" s="46"/>
    </row>
    <row r="245" spans="1:6" ht="12">
      <c r="A245" s="46"/>
      <c r="B245" s="46"/>
      <c r="C245" s="46"/>
      <c r="D245" s="46"/>
      <c r="E245" s="46"/>
      <c r="F245" s="46"/>
    </row>
    <row r="246" spans="1:6" ht="12">
      <c r="A246" s="46"/>
      <c r="B246" s="46"/>
      <c r="C246" s="46"/>
      <c r="D246" s="46"/>
      <c r="E246" s="46"/>
      <c r="F246" s="46"/>
    </row>
    <row r="247" spans="1:6" ht="12">
      <c r="A247" s="46"/>
      <c r="B247" s="46"/>
      <c r="C247" s="46"/>
      <c r="D247" s="46"/>
      <c r="E247" s="46"/>
      <c r="F247" s="46"/>
    </row>
    <row r="248" spans="1:6" ht="12">
      <c r="A248" s="46"/>
      <c r="B248" s="46"/>
      <c r="C248" s="46"/>
      <c r="D248" s="46"/>
      <c r="E248" s="46"/>
      <c r="F248" s="46"/>
    </row>
    <row r="249" spans="1:6" ht="12">
      <c r="A249" s="46"/>
      <c r="B249" s="46"/>
      <c r="C249" s="46"/>
      <c r="D249" s="46"/>
      <c r="E249" s="46"/>
      <c r="F249" s="46"/>
    </row>
    <row r="250" spans="1:6" ht="12">
      <c r="A250" s="46"/>
      <c r="B250" s="46"/>
      <c r="C250" s="46"/>
      <c r="D250" s="46"/>
      <c r="E250" s="46"/>
      <c r="F250" s="46"/>
    </row>
    <row r="251" spans="1:6" ht="12">
      <c r="A251" s="46"/>
      <c r="B251" s="46"/>
      <c r="C251" s="46"/>
      <c r="D251" s="46"/>
      <c r="E251" s="46"/>
      <c r="F251" s="46"/>
    </row>
    <row r="252" spans="1:6" ht="12">
      <c r="A252" s="46"/>
      <c r="B252" s="46"/>
      <c r="C252" s="46"/>
      <c r="D252" s="46"/>
      <c r="E252" s="46"/>
      <c r="F252" s="46"/>
    </row>
    <row r="253" spans="1:6" ht="12">
      <c r="A253" s="46"/>
      <c r="B253" s="46"/>
      <c r="C253" s="46"/>
      <c r="D253" s="46"/>
      <c r="E253" s="46"/>
      <c r="F253" s="46"/>
    </row>
    <row r="254" spans="1:6" ht="12">
      <c r="A254" s="46"/>
      <c r="B254" s="46"/>
      <c r="C254" s="46"/>
      <c r="D254" s="46"/>
      <c r="E254" s="46"/>
      <c r="F254" s="46"/>
    </row>
    <row r="255" spans="1:6" ht="12">
      <c r="A255" s="46"/>
      <c r="B255" s="46"/>
      <c r="C255" s="46"/>
      <c r="D255" s="46"/>
      <c r="E255" s="46"/>
      <c r="F255" s="46"/>
    </row>
    <row r="256" spans="1:6" ht="12">
      <c r="A256" s="46"/>
      <c r="B256" s="46"/>
      <c r="C256" s="46"/>
      <c r="D256" s="46"/>
      <c r="E256" s="46"/>
      <c r="F256" s="46"/>
    </row>
    <row r="257" spans="1:6" ht="12">
      <c r="A257" s="46"/>
      <c r="B257" s="46"/>
      <c r="C257" s="46"/>
      <c r="D257" s="46"/>
      <c r="E257" s="46"/>
      <c r="F257" s="46"/>
    </row>
    <row r="258" spans="1:6" ht="12">
      <c r="A258" s="46"/>
      <c r="B258" s="46"/>
      <c r="C258" s="46"/>
      <c r="D258" s="46"/>
      <c r="E258" s="46"/>
      <c r="F258" s="46"/>
    </row>
    <row r="259" spans="1:6" ht="12">
      <c r="A259" s="46"/>
      <c r="B259" s="46"/>
      <c r="C259" s="46"/>
      <c r="D259" s="46"/>
      <c r="E259" s="46"/>
      <c r="F259" s="46"/>
    </row>
    <row r="260" spans="1:6" ht="12">
      <c r="A260" s="46"/>
      <c r="B260" s="46"/>
      <c r="C260" s="46"/>
      <c r="D260" s="46"/>
      <c r="E260" s="46"/>
      <c r="F260" s="46"/>
    </row>
    <row r="261" spans="1:6" ht="12">
      <c r="A261" s="46"/>
      <c r="B261" s="46"/>
      <c r="C261" s="46"/>
      <c r="D261" s="46"/>
      <c r="E261" s="46"/>
      <c r="F261" s="46"/>
    </row>
    <row r="262" spans="1:6" ht="12">
      <c r="A262" s="46"/>
      <c r="B262" s="46"/>
      <c r="C262" s="46"/>
      <c r="D262" s="46"/>
      <c r="E262" s="46"/>
      <c r="F262" s="46"/>
    </row>
    <row r="263" spans="1:6" ht="12">
      <c r="A263" s="46"/>
      <c r="B263" s="46"/>
      <c r="C263" s="46"/>
      <c r="D263" s="46"/>
      <c r="E263" s="46"/>
      <c r="F263" s="46"/>
    </row>
    <row r="264" spans="1:6" ht="12">
      <c r="A264" s="46"/>
      <c r="B264" s="46"/>
      <c r="C264" s="46"/>
      <c r="D264" s="46"/>
      <c r="E264" s="46"/>
      <c r="F264" s="46"/>
    </row>
    <row r="265" spans="1:6" ht="12">
      <c r="A265" s="46"/>
      <c r="B265" s="46"/>
      <c r="C265" s="46"/>
      <c r="D265" s="46"/>
      <c r="E265" s="46"/>
      <c r="F265" s="46"/>
    </row>
    <row r="266" spans="1:6" ht="12">
      <c r="A266" s="46"/>
      <c r="B266" s="46"/>
      <c r="C266" s="46"/>
      <c r="D266" s="46"/>
      <c r="E266" s="46"/>
      <c r="F266" s="46"/>
    </row>
    <row r="267" spans="1:6" ht="12">
      <c r="A267" s="46"/>
      <c r="B267" s="46"/>
      <c r="C267" s="46"/>
      <c r="D267" s="46"/>
      <c r="E267" s="46"/>
      <c r="F267" s="46"/>
    </row>
    <row r="268" spans="1:6" ht="12">
      <c r="A268" s="46"/>
      <c r="B268" s="46"/>
      <c r="C268" s="46"/>
      <c r="D268" s="46"/>
      <c r="E268" s="46"/>
      <c r="F268" s="46"/>
    </row>
    <row r="269" spans="1:6" ht="12">
      <c r="A269" s="46"/>
      <c r="B269" s="46"/>
      <c r="C269" s="46"/>
      <c r="D269" s="46"/>
      <c r="E269" s="46"/>
      <c r="F269" s="46"/>
    </row>
    <row r="270" spans="1:6" ht="12">
      <c r="A270" s="46"/>
      <c r="B270" s="46"/>
      <c r="C270" s="46"/>
      <c r="D270" s="46"/>
      <c r="E270" s="46"/>
      <c r="F270" s="46"/>
    </row>
    <row r="271" spans="1:6" ht="12">
      <c r="A271" s="46"/>
      <c r="B271" s="46"/>
      <c r="C271" s="46"/>
      <c r="D271" s="46"/>
      <c r="E271" s="46"/>
      <c r="F271" s="46"/>
    </row>
    <row r="272" spans="1:6" ht="12">
      <c r="A272" s="46"/>
      <c r="B272" s="46"/>
      <c r="C272" s="46"/>
      <c r="D272" s="46"/>
      <c r="E272" s="46"/>
      <c r="F272" s="46"/>
    </row>
    <row r="273" spans="1:6" ht="12">
      <c r="A273" s="46"/>
      <c r="B273" s="46"/>
      <c r="C273" s="46"/>
      <c r="D273" s="46"/>
      <c r="E273" s="46"/>
      <c r="F273" s="46"/>
    </row>
    <row r="274" spans="1:6" ht="12">
      <c r="A274" s="46"/>
      <c r="B274" s="46"/>
      <c r="C274" s="46"/>
      <c r="D274" s="46"/>
      <c r="E274" s="46"/>
      <c r="F274" s="46"/>
    </row>
    <row r="275" spans="1:6" ht="12">
      <c r="A275" s="46"/>
      <c r="B275" s="46"/>
      <c r="C275" s="46"/>
      <c r="D275" s="46"/>
      <c r="E275" s="46"/>
      <c r="F275" s="46"/>
    </row>
    <row r="276" spans="1:6" ht="12">
      <c r="A276" s="46"/>
      <c r="B276" s="46"/>
      <c r="C276" s="46"/>
      <c r="D276" s="46"/>
      <c r="E276" s="46"/>
      <c r="F276" s="46"/>
    </row>
    <row r="277" spans="1:6" ht="12">
      <c r="A277" s="46"/>
      <c r="B277" s="46"/>
      <c r="C277" s="46"/>
      <c r="D277" s="46"/>
      <c r="E277" s="46"/>
      <c r="F277" s="46"/>
    </row>
    <row r="278" spans="1:6" ht="12">
      <c r="A278" s="46"/>
      <c r="B278" s="46"/>
      <c r="C278" s="46"/>
      <c r="D278" s="46"/>
      <c r="E278" s="46"/>
      <c r="F278" s="46"/>
    </row>
    <row r="279" spans="1:6" ht="12">
      <c r="A279" s="46"/>
      <c r="B279" s="46"/>
      <c r="C279" s="46"/>
      <c r="D279" s="46"/>
      <c r="E279" s="46"/>
      <c r="F279" s="46"/>
    </row>
    <row r="280" spans="1:6" ht="12">
      <c r="A280" s="46"/>
      <c r="B280" s="46"/>
      <c r="C280" s="46"/>
      <c r="D280" s="46"/>
      <c r="E280" s="46"/>
      <c r="F280" s="46"/>
    </row>
    <row r="281" spans="1:6" ht="12">
      <c r="A281" s="46"/>
      <c r="B281" s="46"/>
      <c r="C281" s="46"/>
      <c r="D281" s="46"/>
      <c r="E281" s="46"/>
      <c r="F281" s="46"/>
    </row>
    <row r="282" spans="1:6" ht="12">
      <c r="A282" s="46"/>
      <c r="B282" s="46"/>
      <c r="C282" s="46"/>
      <c r="D282" s="46"/>
      <c r="E282" s="46"/>
      <c r="F282" s="46"/>
    </row>
    <row r="283" spans="1:6" ht="12">
      <c r="A283" s="46"/>
      <c r="B283" s="46"/>
      <c r="C283" s="46"/>
      <c r="D283" s="46"/>
      <c r="E283" s="46"/>
      <c r="F283" s="46"/>
    </row>
    <row r="284" spans="1:6" ht="12">
      <c r="A284" s="46"/>
      <c r="B284" s="46"/>
      <c r="C284" s="46"/>
      <c r="D284" s="46"/>
      <c r="E284" s="46"/>
      <c r="F284" s="46"/>
    </row>
    <row r="285" spans="1:6" ht="12">
      <c r="A285" s="46"/>
      <c r="B285" s="46"/>
      <c r="C285" s="46"/>
      <c r="D285" s="46"/>
      <c r="E285" s="46"/>
      <c r="F285" s="46"/>
    </row>
    <row r="286" spans="1:6" ht="12">
      <c r="A286" s="46"/>
      <c r="B286" s="46"/>
      <c r="C286" s="46"/>
      <c r="D286" s="46"/>
      <c r="E286" s="46"/>
      <c r="F286" s="46"/>
    </row>
    <row r="287" spans="1:6" ht="12">
      <c r="A287" s="46"/>
      <c r="B287" s="46"/>
      <c r="C287" s="46"/>
      <c r="D287" s="46"/>
      <c r="E287" s="46"/>
      <c r="F287" s="46"/>
    </row>
    <row r="288" spans="1:6" ht="12">
      <c r="A288" s="46"/>
      <c r="B288" s="46"/>
      <c r="C288" s="46"/>
      <c r="D288" s="46"/>
      <c r="E288" s="46"/>
      <c r="F288" s="46"/>
    </row>
    <row r="289" spans="1:6" ht="12">
      <c r="A289" s="46"/>
      <c r="B289" s="46"/>
      <c r="C289" s="46"/>
      <c r="D289" s="46"/>
      <c r="E289" s="46"/>
      <c r="F289" s="46"/>
    </row>
    <row r="290" spans="1:6" ht="12">
      <c r="A290" s="46"/>
      <c r="B290" s="46"/>
      <c r="C290" s="46"/>
      <c r="D290" s="46"/>
      <c r="E290" s="46"/>
      <c r="F290" s="46"/>
    </row>
    <row r="291" spans="1:6" ht="12">
      <c r="A291" s="46"/>
      <c r="B291" s="46"/>
      <c r="C291" s="46"/>
      <c r="D291" s="46"/>
      <c r="E291" s="46"/>
      <c r="F291" s="46"/>
    </row>
    <row r="292" spans="1:6" ht="12">
      <c r="A292" s="46"/>
      <c r="B292" s="46"/>
      <c r="C292" s="46"/>
      <c r="D292" s="46"/>
      <c r="E292" s="46"/>
      <c r="F292" s="46"/>
    </row>
    <row r="293" spans="1:6" ht="12">
      <c r="A293" s="46"/>
      <c r="B293" s="46"/>
      <c r="C293" s="46"/>
      <c r="D293" s="46"/>
      <c r="E293" s="46"/>
      <c r="F293" s="46"/>
    </row>
    <row r="294" spans="1:6" ht="12">
      <c r="A294" s="46"/>
      <c r="B294" s="46"/>
      <c r="C294" s="46"/>
      <c r="D294" s="46"/>
      <c r="E294" s="46"/>
      <c r="F294" s="46"/>
    </row>
    <row r="295" spans="1:6" ht="12">
      <c r="A295" s="46"/>
      <c r="B295" s="46"/>
      <c r="C295" s="46"/>
      <c r="D295" s="46"/>
      <c r="E295" s="46"/>
      <c r="F295" s="46"/>
    </row>
    <row r="296" spans="1:6" ht="12">
      <c r="A296" s="46"/>
      <c r="B296" s="46"/>
      <c r="C296" s="46"/>
      <c r="D296" s="46"/>
      <c r="E296" s="46"/>
      <c r="F296" s="46"/>
    </row>
    <row r="297" spans="1:6" ht="12">
      <c r="A297" s="46"/>
      <c r="B297" s="46"/>
      <c r="C297" s="46"/>
      <c r="D297" s="46"/>
      <c r="E297" s="46"/>
      <c r="F297" s="46"/>
    </row>
    <row r="298" spans="1:6" ht="12">
      <c r="A298" s="46"/>
      <c r="B298" s="46"/>
      <c r="C298" s="46"/>
      <c r="D298" s="46"/>
      <c r="E298" s="46"/>
      <c r="F298" s="46"/>
    </row>
    <row r="299" spans="1:6" ht="12">
      <c r="A299" s="46"/>
      <c r="B299" s="46"/>
      <c r="C299" s="46"/>
      <c r="D299" s="46"/>
      <c r="E299" s="46"/>
      <c r="F299" s="46"/>
    </row>
    <row r="300" spans="1:6" ht="12">
      <c r="A300" s="46"/>
      <c r="B300" s="46"/>
      <c r="C300" s="46"/>
      <c r="D300" s="46"/>
      <c r="E300" s="46"/>
      <c r="F300" s="46"/>
    </row>
    <row r="301" spans="1:6" ht="12">
      <c r="A301" s="46"/>
      <c r="B301" s="46"/>
      <c r="C301" s="46"/>
      <c r="D301" s="46"/>
      <c r="E301" s="46"/>
      <c r="F301" s="46"/>
    </row>
    <row r="302" spans="1:6" ht="12">
      <c r="A302" s="46"/>
      <c r="B302" s="46"/>
      <c r="C302" s="46"/>
      <c r="D302" s="46"/>
      <c r="E302" s="46"/>
      <c r="F302" s="46"/>
    </row>
    <row r="303" spans="1:6" ht="12">
      <c r="A303" s="46"/>
      <c r="B303" s="46"/>
      <c r="C303" s="46"/>
      <c r="D303" s="46"/>
      <c r="E303" s="46"/>
      <c r="F303" s="46"/>
    </row>
    <row r="304" spans="1:6" ht="12">
      <c r="A304" s="46"/>
      <c r="B304" s="46"/>
      <c r="C304" s="46"/>
      <c r="D304" s="46"/>
      <c r="E304" s="46"/>
      <c r="F304" s="46"/>
    </row>
    <row r="305" spans="1:6" ht="12">
      <c r="A305" s="46"/>
      <c r="B305" s="46"/>
      <c r="C305" s="46"/>
      <c r="D305" s="46"/>
      <c r="E305" s="46"/>
      <c r="F305" s="46"/>
    </row>
    <row r="306" spans="1:6" ht="12">
      <c r="A306" s="46"/>
      <c r="B306" s="46"/>
      <c r="C306" s="46"/>
      <c r="D306" s="46"/>
      <c r="E306" s="46"/>
      <c r="F306" s="46"/>
    </row>
    <row r="307" spans="1:6" ht="12">
      <c r="A307" s="46"/>
      <c r="B307" s="46"/>
      <c r="C307" s="46"/>
      <c r="D307" s="46"/>
      <c r="E307" s="46"/>
      <c r="F307" s="46"/>
    </row>
    <row r="308" spans="1:6" ht="12">
      <c r="A308" s="46"/>
      <c r="B308" s="46"/>
      <c r="C308" s="46"/>
      <c r="D308" s="46"/>
      <c r="E308" s="46"/>
      <c r="F308" s="46"/>
    </row>
    <row r="309" spans="1:6" ht="12">
      <c r="A309" s="46"/>
      <c r="B309" s="46"/>
      <c r="C309" s="46"/>
      <c r="D309" s="46"/>
      <c r="E309" s="46"/>
      <c r="F309" s="46"/>
    </row>
    <row r="310" spans="1:6" ht="12">
      <c r="A310" s="46"/>
      <c r="B310" s="46"/>
      <c r="C310" s="46"/>
      <c r="D310" s="46"/>
      <c r="E310" s="46"/>
      <c r="F310" s="46"/>
    </row>
    <row r="311" spans="1:6" ht="12">
      <c r="A311" s="46"/>
      <c r="B311" s="46"/>
      <c r="C311" s="46"/>
      <c r="D311" s="46"/>
      <c r="E311" s="46"/>
      <c r="F311" s="46"/>
    </row>
    <row r="312" spans="1:6" ht="12">
      <c r="A312" s="46"/>
      <c r="B312" s="46"/>
      <c r="C312" s="46"/>
      <c r="D312" s="46"/>
      <c r="E312" s="46"/>
      <c r="F312" s="46"/>
    </row>
    <row r="313" spans="1:6" ht="12">
      <c r="A313" s="46"/>
      <c r="B313" s="46"/>
      <c r="C313" s="46"/>
      <c r="D313" s="46"/>
      <c r="E313" s="46"/>
      <c r="F313" s="46"/>
    </row>
    <row r="314" spans="1:6" ht="12">
      <c r="A314" s="46"/>
      <c r="B314" s="46"/>
      <c r="C314" s="46"/>
      <c r="D314" s="46"/>
      <c r="E314" s="46"/>
      <c r="F314" s="46"/>
    </row>
    <row r="315" spans="1:6" ht="12">
      <c r="A315" s="46"/>
      <c r="B315" s="46"/>
      <c r="C315" s="46"/>
      <c r="D315" s="46"/>
      <c r="E315" s="46"/>
      <c r="F315" s="46"/>
    </row>
    <row r="316" spans="1:6" ht="12">
      <c r="A316" s="46"/>
      <c r="B316" s="46"/>
      <c r="C316" s="46"/>
      <c r="D316" s="46"/>
      <c r="E316" s="46"/>
      <c r="F316" s="46"/>
    </row>
    <row r="317" spans="1:6" ht="12">
      <c r="A317" s="46"/>
      <c r="B317" s="46"/>
      <c r="C317" s="46"/>
      <c r="D317" s="46"/>
      <c r="E317" s="46"/>
      <c r="F317" s="46"/>
    </row>
    <row r="318" spans="1:6" ht="12">
      <c r="A318" s="46"/>
      <c r="B318" s="46"/>
      <c r="C318" s="46"/>
      <c r="D318" s="46"/>
      <c r="E318" s="46"/>
      <c r="F318" s="46"/>
    </row>
    <row r="319" spans="1:6" ht="12">
      <c r="A319" s="46"/>
      <c r="B319" s="46"/>
      <c r="C319" s="46"/>
      <c r="D319" s="46"/>
      <c r="E319" s="46"/>
      <c r="F319" s="46"/>
    </row>
    <row r="320" spans="1:6" ht="12">
      <c r="A320" s="46"/>
      <c r="B320" s="46"/>
      <c r="C320" s="46"/>
      <c r="D320" s="46"/>
      <c r="E320" s="46"/>
      <c r="F320" s="46"/>
    </row>
    <row r="321" spans="1:6" ht="12">
      <c r="A321" s="46"/>
      <c r="B321" s="46"/>
      <c r="C321" s="46"/>
      <c r="D321" s="46"/>
      <c r="E321" s="46"/>
      <c r="F321" s="46"/>
    </row>
    <row r="322" spans="1:6" ht="12">
      <c r="A322" s="46"/>
      <c r="B322" s="46"/>
      <c r="C322" s="46"/>
      <c r="D322" s="46"/>
      <c r="E322" s="46"/>
      <c r="F322" s="46"/>
    </row>
    <row r="323" spans="1:6" ht="12">
      <c r="A323" s="46"/>
      <c r="B323" s="46"/>
      <c r="C323" s="46"/>
      <c r="D323" s="46"/>
      <c r="E323" s="46"/>
      <c r="F323" s="46"/>
    </row>
    <row r="324" spans="1:6" ht="12">
      <c r="A324" s="46"/>
      <c r="B324" s="46"/>
      <c r="C324" s="46"/>
      <c r="D324" s="46"/>
      <c r="E324" s="46"/>
      <c r="F324" s="46"/>
    </row>
    <row r="325" spans="1:6" ht="12">
      <c r="A325" s="46"/>
      <c r="B325" s="46"/>
      <c r="C325" s="46"/>
      <c r="D325" s="46"/>
      <c r="E325" s="46"/>
      <c r="F325" s="46"/>
    </row>
    <row r="326" spans="1:6" ht="12">
      <c r="A326" s="46"/>
      <c r="B326" s="46"/>
      <c r="C326" s="46"/>
      <c r="D326" s="46"/>
      <c r="E326" s="46"/>
      <c r="F326" s="46"/>
    </row>
    <row r="327" spans="1:6" ht="12">
      <c r="A327" s="46"/>
      <c r="B327" s="46"/>
      <c r="C327" s="46"/>
      <c r="D327" s="46"/>
      <c r="E327" s="46"/>
      <c r="F327" s="46"/>
    </row>
    <row r="328" spans="1:6" ht="12">
      <c r="A328" s="46"/>
      <c r="B328" s="46"/>
      <c r="C328" s="46"/>
      <c r="D328" s="46"/>
      <c r="E328" s="46"/>
      <c r="F328" s="46"/>
    </row>
    <row r="329" spans="1:6" ht="12">
      <c r="A329" s="46"/>
      <c r="B329" s="46"/>
      <c r="C329" s="46"/>
      <c r="D329" s="46"/>
      <c r="E329" s="46"/>
      <c r="F329" s="46"/>
    </row>
    <row r="330" spans="1:6" ht="12">
      <c r="A330" s="46"/>
      <c r="B330" s="46"/>
      <c r="C330" s="46"/>
      <c r="D330" s="46"/>
      <c r="E330" s="46"/>
      <c r="F330" s="46"/>
    </row>
    <row r="331" spans="1:6" ht="12">
      <c r="A331" s="46"/>
      <c r="B331" s="46"/>
      <c r="C331" s="46"/>
      <c r="D331" s="46"/>
      <c r="E331" s="46"/>
      <c r="F331" s="46"/>
    </row>
    <row r="332" spans="1:6" ht="12">
      <c r="A332" s="46"/>
      <c r="B332" s="46"/>
      <c r="C332" s="46"/>
      <c r="D332" s="46"/>
      <c r="E332" s="46"/>
      <c r="F332" s="46"/>
    </row>
    <row r="333" spans="1:6" ht="12">
      <c r="A333" s="46"/>
      <c r="B333" s="46"/>
      <c r="C333" s="46"/>
      <c r="D333" s="46"/>
      <c r="E333" s="46"/>
      <c r="F333" s="46"/>
    </row>
    <row r="334" spans="1:6" ht="12">
      <c r="A334" s="46"/>
      <c r="B334" s="46"/>
      <c r="C334" s="46"/>
      <c r="D334" s="46"/>
      <c r="E334" s="46"/>
      <c r="F334" s="46"/>
    </row>
    <row r="335" spans="1:6" ht="12">
      <c r="A335" s="46"/>
      <c r="B335" s="46"/>
      <c r="C335" s="46"/>
      <c r="D335" s="46"/>
      <c r="E335" s="46"/>
      <c r="F335" s="46"/>
    </row>
    <row r="336" spans="1:6" ht="12">
      <c r="A336" s="46"/>
      <c r="B336" s="46"/>
      <c r="C336" s="46"/>
      <c r="D336" s="46"/>
      <c r="E336" s="46"/>
      <c r="F336" s="46"/>
    </row>
    <row r="337" spans="1:6" ht="12">
      <c r="A337" s="46"/>
      <c r="B337" s="46"/>
      <c r="C337" s="46"/>
      <c r="D337" s="46"/>
      <c r="E337" s="46"/>
      <c r="F337" s="46"/>
    </row>
    <row r="338" spans="1:6" ht="12">
      <c r="A338" s="46"/>
      <c r="B338" s="46"/>
      <c r="C338" s="46"/>
      <c r="D338" s="46"/>
      <c r="E338" s="46"/>
      <c r="F338" s="46"/>
    </row>
    <row r="339" spans="1:6" ht="12">
      <c r="A339" s="46"/>
      <c r="B339" s="46"/>
      <c r="C339" s="46"/>
      <c r="D339" s="46"/>
      <c r="E339" s="46"/>
      <c r="F339" s="46"/>
    </row>
    <row r="340" spans="1:6" ht="12">
      <c r="A340" s="46"/>
      <c r="B340" s="46"/>
      <c r="C340" s="46"/>
      <c r="D340" s="46"/>
      <c r="E340" s="46"/>
      <c r="F340" s="46"/>
    </row>
    <row r="341" spans="1:6" ht="12">
      <c r="A341" s="46"/>
      <c r="B341" s="46"/>
      <c r="C341" s="46"/>
      <c r="D341" s="46"/>
      <c r="E341" s="46"/>
      <c r="F341" s="46"/>
    </row>
    <row r="342" spans="1:6" ht="12">
      <c r="A342" s="46"/>
      <c r="B342" s="46"/>
      <c r="C342" s="46"/>
      <c r="D342" s="46"/>
      <c r="E342" s="46"/>
      <c r="F342" s="46"/>
    </row>
    <row r="343" spans="1:6" ht="12">
      <c r="A343" s="46"/>
      <c r="B343" s="46"/>
      <c r="C343" s="46"/>
      <c r="D343" s="46"/>
      <c r="E343" s="46"/>
      <c r="F343" s="46"/>
    </row>
    <row r="344" spans="1:6" ht="12">
      <c r="A344" s="46"/>
      <c r="B344" s="46"/>
      <c r="C344" s="46"/>
      <c r="D344" s="46"/>
      <c r="E344" s="46"/>
      <c r="F344" s="46"/>
    </row>
    <row r="345" spans="1:6" ht="12">
      <c r="A345" s="46"/>
      <c r="B345" s="46"/>
      <c r="C345" s="46"/>
      <c r="D345" s="46"/>
      <c r="E345" s="46"/>
      <c r="F345" s="46"/>
    </row>
    <row r="346" spans="1:6" ht="12">
      <c r="A346" s="46"/>
      <c r="B346" s="46"/>
      <c r="C346" s="46"/>
      <c r="D346" s="46"/>
      <c r="E346" s="46"/>
      <c r="F346" s="46"/>
    </row>
    <row r="347" spans="1:6" ht="12">
      <c r="A347" s="46"/>
      <c r="B347" s="46"/>
      <c r="C347" s="46"/>
      <c r="D347" s="46"/>
      <c r="E347" s="46"/>
      <c r="F347" s="46"/>
    </row>
    <row r="348" spans="1:6" ht="12">
      <c r="A348" s="46"/>
      <c r="B348" s="46"/>
      <c r="C348" s="46"/>
      <c r="D348" s="46"/>
      <c r="E348" s="46"/>
      <c r="F348" s="46"/>
    </row>
    <row r="349" spans="1:6" ht="12">
      <c r="A349" s="46"/>
      <c r="B349" s="46"/>
      <c r="C349" s="46"/>
      <c r="D349" s="46"/>
      <c r="E349" s="46"/>
      <c r="F349" s="46"/>
    </row>
    <row r="350" spans="1:6" ht="12">
      <c r="A350" s="46"/>
      <c r="B350" s="46"/>
      <c r="C350" s="46"/>
      <c r="D350" s="46"/>
      <c r="E350" s="46"/>
      <c r="F350" s="46"/>
    </row>
    <row r="351" spans="1:6" ht="12">
      <c r="A351" s="46"/>
      <c r="B351" s="46"/>
      <c r="C351" s="46"/>
      <c r="D351" s="46"/>
      <c r="E351" s="46"/>
      <c r="F351" s="46"/>
    </row>
    <row r="352" spans="1:6" ht="12">
      <c r="A352" s="46"/>
      <c r="B352" s="46"/>
      <c r="C352" s="46"/>
      <c r="D352" s="46"/>
      <c r="E352" s="46"/>
      <c r="F352" s="46"/>
    </row>
    <row r="353" spans="1:6" ht="12">
      <c r="A353" s="46"/>
      <c r="B353" s="46"/>
      <c r="C353" s="46"/>
      <c r="D353" s="46"/>
      <c r="E353" s="46"/>
      <c r="F353" s="46"/>
    </row>
    <row r="354" spans="1:6" ht="12">
      <c r="A354" s="46"/>
      <c r="B354" s="46"/>
      <c r="C354" s="46"/>
      <c r="D354" s="46"/>
      <c r="E354" s="46"/>
      <c r="F354" s="46"/>
    </row>
    <row r="355" spans="1:6" ht="12">
      <c r="A355" s="46"/>
      <c r="B355" s="46"/>
      <c r="C355" s="46"/>
      <c r="D355" s="46"/>
      <c r="E355" s="46"/>
      <c r="F355" s="46"/>
    </row>
    <row r="356" spans="1:6" ht="12">
      <c r="A356" s="46"/>
      <c r="B356" s="46"/>
      <c r="C356" s="46"/>
      <c r="D356" s="46"/>
      <c r="E356" s="46"/>
      <c r="F356" s="46"/>
    </row>
    <row r="357" spans="1:6" ht="12">
      <c r="A357" s="46"/>
      <c r="B357" s="46"/>
      <c r="C357" s="46"/>
      <c r="D357" s="46"/>
      <c r="E357" s="46"/>
      <c r="F357" s="46"/>
    </row>
    <row r="358" spans="1:6" ht="12">
      <c r="A358" s="46"/>
      <c r="B358" s="46"/>
      <c r="C358" s="46"/>
      <c r="D358" s="46"/>
      <c r="E358" s="46"/>
      <c r="F358" s="46"/>
    </row>
    <row r="359" spans="1:6" ht="12">
      <c r="A359" s="46"/>
      <c r="B359" s="46"/>
      <c r="C359" s="46"/>
      <c r="D359" s="46"/>
      <c r="E359" s="46"/>
      <c r="F359" s="46"/>
    </row>
    <row r="360" spans="1:6" ht="12">
      <c r="A360" s="46"/>
      <c r="B360" s="46"/>
      <c r="C360" s="46"/>
      <c r="D360" s="46"/>
      <c r="E360" s="46"/>
      <c r="F360" s="46"/>
    </row>
    <row r="361" spans="1:6" ht="12">
      <c r="A361" s="46"/>
      <c r="B361" s="46"/>
      <c r="C361" s="46"/>
      <c r="D361" s="46"/>
      <c r="E361" s="46"/>
      <c r="F361" s="46"/>
    </row>
    <row r="362" spans="1:6" ht="12">
      <c r="A362" s="46"/>
      <c r="B362" s="46"/>
      <c r="C362" s="46"/>
      <c r="D362" s="46"/>
      <c r="E362" s="46"/>
      <c r="F362" s="46"/>
    </row>
    <row r="363" spans="1:6" ht="12">
      <c r="A363" s="46"/>
      <c r="B363" s="46"/>
      <c r="C363" s="46"/>
      <c r="D363" s="46"/>
      <c r="E363" s="46"/>
      <c r="F363" s="46"/>
    </row>
    <row r="364" spans="1:6" ht="12">
      <c r="A364" s="46"/>
      <c r="B364" s="46"/>
      <c r="C364" s="46"/>
      <c r="D364" s="46"/>
      <c r="E364" s="46"/>
      <c r="F364" s="46"/>
    </row>
    <row r="365" spans="1:6" ht="12">
      <c r="A365" s="46"/>
      <c r="B365" s="46"/>
      <c r="C365" s="46"/>
      <c r="D365" s="46"/>
      <c r="E365" s="46"/>
      <c r="F365" s="46"/>
    </row>
    <row r="366" spans="1:6" ht="12">
      <c r="A366" s="46"/>
      <c r="B366" s="46"/>
      <c r="C366" s="46"/>
      <c r="D366" s="46"/>
      <c r="E366" s="46"/>
      <c r="F366" s="46"/>
    </row>
    <row r="367" spans="1:6" ht="12">
      <c r="A367" s="46"/>
      <c r="B367" s="46"/>
      <c r="C367" s="46"/>
      <c r="D367" s="46"/>
      <c r="E367" s="46"/>
      <c r="F367" s="46"/>
    </row>
    <row r="368" spans="1:6" ht="12">
      <c r="A368" s="46"/>
      <c r="B368" s="46"/>
      <c r="C368" s="46"/>
      <c r="D368" s="46"/>
      <c r="E368" s="46"/>
      <c r="F368" s="46"/>
    </row>
    <row r="369" spans="1:6" ht="12">
      <c r="A369" s="46"/>
      <c r="B369" s="46"/>
      <c r="C369" s="46"/>
      <c r="D369" s="46"/>
      <c r="E369" s="46"/>
      <c r="F369" s="46"/>
    </row>
    <row r="370" spans="1:6" ht="12">
      <c r="A370" s="46"/>
      <c r="B370" s="46"/>
      <c r="C370" s="46"/>
      <c r="D370" s="46"/>
      <c r="E370" s="46"/>
      <c r="F370" s="46"/>
    </row>
    <row r="371" spans="1:6" ht="12">
      <c r="A371" s="46"/>
      <c r="B371" s="46"/>
      <c r="C371" s="46"/>
      <c r="D371" s="46"/>
      <c r="E371" s="46"/>
      <c r="F371" s="46"/>
    </row>
    <row r="372" spans="1:6" ht="12">
      <c r="A372" s="46"/>
      <c r="B372" s="46"/>
      <c r="C372" s="46"/>
      <c r="D372" s="46"/>
      <c r="E372" s="46"/>
      <c r="F372" s="46"/>
    </row>
    <row r="373" spans="1:6" ht="12">
      <c r="A373" s="46"/>
      <c r="B373" s="46"/>
      <c r="C373" s="46"/>
      <c r="D373" s="46"/>
      <c r="E373" s="46"/>
      <c r="F373" s="46"/>
    </row>
    <row r="374" spans="1:6" ht="12">
      <c r="A374" s="46"/>
      <c r="B374" s="46"/>
      <c r="C374" s="46"/>
      <c r="D374" s="46"/>
      <c r="E374" s="46"/>
      <c r="F374" s="46"/>
    </row>
    <row r="375" spans="1:6" ht="12">
      <c r="A375" s="46"/>
      <c r="B375" s="46"/>
      <c r="C375" s="46"/>
      <c r="D375" s="46"/>
      <c r="E375" s="46"/>
      <c r="F375" s="46"/>
    </row>
    <row r="376" spans="1:6" ht="12">
      <c r="A376" s="46"/>
      <c r="B376" s="46"/>
      <c r="C376" s="46"/>
      <c r="D376" s="46"/>
      <c r="E376" s="46"/>
      <c r="F376" s="46"/>
    </row>
    <row r="377" spans="1:6" ht="12">
      <c r="A377" s="46"/>
      <c r="B377" s="46"/>
      <c r="C377" s="46"/>
      <c r="D377" s="46"/>
      <c r="E377" s="46"/>
      <c r="F377" s="46"/>
    </row>
    <row r="378" spans="1:6" ht="12">
      <c r="A378" s="46"/>
      <c r="B378" s="46"/>
      <c r="C378" s="46"/>
      <c r="D378" s="46"/>
      <c r="E378" s="46"/>
      <c r="F378" s="46"/>
    </row>
    <row r="379" spans="1:6" ht="12">
      <c r="A379" s="46"/>
      <c r="B379" s="46"/>
      <c r="C379" s="46"/>
      <c r="D379" s="46"/>
      <c r="E379" s="46"/>
      <c r="F379" s="46"/>
    </row>
    <row r="380" spans="1:6" ht="12">
      <c r="A380" s="46"/>
      <c r="B380" s="46"/>
      <c r="C380" s="46"/>
      <c r="D380" s="46"/>
      <c r="E380" s="46"/>
      <c r="F380" s="46"/>
    </row>
    <row r="381" spans="1:6" ht="12">
      <c r="A381" s="46"/>
      <c r="B381" s="46"/>
      <c r="C381" s="46"/>
      <c r="D381" s="46"/>
      <c r="E381" s="46"/>
      <c r="F381" s="46"/>
    </row>
    <row r="382" spans="1:6" ht="12">
      <c r="A382" s="46"/>
      <c r="B382" s="46"/>
      <c r="C382" s="46"/>
      <c r="D382" s="46"/>
      <c r="E382" s="46"/>
      <c r="F382" s="46"/>
    </row>
    <row r="383" spans="1:6" ht="12">
      <c r="A383" s="46"/>
      <c r="B383" s="46"/>
      <c r="C383" s="46"/>
      <c r="D383" s="46"/>
      <c r="E383" s="46"/>
      <c r="F383" s="46"/>
    </row>
    <row r="384" spans="1:6" ht="12">
      <c r="A384" s="46"/>
      <c r="B384" s="46"/>
      <c r="C384" s="46"/>
      <c r="D384" s="46"/>
      <c r="E384" s="46"/>
      <c r="F384" s="46"/>
    </row>
    <row r="385" spans="1:6" ht="12">
      <c r="A385" s="46"/>
      <c r="B385" s="46"/>
      <c r="C385" s="46"/>
      <c r="D385" s="46"/>
      <c r="E385" s="46"/>
      <c r="F385" s="46"/>
    </row>
    <row r="386" spans="1:6" ht="12">
      <c r="A386" s="46"/>
      <c r="B386" s="46"/>
      <c r="C386" s="46"/>
      <c r="D386" s="46"/>
      <c r="E386" s="46"/>
      <c r="F386" s="46"/>
    </row>
    <row r="387" spans="1:6" ht="12">
      <c r="A387" s="46"/>
      <c r="B387" s="46"/>
      <c r="C387" s="46"/>
      <c r="D387" s="46"/>
      <c r="E387" s="46"/>
      <c r="F387" s="46"/>
    </row>
    <row r="388" spans="1:6" ht="12">
      <c r="A388" s="46"/>
      <c r="B388" s="46"/>
      <c r="C388" s="46"/>
      <c r="D388" s="46"/>
      <c r="E388" s="46"/>
      <c r="F388" s="46"/>
    </row>
    <row r="389" spans="1:6" ht="12">
      <c r="A389" s="46"/>
      <c r="B389" s="46"/>
      <c r="C389" s="46"/>
      <c r="D389" s="46"/>
      <c r="E389" s="46"/>
      <c r="F389" s="46"/>
    </row>
    <row r="390" spans="1:6" ht="12">
      <c r="A390" s="46"/>
      <c r="B390" s="46"/>
      <c r="C390" s="46"/>
      <c r="D390" s="46"/>
      <c r="E390" s="46"/>
      <c r="F390" s="46"/>
    </row>
    <row r="391" spans="1:6" ht="12">
      <c r="A391" s="46"/>
      <c r="B391" s="46"/>
      <c r="C391" s="46"/>
      <c r="D391" s="46"/>
      <c r="E391" s="46"/>
      <c r="F391" s="46"/>
    </row>
    <row r="392" spans="1:6" ht="12">
      <c r="A392" s="46"/>
      <c r="B392" s="46"/>
      <c r="C392" s="46"/>
      <c r="D392" s="46"/>
      <c r="E392" s="46"/>
      <c r="F392" s="46"/>
    </row>
    <row r="393" spans="1:6" ht="12">
      <c r="A393" s="46"/>
      <c r="B393" s="46"/>
      <c r="C393" s="46"/>
      <c r="D393" s="46"/>
      <c r="E393" s="46"/>
      <c r="F393" s="46"/>
    </row>
    <row r="394" spans="1:6" ht="12">
      <c r="A394" s="46"/>
      <c r="B394" s="46"/>
      <c r="C394" s="46"/>
      <c r="D394" s="46"/>
      <c r="E394" s="46"/>
      <c r="F394" s="46"/>
    </row>
    <row r="395" spans="1:6" ht="12">
      <c r="A395" s="46"/>
      <c r="B395" s="46"/>
      <c r="C395" s="46"/>
      <c r="D395" s="46"/>
      <c r="E395" s="46"/>
      <c r="F395" s="46"/>
    </row>
    <row r="396" spans="1:6" ht="12">
      <c r="A396" s="46"/>
      <c r="B396" s="46"/>
      <c r="C396" s="46"/>
      <c r="D396" s="46"/>
      <c r="E396" s="46"/>
      <c r="F396" s="46"/>
    </row>
    <row r="397" spans="1:6" ht="12">
      <c r="A397" s="46"/>
      <c r="B397" s="46"/>
      <c r="C397" s="46"/>
      <c r="D397" s="46"/>
      <c r="E397" s="46"/>
      <c r="F397" s="46"/>
    </row>
    <row r="398" spans="1:6" ht="12">
      <c r="A398" s="46"/>
      <c r="B398" s="46"/>
      <c r="C398" s="46"/>
      <c r="D398" s="46"/>
      <c r="E398" s="46"/>
      <c r="F398" s="46"/>
    </row>
    <row r="399" spans="1:6" ht="12">
      <c r="A399" s="46"/>
      <c r="B399" s="46"/>
      <c r="C399" s="46"/>
      <c r="D399" s="46"/>
      <c r="E399" s="46"/>
      <c r="F399" s="46"/>
    </row>
    <row r="400" spans="1:6" ht="12">
      <c r="A400" s="46"/>
      <c r="B400" s="46"/>
      <c r="C400" s="46"/>
      <c r="D400" s="46"/>
      <c r="E400" s="46"/>
      <c r="F400" s="46"/>
    </row>
    <row r="401" spans="1:6" ht="12">
      <c r="A401" s="46"/>
      <c r="B401" s="46"/>
      <c r="C401" s="46"/>
      <c r="D401" s="46"/>
      <c r="E401" s="46"/>
      <c r="F401" s="46"/>
    </row>
    <row r="402" spans="1:6" ht="12">
      <c r="A402" s="46"/>
      <c r="B402" s="46"/>
      <c r="C402" s="46"/>
      <c r="D402" s="46"/>
      <c r="E402" s="46"/>
      <c r="F402" s="46"/>
    </row>
    <row r="403" spans="1:6" ht="12">
      <c r="A403" s="46"/>
      <c r="B403" s="46"/>
      <c r="C403" s="46"/>
      <c r="D403" s="46"/>
      <c r="E403" s="46"/>
      <c r="F403" s="46"/>
    </row>
    <row r="404" spans="1:6" ht="12">
      <c r="A404" s="46"/>
      <c r="B404" s="46"/>
      <c r="C404" s="46"/>
      <c r="D404" s="46"/>
      <c r="E404" s="46"/>
      <c r="F404" s="46"/>
    </row>
    <row r="405" spans="1:6" ht="12">
      <c r="A405" s="46"/>
      <c r="B405" s="46"/>
      <c r="C405" s="46"/>
      <c r="D405" s="46"/>
      <c r="E405" s="46"/>
      <c r="F405" s="46"/>
    </row>
    <row r="406" spans="1:6" ht="12">
      <c r="A406" s="46"/>
      <c r="B406" s="46"/>
      <c r="C406" s="46"/>
      <c r="D406" s="46"/>
      <c r="E406" s="46"/>
      <c r="F406" s="46"/>
    </row>
    <row r="407" spans="1:6" ht="12">
      <c r="A407" s="46"/>
      <c r="B407" s="46"/>
      <c r="C407" s="46"/>
      <c r="D407" s="46"/>
      <c r="E407" s="46"/>
      <c r="F407" s="46"/>
    </row>
  </sheetData>
  <sheetProtection/>
  <mergeCells count="14">
    <mergeCell ref="A95:B95"/>
    <mergeCell ref="A90:B90"/>
    <mergeCell ref="A82:B82"/>
    <mergeCell ref="A68:B68"/>
    <mergeCell ref="A1:E1"/>
    <mergeCell ref="F1:G1"/>
    <mergeCell ref="A5:B5"/>
    <mergeCell ref="A3:B3"/>
    <mergeCell ref="A121:B121"/>
    <mergeCell ref="A126:B126"/>
    <mergeCell ref="A109:B109"/>
    <mergeCell ref="A100:B100"/>
    <mergeCell ref="A12:B12"/>
    <mergeCell ref="A9:B9"/>
  </mergeCells>
  <hyperlinks>
    <hyperlink ref="A5:B5" location="'12'!A1" display="          02 - Ochrana život. prostředí - celkem"/>
    <hyperlink ref="A3:B3" location="'11'!A1" display="          01 - Územní rozvoj"/>
    <hyperlink ref="A9:B9" location="'13'!A1" display="          03 - Doprava  -  celkem"/>
    <hyperlink ref="A19" location="'15'!A1" display="Školy v právní subjektivitě"/>
    <hyperlink ref="A14" location="'14'!A1" display="Školství vlastní"/>
    <hyperlink ref="A69" location="'16'!A1" display="Zdravotnictví"/>
    <hyperlink ref="A72" location="'17'!A1" display="Jesle"/>
    <hyperlink ref="A75" location="'18'!A1" display="Odbor sociálních  věcí"/>
    <hyperlink ref="A78" location="'19'!A1" display="Centrum soc. a ošetřovatelské pomoci"/>
    <hyperlink ref="A83" location="'20'!A1" display="Kultura"/>
    <hyperlink ref="A87" location="'21'!A1" display="Kulturní klub Poštovka"/>
    <hyperlink ref="A91" location="'22'!A1" display="Odvody branců"/>
    <hyperlink ref="A92" location="'22'!A13" display="Odbor krizového řízení"/>
    <hyperlink ref="A96" location="'23'!A1" display="Bytové hospodářství"/>
    <hyperlink ref="A99" location="'23'!A19" display="Pohřebnictví"/>
    <hyperlink ref="A101" location="'24'!A1" display="Zastupitelstva obcí"/>
    <hyperlink ref="A102" location="'25'!A1" display="Volby do parlamentu ČR"/>
    <hyperlink ref="A103" location="'25'!A1" display="Volby do územních zast.sborů"/>
    <hyperlink ref="A104" location="'26'!A1" display="Místní  správa"/>
    <hyperlink ref="A110" location="'27'!A1" display="Úroky  z úvěru "/>
    <hyperlink ref="A111" location="'27'!A1" display="Pojištění motor.vozidel"/>
    <hyperlink ref="A112" location="'27'!A1" display="Bankovní poplatky"/>
    <hyperlink ref="A113" location="'27'!A1" display="Finanční vypořádání 2001 - odvod VHP"/>
    <hyperlink ref="A115" location="'27'!A1" display="Rezerva"/>
    <hyperlink ref="A116" location="'27'!A1" display="Granty "/>
  </hyperlinks>
  <printOptions horizontalCentered="1" verticalCentered="1"/>
  <pageMargins left="0.3937007874015748" right="0.1968503937007874" top="0.33" bottom="0.42" header="0.22" footer="0.18"/>
  <pageSetup horizontalDpi="300" verticalDpi="300" orientation="portrait" paperSize="9" scale="95" r:id="rId1"/>
  <headerFooter alignWithMargins="0">
    <oddFooter>&amp;L&amp;"Times New Roman CE,Obyčejné"&amp;8Rozbor za rok 2002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view="pageBreakPreview" zoomScale="85" zoomScaleSheetLayoutView="85" zoomScalePageLayoutView="0" workbookViewId="0" topLeftCell="A1">
      <selection activeCell="F41" sqref="F41"/>
    </sheetView>
  </sheetViews>
  <sheetFormatPr defaultColWidth="9.00390625" defaultRowHeight="12.75"/>
  <cols>
    <col min="1" max="1" width="49.875" style="1" customWidth="1"/>
    <col min="2" max="4" width="13.75390625" style="1" customWidth="1"/>
    <col min="5" max="5" width="10.75390625" style="1" customWidth="1"/>
    <col min="6" max="16384" width="9.125" style="1" customWidth="1"/>
  </cols>
  <sheetData>
    <row r="1" spans="1:5" ht="36" customHeight="1">
      <c r="A1" s="368" t="s">
        <v>395</v>
      </c>
      <c r="B1" s="369"/>
      <c r="C1" s="369"/>
      <c r="D1" s="366" t="s">
        <v>392</v>
      </c>
      <c r="E1" s="367"/>
    </row>
    <row r="2" spans="1:5" ht="25.5" customHeight="1">
      <c r="A2" s="2" t="s">
        <v>469</v>
      </c>
      <c r="B2" s="215" t="s">
        <v>148</v>
      </c>
      <c r="C2" s="215" t="s">
        <v>179</v>
      </c>
      <c r="D2" s="48" t="s">
        <v>345</v>
      </c>
      <c r="E2" s="215" t="s">
        <v>180</v>
      </c>
    </row>
    <row r="3" spans="1:5" ht="12.75">
      <c r="A3" s="119" t="s">
        <v>126</v>
      </c>
      <c r="B3" s="318">
        <f>B4+B5+B6+B7+B8+B9+B10+B11+B12</f>
        <v>190020</v>
      </c>
      <c r="C3" s="318">
        <f>C4+C5+C6+C7+C8+C9+C10+C11+C12</f>
        <v>211677.7</v>
      </c>
      <c r="D3" s="318">
        <f>D4+D5+D6+D7+D8+D9+D10+D11+D12</f>
        <v>168359.10000000003</v>
      </c>
      <c r="E3" s="333">
        <f>D3/C3</f>
        <v>0.7953558641273976</v>
      </c>
    </row>
    <row r="4" spans="1:5" ht="12.75">
      <c r="A4" s="5" t="s">
        <v>127</v>
      </c>
      <c r="B4" s="20">
        <v>32710</v>
      </c>
      <c r="C4" s="20">
        <v>41029</v>
      </c>
      <c r="D4" s="20">
        <v>39155</v>
      </c>
      <c r="E4" s="122">
        <f>D4/C4</f>
        <v>0.954324989641473</v>
      </c>
    </row>
    <row r="5" spans="1:5" ht="12.75">
      <c r="A5" s="5" t="s">
        <v>128</v>
      </c>
      <c r="B5" s="20">
        <v>70000</v>
      </c>
      <c r="C5" s="20">
        <v>71493.9</v>
      </c>
      <c r="D5" s="20">
        <v>59844.5</v>
      </c>
      <c r="E5" s="122">
        <f>D5/C5</f>
        <v>0.8370574272770125</v>
      </c>
    </row>
    <row r="6" spans="1:5" ht="12.75">
      <c r="A6" s="5" t="s">
        <v>192</v>
      </c>
      <c r="B6" s="20">
        <v>0</v>
      </c>
      <c r="C6" s="20">
        <v>461.6</v>
      </c>
      <c r="D6" s="20">
        <v>461.4</v>
      </c>
      <c r="E6" s="122">
        <f>D6/C6</f>
        <v>0.9995667244367417</v>
      </c>
    </row>
    <row r="7" spans="1:5" ht="12.75">
      <c r="A7" s="5" t="s">
        <v>195</v>
      </c>
      <c r="B7" s="20">
        <v>0</v>
      </c>
      <c r="C7" s="20">
        <v>47</v>
      </c>
      <c r="D7" s="20">
        <v>46.8</v>
      </c>
      <c r="E7" s="122">
        <f>D7/C7</f>
        <v>0.9957446808510638</v>
      </c>
    </row>
    <row r="8" spans="1:5" ht="12.75">
      <c r="A8" s="5" t="s">
        <v>137</v>
      </c>
      <c r="B8" s="20">
        <v>600</v>
      </c>
      <c r="C8" s="20">
        <v>697.4</v>
      </c>
      <c r="D8" s="20">
        <v>697.3</v>
      </c>
      <c r="E8" s="122">
        <f aca="true" t="shared" si="0" ref="E8:E67">D8/C8</f>
        <v>0.9998566102667049</v>
      </c>
    </row>
    <row r="9" spans="1:5" ht="12.75">
      <c r="A9" s="5" t="s">
        <v>181</v>
      </c>
      <c r="B9" s="20">
        <v>0</v>
      </c>
      <c r="C9" s="20">
        <v>1000</v>
      </c>
      <c r="D9" s="20">
        <v>766.3</v>
      </c>
      <c r="E9" s="122">
        <f t="shared" si="0"/>
        <v>0.7663</v>
      </c>
    </row>
    <row r="10" spans="1:5" ht="12.75">
      <c r="A10" s="5" t="s">
        <v>196</v>
      </c>
      <c r="B10" s="20">
        <v>0</v>
      </c>
      <c r="C10" s="20">
        <v>290</v>
      </c>
      <c r="D10" s="20">
        <v>270.6</v>
      </c>
      <c r="E10" s="122">
        <f t="shared" si="0"/>
        <v>0.9331034482758621</v>
      </c>
    </row>
    <row r="11" spans="1:5" ht="12.75">
      <c r="A11" s="5" t="s">
        <v>129</v>
      </c>
      <c r="B11" s="20">
        <v>44000</v>
      </c>
      <c r="C11" s="20">
        <v>52500</v>
      </c>
      <c r="D11" s="20">
        <v>30529.9</v>
      </c>
      <c r="E11" s="122">
        <f t="shared" si="0"/>
        <v>0.5815219047619048</v>
      </c>
    </row>
    <row r="12" spans="1:5" ht="12" customHeight="1">
      <c r="A12" s="7" t="s">
        <v>130</v>
      </c>
      <c r="B12" s="28">
        <v>42710</v>
      </c>
      <c r="C12" s="28">
        <v>44158.8</v>
      </c>
      <c r="D12" s="28">
        <v>36587.3</v>
      </c>
      <c r="E12" s="328">
        <f t="shared" si="0"/>
        <v>0.8285392719005046</v>
      </c>
    </row>
    <row r="13" spans="1:5" ht="12.75">
      <c r="A13" s="119" t="s">
        <v>464</v>
      </c>
      <c r="B13" s="318">
        <f>B14+B15+B16+B17+B18+B19+B20</f>
        <v>20810</v>
      </c>
      <c r="C13" s="318">
        <f>C14+C15+C16+C17+C18+C19+C20</f>
        <v>25086</v>
      </c>
      <c r="D13" s="318">
        <f>D14+D15+D16+D17+D18+D19+D20</f>
        <v>22487.4</v>
      </c>
      <c r="E13" s="333">
        <f t="shared" si="0"/>
        <v>0.896412341545085</v>
      </c>
    </row>
    <row r="14" spans="1:5" ht="12.75">
      <c r="A14" s="5" t="s">
        <v>127</v>
      </c>
      <c r="B14" s="20">
        <v>5000</v>
      </c>
      <c r="C14" s="20">
        <v>8250.5</v>
      </c>
      <c r="D14" s="20">
        <v>8248.5</v>
      </c>
      <c r="E14" s="122">
        <f t="shared" si="0"/>
        <v>0.9997575904490636</v>
      </c>
    </row>
    <row r="15" spans="1:5" ht="12.75">
      <c r="A15" s="5" t="s">
        <v>128</v>
      </c>
      <c r="B15" s="20">
        <v>0</v>
      </c>
      <c r="C15" s="20">
        <v>409.9</v>
      </c>
      <c r="D15" s="20">
        <v>409.9</v>
      </c>
      <c r="E15" s="122">
        <f t="shared" si="0"/>
        <v>1</v>
      </c>
    </row>
    <row r="16" spans="1:5" ht="12.75">
      <c r="A16" s="5" t="s">
        <v>206</v>
      </c>
      <c r="B16" s="20">
        <v>0</v>
      </c>
      <c r="C16" s="20">
        <v>181.2</v>
      </c>
      <c r="D16" s="20">
        <v>181.1</v>
      </c>
      <c r="E16" s="122">
        <f t="shared" si="0"/>
        <v>0.9994481236203091</v>
      </c>
    </row>
    <row r="17" spans="1:5" ht="12" customHeight="1">
      <c r="A17" s="5" t="s">
        <v>195</v>
      </c>
      <c r="B17" s="20">
        <v>0</v>
      </c>
      <c r="C17" s="20">
        <v>47</v>
      </c>
      <c r="D17" s="20">
        <v>46.8</v>
      </c>
      <c r="E17" s="122">
        <f>D17/C17</f>
        <v>0.9957446808510638</v>
      </c>
    </row>
    <row r="18" spans="1:5" ht="12.75">
      <c r="A18" s="5" t="s">
        <v>137</v>
      </c>
      <c r="B18" s="20">
        <v>600</v>
      </c>
      <c r="C18" s="20">
        <v>697.4</v>
      </c>
      <c r="D18" s="20">
        <v>697.3</v>
      </c>
      <c r="E18" s="122">
        <f t="shared" si="0"/>
        <v>0.9998566102667049</v>
      </c>
    </row>
    <row r="19" spans="1:5" ht="12.75">
      <c r="A19" s="5" t="s">
        <v>196</v>
      </c>
      <c r="B19" s="20">
        <v>0</v>
      </c>
      <c r="C19" s="20">
        <v>290</v>
      </c>
      <c r="D19" s="20">
        <v>270.6</v>
      </c>
      <c r="E19" s="122">
        <f>D19/C19</f>
        <v>0.9331034482758621</v>
      </c>
    </row>
    <row r="20" spans="1:5" ht="12.75">
      <c r="A20" s="7" t="s">
        <v>130</v>
      </c>
      <c r="B20" s="28">
        <v>15210</v>
      </c>
      <c r="C20" s="28">
        <v>15210</v>
      </c>
      <c r="D20" s="28">
        <v>12633.2</v>
      </c>
      <c r="E20" s="328">
        <f t="shared" si="0"/>
        <v>0.8305851413543722</v>
      </c>
    </row>
    <row r="21" spans="1:5" ht="12.75">
      <c r="A21" s="119" t="s">
        <v>131</v>
      </c>
      <c r="B21" s="120">
        <f>B22+B23+B42+B45+B46+B62</f>
        <v>169210</v>
      </c>
      <c r="C21" s="120">
        <f>C22+C23+C42+C45+C46+C62</f>
        <v>186591.69999999998</v>
      </c>
      <c r="D21" s="120">
        <f>D22+D23+D42+D45+D46+D62</f>
        <v>145871.7</v>
      </c>
      <c r="E21" s="121">
        <f t="shared" si="0"/>
        <v>0.7817694999295254</v>
      </c>
    </row>
    <row r="22" spans="1:5" ht="12.75">
      <c r="A22" s="7" t="s">
        <v>132</v>
      </c>
      <c r="B22" s="332">
        <v>27710</v>
      </c>
      <c r="C22" s="332">
        <v>32778.5</v>
      </c>
      <c r="D22" s="332">
        <v>30906.5</v>
      </c>
      <c r="E22" s="169">
        <f t="shared" si="0"/>
        <v>0.9428893939625059</v>
      </c>
    </row>
    <row r="23" spans="1:5" ht="12.75">
      <c r="A23" s="5" t="s">
        <v>459</v>
      </c>
      <c r="B23" s="318">
        <f>B24+B25+B26+B27+B28+B29+B30+B31+B32+B33+B34+B35+B36+B37+B38</f>
        <v>70000</v>
      </c>
      <c r="C23" s="318">
        <f>C24+C25+C26+C27+C28+C29+C30+C31+C32+C33+C34+C35+C36+C37+C38+C39+C40+C41</f>
        <v>71084</v>
      </c>
      <c r="D23" s="318">
        <f>D24+D25+D26+D27+D28+D29+D30+D31+D32+D33+D34+D35+D36+D37+D38+D39+D40+D41</f>
        <v>59434.6</v>
      </c>
      <c r="E23" s="333">
        <f t="shared" si="0"/>
        <v>0.8361178324236115</v>
      </c>
    </row>
    <row r="24" spans="1:5" ht="12.75">
      <c r="A24" s="5" t="s">
        <v>152</v>
      </c>
      <c r="B24" s="20">
        <v>15000</v>
      </c>
      <c r="C24" s="20">
        <v>15152.5</v>
      </c>
      <c r="D24" s="20">
        <v>13710.9</v>
      </c>
      <c r="E24" s="122">
        <f t="shared" si="0"/>
        <v>0.904860584062036</v>
      </c>
    </row>
    <row r="25" spans="1:5" ht="12.75">
      <c r="A25" s="5" t="s">
        <v>153</v>
      </c>
      <c r="B25" s="20">
        <v>500</v>
      </c>
      <c r="C25" s="20">
        <v>500</v>
      </c>
      <c r="D25" s="20">
        <v>0</v>
      </c>
      <c r="E25" s="122">
        <f t="shared" si="0"/>
        <v>0</v>
      </c>
    </row>
    <row r="26" spans="1:5" ht="12.75">
      <c r="A26" s="5" t="s">
        <v>154</v>
      </c>
      <c r="B26" s="20">
        <v>10000</v>
      </c>
      <c r="C26" s="20">
        <v>14732.5</v>
      </c>
      <c r="D26" s="20">
        <v>14731.7</v>
      </c>
      <c r="E26" s="122">
        <f t="shared" si="0"/>
        <v>0.9999456982861022</v>
      </c>
    </row>
    <row r="27" spans="1:5" ht="12.75">
      <c r="A27" s="5" t="s">
        <v>133</v>
      </c>
      <c r="B27" s="20">
        <v>6000</v>
      </c>
      <c r="C27" s="20">
        <v>7280</v>
      </c>
      <c r="D27" s="20">
        <v>7276.1</v>
      </c>
      <c r="E27" s="122">
        <f t="shared" si="0"/>
        <v>0.9994642857142858</v>
      </c>
    </row>
    <row r="28" spans="1:5" ht="12.75">
      <c r="A28" s="5" t="s">
        <v>163</v>
      </c>
      <c r="B28" s="20">
        <v>20000</v>
      </c>
      <c r="C28" s="20">
        <v>8420</v>
      </c>
      <c r="D28" s="20">
        <v>1021.4</v>
      </c>
      <c r="E28" s="122">
        <f t="shared" si="0"/>
        <v>0.12130641330166271</v>
      </c>
    </row>
    <row r="29" spans="1:5" ht="12.75">
      <c r="A29" s="5" t="s">
        <v>164</v>
      </c>
      <c r="B29" s="20">
        <v>1000</v>
      </c>
      <c r="C29" s="20">
        <v>0</v>
      </c>
      <c r="D29" s="20">
        <v>0</v>
      </c>
      <c r="E29" s="122">
        <v>0</v>
      </c>
    </row>
    <row r="30" spans="1:5" ht="12.75">
      <c r="A30" s="5" t="s">
        <v>157</v>
      </c>
      <c r="B30" s="20">
        <v>1000</v>
      </c>
      <c r="C30" s="20">
        <v>500</v>
      </c>
      <c r="D30" s="20">
        <v>0</v>
      </c>
      <c r="E30" s="122">
        <f t="shared" si="0"/>
        <v>0</v>
      </c>
    </row>
    <row r="31" spans="1:5" ht="12.75">
      <c r="A31" s="5" t="s">
        <v>134</v>
      </c>
      <c r="B31" s="20">
        <v>8000</v>
      </c>
      <c r="C31" s="20">
        <v>7171</v>
      </c>
      <c r="D31" s="20">
        <v>7153.5</v>
      </c>
      <c r="E31" s="122">
        <f t="shared" si="0"/>
        <v>0.9975596151164412</v>
      </c>
    </row>
    <row r="32" spans="1:5" ht="12.75">
      <c r="A32" s="5" t="s">
        <v>158</v>
      </c>
      <c r="B32" s="20">
        <v>1000</v>
      </c>
      <c r="C32" s="20">
        <v>1700</v>
      </c>
      <c r="D32" s="20">
        <v>1350.1</v>
      </c>
      <c r="E32" s="122">
        <f t="shared" si="0"/>
        <v>0.7941764705882353</v>
      </c>
    </row>
    <row r="33" spans="1:5" ht="12.75">
      <c r="A33" s="5" t="s">
        <v>159</v>
      </c>
      <c r="B33" s="20">
        <v>3000</v>
      </c>
      <c r="C33" s="20">
        <v>4000</v>
      </c>
      <c r="D33" s="20">
        <v>2575.4</v>
      </c>
      <c r="E33" s="122">
        <f t="shared" si="0"/>
        <v>0.64385</v>
      </c>
    </row>
    <row r="34" spans="1:5" ht="12.75">
      <c r="A34" s="5" t="s">
        <v>160</v>
      </c>
      <c r="B34" s="20">
        <v>500</v>
      </c>
      <c r="C34" s="20">
        <v>0</v>
      </c>
      <c r="D34" s="20">
        <v>0</v>
      </c>
      <c r="E34" s="122">
        <v>0</v>
      </c>
    </row>
    <row r="35" spans="1:5" ht="12.75">
      <c r="A35" s="5" t="s">
        <v>201</v>
      </c>
      <c r="B35" s="20">
        <v>2000</v>
      </c>
      <c r="C35" s="20">
        <v>6480</v>
      </c>
      <c r="D35" s="20">
        <v>6467.8</v>
      </c>
      <c r="E35" s="122">
        <f t="shared" si="0"/>
        <v>0.9981172839506173</v>
      </c>
    </row>
    <row r="36" spans="1:5" ht="12.75">
      <c r="A36" s="5" t="s">
        <v>161</v>
      </c>
      <c r="B36" s="20">
        <v>1000</v>
      </c>
      <c r="C36" s="20">
        <v>0</v>
      </c>
      <c r="D36" s="20">
        <v>0</v>
      </c>
      <c r="E36" s="122">
        <v>0</v>
      </c>
    </row>
    <row r="37" spans="1:5" ht="12.75">
      <c r="A37" s="5" t="s">
        <v>162</v>
      </c>
      <c r="B37" s="20">
        <v>1000</v>
      </c>
      <c r="C37" s="20">
        <v>0</v>
      </c>
      <c r="D37" s="20">
        <v>0</v>
      </c>
      <c r="E37" s="122">
        <v>0</v>
      </c>
    </row>
    <row r="38" spans="1:5" ht="12.75">
      <c r="A38" s="5" t="s">
        <v>182</v>
      </c>
      <c r="B38" s="20">
        <v>0</v>
      </c>
      <c r="C38" s="20">
        <v>862</v>
      </c>
      <c r="D38" s="20">
        <v>862</v>
      </c>
      <c r="E38" s="122">
        <f t="shared" si="0"/>
        <v>1</v>
      </c>
    </row>
    <row r="39" spans="1:5" ht="12.75">
      <c r="A39" s="5" t="s">
        <v>197</v>
      </c>
      <c r="B39" s="20">
        <v>0</v>
      </c>
      <c r="C39" s="20">
        <v>455</v>
      </c>
      <c r="D39" s="20">
        <v>454.7</v>
      </c>
      <c r="E39" s="122">
        <f t="shared" si="0"/>
        <v>0.9993406593406593</v>
      </c>
    </row>
    <row r="40" spans="1:5" ht="12.75">
      <c r="A40" s="5" t="s">
        <v>198</v>
      </c>
      <c r="B40" s="20">
        <v>0</v>
      </c>
      <c r="C40" s="20">
        <v>531</v>
      </c>
      <c r="D40" s="20">
        <v>531</v>
      </c>
      <c r="E40" s="122">
        <f t="shared" si="0"/>
        <v>1</v>
      </c>
    </row>
    <row r="41" spans="1:5" ht="12.75">
      <c r="A41" s="5" t="s">
        <v>199</v>
      </c>
      <c r="B41" s="28">
        <v>0</v>
      </c>
      <c r="C41" s="28">
        <v>3300</v>
      </c>
      <c r="D41" s="28">
        <v>3300</v>
      </c>
      <c r="E41" s="328">
        <v>0</v>
      </c>
    </row>
    <row r="42" spans="1:5" ht="12.75">
      <c r="A42" s="5" t="s">
        <v>194</v>
      </c>
      <c r="B42" s="335">
        <f>B43+B44</f>
        <v>0</v>
      </c>
      <c r="C42" s="335">
        <f>C43+C44</f>
        <v>280.4</v>
      </c>
      <c r="D42" s="335">
        <f>D43+D44</f>
        <v>280.3</v>
      </c>
      <c r="E42" s="331">
        <f>D42/C42</f>
        <v>0.9996433666191157</v>
      </c>
    </row>
    <row r="43" spans="1:5" ht="12.75">
      <c r="A43" s="125" t="s">
        <v>193</v>
      </c>
      <c r="B43" s="126">
        <v>0</v>
      </c>
      <c r="C43" s="126">
        <v>90</v>
      </c>
      <c r="D43" s="126">
        <v>89.9</v>
      </c>
      <c r="E43" s="127">
        <f>D43/C43</f>
        <v>0.9988888888888889</v>
      </c>
    </row>
    <row r="44" spans="1:5" ht="12.75">
      <c r="A44" s="125" t="s">
        <v>207</v>
      </c>
      <c r="B44" s="126">
        <v>0</v>
      </c>
      <c r="C44" s="126">
        <v>190.4</v>
      </c>
      <c r="D44" s="126">
        <v>190.4</v>
      </c>
      <c r="E44" s="127">
        <f>D44/C44</f>
        <v>1</v>
      </c>
    </row>
    <row r="45" spans="1:5" ht="12.75">
      <c r="A45" s="317" t="s">
        <v>463</v>
      </c>
      <c r="B45" s="321">
        <v>0</v>
      </c>
      <c r="C45" s="321">
        <v>1000</v>
      </c>
      <c r="D45" s="321">
        <v>766.3</v>
      </c>
      <c r="E45" s="331">
        <f>D45/C45</f>
        <v>0.7663</v>
      </c>
    </row>
    <row r="46" spans="1:5" ht="12.75">
      <c r="A46" s="128" t="s">
        <v>460</v>
      </c>
      <c r="B46" s="334">
        <f>B47+B48+B49+B50+B51+B52+B53+B54+B55+B56+B57+B58+B59+B60+B61</f>
        <v>44000</v>
      </c>
      <c r="C46" s="334">
        <f>C47+C48+C49+C50+C51+C52+C53+C54+C55+C56+C57+C58+C59+C60+C61</f>
        <v>52500</v>
      </c>
      <c r="D46" s="334">
        <f>D47+D48+D49+D50+D51+D52+D53+D54+D55+D56+D57+D58+D59+D60+D61</f>
        <v>30529.9</v>
      </c>
      <c r="E46" s="333">
        <f t="shared" si="0"/>
        <v>0.5815219047619048</v>
      </c>
    </row>
    <row r="47" spans="1:5" ht="12.75">
      <c r="A47" s="128" t="s">
        <v>165</v>
      </c>
      <c r="B47" s="130">
        <v>1000</v>
      </c>
      <c r="C47" s="130">
        <v>1000</v>
      </c>
      <c r="D47" s="20">
        <v>316.3</v>
      </c>
      <c r="E47" s="122">
        <f t="shared" si="0"/>
        <v>0.3163</v>
      </c>
    </row>
    <row r="48" spans="1:5" ht="12.75">
      <c r="A48" s="128" t="s">
        <v>166</v>
      </c>
      <c r="B48" s="130">
        <v>5000</v>
      </c>
      <c r="C48" s="130">
        <v>5000</v>
      </c>
      <c r="D48" s="20">
        <v>1164</v>
      </c>
      <c r="E48" s="122">
        <f t="shared" si="0"/>
        <v>0.2328</v>
      </c>
    </row>
    <row r="49" spans="1:5" ht="12.75">
      <c r="A49" s="128" t="s">
        <v>167</v>
      </c>
      <c r="B49" s="130">
        <v>6000</v>
      </c>
      <c r="C49" s="130">
        <v>6000</v>
      </c>
      <c r="D49" s="20">
        <v>6776.3</v>
      </c>
      <c r="E49" s="122">
        <f t="shared" si="0"/>
        <v>1.1293833333333334</v>
      </c>
    </row>
    <row r="50" spans="1:5" ht="12.75">
      <c r="A50" s="128" t="s">
        <v>168</v>
      </c>
      <c r="B50" s="130">
        <v>1000</v>
      </c>
      <c r="C50" s="130">
        <v>1100</v>
      </c>
      <c r="D50" s="20">
        <v>1046.2</v>
      </c>
      <c r="E50" s="122">
        <f t="shared" si="0"/>
        <v>0.9510909090909091</v>
      </c>
    </row>
    <row r="51" spans="1:5" ht="12.75">
      <c r="A51" s="128" t="s">
        <v>177</v>
      </c>
      <c r="B51" s="130">
        <v>5000</v>
      </c>
      <c r="C51" s="130">
        <v>4000</v>
      </c>
      <c r="D51" s="20">
        <v>184.5</v>
      </c>
      <c r="E51" s="122">
        <f t="shared" si="0"/>
        <v>0.046125</v>
      </c>
    </row>
    <row r="52" spans="1:5" ht="12.75">
      <c r="A52" s="131" t="s">
        <v>393</v>
      </c>
      <c r="B52" s="130">
        <v>500</v>
      </c>
      <c r="C52" s="130">
        <v>500</v>
      </c>
      <c r="D52" s="20">
        <v>565</v>
      </c>
      <c r="E52" s="122">
        <f t="shared" si="0"/>
        <v>1.13</v>
      </c>
    </row>
    <row r="53" spans="1:5" ht="12.75">
      <c r="A53" s="128" t="s">
        <v>169</v>
      </c>
      <c r="B53" s="130">
        <v>5500</v>
      </c>
      <c r="C53" s="130">
        <v>5500</v>
      </c>
      <c r="D53" s="20">
        <v>4318.3</v>
      </c>
      <c r="E53" s="122">
        <f t="shared" si="0"/>
        <v>0.7851454545454546</v>
      </c>
    </row>
    <row r="54" spans="1:5" ht="12.75">
      <c r="A54" s="128" t="s">
        <v>204</v>
      </c>
      <c r="B54" s="132">
        <v>1000</v>
      </c>
      <c r="C54" s="130">
        <v>3000</v>
      </c>
      <c r="D54" s="20">
        <v>2437.7</v>
      </c>
      <c r="E54" s="122">
        <f t="shared" si="0"/>
        <v>0.8125666666666667</v>
      </c>
    </row>
    <row r="55" spans="1:5" ht="12.75">
      <c r="A55" s="128" t="s">
        <v>170</v>
      </c>
      <c r="B55" s="132">
        <v>5000</v>
      </c>
      <c r="C55" s="130">
        <v>0</v>
      </c>
      <c r="D55" s="20">
        <v>0</v>
      </c>
      <c r="E55" s="122">
        <v>0</v>
      </c>
    </row>
    <row r="56" spans="1:5" ht="12.75">
      <c r="A56" s="128" t="s">
        <v>171</v>
      </c>
      <c r="B56" s="132">
        <v>500</v>
      </c>
      <c r="C56" s="130">
        <v>400</v>
      </c>
      <c r="D56" s="126">
        <v>305.6</v>
      </c>
      <c r="E56" s="127">
        <f t="shared" si="0"/>
        <v>0.764</v>
      </c>
    </row>
    <row r="57" spans="1:5" ht="12.75">
      <c r="A57" s="128" t="s">
        <v>205</v>
      </c>
      <c r="B57" s="132">
        <v>2000</v>
      </c>
      <c r="C57" s="130">
        <v>2000</v>
      </c>
      <c r="D57" s="126">
        <v>0</v>
      </c>
      <c r="E57" s="127">
        <f t="shared" si="0"/>
        <v>0</v>
      </c>
    </row>
    <row r="58" spans="1:5" ht="12.75">
      <c r="A58" s="128" t="s">
        <v>172</v>
      </c>
      <c r="B58" s="133">
        <v>1000</v>
      </c>
      <c r="C58" s="130">
        <v>1000</v>
      </c>
      <c r="D58" s="126">
        <v>114.8</v>
      </c>
      <c r="E58" s="127">
        <f t="shared" si="0"/>
        <v>0.1148</v>
      </c>
    </row>
    <row r="59" spans="1:5" ht="12.75">
      <c r="A59" s="128" t="s">
        <v>162</v>
      </c>
      <c r="B59" s="133">
        <v>500</v>
      </c>
      <c r="C59" s="130">
        <v>500</v>
      </c>
      <c r="D59" s="126">
        <v>293.2</v>
      </c>
      <c r="E59" s="127">
        <f t="shared" si="0"/>
        <v>0.5864</v>
      </c>
    </row>
    <row r="60" spans="1:5" ht="12.75">
      <c r="A60" s="128" t="s">
        <v>183</v>
      </c>
      <c r="B60" s="133">
        <v>0</v>
      </c>
      <c r="C60" s="130">
        <v>12500</v>
      </c>
      <c r="D60" s="126">
        <v>12311.8</v>
      </c>
      <c r="E60" s="127">
        <f t="shared" si="0"/>
        <v>0.9849439999999999</v>
      </c>
    </row>
    <row r="61" spans="1:5" ht="12.75">
      <c r="A61" s="139" t="s">
        <v>461</v>
      </c>
      <c r="B61" s="329">
        <v>10000</v>
      </c>
      <c r="C61" s="330">
        <v>10000</v>
      </c>
      <c r="D61" s="141">
        <v>696.2</v>
      </c>
      <c r="E61" s="123">
        <f t="shared" si="0"/>
        <v>0.06962</v>
      </c>
    </row>
    <row r="62" spans="1:5" ht="12.75">
      <c r="A62" s="128" t="s">
        <v>462</v>
      </c>
      <c r="B62" s="335">
        <f>B63+B64+B65+B66+B67+B68</f>
        <v>27500</v>
      </c>
      <c r="C62" s="334">
        <f>C63+C64+C65+C66+C67+C68</f>
        <v>28948.8</v>
      </c>
      <c r="D62" s="335">
        <f>D63+D64+D65+D66+D67+D68</f>
        <v>23954.1</v>
      </c>
      <c r="E62" s="331">
        <f t="shared" si="0"/>
        <v>0.8274643508539213</v>
      </c>
    </row>
    <row r="63" spans="1:5" ht="12.75">
      <c r="A63" s="128" t="s">
        <v>135</v>
      </c>
      <c r="B63" s="132">
        <v>2600</v>
      </c>
      <c r="C63" s="130">
        <v>7888.5</v>
      </c>
      <c r="D63" s="126">
        <v>6782.5</v>
      </c>
      <c r="E63" s="127">
        <f t="shared" si="0"/>
        <v>0.8597959054319579</v>
      </c>
    </row>
    <row r="64" spans="1:5" ht="12.75">
      <c r="A64" s="128" t="s">
        <v>173</v>
      </c>
      <c r="B64" s="132">
        <v>18000</v>
      </c>
      <c r="C64" s="130">
        <v>17000</v>
      </c>
      <c r="D64" s="126">
        <v>17064.2</v>
      </c>
      <c r="E64" s="127">
        <f t="shared" si="0"/>
        <v>1.0037764705882353</v>
      </c>
    </row>
    <row r="65" spans="1:5" ht="12.75">
      <c r="A65" s="131" t="s">
        <v>394</v>
      </c>
      <c r="B65" s="132">
        <v>5500</v>
      </c>
      <c r="C65" s="130">
        <v>2696.8</v>
      </c>
      <c r="D65" s="126">
        <v>0</v>
      </c>
      <c r="E65" s="127">
        <f t="shared" si="0"/>
        <v>0</v>
      </c>
    </row>
    <row r="66" spans="1:5" ht="12.75">
      <c r="A66" s="128" t="s">
        <v>174</v>
      </c>
      <c r="B66" s="132">
        <v>500</v>
      </c>
      <c r="C66" s="132">
        <v>500</v>
      </c>
      <c r="D66" s="126">
        <v>103.6</v>
      </c>
      <c r="E66" s="127">
        <f t="shared" si="0"/>
        <v>0.2072</v>
      </c>
    </row>
    <row r="67" spans="1:5" ht="12.75">
      <c r="A67" s="128" t="s">
        <v>175</v>
      </c>
      <c r="B67" s="132">
        <v>500</v>
      </c>
      <c r="C67" s="132">
        <v>863.5</v>
      </c>
      <c r="D67" s="126">
        <v>3.8</v>
      </c>
      <c r="E67" s="127">
        <f t="shared" si="0"/>
        <v>0.004400694846554719</v>
      </c>
    </row>
    <row r="68" spans="1:5" ht="12.75">
      <c r="A68" s="139" t="s">
        <v>176</v>
      </c>
      <c r="B68" s="140">
        <v>400</v>
      </c>
      <c r="C68" s="140">
        <v>0</v>
      </c>
      <c r="D68" s="141">
        <v>0</v>
      </c>
      <c r="E68" s="123">
        <v>0</v>
      </c>
    </row>
    <row r="69" spans="1:5" ht="12.75">
      <c r="A69" s="24"/>
      <c r="B69" s="133"/>
      <c r="C69" s="133"/>
      <c r="D69" s="136"/>
      <c r="E69" s="137"/>
    </row>
    <row r="70" spans="1:5" ht="12.75">
      <c r="A70" s="24"/>
      <c r="B70" s="133"/>
      <c r="C70" s="133"/>
      <c r="D70" s="136"/>
      <c r="E70" s="137"/>
    </row>
    <row r="71" spans="1:5" ht="12.75">
      <c r="A71" s="24"/>
      <c r="B71" s="133"/>
      <c r="C71" s="133"/>
      <c r="D71" s="136"/>
      <c r="E71" s="137"/>
    </row>
    <row r="72" spans="1:5" ht="12.75">
      <c r="A72" s="24"/>
      <c r="B72" s="133"/>
      <c r="C72" s="133"/>
      <c r="D72" s="142"/>
      <c r="E72" s="143"/>
    </row>
    <row r="73" spans="1:5" ht="12.75">
      <c r="A73" s="24"/>
      <c r="B73" s="133"/>
      <c r="C73" s="133"/>
      <c r="D73" s="144"/>
      <c r="E73" s="143"/>
    </row>
    <row r="74" spans="1:5" ht="12.75">
      <c r="A74" s="24"/>
      <c r="B74" s="133"/>
      <c r="C74" s="133"/>
      <c r="D74" s="144"/>
      <c r="E74" s="143"/>
    </row>
    <row r="75" spans="1:5" ht="12.75">
      <c r="A75" s="24"/>
      <c r="B75" s="133"/>
      <c r="C75" s="133"/>
      <c r="D75" s="144"/>
      <c r="E75" s="143"/>
    </row>
    <row r="76" spans="1:5" ht="12.75">
      <c r="A76" s="24"/>
      <c r="B76" s="145"/>
      <c r="C76" s="145"/>
      <c r="D76" s="145"/>
      <c r="E76" s="145"/>
    </row>
    <row r="77" spans="1:5" ht="12.75">
      <c r="A77" s="24"/>
      <c r="B77" s="146"/>
      <c r="C77" s="146"/>
      <c r="D77" s="145"/>
      <c r="E77" s="145"/>
    </row>
    <row r="78" spans="1:5" ht="12.75">
      <c r="A78" s="24"/>
      <c r="B78" s="133"/>
      <c r="C78" s="133"/>
      <c r="D78" s="136"/>
      <c r="E78" s="137"/>
    </row>
    <row r="79" spans="1:5" ht="12.75">
      <c r="A79" s="24"/>
      <c r="B79" s="138"/>
      <c r="C79" s="138"/>
      <c r="D79" s="138"/>
      <c r="E79" s="147"/>
    </row>
    <row r="80" spans="1:5" ht="12.75">
      <c r="A80" s="148"/>
      <c r="B80" s="136"/>
      <c r="C80" s="136"/>
      <c r="D80" s="136"/>
      <c r="E80" s="137"/>
    </row>
    <row r="81" spans="1:5" ht="12.75">
      <c r="A81" s="146"/>
      <c r="B81" s="136"/>
      <c r="C81" s="136"/>
      <c r="D81" s="136"/>
      <c r="E81" s="147"/>
    </row>
    <row r="82" spans="1:5" ht="12.75">
      <c r="A82" s="24"/>
      <c r="B82" s="136"/>
      <c r="C82" s="136"/>
      <c r="D82" s="136"/>
      <c r="E82" s="137"/>
    </row>
    <row r="83" spans="1:5" ht="12.75">
      <c r="A83" s="24"/>
      <c r="B83" s="136"/>
      <c r="C83" s="136"/>
      <c r="D83" s="136"/>
      <c r="E83" s="137"/>
    </row>
    <row r="84" spans="1:5" ht="12.75">
      <c r="A84" s="149"/>
      <c r="B84" s="136"/>
      <c r="C84" s="136"/>
      <c r="D84" s="136"/>
      <c r="E84" s="137"/>
    </row>
    <row r="85" spans="1:5" ht="12.75">
      <c r="A85" s="24"/>
      <c r="B85" s="136"/>
      <c r="C85" s="136"/>
      <c r="D85" s="136"/>
      <c r="E85" s="137"/>
    </row>
  </sheetData>
  <sheetProtection/>
  <mergeCells count="2">
    <mergeCell ref="D1:E1"/>
    <mergeCell ref="A1:C1"/>
  </mergeCells>
  <printOptions horizontalCentered="1"/>
  <pageMargins left="0" right="0.11811023622047245" top="0.52" bottom="0.44" header="0.22" footer="0.23"/>
  <pageSetup horizontalDpi="300" verticalDpi="300" orientation="portrait" paperSize="9" scale="85" r:id="rId1"/>
  <headerFooter alignWithMargins="0">
    <oddFooter>&amp;L&amp;"Times New Roman CE,Obyčejné"&amp;8Rozbor za rok 2002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34.875" style="1" customWidth="1"/>
    <col min="2" max="2" width="13.625" style="1" customWidth="1"/>
    <col min="3" max="3" width="30.375" style="1" customWidth="1"/>
    <col min="4" max="4" width="15.125" style="1" customWidth="1"/>
    <col min="5" max="16384" width="9.125" style="1" customWidth="1"/>
  </cols>
  <sheetData>
    <row r="1" spans="1:5" ht="48.75" customHeight="1">
      <c r="A1" s="373" t="s">
        <v>433</v>
      </c>
      <c r="B1" s="374"/>
      <c r="C1" s="374"/>
      <c r="D1" s="172" t="s">
        <v>411</v>
      </c>
      <c r="E1" s="206"/>
    </row>
    <row r="2" spans="1:4" ht="32.25" customHeight="1">
      <c r="A2" s="2" t="s">
        <v>431</v>
      </c>
      <c r="B2" s="2" t="s">
        <v>351</v>
      </c>
      <c r="C2" s="2" t="s">
        <v>432</v>
      </c>
      <c r="D2" s="2" t="s">
        <v>351</v>
      </c>
    </row>
    <row r="3" spans="1:4" ht="15.75" customHeight="1">
      <c r="A3" s="209"/>
      <c r="B3" s="210"/>
      <c r="C3" s="211"/>
      <c r="D3" s="210"/>
    </row>
    <row r="4" spans="1:4" ht="15.75" customHeight="1">
      <c r="A4" s="5" t="s">
        <v>2</v>
      </c>
      <c r="B4" s="20">
        <v>23166.2</v>
      </c>
      <c r="C4" s="24" t="s">
        <v>256</v>
      </c>
      <c r="D4" s="20">
        <v>34.4</v>
      </c>
    </row>
    <row r="5" spans="1:4" ht="15.75" customHeight="1">
      <c r="A5" s="5" t="s">
        <v>257</v>
      </c>
      <c r="B5" s="20">
        <v>29.4</v>
      </c>
      <c r="C5" s="24" t="s">
        <v>434</v>
      </c>
      <c r="D5" s="20">
        <v>71756.5</v>
      </c>
    </row>
    <row r="6" spans="1:4" ht="15.75" customHeight="1">
      <c r="A6" s="5" t="s">
        <v>258</v>
      </c>
      <c r="B6" s="20">
        <v>1683.5</v>
      </c>
      <c r="C6" s="24" t="s">
        <v>259</v>
      </c>
      <c r="D6" s="20">
        <v>14.9</v>
      </c>
    </row>
    <row r="7" spans="1:4" ht="15.75" customHeight="1">
      <c r="A7" s="5" t="s">
        <v>3</v>
      </c>
      <c r="B7" s="20">
        <v>454.5</v>
      </c>
      <c r="C7" s="24" t="s">
        <v>260</v>
      </c>
      <c r="D7" s="20">
        <v>86746.6</v>
      </c>
    </row>
    <row r="8" spans="1:4" ht="15.75" customHeight="1">
      <c r="A8" s="5" t="s">
        <v>261</v>
      </c>
      <c r="B8" s="20">
        <v>4896.3</v>
      </c>
      <c r="C8" s="24" t="s">
        <v>262</v>
      </c>
      <c r="D8" s="20">
        <v>89679.2</v>
      </c>
    </row>
    <row r="9" spans="1:4" ht="15.75" customHeight="1">
      <c r="A9" s="5" t="s">
        <v>4</v>
      </c>
      <c r="B9" s="20">
        <v>15.1</v>
      </c>
      <c r="C9" s="24" t="s">
        <v>263</v>
      </c>
      <c r="D9" s="20">
        <v>6552.2</v>
      </c>
    </row>
    <row r="10" spans="1:4" ht="15.75" customHeight="1">
      <c r="A10" s="5" t="s">
        <v>264</v>
      </c>
      <c r="B10" s="20">
        <v>227.5</v>
      </c>
      <c r="C10" s="24" t="s">
        <v>265</v>
      </c>
      <c r="D10" s="20">
        <v>7201</v>
      </c>
    </row>
    <row r="11" spans="1:4" ht="15.75" customHeight="1">
      <c r="A11" s="5" t="s">
        <v>266</v>
      </c>
      <c r="B11" s="20">
        <v>11055.2</v>
      </c>
      <c r="C11" s="24" t="s">
        <v>267</v>
      </c>
      <c r="D11" s="20">
        <v>47226.8</v>
      </c>
    </row>
    <row r="12" spans="1:4" ht="15.75" customHeight="1">
      <c r="A12" s="5" t="s">
        <v>5</v>
      </c>
      <c r="B12" s="20">
        <v>20066.9</v>
      </c>
      <c r="C12" s="24" t="s">
        <v>268</v>
      </c>
      <c r="D12" s="20">
        <v>15016</v>
      </c>
    </row>
    <row r="13" spans="1:4" ht="15.75" customHeight="1">
      <c r="A13" s="5" t="s">
        <v>269</v>
      </c>
      <c r="B13" s="20">
        <v>6799.8</v>
      </c>
      <c r="C13" s="24" t="s">
        <v>270</v>
      </c>
      <c r="D13" s="20">
        <v>6057.1</v>
      </c>
    </row>
    <row r="14" spans="1:4" ht="15.75" customHeight="1">
      <c r="A14" s="5" t="s">
        <v>11</v>
      </c>
      <c r="B14" s="20">
        <v>5211.5</v>
      </c>
      <c r="C14" s="24" t="s">
        <v>271</v>
      </c>
      <c r="D14" s="20">
        <v>1597</v>
      </c>
    </row>
    <row r="15" spans="1:4" ht="15.75" customHeight="1">
      <c r="A15" s="5" t="s">
        <v>272</v>
      </c>
      <c r="B15" s="20">
        <v>2430.9</v>
      </c>
      <c r="C15" s="24" t="s">
        <v>273</v>
      </c>
      <c r="D15" s="20">
        <v>303.4</v>
      </c>
    </row>
    <row r="16" spans="1:4" ht="15.75" customHeight="1">
      <c r="A16" s="5" t="s">
        <v>294</v>
      </c>
      <c r="B16" s="20">
        <v>17784.3</v>
      </c>
      <c r="C16" s="24" t="s">
        <v>274</v>
      </c>
      <c r="D16" s="20">
        <v>429.3</v>
      </c>
    </row>
    <row r="17" spans="1:4" ht="15.75" customHeight="1">
      <c r="A17" s="5" t="s">
        <v>435</v>
      </c>
      <c r="B17" s="20">
        <v>700</v>
      </c>
      <c r="C17" s="24" t="s">
        <v>275</v>
      </c>
      <c r="D17" s="20">
        <v>37787.3</v>
      </c>
    </row>
    <row r="18" spans="1:4" ht="15.75" customHeight="1">
      <c r="A18" s="5" t="s">
        <v>40</v>
      </c>
      <c r="B18" s="20">
        <v>5043</v>
      </c>
      <c r="C18" s="24" t="s">
        <v>276</v>
      </c>
      <c r="D18" s="20">
        <v>93.4</v>
      </c>
    </row>
    <row r="19" spans="1:4" ht="15.75" customHeight="1">
      <c r="A19" s="5" t="s">
        <v>41</v>
      </c>
      <c r="B19" s="20">
        <v>272.3</v>
      </c>
      <c r="C19" s="24" t="s">
        <v>277</v>
      </c>
      <c r="D19" s="20">
        <v>6781.5</v>
      </c>
    </row>
    <row r="20" spans="1:4" ht="15.75" customHeight="1">
      <c r="A20" s="5" t="s">
        <v>278</v>
      </c>
      <c r="B20" s="20">
        <v>6640.9</v>
      </c>
      <c r="C20" s="24" t="s">
        <v>279</v>
      </c>
      <c r="D20" s="20">
        <v>204070.6</v>
      </c>
    </row>
    <row r="21" spans="1:4" ht="15.75" customHeight="1">
      <c r="A21" s="5"/>
      <c r="B21" s="20"/>
      <c r="C21" s="24" t="s">
        <v>297</v>
      </c>
      <c r="D21" s="20">
        <v>2243.1</v>
      </c>
    </row>
    <row r="22" spans="1:4" ht="15.75" customHeight="1">
      <c r="A22" s="5"/>
      <c r="B22" s="20"/>
      <c r="C22" s="24" t="s">
        <v>298</v>
      </c>
      <c r="D22" s="20">
        <v>2946.9</v>
      </c>
    </row>
    <row r="23" spans="1:4" ht="15.75" customHeight="1">
      <c r="A23" s="5" t="s">
        <v>280</v>
      </c>
      <c r="B23" s="20">
        <v>4334.4</v>
      </c>
      <c r="C23" s="24" t="s">
        <v>281</v>
      </c>
      <c r="D23" s="20">
        <v>4466.2</v>
      </c>
    </row>
    <row r="24" spans="1:4" ht="15.75" customHeight="1">
      <c r="A24" s="5" t="s">
        <v>282</v>
      </c>
      <c r="B24" s="20">
        <v>10149.6</v>
      </c>
      <c r="C24" s="24" t="s">
        <v>466</v>
      </c>
      <c r="D24" s="20"/>
    </row>
    <row r="25" spans="1:4" ht="15.75" customHeight="1">
      <c r="A25" s="5" t="s">
        <v>283</v>
      </c>
      <c r="B25" s="20">
        <v>77525.8</v>
      </c>
      <c r="C25" s="24"/>
      <c r="D25" s="20"/>
    </row>
    <row r="26" spans="1:4" ht="15.75" customHeight="1">
      <c r="A26" s="5" t="s">
        <v>284</v>
      </c>
      <c r="B26" s="20">
        <v>500</v>
      </c>
      <c r="C26" s="24"/>
      <c r="D26" s="20"/>
    </row>
    <row r="27" spans="1:4" ht="15.75" customHeight="1">
      <c r="A27" s="5" t="s">
        <v>404</v>
      </c>
      <c r="B27" s="20">
        <v>225873.4</v>
      </c>
      <c r="C27" s="24"/>
      <c r="D27" s="20"/>
    </row>
    <row r="28" spans="1:4" ht="15.75" customHeight="1">
      <c r="A28" s="5" t="s">
        <v>285</v>
      </c>
      <c r="B28" s="20">
        <v>397.4</v>
      </c>
      <c r="C28" s="24"/>
      <c r="D28" s="20"/>
    </row>
    <row r="29" spans="1:4" ht="15.75" customHeight="1">
      <c r="A29" s="5" t="s">
        <v>436</v>
      </c>
      <c r="B29" s="20">
        <v>146.2</v>
      </c>
      <c r="C29" s="24"/>
      <c r="D29" s="20"/>
    </row>
    <row r="30" spans="1:4" ht="15.75" customHeight="1">
      <c r="A30" s="5" t="s">
        <v>437</v>
      </c>
      <c r="B30" s="20">
        <v>-4000</v>
      </c>
      <c r="C30" s="24"/>
      <c r="D30" s="20"/>
    </row>
    <row r="31" spans="1:4" ht="15.75" customHeight="1">
      <c r="A31" s="5" t="s">
        <v>295</v>
      </c>
      <c r="B31" s="20">
        <v>227406.2</v>
      </c>
      <c r="C31" s="24"/>
      <c r="D31" s="20"/>
    </row>
    <row r="32" spans="1:4" ht="15.75" customHeight="1">
      <c r="A32" s="5" t="s">
        <v>296</v>
      </c>
      <c r="B32" s="20">
        <v>-2000</v>
      </c>
      <c r="C32" s="24"/>
      <c r="D32" s="20"/>
    </row>
    <row r="33" spans="1:4" ht="15.75" customHeight="1">
      <c r="A33" s="5" t="s">
        <v>286</v>
      </c>
      <c r="B33" s="20">
        <v>5800</v>
      </c>
      <c r="C33" s="24"/>
      <c r="D33" s="20"/>
    </row>
    <row r="34" spans="1:4" ht="15.75" customHeight="1">
      <c r="A34" s="5"/>
      <c r="B34" s="20"/>
      <c r="C34" s="24"/>
      <c r="D34" s="20"/>
    </row>
    <row r="35" spans="1:4" ht="15.75" customHeight="1">
      <c r="A35" s="209"/>
      <c r="B35" s="212"/>
      <c r="C35" s="211"/>
      <c r="D35" s="212"/>
    </row>
    <row r="36" spans="1:4" ht="15.75" customHeight="1">
      <c r="A36" s="119" t="s">
        <v>287</v>
      </c>
      <c r="B36" s="120">
        <f>SUM(B4:B35)</f>
        <v>652610.3</v>
      </c>
      <c r="C36" s="149" t="s">
        <v>288</v>
      </c>
      <c r="D36" s="120">
        <f>SUM(D4:D35)</f>
        <v>591003.3999999999</v>
      </c>
    </row>
    <row r="37" spans="1:4" ht="15.75" customHeight="1">
      <c r="A37" s="93"/>
      <c r="B37" s="213"/>
      <c r="C37" s="214"/>
      <c r="D37" s="213"/>
    </row>
    <row r="38" spans="1:4" ht="15.75" customHeight="1">
      <c r="A38" s="175" t="s">
        <v>303</v>
      </c>
      <c r="B38" s="180"/>
      <c r="C38" s="180"/>
      <c r="D38" s="327"/>
    </row>
    <row r="39" spans="1:4" ht="15.75" customHeight="1">
      <c r="A39" s="175"/>
      <c r="B39" s="180"/>
      <c r="C39" s="180"/>
      <c r="D39" s="327"/>
    </row>
    <row r="40" spans="1:4" ht="15.75" customHeight="1">
      <c r="A40" s="175" t="s">
        <v>304</v>
      </c>
      <c r="B40" s="180"/>
      <c r="C40" s="336">
        <v>652610323.5</v>
      </c>
      <c r="D40" s="327"/>
    </row>
    <row r="41" spans="1:4" ht="15.75" customHeight="1">
      <c r="A41" s="175" t="s">
        <v>305</v>
      </c>
      <c r="B41" s="180"/>
      <c r="C41" s="336">
        <v>591003447.31</v>
      </c>
      <c r="D41" s="327"/>
    </row>
    <row r="42" spans="1:4" ht="15.75" customHeight="1">
      <c r="A42" s="175"/>
      <c r="B42" s="180"/>
      <c r="C42" s="337"/>
      <c r="D42" s="327"/>
    </row>
    <row r="43" spans="1:4" ht="15.75" customHeight="1">
      <c r="A43" s="175" t="s">
        <v>302</v>
      </c>
      <c r="B43" s="180"/>
      <c r="C43" s="336">
        <v>61606876.19</v>
      </c>
      <c r="D43" s="327"/>
    </row>
    <row r="44" spans="1:4" ht="15.75" customHeight="1">
      <c r="A44" s="370"/>
      <c r="B44" s="371"/>
      <c r="C44" s="371"/>
      <c r="D44" s="372"/>
    </row>
    <row r="45" spans="1:4" ht="12.75">
      <c r="A45" s="146"/>
      <c r="B45" s="24"/>
      <c r="C45" s="24"/>
      <c r="D45" s="24"/>
    </row>
    <row r="46" spans="1:4" ht="12.75">
      <c r="A46" s="42"/>
      <c r="B46" s="42"/>
      <c r="C46" s="42"/>
      <c r="D46" s="42"/>
    </row>
  </sheetData>
  <sheetProtection/>
  <mergeCells count="2">
    <mergeCell ref="A44:D44"/>
    <mergeCell ref="A1:C1"/>
  </mergeCells>
  <printOptions horizontalCentered="1"/>
  <pageMargins left="0.45" right="0.43" top="0.59" bottom="0.54" header="0.5118110236220472" footer="0.33"/>
  <pageSetup horizontalDpi="600" verticalDpi="600" orientation="portrait" paperSize="9" r:id="rId1"/>
  <headerFooter alignWithMargins="0">
    <oddFooter>&amp;L&amp;"Times New Roman CE,Obyčejné"&amp;8Rozbor za rok 2002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4" width="9.125" style="1" customWidth="1"/>
    <col min="5" max="5" width="15.125" style="1" customWidth="1"/>
    <col min="6" max="6" width="9.125" style="1" customWidth="1"/>
    <col min="7" max="7" width="15.00390625" style="1" customWidth="1"/>
    <col min="8" max="8" width="5.25390625" style="1" customWidth="1"/>
    <col min="9" max="16384" width="9.125" style="1" customWidth="1"/>
  </cols>
  <sheetData>
    <row r="1" spans="1:8" ht="45" customHeight="1">
      <c r="A1" s="375" t="s">
        <v>221</v>
      </c>
      <c r="B1" s="376"/>
      <c r="C1" s="376"/>
      <c r="D1" s="376"/>
      <c r="E1" s="376"/>
      <c r="F1" s="376"/>
      <c r="G1" s="377" t="s">
        <v>425</v>
      </c>
      <c r="H1" s="378"/>
    </row>
    <row r="2" spans="1:8" ht="12.75">
      <c r="A2" s="155"/>
      <c r="B2" s="134"/>
      <c r="C2" s="134"/>
      <c r="D2" s="134"/>
      <c r="E2" s="134"/>
      <c r="F2" s="134"/>
      <c r="G2" s="134"/>
      <c r="H2" s="320"/>
    </row>
    <row r="3" spans="1:8" ht="12.75">
      <c r="A3" s="5" t="s">
        <v>208</v>
      </c>
      <c r="B3" s="24"/>
      <c r="C3" s="24"/>
      <c r="D3" s="24"/>
      <c r="E3" s="24"/>
      <c r="F3" s="24"/>
      <c r="G3" s="136">
        <v>61606876</v>
      </c>
      <c r="H3" s="156"/>
    </row>
    <row r="4" spans="1:8" ht="12.75">
      <c r="A4" s="5" t="s">
        <v>209</v>
      </c>
      <c r="B4" s="24"/>
      <c r="C4" s="24"/>
      <c r="D4" s="24"/>
      <c r="E4" s="24"/>
      <c r="F4" s="24"/>
      <c r="G4" s="136">
        <v>54465033</v>
      </c>
      <c r="H4" s="156"/>
    </row>
    <row r="5" spans="1:8" ht="12.75">
      <c r="A5" s="5" t="s">
        <v>210</v>
      </c>
      <c r="B5" s="24"/>
      <c r="C5" s="24"/>
      <c r="D5" s="24"/>
      <c r="E5" s="24"/>
      <c r="F5" s="24"/>
      <c r="G5" s="136">
        <v>429711</v>
      </c>
      <c r="H5" s="156"/>
    </row>
    <row r="6" spans="1:8" ht="12.75">
      <c r="A6" s="5" t="s">
        <v>211</v>
      </c>
      <c r="B6" s="24"/>
      <c r="C6" s="24"/>
      <c r="D6" s="24"/>
      <c r="E6" s="24"/>
      <c r="F6" s="24"/>
      <c r="G6" s="136">
        <v>86305</v>
      </c>
      <c r="H6" s="156"/>
    </row>
    <row r="7" spans="1:8" ht="12.75">
      <c r="A7" s="5" t="s">
        <v>212</v>
      </c>
      <c r="B7" s="24"/>
      <c r="C7" s="24"/>
      <c r="D7" s="24"/>
      <c r="E7" s="24"/>
      <c r="F7" s="24"/>
      <c r="G7" s="136">
        <v>852</v>
      </c>
      <c r="H7" s="156"/>
    </row>
    <row r="8" spans="1:8" ht="12.75">
      <c r="A8" s="5" t="s">
        <v>213</v>
      </c>
      <c r="B8" s="24"/>
      <c r="C8" s="24"/>
      <c r="D8" s="24"/>
      <c r="E8" s="24"/>
      <c r="F8" s="24"/>
      <c r="G8" s="136">
        <v>1835897</v>
      </c>
      <c r="H8" s="156" t="s">
        <v>471</v>
      </c>
    </row>
    <row r="9" spans="1:8" ht="12.75">
      <c r="A9" s="5" t="s">
        <v>214</v>
      </c>
      <c r="B9" s="24"/>
      <c r="C9" s="24"/>
      <c r="D9" s="24"/>
      <c r="E9" s="24"/>
      <c r="F9" s="24"/>
      <c r="G9" s="136">
        <v>11106</v>
      </c>
      <c r="H9" s="156"/>
    </row>
    <row r="10" spans="1:8" ht="12.75">
      <c r="A10" s="5" t="s">
        <v>215</v>
      </c>
      <c r="B10" s="24"/>
      <c r="C10" s="24"/>
      <c r="D10" s="24"/>
      <c r="E10" s="24"/>
      <c r="F10" s="24"/>
      <c r="G10" s="136">
        <v>2283</v>
      </c>
      <c r="H10" s="156"/>
    </row>
    <row r="11" spans="1:8" ht="12.75">
      <c r="A11" s="5" t="s">
        <v>216</v>
      </c>
      <c r="B11" s="24"/>
      <c r="C11" s="24"/>
      <c r="D11" s="24"/>
      <c r="E11" s="24"/>
      <c r="F11" s="24"/>
      <c r="G11" s="136">
        <v>9084484</v>
      </c>
      <c r="H11" s="156"/>
    </row>
    <row r="12" spans="1:8" ht="12.75">
      <c r="A12" s="5"/>
      <c r="B12" s="24"/>
      <c r="C12" s="24"/>
      <c r="D12" s="24"/>
      <c r="E12" s="24"/>
      <c r="F12" s="24"/>
      <c r="G12" s="136"/>
      <c r="H12" s="156"/>
    </row>
    <row r="13" spans="1:8" ht="12.75">
      <c r="A13" s="119" t="s">
        <v>217</v>
      </c>
      <c r="B13" s="24"/>
      <c r="C13" s="24"/>
      <c r="D13" s="24"/>
      <c r="E13" s="24"/>
      <c r="F13" s="24"/>
      <c r="G13" s="136"/>
      <c r="H13" s="156"/>
    </row>
    <row r="14" spans="1:8" ht="12.75">
      <c r="A14" s="5" t="s">
        <v>222</v>
      </c>
      <c r="B14" s="24"/>
      <c r="C14" s="24"/>
      <c r="D14" s="24"/>
      <c r="E14" s="24"/>
      <c r="F14" s="24"/>
      <c r="G14" s="136">
        <v>-285276</v>
      </c>
      <c r="H14" s="156"/>
    </row>
    <row r="15" spans="1:8" ht="12.75">
      <c r="A15" s="5" t="s">
        <v>429</v>
      </c>
      <c r="B15" s="24"/>
      <c r="C15" s="24"/>
      <c r="D15" s="24"/>
      <c r="E15" s="24"/>
      <c r="F15" s="24"/>
      <c r="G15" s="136">
        <v>-5272</v>
      </c>
      <c r="H15" s="156"/>
    </row>
    <row r="16" spans="1:8" ht="12.75">
      <c r="A16" s="5" t="s">
        <v>223</v>
      </c>
      <c r="B16" s="24"/>
      <c r="C16" s="24"/>
      <c r="D16" s="24"/>
      <c r="E16" s="24"/>
      <c r="F16" s="24"/>
      <c r="G16" s="136">
        <v>-716000</v>
      </c>
      <c r="H16" s="156"/>
    </row>
    <row r="17" spans="1:8" ht="12.75">
      <c r="A17" s="5" t="s">
        <v>224</v>
      </c>
      <c r="B17" s="24"/>
      <c r="C17" s="24"/>
      <c r="D17" s="24"/>
      <c r="E17" s="24"/>
      <c r="F17" s="24"/>
      <c r="G17" s="136">
        <v>-876886</v>
      </c>
      <c r="H17" s="156"/>
    </row>
    <row r="18" spans="1:8" ht="12.75">
      <c r="A18" s="5"/>
      <c r="B18" s="24"/>
      <c r="C18" s="24"/>
      <c r="D18" s="24"/>
      <c r="E18" s="24"/>
      <c r="F18" s="24"/>
      <c r="G18" s="136"/>
      <c r="H18" s="156"/>
    </row>
    <row r="19" spans="1:8" ht="12.75">
      <c r="A19" s="119" t="s">
        <v>428</v>
      </c>
      <c r="B19" s="24"/>
      <c r="C19" s="24"/>
      <c r="D19" s="24"/>
      <c r="E19" s="24"/>
      <c r="F19" s="24"/>
      <c r="G19" s="136"/>
      <c r="H19" s="156"/>
    </row>
    <row r="20" spans="1:8" ht="12.75">
      <c r="A20" s="5" t="s">
        <v>289</v>
      </c>
      <c r="B20" s="24"/>
      <c r="C20" s="24"/>
      <c r="D20" s="24"/>
      <c r="E20" s="24"/>
      <c r="F20" s="24"/>
      <c r="G20" s="136">
        <v>-25267</v>
      </c>
      <c r="H20" s="156"/>
    </row>
    <row r="21" spans="1:8" ht="12.75">
      <c r="A21" s="5" t="s">
        <v>290</v>
      </c>
      <c r="B21" s="24"/>
      <c r="C21" s="24"/>
      <c r="D21" s="24"/>
      <c r="E21" s="24"/>
      <c r="F21" s="24"/>
      <c r="G21" s="136">
        <v>-118840</v>
      </c>
      <c r="H21" s="156"/>
    </row>
    <row r="22" spans="1:8" ht="12.75">
      <c r="A22" s="5" t="s">
        <v>291</v>
      </c>
      <c r="B22" s="24"/>
      <c r="C22" s="24"/>
      <c r="D22" s="24"/>
      <c r="E22" s="24"/>
      <c r="F22" s="24"/>
      <c r="G22" s="136">
        <v>-8633</v>
      </c>
      <c r="H22" s="156"/>
    </row>
    <row r="23" spans="1:8" ht="12.75">
      <c r="A23" s="5" t="s">
        <v>292</v>
      </c>
      <c r="B23" s="24"/>
      <c r="C23" s="24"/>
      <c r="D23" s="24"/>
      <c r="E23" s="24"/>
      <c r="F23" s="24"/>
      <c r="G23" s="136">
        <v>-30133</v>
      </c>
      <c r="H23" s="156"/>
    </row>
    <row r="24" spans="1:8" ht="12.75">
      <c r="A24" s="207"/>
      <c r="B24" s="24"/>
      <c r="C24" s="24"/>
      <c r="D24" s="24"/>
      <c r="E24" s="24"/>
      <c r="F24" s="24"/>
      <c r="G24" s="136"/>
      <c r="H24" s="156"/>
    </row>
    <row r="25" spans="1:8" ht="12.75">
      <c r="A25" s="119" t="s">
        <v>218</v>
      </c>
      <c r="B25" s="24"/>
      <c r="C25" s="24"/>
      <c r="D25" s="24"/>
      <c r="E25" s="24"/>
      <c r="F25" s="24"/>
      <c r="G25" s="136"/>
      <c r="H25" s="156"/>
    </row>
    <row r="26" spans="1:8" ht="12.75">
      <c r="A26" s="5" t="s">
        <v>427</v>
      </c>
      <c r="B26" s="24"/>
      <c r="C26" s="24"/>
      <c r="D26" s="24"/>
      <c r="E26" s="24"/>
      <c r="F26" s="24"/>
      <c r="G26" s="136">
        <v>-3904000</v>
      </c>
      <c r="H26" s="156"/>
    </row>
    <row r="27" spans="1:8" ht="12.75">
      <c r="A27" s="5" t="s">
        <v>299</v>
      </c>
      <c r="B27" s="24"/>
      <c r="C27" s="24"/>
      <c r="D27" s="24"/>
      <c r="E27" s="24"/>
      <c r="F27" s="24"/>
      <c r="G27" s="136">
        <v>-765182</v>
      </c>
      <c r="H27" s="156"/>
    </row>
    <row r="28" spans="1:8" ht="12.75">
      <c r="A28" s="5" t="s">
        <v>430</v>
      </c>
      <c r="B28" s="24"/>
      <c r="C28" s="24"/>
      <c r="D28" s="24"/>
      <c r="E28" s="24"/>
      <c r="F28" s="24"/>
      <c r="G28" s="136">
        <v>-1415374</v>
      </c>
      <c r="H28" s="156"/>
    </row>
    <row r="29" spans="1:8" ht="12.75">
      <c r="A29" s="5" t="s">
        <v>391</v>
      </c>
      <c r="B29" s="24"/>
      <c r="C29" s="24"/>
      <c r="D29" s="24"/>
      <c r="E29" s="24"/>
      <c r="F29" s="24"/>
      <c r="G29" s="24"/>
      <c r="H29" s="156"/>
    </row>
    <row r="30" spans="1:8" ht="12.75">
      <c r="A30" s="119" t="s">
        <v>426</v>
      </c>
      <c r="B30" s="24"/>
      <c r="C30" s="24"/>
      <c r="D30" s="24"/>
      <c r="E30" s="24"/>
      <c r="F30" s="24"/>
      <c r="G30" s="136"/>
      <c r="H30" s="156"/>
    </row>
    <row r="31" spans="1:8" ht="12.75">
      <c r="A31" s="5" t="s">
        <v>300</v>
      </c>
      <c r="B31" s="24"/>
      <c r="C31" s="24"/>
      <c r="D31" s="24"/>
      <c r="E31" s="24"/>
      <c r="F31" s="24"/>
      <c r="G31" s="136">
        <v>20978000</v>
      </c>
      <c r="H31" s="156"/>
    </row>
    <row r="32" spans="1:8" ht="12.75">
      <c r="A32" s="5" t="s">
        <v>301</v>
      </c>
      <c r="B32" s="24"/>
      <c r="C32" s="24"/>
      <c r="D32" s="24"/>
      <c r="E32" s="24"/>
      <c r="F32" s="24"/>
      <c r="G32" s="136">
        <v>318148</v>
      </c>
      <c r="H32" s="156"/>
    </row>
    <row r="33" spans="1:8" ht="12.75">
      <c r="A33" s="7"/>
      <c r="B33" s="45"/>
      <c r="C33" s="45"/>
      <c r="D33" s="45"/>
      <c r="E33" s="45"/>
      <c r="F33" s="45"/>
      <c r="G33" s="164"/>
      <c r="H33" s="208"/>
    </row>
    <row r="34" spans="1:8" ht="12.75">
      <c r="A34" s="5"/>
      <c r="B34" s="24"/>
      <c r="C34" s="24"/>
      <c r="D34" s="24"/>
      <c r="E34" s="24"/>
      <c r="F34" s="24"/>
      <c r="G34" s="136"/>
      <c r="H34" s="156"/>
    </row>
    <row r="35" spans="1:8" ht="12.75">
      <c r="A35" s="5"/>
      <c r="B35" s="24"/>
      <c r="C35" s="24"/>
      <c r="D35" s="24"/>
      <c r="E35" s="24"/>
      <c r="F35" s="24"/>
      <c r="G35" s="136"/>
      <c r="H35" s="156"/>
    </row>
    <row r="36" spans="1:8" ht="12.75">
      <c r="A36" s="5" t="s">
        <v>219</v>
      </c>
      <c r="B36" s="24"/>
      <c r="C36" s="24"/>
      <c r="D36" s="24"/>
      <c r="E36" s="24"/>
      <c r="F36" s="24"/>
      <c r="G36" s="136"/>
      <c r="H36" s="156"/>
    </row>
    <row r="37" spans="1:8" ht="12.75">
      <c r="A37" s="5" t="s">
        <v>220</v>
      </c>
      <c r="B37" s="24"/>
      <c r="C37" s="24"/>
      <c r="D37" s="24"/>
      <c r="E37" s="24"/>
      <c r="F37" s="24"/>
      <c r="G37" s="136"/>
      <c r="H37" s="156"/>
    </row>
    <row r="38" spans="1:8" ht="12.75">
      <c r="A38" s="5"/>
      <c r="B38" s="24"/>
      <c r="C38" s="24"/>
      <c r="D38" s="24"/>
      <c r="E38" s="24"/>
      <c r="F38" s="24"/>
      <c r="G38" s="136"/>
      <c r="H38" s="156"/>
    </row>
    <row r="39" spans="1:8" ht="12.75">
      <c r="A39" s="7"/>
      <c r="B39" s="45"/>
      <c r="C39" s="45"/>
      <c r="D39" s="45"/>
      <c r="E39" s="45"/>
      <c r="F39" s="45"/>
      <c r="G39" s="45"/>
      <c r="H39" s="208"/>
    </row>
  </sheetData>
  <sheetProtection/>
  <mergeCells count="2">
    <mergeCell ref="A1:F1"/>
    <mergeCell ref="G1:H1"/>
  </mergeCells>
  <printOptions horizontalCentered="1"/>
  <pageMargins left="0.47" right="0.48" top="0.984251968503937" bottom="0.54" header="0.5118110236220472" footer="0.3"/>
  <pageSetup horizontalDpi="600" verticalDpi="600" orientation="portrait" paperSize="9" scale="110" r:id="rId1"/>
  <headerFooter alignWithMargins="0">
    <oddFooter>&amp;L&amp;"Times New Roman CE,Obyčejné"&amp;8Rozbor za rok 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SheetLayoutView="100" zoomScalePageLayoutView="0" workbookViewId="0" topLeftCell="A1">
      <selection activeCell="D37" sqref="D37"/>
    </sheetView>
  </sheetViews>
  <sheetFormatPr defaultColWidth="9.00390625" defaultRowHeight="12.75"/>
  <cols>
    <col min="1" max="1" width="12.125" style="1" customWidth="1"/>
    <col min="2" max="2" width="19.75390625" style="1" customWidth="1"/>
    <col min="3" max="3" width="15.00390625" style="1" customWidth="1"/>
    <col min="4" max="4" width="22.625" style="1" customWidth="1"/>
    <col min="5" max="5" width="18.625" style="1" customWidth="1"/>
    <col min="6" max="16384" width="9.125" style="1" customWidth="1"/>
  </cols>
  <sheetData>
    <row r="1" spans="1:6" ht="52.5" customHeight="1">
      <c r="A1" s="375" t="s">
        <v>419</v>
      </c>
      <c r="B1" s="374"/>
      <c r="C1" s="374"/>
      <c r="D1" s="374"/>
      <c r="E1" s="326" t="s">
        <v>424</v>
      </c>
      <c r="F1" s="172"/>
    </row>
    <row r="2" spans="1:9" ht="15.75" customHeight="1">
      <c r="A2" s="379" t="s">
        <v>64</v>
      </c>
      <c r="B2" s="380"/>
      <c r="C2" s="380"/>
      <c r="D2" s="381" t="s">
        <v>422</v>
      </c>
      <c r="E2" s="382"/>
      <c r="I2" s="24"/>
    </row>
    <row r="3" spans="1:5" ht="15.75" customHeight="1">
      <c r="A3" s="380"/>
      <c r="B3" s="380"/>
      <c r="C3" s="380"/>
      <c r="D3" s="382"/>
      <c r="E3" s="382"/>
    </row>
    <row r="4" spans="1:5" ht="15.75" customHeight="1">
      <c r="A4" s="380"/>
      <c r="B4" s="380"/>
      <c r="C4" s="380"/>
      <c r="D4" s="382"/>
      <c r="E4" s="382"/>
    </row>
    <row r="5" spans="1:6" ht="15.75" customHeight="1">
      <c r="A5" s="179"/>
      <c r="B5" s="180"/>
      <c r="C5" s="180"/>
      <c r="D5" s="181"/>
      <c r="E5" s="182"/>
      <c r="F5" s="24"/>
    </row>
    <row r="6" spans="1:5" ht="15.75" customHeight="1">
      <c r="A6" s="5" t="s">
        <v>155</v>
      </c>
      <c r="B6" s="24"/>
      <c r="C6" s="24"/>
      <c r="D6" s="183">
        <v>35838.8</v>
      </c>
      <c r="E6" s="182"/>
    </row>
    <row r="7" spans="1:5" ht="15.75" customHeight="1">
      <c r="A7" s="5"/>
      <c r="B7" s="24"/>
      <c r="C7" s="24"/>
      <c r="D7" s="183"/>
      <c r="E7" s="182"/>
    </row>
    <row r="8" spans="1:7" ht="15.75" customHeight="1">
      <c r="A8" s="5" t="s">
        <v>156</v>
      </c>
      <c r="B8" s="24"/>
      <c r="C8" s="24"/>
      <c r="D8" s="183">
        <v>1712.9</v>
      </c>
      <c r="E8" s="182"/>
      <c r="F8" s="184"/>
      <c r="G8" s="184"/>
    </row>
    <row r="9" spans="1:7" ht="15.75" customHeight="1">
      <c r="A9" s="5"/>
      <c r="B9" s="24"/>
      <c r="C9" s="24"/>
      <c r="D9" s="183"/>
      <c r="E9" s="182"/>
      <c r="F9" s="184"/>
      <c r="G9" s="184"/>
    </row>
    <row r="10" spans="1:7" ht="15.75" customHeight="1">
      <c r="A10" s="5" t="s">
        <v>191</v>
      </c>
      <c r="B10" s="24"/>
      <c r="C10" s="24"/>
      <c r="D10" s="183">
        <v>700</v>
      </c>
      <c r="E10" s="182"/>
      <c r="F10" s="184"/>
      <c r="G10" s="184"/>
    </row>
    <row r="11" spans="1:7" ht="15.75" customHeight="1">
      <c r="A11" s="5" t="s">
        <v>421</v>
      </c>
      <c r="B11" s="24"/>
      <c r="C11" s="24"/>
      <c r="D11" s="183"/>
      <c r="E11" s="182"/>
      <c r="F11" s="184"/>
      <c r="G11" s="184"/>
    </row>
    <row r="12" spans="1:7" ht="15.75" customHeight="1">
      <c r="A12" s="5"/>
      <c r="B12" s="24"/>
      <c r="C12" s="24"/>
      <c r="D12" s="183"/>
      <c r="E12" s="182"/>
      <c r="F12" s="184"/>
      <c r="G12" s="184"/>
    </row>
    <row r="13" spans="1:7" ht="15.75" customHeight="1">
      <c r="A13" s="5" t="s">
        <v>191</v>
      </c>
      <c r="B13" s="24"/>
      <c r="C13" s="24"/>
      <c r="D13" s="183">
        <v>17784.3</v>
      </c>
      <c r="E13" s="182"/>
      <c r="F13" s="184"/>
      <c r="G13" s="184"/>
    </row>
    <row r="14" spans="1:7" ht="15.75" customHeight="1">
      <c r="A14" s="5"/>
      <c r="B14" s="24"/>
      <c r="C14" s="24"/>
      <c r="D14" s="183"/>
      <c r="E14" s="182"/>
      <c r="F14" s="184"/>
      <c r="G14" s="184"/>
    </row>
    <row r="15" spans="1:7" ht="15.75" customHeight="1">
      <c r="A15" s="5" t="s">
        <v>200</v>
      </c>
      <c r="B15" s="24"/>
      <c r="C15" s="24"/>
      <c r="D15" s="183">
        <v>530</v>
      </c>
      <c r="E15" s="182"/>
      <c r="F15" s="184"/>
      <c r="G15" s="184"/>
    </row>
    <row r="16" spans="1:7" ht="15.75" customHeight="1">
      <c r="A16" s="173"/>
      <c r="B16" s="174"/>
      <c r="C16" s="174"/>
      <c r="D16" s="185"/>
      <c r="E16" s="186"/>
      <c r="F16" s="184"/>
      <c r="G16" s="184"/>
    </row>
    <row r="17" spans="1:7" ht="15.75" customHeight="1">
      <c r="A17" s="175" t="s">
        <v>65</v>
      </c>
      <c r="B17" s="176"/>
      <c r="C17" s="176"/>
      <c r="D17" s="191">
        <f>SUM(D6:D16)</f>
        <v>56566</v>
      </c>
      <c r="E17" s="182"/>
      <c r="F17" s="184"/>
      <c r="G17" s="184"/>
    </row>
    <row r="18" spans="1:7" ht="15.75" customHeight="1" thickBot="1">
      <c r="A18" s="205"/>
      <c r="B18" s="204"/>
      <c r="C18" s="204"/>
      <c r="D18" s="205"/>
      <c r="E18" s="190"/>
      <c r="F18" s="184"/>
      <c r="G18" s="184"/>
    </row>
    <row r="19" spans="1:7" ht="15.75" customHeight="1">
      <c r="A19" s="175"/>
      <c r="B19" s="176"/>
      <c r="C19" s="176"/>
      <c r="D19" s="191"/>
      <c r="E19" s="182"/>
      <c r="F19" s="184"/>
      <c r="G19" s="184"/>
    </row>
    <row r="20" spans="1:7" ht="15.75" customHeight="1">
      <c r="A20" s="192"/>
      <c r="B20" s="193"/>
      <c r="C20" s="193"/>
      <c r="D20" s="194"/>
      <c r="E20" s="195"/>
      <c r="F20" s="184"/>
      <c r="G20" s="184"/>
    </row>
    <row r="21" spans="1:7" ht="15.75" customHeight="1">
      <c r="A21" s="175"/>
      <c r="B21" s="176"/>
      <c r="C21" s="176"/>
      <c r="D21" s="191"/>
      <c r="E21" s="182"/>
      <c r="F21" s="184"/>
      <c r="G21" s="184"/>
    </row>
    <row r="22" spans="1:7" ht="15.75" customHeight="1">
      <c r="A22" s="175" t="s">
        <v>420</v>
      </c>
      <c r="B22" s="176"/>
      <c r="C22" s="180"/>
      <c r="D22" s="196"/>
      <c r="E22" s="182"/>
      <c r="F22" s="184"/>
      <c r="G22" s="184"/>
    </row>
    <row r="23" spans="1:7" ht="15.75" customHeight="1">
      <c r="A23" s="175"/>
      <c r="B23" s="193"/>
      <c r="C23" s="178"/>
      <c r="D23" s="197"/>
      <c r="E23" s="195"/>
      <c r="F23" s="184"/>
      <c r="G23" s="184"/>
    </row>
    <row r="24" spans="1:7" ht="15.75" customHeight="1">
      <c r="A24" s="173"/>
      <c r="B24" s="180"/>
      <c r="C24" s="180"/>
      <c r="D24" s="196"/>
      <c r="E24" s="182"/>
      <c r="F24" s="184"/>
      <c r="G24" s="184"/>
    </row>
    <row r="25" spans="1:7" ht="15.75" customHeight="1">
      <c r="A25" s="5" t="s">
        <v>67</v>
      </c>
      <c r="B25" s="24"/>
      <c r="C25" s="24"/>
      <c r="D25" s="183">
        <v>1</v>
      </c>
      <c r="E25" s="198"/>
      <c r="F25" s="184"/>
      <c r="G25" s="184"/>
    </row>
    <row r="26" spans="1:7" ht="15.75" customHeight="1">
      <c r="A26" s="5"/>
      <c r="B26" s="24"/>
      <c r="C26" s="24"/>
      <c r="D26" s="183"/>
      <c r="E26" s="198"/>
      <c r="F26" s="184"/>
      <c r="G26" s="184"/>
    </row>
    <row r="27" spans="1:7" ht="15.75" customHeight="1">
      <c r="A27" s="5" t="s">
        <v>293</v>
      </c>
      <c r="B27" s="24"/>
      <c r="C27" s="24"/>
      <c r="D27" s="183">
        <v>2100</v>
      </c>
      <c r="E27" s="198"/>
      <c r="F27" s="184"/>
      <c r="G27" s="184"/>
    </row>
    <row r="28" spans="1:7" ht="15.75" customHeight="1">
      <c r="A28" s="7"/>
      <c r="B28" s="45"/>
      <c r="C28" s="45"/>
      <c r="D28" s="7"/>
      <c r="E28" s="199"/>
      <c r="F28" s="184"/>
      <c r="G28" s="184"/>
    </row>
    <row r="29" spans="1:7" ht="15.75" customHeight="1">
      <c r="A29" s="179"/>
      <c r="B29" s="180"/>
      <c r="C29" s="180"/>
      <c r="D29" s="196"/>
      <c r="E29" s="182"/>
      <c r="F29" s="184"/>
      <c r="G29" s="184"/>
    </row>
    <row r="30" spans="1:7" ht="15.75" customHeight="1">
      <c r="A30" s="175" t="s">
        <v>66</v>
      </c>
      <c r="B30" s="180"/>
      <c r="C30" s="180"/>
      <c r="D30" s="191">
        <f>SUM(D24:D29)</f>
        <v>2101</v>
      </c>
      <c r="E30" s="182"/>
      <c r="F30" s="184"/>
      <c r="G30" s="184"/>
    </row>
    <row r="31" spans="1:7" ht="15.75" customHeight="1" thickBot="1">
      <c r="A31" s="187"/>
      <c r="B31" s="188"/>
      <c r="C31" s="188"/>
      <c r="D31" s="189"/>
      <c r="E31" s="190"/>
      <c r="F31" s="184"/>
      <c r="G31" s="184"/>
    </row>
    <row r="32" spans="1:7" ht="15.75" customHeight="1">
      <c r="A32" s="175"/>
      <c r="B32" s="176"/>
      <c r="C32" s="176"/>
      <c r="D32" s="191"/>
      <c r="E32" s="182"/>
      <c r="F32" s="184"/>
      <c r="G32" s="184"/>
    </row>
    <row r="33" spans="1:7" ht="26.25" customHeight="1">
      <c r="A33" s="175" t="s">
        <v>423</v>
      </c>
      <c r="B33" s="176"/>
      <c r="C33" s="176"/>
      <c r="D33" s="191">
        <f>D17-D30</f>
        <v>54465</v>
      </c>
      <c r="E33" s="182"/>
      <c r="F33" s="184"/>
      <c r="G33" s="184"/>
    </row>
    <row r="34" spans="1:7" ht="15.75" customHeight="1">
      <c r="A34" s="177"/>
      <c r="B34" s="178"/>
      <c r="C34" s="178"/>
      <c r="D34" s="197"/>
      <c r="E34" s="195"/>
      <c r="F34" s="184"/>
      <c r="G34" s="184"/>
    </row>
    <row r="35" spans="1:7" ht="15.75" customHeight="1">
      <c r="A35" s="180"/>
      <c r="B35" s="180"/>
      <c r="C35" s="180"/>
      <c r="D35" s="200"/>
      <c r="E35" s="201"/>
      <c r="F35" s="184"/>
      <c r="G35" s="184"/>
    </row>
    <row r="36" spans="1:7" ht="15.75" customHeight="1">
      <c r="A36" s="180"/>
      <c r="B36" s="180"/>
      <c r="C36" s="180"/>
      <c r="D36" s="200"/>
      <c r="E36" s="180"/>
      <c r="F36" s="184"/>
      <c r="G36" s="184"/>
    </row>
    <row r="37" spans="1:7" ht="15.75" customHeight="1">
      <c r="A37" s="180"/>
      <c r="B37" s="180"/>
      <c r="C37" s="180"/>
      <c r="D37" s="200"/>
      <c r="E37" s="180"/>
      <c r="F37" s="184"/>
      <c r="G37" s="184"/>
    </row>
    <row r="38" spans="1:7" ht="15.75" customHeight="1">
      <c r="A38" s="180"/>
      <c r="B38" s="180"/>
      <c r="C38" s="180"/>
      <c r="D38" s="202"/>
      <c r="E38" s="180"/>
      <c r="F38" s="184"/>
      <c r="G38" s="184"/>
    </row>
    <row r="39" spans="1:7" ht="15.75" customHeight="1">
      <c r="A39" s="184"/>
      <c r="B39" s="184"/>
      <c r="C39" s="184"/>
      <c r="D39" s="203"/>
      <c r="E39" s="184"/>
      <c r="F39" s="184"/>
      <c r="G39" s="184"/>
    </row>
    <row r="40" spans="1:7" ht="15.75" customHeight="1">
      <c r="A40" s="184"/>
      <c r="B40" s="184"/>
      <c r="C40" s="184"/>
      <c r="D40" s="203"/>
      <c r="E40" s="184"/>
      <c r="F40" s="184"/>
      <c r="G40" s="184"/>
    </row>
    <row r="41" spans="4:7" ht="15.75" customHeight="1">
      <c r="D41" s="118"/>
      <c r="F41" s="184"/>
      <c r="G41" s="184"/>
    </row>
    <row r="42" spans="6:7" ht="15.75" customHeight="1">
      <c r="F42" s="184"/>
      <c r="G42" s="184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>
      <c r="D49" s="170"/>
    </row>
    <row r="50" ht="15.75" customHeight="1">
      <c r="D50" s="170"/>
    </row>
    <row r="51" ht="12.75">
      <c r="D51" s="170"/>
    </row>
    <row r="52" ht="12.75">
      <c r="D52" s="170"/>
    </row>
    <row r="53" ht="12.75">
      <c r="D53" s="170"/>
    </row>
    <row r="54" ht="12.75">
      <c r="D54" s="170"/>
    </row>
    <row r="55" ht="12.75">
      <c r="D55" s="170"/>
    </row>
    <row r="56" ht="12.75">
      <c r="D56" s="170"/>
    </row>
    <row r="57" ht="12.75">
      <c r="D57" s="170"/>
    </row>
    <row r="58" ht="12.75">
      <c r="D58" s="170"/>
    </row>
    <row r="59" ht="12.75">
      <c r="D59" s="170"/>
    </row>
    <row r="60" ht="12.75">
      <c r="D60" s="170"/>
    </row>
    <row r="61" ht="12.75">
      <c r="D61" s="170"/>
    </row>
    <row r="62" ht="12.75">
      <c r="D62" s="170"/>
    </row>
    <row r="63" ht="12.75">
      <c r="D63" s="170"/>
    </row>
    <row r="64" ht="12.75">
      <c r="D64" s="170"/>
    </row>
    <row r="65" ht="12.75">
      <c r="D65" s="170"/>
    </row>
    <row r="66" ht="12.75">
      <c r="D66" s="170"/>
    </row>
    <row r="67" ht="12.75">
      <c r="D67" s="170"/>
    </row>
    <row r="68" ht="12.75">
      <c r="D68" s="170"/>
    </row>
    <row r="69" ht="12.75">
      <c r="D69" s="170"/>
    </row>
    <row r="70" ht="12.75">
      <c r="D70" s="170"/>
    </row>
    <row r="71" ht="12.75">
      <c r="D71" s="170"/>
    </row>
    <row r="72" ht="12.75">
      <c r="D72" s="170"/>
    </row>
    <row r="73" ht="12.75">
      <c r="D73" s="170"/>
    </row>
    <row r="74" ht="12.75">
      <c r="D74" s="170"/>
    </row>
    <row r="75" ht="12.75">
      <c r="D75" s="170"/>
    </row>
    <row r="76" ht="12.75">
      <c r="D76" s="170"/>
    </row>
    <row r="77" ht="12.75">
      <c r="D77" s="170"/>
    </row>
    <row r="78" ht="12.75">
      <c r="D78" s="170"/>
    </row>
    <row r="79" ht="12.75">
      <c r="D79" s="170"/>
    </row>
    <row r="80" ht="12.75">
      <c r="D80" s="170"/>
    </row>
    <row r="81" ht="12.75">
      <c r="D81" s="170"/>
    </row>
    <row r="82" ht="12.75">
      <c r="D82" s="170"/>
    </row>
    <row r="83" ht="12.75">
      <c r="D83" s="170"/>
    </row>
    <row r="84" ht="12.75">
      <c r="D84" s="170"/>
    </row>
    <row r="85" ht="12.75">
      <c r="D85" s="170"/>
    </row>
    <row r="86" ht="12.75">
      <c r="D86" s="170"/>
    </row>
    <row r="87" ht="12.75">
      <c r="D87" s="170"/>
    </row>
    <row r="88" ht="12.75">
      <c r="D88" s="170"/>
    </row>
    <row r="89" ht="12.75">
      <c r="D89" s="170"/>
    </row>
    <row r="90" ht="12.75">
      <c r="D90" s="170"/>
    </row>
    <row r="91" ht="12.75">
      <c r="D91" s="170"/>
    </row>
    <row r="92" ht="12.75">
      <c r="D92" s="170"/>
    </row>
    <row r="93" ht="12.75">
      <c r="D93" s="170"/>
    </row>
    <row r="94" ht="12.75">
      <c r="D94" s="170"/>
    </row>
    <row r="95" ht="12.75">
      <c r="D95" s="170"/>
    </row>
    <row r="96" ht="12.75">
      <c r="D96" s="170"/>
    </row>
    <row r="97" ht="12.75">
      <c r="D97" s="170"/>
    </row>
    <row r="98" ht="12.75">
      <c r="D98" s="170"/>
    </row>
    <row r="99" ht="12.75">
      <c r="D99" s="170"/>
    </row>
    <row r="100" ht="12.75">
      <c r="D100" s="170"/>
    </row>
    <row r="101" ht="12.75">
      <c r="D101" s="170"/>
    </row>
    <row r="102" ht="12.75">
      <c r="D102" s="170"/>
    </row>
    <row r="103" ht="12.75">
      <c r="D103" s="170"/>
    </row>
    <row r="104" ht="12.75">
      <c r="D104" s="170"/>
    </row>
    <row r="105" ht="12.75">
      <c r="D105" s="170"/>
    </row>
    <row r="106" ht="12.75">
      <c r="D106" s="170"/>
    </row>
    <row r="107" ht="12.75">
      <c r="D107" s="170"/>
    </row>
  </sheetData>
  <sheetProtection/>
  <mergeCells count="3">
    <mergeCell ref="A1:D1"/>
    <mergeCell ref="A2:C4"/>
    <mergeCell ref="D2:E4"/>
  </mergeCells>
  <printOptions horizontalCentered="1"/>
  <pageMargins left="0.4" right="0.5" top="0.69" bottom="0.51" header="0.4921259845" footer="0.33"/>
  <pageSetup horizontalDpi="300" verticalDpi="300" orientation="portrait" paperSize="9" r:id="rId1"/>
  <headerFooter alignWithMargins="0">
    <oddFooter>&amp;L&amp;"Times New Roman CE,Obyčejné"&amp;8Rozbor za rok 2002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8.875" style="1" customWidth="1"/>
    <col min="2" max="2" width="21.375" style="1" customWidth="1"/>
    <col min="3" max="4" width="8.125" style="1" customWidth="1"/>
    <col min="5" max="7" width="8.875" style="1" customWidth="1"/>
    <col min="8" max="8" width="8.375" style="1" customWidth="1"/>
    <col min="9" max="9" width="8.625" style="1" customWidth="1"/>
    <col min="10" max="10" width="8.875" style="1" customWidth="1"/>
    <col min="11" max="16384" width="9.125" style="1" customWidth="1"/>
  </cols>
  <sheetData>
    <row r="1" spans="1:10" ht="40.5" customHeight="1">
      <c r="A1" s="355" t="s">
        <v>467</v>
      </c>
      <c r="B1" s="383"/>
      <c r="C1" s="383"/>
      <c r="D1" s="383"/>
      <c r="E1" s="383"/>
      <c r="F1" s="383"/>
      <c r="G1" s="383"/>
      <c r="H1" s="383"/>
      <c r="I1" s="377" t="s">
        <v>465</v>
      </c>
      <c r="J1" s="384"/>
    </row>
    <row r="2" spans="1:10" ht="12.75">
      <c r="A2" s="385" t="s">
        <v>414</v>
      </c>
      <c r="B2" s="382"/>
      <c r="C2" s="385" t="s">
        <v>413</v>
      </c>
      <c r="D2" s="382"/>
      <c r="E2" s="385" t="s">
        <v>412</v>
      </c>
      <c r="F2" s="385"/>
      <c r="G2" s="385"/>
      <c r="H2" s="385" t="s">
        <v>415</v>
      </c>
      <c r="I2" s="382"/>
      <c r="J2" s="385" t="s">
        <v>49</v>
      </c>
    </row>
    <row r="3" spans="1:10" ht="12.75">
      <c r="A3" s="382"/>
      <c r="B3" s="382"/>
      <c r="C3" s="2" t="s">
        <v>47</v>
      </c>
      <c r="D3" s="2" t="s">
        <v>48</v>
      </c>
      <c r="E3" s="2" t="s">
        <v>47</v>
      </c>
      <c r="F3" s="2" t="s">
        <v>48</v>
      </c>
      <c r="G3" s="2" t="s">
        <v>49</v>
      </c>
      <c r="H3" s="2" t="s">
        <v>50</v>
      </c>
      <c r="I3" s="2" t="s">
        <v>51</v>
      </c>
      <c r="J3" s="382"/>
    </row>
    <row r="4" spans="1:10" ht="12.75">
      <c r="A4" s="5"/>
      <c r="B4" s="24"/>
      <c r="C4" s="5"/>
      <c r="D4" s="128"/>
      <c r="E4" s="24"/>
      <c r="F4" s="5"/>
      <c r="G4" s="128"/>
      <c r="H4" s="5"/>
      <c r="I4" s="128"/>
      <c r="J4" s="156"/>
    </row>
    <row r="5" spans="1:10" ht="12.75">
      <c r="A5" s="119" t="s">
        <v>417</v>
      </c>
      <c r="B5" s="158"/>
      <c r="C5" s="5"/>
      <c r="D5" s="128"/>
      <c r="E5" s="24"/>
      <c r="F5" s="5"/>
      <c r="G5" s="127"/>
      <c r="H5" s="5"/>
      <c r="I5" s="20"/>
      <c r="J5" s="156"/>
    </row>
    <row r="6" spans="1:10" ht="12.75">
      <c r="A6" s="5"/>
      <c r="B6" s="24"/>
      <c r="C6" s="5"/>
      <c r="D6" s="128"/>
      <c r="E6" s="24"/>
      <c r="F6" s="5"/>
      <c r="G6" s="127"/>
      <c r="H6" s="126"/>
      <c r="I6" s="20"/>
      <c r="J6" s="122"/>
    </row>
    <row r="7" spans="1:10" ht="12.75">
      <c r="A7" s="119" t="s">
        <v>53</v>
      </c>
      <c r="B7" s="158"/>
      <c r="C7" s="129">
        <f>C9+C10</f>
        <v>0</v>
      </c>
      <c r="D7" s="129">
        <f aca="true" t="shared" si="0" ref="D7:I7">D9+D10</f>
        <v>0</v>
      </c>
      <c r="E7" s="129">
        <f t="shared" si="0"/>
        <v>0</v>
      </c>
      <c r="F7" s="129">
        <f t="shared" si="0"/>
        <v>0</v>
      </c>
      <c r="G7" s="124">
        <v>0</v>
      </c>
      <c r="H7" s="129">
        <f t="shared" si="0"/>
        <v>810</v>
      </c>
      <c r="I7" s="129">
        <f t="shared" si="0"/>
        <v>737.6999999999999</v>
      </c>
      <c r="J7" s="124">
        <f>I7/H7</f>
        <v>0.9107407407407406</v>
      </c>
    </row>
    <row r="8" spans="1:10" ht="12.75">
      <c r="A8" s="5" t="s">
        <v>8</v>
      </c>
      <c r="B8" s="24"/>
      <c r="C8" s="126"/>
      <c r="D8" s="20"/>
      <c r="E8" s="136"/>
      <c r="F8" s="126"/>
      <c r="G8" s="127"/>
      <c r="H8" s="126"/>
      <c r="I8" s="126"/>
      <c r="J8" s="124"/>
    </row>
    <row r="9" spans="1:10" ht="12.75">
      <c r="A9" s="5" t="s">
        <v>54</v>
      </c>
      <c r="B9" s="24"/>
      <c r="C9" s="126">
        <v>0</v>
      </c>
      <c r="D9" s="20">
        <v>0</v>
      </c>
      <c r="E9" s="136">
        <v>0</v>
      </c>
      <c r="F9" s="126">
        <v>0</v>
      </c>
      <c r="G9" s="127">
        <v>0</v>
      </c>
      <c r="H9" s="126">
        <v>750</v>
      </c>
      <c r="I9" s="20">
        <v>679.4</v>
      </c>
      <c r="J9" s="127">
        <f>I9/H9</f>
        <v>0.9058666666666666</v>
      </c>
    </row>
    <row r="10" spans="1:10" ht="12.75">
      <c r="A10" s="5" t="s">
        <v>55</v>
      </c>
      <c r="B10" s="24"/>
      <c r="C10" s="126">
        <v>0</v>
      </c>
      <c r="D10" s="20">
        <v>0</v>
      </c>
      <c r="E10" s="136">
        <v>0</v>
      </c>
      <c r="F10" s="126">
        <v>0</v>
      </c>
      <c r="G10" s="127">
        <v>0</v>
      </c>
      <c r="H10" s="126">
        <v>60</v>
      </c>
      <c r="I10" s="20">
        <v>58.3</v>
      </c>
      <c r="J10" s="127">
        <f>I10/H10</f>
        <v>0.9716666666666666</v>
      </c>
    </row>
    <row r="11" spans="1:10" ht="12.75">
      <c r="A11" s="5"/>
      <c r="B11" s="24"/>
      <c r="C11" s="126"/>
      <c r="D11" s="20"/>
      <c r="E11" s="136"/>
      <c r="F11" s="126"/>
      <c r="G11" s="127"/>
      <c r="H11" s="126"/>
      <c r="I11" s="20"/>
      <c r="J11" s="121"/>
    </row>
    <row r="12" spans="1:10" ht="12.75">
      <c r="A12" s="5"/>
      <c r="B12" s="24"/>
      <c r="C12" s="126"/>
      <c r="D12" s="20"/>
      <c r="E12" s="136"/>
      <c r="F12" s="126"/>
      <c r="G12" s="127"/>
      <c r="H12" s="126"/>
      <c r="I12" s="20"/>
      <c r="J12" s="121"/>
    </row>
    <row r="13" spans="1:10" ht="12.75">
      <c r="A13" s="119" t="s">
        <v>56</v>
      </c>
      <c r="B13" s="158"/>
      <c r="C13" s="129">
        <v>23</v>
      </c>
      <c r="D13" s="120">
        <v>22</v>
      </c>
      <c r="E13" s="159">
        <v>3800</v>
      </c>
      <c r="F13" s="129">
        <v>3774.5</v>
      </c>
      <c r="G13" s="124">
        <f>F13/E13</f>
        <v>0.9932894736842105</v>
      </c>
      <c r="H13" s="129">
        <v>0</v>
      </c>
      <c r="I13" s="120">
        <v>0</v>
      </c>
      <c r="J13" s="124">
        <v>0</v>
      </c>
    </row>
    <row r="14" spans="1:10" ht="12.75">
      <c r="A14" s="157"/>
      <c r="B14" s="158"/>
      <c r="C14" s="129"/>
      <c r="D14" s="120"/>
      <c r="E14" s="159"/>
      <c r="F14" s="129"/>
      <c r="G14" s="127"/>
      <c r="H14" s="129"/>
      <c r="I14" s="120"/>
      <c r="J14" s="121"/>
    </row>
    <row r="15" spans="1:10" ht="12.75">
      <c r="A15" s="5"/>
      <c r="B15" s="24"/>
      <c r="C15" s="126"/>
      <c r="D15" s="20"/>
      <c r="E15" s="136"/>
      <c r="F15" s="126"/>
      <c r="G15" s="127"/>
      <c r="H15" s="126"/>
      <c r="I15" s="20"/>
      <c r="J15" s="121"/>
    </row>
    <row r="16" spans="1:10" ht="12.75">
      <c r="A16" s="119" t="s">
        <v>38</v>
      </c>
      <c r="B16" s="158"/>
      <c r="C16" s="129">
        <v>357</v>
      </c>
      <c r="D16" s="120">
        <v>351</v>
      </c>
      <c r="E16" s="159">
        <v>83911.1</v>
      </c>
      <c r="F16" s="129">
        <v>83612</v>
      </c>
      <c r="G16" s="124">
        <f>F16/E16</f>
        <v>0.996435513299194</v>
      </c>
      <c r="H16" s="129">
        <v>1391.8</v>
      </c>
      <c r="I16" s="120">
        <v>1059.5</v>
      </c>
      <c r="J16" s="124">
        <f>I16/H16</f>
        <v>0.7612444316712171</v>
      </c>
    </row>
    <row r="17" spans="1:10" ht="12.75">
      <c r="A17" s="157"/>
      <c r="B17" s="158"/>
      <c r="C17" s="129"/>
      <c r="D17" s="120"/>
      <c r="E17" s="159"/>
      <c r="F17" s="129"/>
      <c r="G17" s="127"/>
      <c r="H17" s="129"/>
      <c r="I17" s="120"/>
      <c r="J17" s="121"/>
    </row>
    <row r="18" spans="1:10" ht="12.75">
      <c r="A18" s="5"/>
      <c r="B18" s="24"/>
      <c r="C18" s="126"/>
      <c r="D18" s="20"/>
      <c r="E18" s="136"/>
      <c r="F18" s="126"/>
      <c r="G18" s="127"/>
      <c r="H18" s="126"/>
      <c r="I18" s="20"/>
      <c r="J18" s="121"/>
    </row>
    <row r="19" spans="1:10" ht="12.75">
      <c r="A19" s="119" t="s">
        <v>147</v>
      </c>
      <c r="B19" s="158"/>
      <c r="C19" s="129">
        <v>0</v>
      </c>
      <c r="D19" s="120">
        <v>0</v>
      </c>
      <c r="E19" s="159">
        <v>0</v>
      </c>
      <c r="F19" s="129">
        <v>0</v>
      </c>
      <c r="G19" s="124">
        <v>0</v>
      </c>
      <c r="H19" s="129">
        <v>4620</v>
      </c>
      <c r="I19" s="120">
        <v>4580.5</v>
      </c>
      <c r="J19" s="124">
        <f>I19/H19</f>
        <v>0.9914502164502165</v>
      </c>
    </row>
    <row r="20" spans="1:10" ht="12.75">
      <c r="A20" s="157"/>
      <c r="B20" s="158"/>
      <c r="C20" s="129"/>
      <c r="D20" s="120"/>
      <c r="E20" s="159"/>
      <c r="F20" s="129"/>
      <c r="G20" s="127"/>
      <c r="H20" s="129"/>
      <c r="I20" s="120"/>
      <c r="J20" s="121"/>
    </row>
    <row r="21" spans="1:10" ht="12.75">
      <c r="A21" s="157"/>
      <c r="B21" s="158"/>
      <c r="C21" s="129"/>
      <c r="D21" s="120"/>
      <c r="E21" s="159"/>
      <c r="F21" s="129"/>
      <c r="G21" s="127"/>
      <c r="H21" s="129"/>
      <c r="I21" s="120"/>
      <c r="J21" s="121"/>
    </row>
    <row r="22" spans="1:10" ht="12.75">
      <c r="A22" s="119" t="s">
        <v>57</v>
      </c>
      <c r="B22" s="158"/>
      <c r="C22" s="129">
        <v>0</v>
      </c>
      <c r="D22" s="120">
        <v>0</v>
      </c>
      <c r="E22" s="159">
        <v>0</v>
      </c>
      <c r="F22" s="129">
        <v>0</v>
      </c>
      <c r="G22" s="124">
        <v>0</v>
      </c>
      <c r="H22" s="129">
        <v>1831</v>
      </c>
      <c r="I22" s="120">
        <v>1799.4</v>
      </c>
      <c r="J22" s="124">
        <f>I22/H22</f>
        <v>0.9827416712179138</v>
      </c>
    </row>
    <row r="23" spans="1:10" ht="12.75">
      <c r="A23" s="157"/>
      <c r="B23" s="158"/>
      <c r="C23" s="129"/>
      <c r="D23" s="120"/>
      <c r="E23" s="159"/>
      <c r="F23" s="129"/>
      <c r="G23" s="127"/>
      <c r="H23" s="129"/>
      <c r="I23" s="120"/>
      <c r="J23" s="121"/>
    </row>
    <row r="24" spans="1:10" ht="12.75">
      <c r="A24" s="157"/>
      <c r="B24" s="158"/>
      <c r="C24" s="129"/>
      <c r="D24" s="120"/>
      <c r="E24" s="159"/>
      <c r="F24" s="129"/>
      <c r="G24" s="127"/>
      <c r="H24" s="129"/>
      <c r="I24" s="120"/>
      <c r="J24" s="121"/>
    </row>
    <row r="25" spans="1:10" ht="12.75">
      <c r="A25" s="119" t="s">
        <v>416</v>
      </c>
      <c r="B25" s="158"/>
      <c r="C25" s="129">
        <v>0</v>
      </c>
      <c r="D25" s="120">
        <v>0</v>
      </c>
      <c r="E25" s="159">
        <v>0</v>
      </c>
      <c r="F25" s="129">
        <v>0</v>
      </c>
      <c r="G25" s="124">
        <v>0</v>
      </c>
      <c r="H25" s="129">
        <v>1160.6</v>
      </c>
      <c r="I25" s="120">
        <v>1230.7</v>
      </c>
      <c r="J25" s="124">
        <f>I25/H25</f>
        <v>1.0603997932104086</v>
      </c>
    </row>
    <row r="26" spans="1:10" ht="12.75">
      <c r="A26" s="157"/>
      <c r="B26" s="158"/>
      <c r="C26" s="129"/>
      <c r="D26" s="120"/>
      <c r="E26" s="159"/>
      <c r="F26" s="129"/>
      <c r="G26" s="127"/>
      <c r="H26" s="129"/>
      <c r="I26" s="120"/>
      <c r="J26" s="124"/>
    </row>
    <row r="27" spans="1:10" ht="12.75">
      <c r="A27" s="119" t="s">
        <v>410</v>
      </c>
      <c r="B27" s="158"/>
      <c r="C27" s="129">
        <v>0</v>
      </c>
      <c r="D27" s="120">
        <v>0</v>
      </c>
      <c r="E27" s="159">
        <v>0</v>
      </c>
      <c r="F27" s="129">
        <v>0</v>
      </c>
      <c r="G27" s="124">
        <v>0</v>
      </c>
      <c r="H27" s="129">
        <v>2305</v>
      </c>
      <c r="I27" s="120">
        <v>2135.6</v>
      </c>
      <c r="J27" s="124">
        <f>I27/H27</f>
        <v>0.9265075921908893</v>
      </c>
    </row>
    <row r="28" spans="1:10" ht="12.75">
      <c r="A28" s="5"/>
      <c r="B28" s="24"/>
      <c r="C28" s="126"/>
      <c r="D28" s="20"/>
      <c r="E28" s="136"/>
      <c r="F28" s="126"/>
      <c r="G28" s="123"/>
      <c r="H28" s="126"/>
      <c r="I28" s="20"/>
      <c r="J28" s="160"/>
    </row>
    <row r="29" spans="1:10" ht="12.75">
      <c r="A29" s="155"/>
      <c r="B29" s="134"/>
      <c r="C29" s="161"/>
      <c r="D29" s="162"/>
      <c r="E29" s="135"/>
      <c r="F29" s="161"/>
      <c r="G29" s="124"/>
      <c r="H29" s="161"/>
      <c r="I29" s="161"/>
      <c r="J29" s="163"/>
    </row>
    <row r="30" spans="1:10" ht="12.75">
      <c r="A30" s="119" t="s">
        <v>58</v>
      </c>
      <c r="B30" s="149"/>
      <c r="C30" s="129">
        <f>C7+C13+C16+C19+C22+C25+C27</f>
        <v>380</v>
      </c>
      <c r="D30" s="129">
        <f aca="true" t="shared" si="1" ref="D30:I30">D7+D13+D16+D19+D22+D25+D27</f>
        <v>373</v>
      </c>
      <c r="E30" s="129">
        <f t="shared" si="1"/>
        <v>87711.1</v>
      </c>
      <c r="F30" s="129">
        <f t="shared" si="1"/>
        <v>87386.5</v>
      </c>
      <c r="G30" s="124">
        <f>F30/E30</f>
        <v>0.996299214124552</v>
      </c>
      <c r="H30" s="129">
        <f t="shared" si="1"/>
        <v>12118.4</v>
      </c>
      <c r="I30" s="129">
        <f t="shared" si="1"/>
        <v>11543.400000000001</v>
      </c>
      <c r="J30" s="124">
        <f>I30/H30</f>
        <v>0.9525514919461316</v>
      </c>
    </row>
    <row r="31" spans="1:10" ht="12.75">
      <c r="A31" s="7"/>
      <c r="B31" s="45"/>
      <c r="C31" s="141"/>
      <c r="D31" s="28"/>
      <c r="E31" s="164"/>
      <c r="F31" s="141"/>
      <c r="G31" s="160"/>
      <c r="H31" s="141"/>
      <c r="I31" s="28"/>
      <c r="J31" s="160"/>
    </row>
    <row r="32" spans="1:10" ht="12.75">
      <c r="A32" s="5"/>
      <c r="B32" s="24"/>
      <c r="C32" s="126"/>
      <c r="D32" s="20"/>
      <c r="E32" s="136"/>
      <c r="F32" s="126"/>
      <c r="G32" s="124"/>
      <c r="H32" s="126"/>
      <c r="I32" s="20"/>
      <c r="J32" s="121"/>
    </row>
    <row r="33" spans="1:10" ht="12.75">
      <c r="A33" s="5"/>
      <c r="B33" s="24"/>
      <c r="C33" s="126"/>
      <c r="D33" s="20"/>
      <c r="E33" s="136"/>
      <c r="F33" s="126"/>
      <c r="G33" s="124"/>
      <c r="H33" s="126"/>
      <c r="I33" s="20"/>
      <c r="J33" s="121"/>
    </row>
    <row r="34" spans="1:10" ht="12.75">
      <c r="A34" s="157" t="s">
        <v>418</v>
      </c>
      <c r="B34" s="158"/>
      <c r="C34" s="126"/>
      <c r="D34" s="20"/>
      <c r="E34" s="136"/>
      <c r="F34" s="126"/>
      <c r="G34" s="124"/>
      <c r="H34" s="126"/>
      <c r="I34" s="20"/>
      <c r="J34" s="121"/>
    </row>
    <row r="35" spans="1:10" ht="12.75">
      <c r="A35" s="157"/>
      <c r="B35" s="158"/>
      <c r="C35" s="126"/>
      <c r="D35" s="20"/>
      <c r="E35" s="136"/>
      <c r="F35" s="126"/>
      <c r="G35" s="124"/>
      <c r="H35" s="126"/>
      <c r="I35" s="20"/>
      <c r="J35" s="121"/>
    </row>
    <row r="36" spans="1:10" ht="12.75">
      <c r="A36" s="5"/>
      <c r="B36" s="24"/>
      <c r="C36" s="126"/>
      <c r="D36" s="20"/>
      <c r="E36" s="136"/>
      <c r="F36" s="126"/>
      <c r="G36" s="124"/>
      <c r="H36" s="126"/>
      <c r="I36" s="126"/>
      <c r="J36" s="124"/>
    </row>
    <row r="37" spans="1:10" ht="12.75">
      <c r="A37" s="157" t="s">
        <v>59</v>
      </c>
      <c r="B37" s="158"/>
      <c r="C37" s="129">
        <f>C39+C40</f>
        <v>62</v>
      </c>
      <c r="D37" s="129">
        <f>D39+D40</f>
        <v>59.82</v>
      </c>
      <c r="E37" s="129">
        <f>E39+E40</f>
        <v>13282</v>
      </c>
      <c r="F37" s="129">
        <f>F39+F40</f>
        <v>11745</v>
      </c>
      <c r="G37" s="124">
        <f>F37/E37</f>
        <v>0.8842794759825328</v>
      </c>
      <c r="H37" s="129">
        <f>H39+H40</f>
        <v>3150</v>
      </c>
      <c r="I37" s="129">
        <f>I39+I40</f>
        <v>3410</v>
      </c>
      <c r="J37" s="124">
        <f>I37/H37</f>
        <v>1.0825396825396825</v>
      </c>
    </row>
    <row r="38" spans="1:10" ht="12.75">
      <c r="A38" s="5" t="s">
        <v>8</v>
      </c>
      <c r="B38" s="24"/>
      <c r="C38" s="126"/>
      <c r="D38" s="20"/>
      <c r="E38" s="136"/>
      <c r="F38" s="126"/>
      <c r="G38" s="124"/>
      <c r="H38" s="126"/>
      <c r="I38" s="126"/>
      <c r="J38" s="124"/>
    </row>
    <row r="39" spans="1:10" ht="12.75">
      <c r="A39" s="5"/>
      <c r="B39" s="24" t="s">
        <v>60</v>
      </c>
      <c r="C39" s="126">
        <v>56</v>
      </c>
      <c r="D39" s="20">
        <v>55.04</v>
      </c>
      <c r="E39" s="136">
        <v>12302</v>
      </c>
      <c r="F39" s="126">
        <v>10796</v>
      </c>
      <c r="G39" s="127">
        <f>F39/E39</f>
        <v>0.8775808811575354</v>
      </c>
      <c r="H39" s="126">
        <v>3140</v>
      </c>
      <c r="I39" s="126">
        <v>3404</v>
      </c>
      <c r="J39" s="127">
        <f>I39/H39</f>
        <v>1.084076433121019</v>
      </c>
    </row>
    <row r="40" spans="1:10" ht="12.75">
      <c r="A40" s="5"/>
      <c r="B40" s="24" t="s">
        <v>61</v>
      </c>
      <c r="C40" s="126">
        <v>6</v>
      </c>
      <c r="D40" s="20">
        <v>4.78</v>
      </c>
      <c r="E40" s="136">
        <v>980</v>
      </c>
      <c r="F40" s="126">
        <v>949</v>
      </c>
      <c r="G40" s="127">
        <f>F40/E40</f>
        <v>0.9683673469387755</v>
      </c>
      <c r="H40" s="126">
        <v>10</v>
      </c>
      <c r="I40" s="126">
        <v>6</v>
      </c>
      <c r="J40" s="127">
        <f>I40/H40</f>
        <v>0.6</v>
      </c>
    </row>
    <row r="41" spans="1:10" ht="12.75">
      <c r="A41" s="5"/>
      <c r="B41" s="24"/>
      <c r="C41" s="126"/>
      <c r="D41" s="20"/>
      <c r="E41" s="136"/>
      <c r="F41" s="126"/>
      <c r="G41" s="124"/>
      <c r="H41" s="126"/>
      <c r="I41" s="126"/>
      <c r="J41" s="124"/>
    </row>
    <row r="42" spans="1:10" ht="12.75">
      <c r="A42" s="5"/>
      <c r="B42" s="24"/>
      <c r="C42" s="126"/>
      <c r="D42" s="20"/>
      <c r="E42" s="136"/>
      <c r="F42" s="126"/>
      <c r="G42" s="124"/>
      <c r="H42" s="126"/>
      <c r="I42" s="126"/>
      <c r="J42" s="124"/>
    </row>
    <row r="43" spans="1:10" ht="12.75">
      <c r="A43" s="157" t="s">
        <v>62</v>
      </c>
      <c r="B43" s="158"/>
      <c r="C43" s="129">
        <v>4</v>
      </c>
      <c r="D43" s="120">
        <v>3.2</v>
      </c>
      <c r="E43" s="159">
        <v>642</v>
      </c>
      <c r="F43" s="129">
        <v>589.2</v>
      </c>
      <c r="G43" s="124">
        <f>F43/E43</f>
        <v>0.9177570093457945</v>
      </c>
      <c r="H43" s="129">
        <v>425</v>
      </c>
      <c r="I43" s="129">
        <v>405.7</v>
      </c>
      <c r="J43" s="124">
        <f>I43/H43</f>
        <v>0.9545882352941176</v>
      </c>
    </row>
    <row r="44" spans="1:10" ht="12.75">
      <c r="A44" s="157"/>
      <c r="B44" s="158"/>
      <c r="C44" s="129"/>
      <c r="D44" s="120"/>
      <c r="E44" s="159"/>
      <c r="F44" s="129"/>
      <c r="G44" s="124"/>
      <c r="H44" s="129"/>
      <c r="I44" s="129"/>
      <c r="J44" s="124"/>
    </row>
    <row r="45" spans="1:10" ht="12.75">
      <c r="A45" s="157"/>
      <c r="B45" s="158"/>
      <c r="C45" s="129"/>
      <c r="D45" s="120"/>
      <c r="E45" s="159"/>
      <c r="F45" s="129"/>
      <c r="G45" s="124"/>
      <c r="H45" s="129"/>
      <c r="I45" s="129"/>
      <c r="J45" s="124"/>
    </row>
    <row r="46" spans="1:10" ht="12.75">
      <c r="A46" s="157" t="s">
        <v>63</v>
      </c>
      <c r="B46" s="158"/>
      <c r="C46" s="129">
        <v>75</v>
      </c>
      <c r="D46" s="120">
        <v>72.4</v>
      </c>
      <c r="E46" s="159">
        <v>11125</v>
      </c>
      <c r="F46" s="129">
        <v>11125</v>
      </c>
      <c r="G46" s="124">
        <f>F46/E46</f>
        <v>1</v>
      </c>
      <c r="H46" s="129">
        <v>250</v>
      </c>
      <c r="I46" s="129">
        <v>238</v>
      </c>
      <c r="J46" s="124">
        <f>I46/H46</f>
        <v>0.952</v>
      </c>
    </row>
    <row r="47" spans="1:10" ht="12.75">
      <c r="A47" s="157"/>
      <c r="B47" s="158"/>
      <c r="C47" s="129"/>
      <c r="D47" s="120"/>
      <c r="E47" s="159"/>
      <c r="F47" s="129"/>
      <c r="G47" s="124"/>
      <c r="H47" s="129"/>
      <c r="I47" s="129"/>
      <c r="J47" s="124"/>
    </row>
    <row r="48" spans="1:10" ht="12.75">
      <c r="A48" s="5"/>
      <c r="B48" s="24"/>
      <c r="C48" s="129"/>
      <c r="D48" s="120"/>
      <c r="E48" s="159"/>
      <c r="F48" s="129"/>
      <c r="G48" s="160"/>
      <c r="H48" s="129"/>
      <c r="I48" s="129"/>
      <c r="J48" s="160"/>
    </row>
    <row r="49" spans="1:10" ht="12.75">
      <c r="A49" s="155"/>
      <c r="B49" s="134"/>
      <c r="C49" s="165"/>
      <c r="D49" s="166"/>
      <c r="E49" s="167"/>
      <c r="F49" s="165"/>
      <c r="G49" s="124"/>
      <c r="H49" s="165"/>
      <c r="I49" s="165"/>
      <c r="J49" s="124"/>
    </row>
    <row r="50" spans="1:10" ht="12.75">
      <c r="A50" s="119" t="s">
        <v>58</v>
      </c>
      <c r="B50" s="149"/>
      <c r="C50" s="168">
        <f>C37+C43+C46</f>
        <v>141</v>
      </c>
      <c r="D50" s="168">
        <f aca="true" t="shared" si="2" ref="D50:I50">D37+D43+D46</f>
        <v>135.42000000000002</v>
      </c>
      <c r="E50" s="168">
        <f t="shared" si="2"/>
        <v>25049</v>
      </c>
      <c r="F50" s="168">
        <f t="shared" si="2"/>
        <v>23459.2</v>
      </c>
      <c r="G50" s="124">
        <f>F50/E50</f>
        <v>0.9365323965028545</v>
      </c>
      <c r="H50" s="168">
        <f t="shared" si="2"/>
        <v>3825</v>
      </c>
      <c r="I50" s="168">
        <f t="shared" si="2"/>
        <v>4053.7</v>
      </c>
      <c r="J50" s="124">
        <f>I50/H50</f>
        <v>1.0597908496732025</v>
      </c>
    </row>
    <row r="51" spans="1:10" ht="12.75">
      <c r="A51" s="7"/>
      <c r="B51" s="45"/>
      <c r="C51" s="141"/>
      <c r="D51" s="28"/>
      <c r="E51" s="164"/>
      <c r="F51" s="141"/>
      <c r="G51" s="160"/>
      <c r="H51" s="141"/>
      <c r="I51" s="28"/>
      <c r="J51" s="169"/>
    </row>
    <row r="52" spans="5:10" ht="12.75">
      <c r="E52" s="170"/>
      <c r="F52" s="170"/>
      <c r="G52" s="171"/>
      <c r="H52" s="170"/>
      <c r="I52" s="170"/>
      <c r="J52" s="171"/>
    </row>
    <row r="53" spans="7:10" ht="12.75">
      <c r="G53" s="171"/>
      <c r="I53" s="170"/>
      <c r="J53" s="171"/>
    </row>
    <row r="54" spans="7:10" ht="12.75">
      <c r="G54" s="171"/>
      <c r="I54" s="170"/>
      <c r="J54" s="171"/>
    </row>
    <row r="55" spans="7:10" ht="12.75">
      <c r="G55" s="171"/>
      <c r="I55" s="170"/>
      <c r="J55" s="171"/>
    </row>
    <row r="56" spans="7:10" ht="12.75">
      <c r="G56" s="171"/>
      <c r="I56" s="170"/>
      <c r="J56" s="171"/>
    </row>
    <row r="57" spans="7:10" ht="12.75">
      <c r="G57" s="171"/>
      <c r="I57" s="170"/>
      <c r="J57" s="171"/>
    </row>
    <row r="58" spans="7:10" ht="12.75">
      <c r="G58" s="171"/>
      <c r="I58" s="170"/>
      <c r="J58" s="171"/>
    </row>
    <row r="59" spans="9:10" ht="12.75">
      <c r="I59" s="170"/>
      <c r="J59" s="171"/>
    </row>
    <row r="60" spans="9:10" ht="12.75">
      <c r="I60" s="170"/>
      <c r="J60" s="171"/>
    </row>
    <row r="61" spans="9:10" ht="12.75">
      <c r="I61" s="170"/>
      <c r="J61" s="171"/>
    </row>
    <row r="62" spans="9:10" ht="12.75">
      <c r="I62" s="170"/>
      <c r="J62" s="171"/>
    </row>
    <row r="63" spans="9:10" ht="12.75">
      <c r="I63" s="170"/>
      <c r="J63" s="171"/>
    </row>
    <row r="64" spans="9:10" ht="12.75">
      <c r="I64" s="170"/>
      <c r="J64" s="171"/>
    </row>
    <row r="65" spans="9:10" ht="12.75">
      <c r="I65" s="170"/>
      <c r="J65" s="171"/>
    </row>
  </sheetData>
  <sheetProtection/>
  <mergeCells count="7">
    <mergeCell ref="A1:H1"/>
    <mergeCell ref="I1:J1"/>
    <mergeCell ref="A2:B3"/>
    <mergeCell ref="C2:D2"/>
    <mergeCell ref="E2:G2"/>
    <mergeCell ref="H2:I2"/>
    <mergeCell ref="J2:J3"/>
  </mergeCells>
  <printOptions/>
  <pageMargins left="0.4724409448818898" right="0.4724409448818898" top="0.984251968503937" bottom="0.54" header="0.5118110236220472" footer="0.3"/>
  <pageSetup horizontalDpi="300" verticalDpi="300" orientation="portrait" paperSize="9" scale="95" r:id="rId1"/>
  <headerFooter alignWithMargins="0">
    <oddFooter>&amp;L&amp;"Times New Roman CE,Obyčejné"&amp;8Rozbor za rok 2002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5"/>
  <sheetViews>
    <sheetView view="pageBreakPreview" zoomScale="85" zoomScaleNormal="85" zoomScaleSheetLayoutView="85" zoomScalePageLayoutView="0" workbookViewId="0" topLeftCell="A22">
      <selection activeCell="G42" sqref="G42"/>
    </sheetView>
  </sheetViews>
  <sheetFormatPr defaultColWidth="9.00390625" defaultRowHeight="12.75"/>
  <cols>
    <col min="1" max="1" width="21.75390625" style="1" customWidth="1"/>
    <col min="2" max="4" width="8.875" style="1" customWidth="1"/>
    <col min="5" max="5" width="6.375" style="1" customWidth="1"/>
    <col min="6" max="8" width="8.875" style="1" customWidth="1"/>
    <col min="9" max="9" width="7.00390625" style="1" customWidth="1"/>
    <col min="10" max="12" width="8.875" style="1" customWidth="1"/>
    <col min="13" max="13" width="7.125" style="1" customWidth="1"/>
    <col min="14" max="17" width="8.875" style="1" customWidth="1"/>
    <col min="18" max="18" width="6.25390625" style="1" customWidth="1"/>
    <col min="19" max="16384" width="9.125" style="1" customWidth="1"/>
  </cols>
  <sheetData>
    <row r="1" spans="1:18" ht="42.75" customHeight="1" thickBot="1">
      <c r="A1" s="390" t="s">
        <v>438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66" t="s">
        <v>446</v>
      </c>
      <c r="R1" s="389"/>
    </row>
    <row r="2" spans="1:18" ht="30" customHeight="1" thickBot="1">
      <c r="A2" s="392" t="s">
        <v>443</v>
      </c>
      <c r="B2" s="386" t="s">
        <v>439</v>
      </c>
      <c r="C2" s="387"/>
      <c r="D2" s="387"/>
      <c r="E2" s="388"/>
      <c r="F2" s="386" t="s">
        <v>341</v>
      </c>
      <c r="G2" s="387"/>
      <c r="H2" s="387"/>
      <c r="I2" s="388"/>
      <c r="J2" s="386" t="s">
        <v>440</v>
      </c>
      <c r="K2" s="387"/>
      <c r="L2" s="387"/>
      <c r="M2" s="388"/>
      <c r="N2" s="304" t="s">
        <v>442</v>
      </c>
      <c r="O2" s="386" t="s">
        <v>441</v>
      </c>
      <c r="P2" s="387"/>
      <c r="Q2" s="387"/>
      <c r="R2" s="388"/>
    </row>
    <row r="3" spans="1:18" ht="32.25" customHeight="1" thickBot="1">
      <c r="A3" s="393"/>
      <c r="B3" s="152" t="s">
        <v>389</v>
      </c>
      <c r="C3" s="150" t="s">
        <v>390</v>
      </c>
      <c r="D3" s="150" t="s">
        <v>73</v>
      </c>
      <c r="E3" s="151" t="s">
        <v>69</v>
      </c>
      <c r="F3" s="152" t="s">
        <v>389</v>
      </c>
      <c r="G3" s="150" t="s">
        <v>390</v>
      </c>
      <c r="H3" s="150" t="s">
        <v>73</v>
      </c>
      <c r="I3" s="151" t="s">
        <v>71</v>
      </c>
      <c r="J3" s="152" t="s">
        <v>389</v>
      </c>
      <c r="K3" s="150" t="s">
        <v>390</v>
      </c>
      <c r="L3" s="150" t="s">
        <v>73</v>
      </c>
      <c r="M3" s="151" t="s">
        <v>69</v>
      </c>
      <c r="N3" s="150" t="s">
        <v>73</v>
      </c>
      <c r="O3" s="152" t="s">
        <v>389</v>
      </c>
      <c r="P3" s="150" t="s">
        <v>390</v>
      </c>
      <c r="Q3" s="150" t="s">
        <v>73</v>
      </c>
      <c r="R3" s="151" t="s">
        <v>69</v>
      </c>
    </row>
    <row r="4" spans="1:18" ht="12.75" customHeight="1">
      <c r="A4" s="217" t="s">
        <v>74</v>
      </c>
      <c r="B4" s="218"/>
      <c r="C4" s="219"/>
      <c r="D4" s="220">
        <v>268</v>
      </c>
      <c r="E4" s="221"/>
      <c r="F4" s="222"/>
      <c r="G4" s="223"/>
      <c r="H4" s="220">
        <v>170</v>
      </c>
      <c r="I4" s="221"/>
      <c r="J4" s="222"/>
      <c r="K4" s="223"/>
      <c r="L4" s="220">
        <v>212</v>
      </c>
      <c r="M4" s="221"/>
      <c r="N4" s="224">
        <v>0</v>
      </c>
      <c r="O4" s="222"/>
      <c r="P4" s="223"/>
      <c r="Q4" s="220">
        <v>1</v>
      </c>
      <c r="R4" s="225"/>
    </row>
    <row r="5" spans="1:18" ht="12.75" customHeight="1">
      <c r="A5" s="226" t="s">
        <v>75</v>
      </c>
      <c r="B5" s="227"/>
      <c r="C5" s="216"/>
      <c r="D5" s="228">
        <v>15</v>
      </c>
      <c r="E5" s="229"/>
      <c r="F5" s="230"/>
      <c r="G5" s="231"/>
      <c r="H5" s="228">
        <v>3</v>
      </c>
      <c r="I5" s="229"/>
      <c r="J5" s="230"/>
      <c r="K5" s="231"/>
      <c r="L5" s="228">
        <v>38</v>
      </c>
      <c r="M5" s="229"/>
      <c r="N5" s="232">
        <v>0</v>
      </c>
      <c r="O5" s="230"/>
      <c r="P5" s="231"/>
      <c r="Q5" s="228">
        <v>0</v>
      </c>
      <c r="R5" s="233"/>
    </row>
    <row r="6" spans="1:18" ht="12.75" customHeight="1">
      <c r="A6" s="226" t="s">
        <v>76</v>
      </c>
      <c r="B6" s="227"/>
      <c r="C6" s="216"/>
      <c r="D6" s="228">
        <v>3297</v>
      </c>
      <c r="E6" s="229"/>
      <c r="F6" s="230"/>
      <c r="G6" s="231"/>
      <c r="H6" s="228">
        <v>2313</v>
      </c>
      <c r="I6" s="229"/>
      <c r="J6" s="230"/>
      <c r="K6" s="231"/>
      <c r="L6" s="228">
        <v>2545</v>
      </c>
      <c r="M6" s="229"/>
      <c r="N6" s="232">
        <v>0</v>
      </c>
      <c r="O6" s="230"/>
      <c r="P6" s="231"/>
      <c r="Q6" s="228">
        <v>9</v>
      </c>
      <c r="R6" s="233"/>
    </row>
    <row r="7" spans="1:18" ht="12.75" customHeight="1">
      <c r="A7" s="226" t="s">
        <v>75</v>
      </c>
      <c r="B7" s="227"/>
      <c r="C7" s="216"/>
      <c r="D7" s="228">
        <v>179</v>
      </c>
      <c r="E7" s="229"/>
      <c r="F7" s="230"/>
      <c r="G7" s="231"/>
      <c r="H7" s="228">
        <v>18</v>
      </c>
      <c r="I7" s="229"/>
      <c r="J7" s="230"/>
      <c r="K7" s="231"/>
      <c r="L7" s="228">
        <v>285</v>
      </c>
      <c r="M7" s="229"/>
      <c r="N7" s="232">
        <v>0</v>
      </c>
      <c r="O7" s="230"/>
      <c r="P7" s="231"/>
      <c r="Q7" s="228">
        <v>0</v>
      </c>
      <c r="R7" s="233"/>
    </row>
    <row r="8" spans="1:18" ht="12.75" customHeight="1">
      <c r="A8" s="226" t="s">
        <v>77</v>
      </c>
      <c r="B8" s="227"/>
      <c r="C8" s="216"/>
      <c r="D8" s="228">
        <v>589</v>
      </c>
      <c r="E8" s="229"/>
      <c r="F8" s="230"/>
      <c r="G8" s="231"/>
      <c r="H8" s="228">
        <v>324</v>
      </c>
      <c r="I8" s="229"/>
      <c r="J8" s="230"/>
      <c r="K8" s="231"/>
      <c r="L8" s="228">
        <v>385</v>
      </c>
      <c r="M8" s="229"/>
      <c r="N8" s="232">
        <v>0</v>
      </c>
      <c r="O8" s="230"/>
      <c r="P8" s="231"/>
      <c r="Q8" s="228">
        <v>3</v>
      </c>
      <c r="R8" s="233"/>
    </row>
    <row r="9" spans="1:18" ht="12.75" customHeight="1">
      <c r="A9" s="226" t="s">
        <v>75</v>
      </c>
      <c r="B9" s="227"/>
      <c r="C9" s="216"/>
      <c r="D9" s="228">
        <v>31</v>
      </c>
      <c r="E9" s="229"/>
      <c r="F9" s="230"/>
      <c r="G9" s="231"/>
      <c r="H9" s="228">
        <v>4</v>
      </c>
      <c r="I9" s="229"/>
      <c r="J9" s="230"/>
      <c r="K9" s="231"/>
      <c r="L9" s="228">
        <v>29</v>
      </c>
      <c r="M9" s="229"/>
      <c r="N9" s="232">
        <v>0</v>
      </c>
      <c r="O9" s="230"/>
      <c r="P9" s="231"/>
      <c r="Q9" s="228">
        <v>0</v>
      </c>
      <c r="R9" s="233"/>
    </row>
    <row r="10" spans="1:18" ht="12.75" customHeight="1" thickBot="1">
      <c r="A10" s="285" t="s">
        <v>78</v>
      </c>
      <c r="B10" s="235"/>
      <c r="C10" s="236"/>
      <c r="D10" s="237">
        <v>33</v>
      </c>
      <c r="E10" s="238"/>
      <c r="F10" s="239"/>
      <c r="G10" s="240"/>
      <c r="H10" s="237">
        <v>21</v>
      </c>
      <c r="I10" s="238"/>
      <c r="J10" s="239"/>
      <c r="K10" s="240"/>
      <c r="L10" s="237">
        <v>35</v>
      </c>
      <c r="M10" s="238"/>
      <c r="N10" s="241">
        <v>0</v>
      </c>
      <c r="O10" s="239"/>
      <c r="P10" s="240"/>
      <c r="Q10" s="237">
        <v>0</v>
      </c>
      <c r="R10" s="242"/>
    </row>
    <row r="11" spans="1:19" ht="12.75" customHeight="1" thickBot="1">
      <c r="A11" s="243" t="s">
        <v>79</v>
      </c>
      <c r="B11" s="244">
        <f>SUM(B12:B22)</f>
        <v>110446</v>
      </c>
      <c r="C11" s="244">
        <f>SUM(C12:C22)</f>
        <v>110446</v>
      </c>
      <c r="D11" s="244">
        <f>SUM(D12:D22)</f>
        <v>108746</v>
      </c>
      <c r="E11" s="245">
        <v>0.985</v>
      </c>
      <c r="F11" s="244">
        <f>SUM(F12:F22)</f>
        <v>66980</v>
      </c>
      <c r="G11" s="244">
        <f>SUM(G12:G22)</f>
        <v>66980</v>
      </c>
      <c r="H11" s="244">
        <f>SUM(H12:H22)</f>
        <v>71803</v>
      </c>
      <c r="I11" s="245">
        <v>1.072</v>
      </c>
      <c r="J11" s="244">
        <f>SUM(J12:J22)</f>
        <v>75729</v>
      </c>
      <c r="K11" s="244">
        <f>SUM(K12:K22)</f>
        <v>75729</v>
      </c>
      <c r="L11" s="244">
        <f>SUM(L12:L22)</f>
        <v>64797</v>
      </c>
      <c r="M11" s="246">
        <v>0.856</v>
      </c>
      <c r="N11" s="247">
        <v>8</v>
      </c>
      <c r="O11" s="244">
        <f>SUM(O12:O22)</f>
        <v>540</v>
      </c>
      <c r="P11" s="244">
        <f>SUM(P12:P22)</f>
        <v>540</v>
      </c>
      <c r="Q11" s="244">
        <f>SUM(Q12:Q22)</f>
        <v>602</v>
      </c>
      <c r="R11" s="245">
        <v>1.115</v>
      </c>
      <c r="S11" s="24"/>
    </row>
    <row r="12" spans="1:18" ht="12.75" customHeight="1">
      <c r="A12" s="248" t="s">
        <v>80</v>
      </c>
      <c r="B12" s="249">
        <v>66657</v>
      </c>
      <c r="C12" s="250">
        <v>66657</v>
      </c>
      <c r="D12" s="250">
        <v>66574</v>
      </c>
      <c r="E12" s="251">
        <v>0.999</v>
      </c>
      <c r="F12" s="249">
        <v>58400</v>
      </c>
      <c r="G12" s="252">
        <v>58400</v>
      </c>
      <c r="H12" s="250">
        <v>61435</v>
      </c>
      <c r="I12" s="251">
        <v>1.052</v>
      </c>
      <c r="J12" s="249">
        <v>61303</v>
      </c>
      <c r="K12" s="252">
        <v>61303</v>
      </c>
      <c r="L12" s="250">
        <v>51790</v>
      </c>
      <c r="M12" s="251">
        <v>0.845</v>
      </c>
      <c r="N12" s="253">
        <v>0</v>
      </c>
      <c r="O12" s="249">
        <v>198</v>
      </c>
      <c r="P12" s="252">
        <v>198</v>
      </c>
      <c r="Q12" s="250">
        <v>231</v>
      </c>
      <c r="R12" s="251">
        <v>1.167</v>
      </c>
    </row>
    <row r="13" spans="1:18" ht="12.75" customHeight="1">
      <c r="A13" s="254" t="s">
        <v>81</v>
      </c>
      <c r="B13" s="255">
        <v>40479</v>
      </c>
      <c r="C13" s="256">
        <v>40479</v>
      </c>
      <c r="D13" s="257">
        <v>39809</v>
      </c>
      <c r="E13" s="258">
        <v>0.983</v>
      </c>
      <c r="F13" s="255">
        <v>7800</v>
      </c>
      <c r="G13" s="259">
        <v>7800</v>
      </c>
      <c r="H13" s="256">
        <v>7416</v>
      </c>
      <c r="I13" s="258">
        <v>0.951</v>
      </c>
      <c r="J13" s="255">
        <v>13526</v>
      </c>
      <c r="K13" s="259">
        <v>13526</v>
      </c>
      <c r="L13" s="256">
        <v>11927</v>
      </c>
      <c r="M13" s="258">
        <v>0.882</v>
      </c>
      <c r="N13" s="260">
        <v>0</v>
      </c>
      <c r="O13" s="255">
        <v>316</v>
      </c>
      <c r="P13" s="259">
        <v>316</v>
      </c>
      <c r="Q13" s="256">
        <v>330</v>
      </c>
      <c r="R13" s="258">
        <v>1.044</v>
      </c>
    </row>
    <row r="14" spans="1:18" ht="12.75" customHeight="1">
      <c r="A14" s="254" t="s">
        <v>82</v>
      </c>
      <c r="B14" s="255">
        <v>210</v>
      </c>
      <c r="C14" s="256">
        <v>210</v>
      </c>
      <c r="D14" s="257">
        <v>189</v>
      </c>
      <c r="E14" s="258">
        <v>0.9</v>
      </c>
      <c r="F14" s="255">
        <v>0</v>
      </c>
      <c r="G14" s="259">
        <v>0</v>
      </c>
      <c r="H14" s="256">
        <v>0</v>
      </c>
      <c r="I14" s="258">
        <v>0</v>
      </c>
      <c r="J14" s="255">
        <v>0</v>
      </c>
      <c r="K14" s="259">
        <v>0</v>
      </c>
      <c r="L14" s="256">
        <v>0</v>
      </c>
      <c r="M14" s="258">
        <v>0</v>
      </c>
      <c r="N14" s="260">
        <v>0</v>
      </c>
      <c r="O14" s="255">
        <v>0</v>
      </c>
      <c r="P14" s="259">
        <v>0</v>
      </c>
      <c r="Q14" s="256">
        <v>0</v>
      </c>
      <c r="R14" s="258">
        <v>0</v>
      </c>
    </row>
    <row r="15" spans="1:18" ht="12.75" customHeight="1">
      <c r="A15" s="254" t="s">
        <v>83</v>
      </c>
      <c r="B15" s="255">
        <v>500</v>
      </c>
      <c r="C15" s="256">
        <v>500</v>
      </c>
      <c r="D15" s="257">
        <v>853</v>
      </c>
      <c r="E15" s="258">
        <v>1.706</v>
      </c>
      <c r="F15" s="255">
        <v>400</v>
      </c>
      <c r="G15" s="259">
        <v>400</v>
      </c>
      <c r="H15" s="256">
        <v>1113</v>
      </c>
      <c r="I15" s="258">
        <v>2.783</v>
      </c>
      <c r="J15" s="255">
        <v>170</v>
      </c>
      <c r="K15" s="259">
        <v>170</v>
      </c>
      <c r="L15" s="256">
        <v>776</v>
      </c>
      <c r="M15" s="258">
        <v>4.565</v>
      </c>
      <c r="N15" s="260">
        <v>8</v>
      </c>
      <c r="O15" s="255">
        <v>26</v>
      </c>
      <c r="P15" s="259">
        <v>26</v>
      </c>
      <c r="Q15" s="256">
        <v>41</v>
      </c>
      <c r="R15" s="258">
        <v>1.577</v>
      </c>
    </row>
    <row r="16" spans="1:18" ht="12.75" customHeight="1">
      <c r="A16" s="254" t="s">
        <v>84</v>
      </c>
      <c r="B16" s="255">
        <v>0</v>
      </c>
      <c r="C16" s="256">
        <v>0</v>
      </c>
      <c r="D16" s="257">
        <v>0</v>
      </c>
      <c r="E16" s="258">
        <v>0</v>
      </c>
      <c r="F16" s="255">
        <v>0</v>
      </c>
      <c r="G16" s="259">
        <v>0</v>
      </c>
      <c r="H16" s="256">
        <v>0</v>
      </c>
      <c r="I16" s="258">
        <v>0</v>
      </c>
      <c r="J16" s="255">
        <v>0</v>
      </c>
      <c r="K16" s="259">
        <v>0</v>
      </c>
      <c r="L16" s="256">
        <v>0</v>
      </c>
      <c r="M16" s="258">
        <v>0</v>
      </c>
      <c r="N16" s="260">
        <v>0</v>
      </c>
      <c r="O16" s="255">
        <v>0</v>
      </c>
      <c r="P16" s="259">
        <v>0</v>
      </c>
      <c r="Q16" s="256">
        <v>0</v>
      </c>
      <c r="R16" s="258">
        <v>0</v>
      </c>
    </row>
    <row r="17" spans="1:18" ht="12.75" customHeight="1">
      <c r="A17" s="254" t="s">
        <v>85</v>
      </c>
      <c r="B17" s="255">
        <v>2000</v>
      </c>
      <c r="C17" s="256">
        <v>2000</v>
      </c>
      <c r="D17" s="257">
        <v>739</v>
      </c>
      <c r="E17" s="258">
        <v>0.37</v>
      </c>
      <c r="F17" s="255">
        <v>100</v>
      </c>
      <c r="G17" s="259">
        <v>100</v>
      </c>
      <c r="H17" s="256">
        <v>630</v>
      </c>
      <c r="I17" s="258">
        <v>6.3</v>
      </c>
      <c r="J17" s="255">
        <v>130</v>
      </c>
      <c r="K17" s="259">
        <v>130</v>
      </c>
      <c r="L17" s="256">
        <v>-135</v>
      </c>
      <c r="M17" s="258">
        <v>-1.038</v>
      </c>
      <c r="N17" s="260">
        <v>0</v>
      </c>
      <c r="O17" s="255">
        <v>0</v>
      </c>
      <c r="P17" s="259">
        <v>0</v>
      </c>
      <c r="Q17" s="256">
        <v>0</v>
      </c>
      <c r="R17" s="258">
        <v>0</v>
      </c>
    </row>
    <row r="18" spans="1:18" ht="12.75" customHeight="1">
      <c r="A18" s="254" t="s">
        <v>139</v>
      </c>
      <c r="B18" s="255">
        <v>0</v>
      </c>
      <c r="C18" s="256">
        <v>0</v>
      </c>
      <c r="D18" s="257">
        <v>0</v>
      </c>
      <c r="E18" s="258">
        <v>0</v>
      </c>
      <c r="F18" s="255">
        <v>0</v>
      </c>
      <c r="G18" s="259">
        <v>0</v>
      </c>
      <c r="H18" s="256">
        <v>0</v>
      </c>
      <c r="I18" s="258">
        <v>0</v>
      </c>
      <c r="J18" s="255">
        <v>0</v>
      </c>
      <c r="K18" s="259">
        <v>0</v>
      </c>
      <c r="L18" s="256">
        <v>0</v>
      </c>
      <c r="M18" s="258">
        <v>0</v>
      </c>
      <c r="N18" s="260">
        <v>0</v>
      </c>
      <c r="O18" s="255">
        <v>0</v>
      </c>
      <c r="P18" s="259">
        <v>0</v>
      </c>
      <c r="Q18" s="256">
        <v>0</v>
      </c>
      <c r="R18" s="258">
        <v>0</v>
      </c>
    </row>
    <row r="19" spans="1:18" ht="12.75" customHeight="1">
      <c r="A19" s="261" t="s">
        <v>138</v>
      </c>
      <c r="B19" s="255">
        <v>0</v>
      </c>
      <c r="C19" s="256">
        <v>0</v>
      </c>
      <c r="D19" s="257">
        <v>0</v>
      </c>
      <c r="E19" s="258">
        <v>0</v>
      </c>
      <c r="F19" s="255">
        <v>0</v>
      </c>
      <c r="G19" s="259">
        <v>0</v>
      </c>
      <c r="H19" s="256">
        <v>0</v>
      </c>
      <c r="I19" s="258">
        <v>0</v>
      </c>
      <c r="J19" s="255">
        <v>0</v>
      </c>
      <c r="K19" s="259">
        <v>0</v>
      </c>
      <c r="L19" s="256">
        <v>0</v>
      </c>
      <c r="M19" s="258">
        <v>0</v>
      </c>
      <c r="N19" s="260">
        <v>0</v>
      </c>
      <c r="O19" s="255">
        <v>0</v>
      </c>
      <c r="P19" s="259">
        <v>0</v>
      </c>
      <c r="Q19" s="256">
        <v>0</v>
      </c>
      <c r="R19" s="258">
        <v>0</v>
      </c>
    </row>
    <row r="20" spans="1:18" ht="12.75" customHeight="1">
      <c r="A20" s="254" t="s">
        <v>86</v>
      </c>
      <c r="B20" s="255">
        <v>0</v>
      </c>
      <c r="C20" s="256">
        <v>0</v>
      </c>
      <c r="D20" s="256">
        <v>0</v>
      </c>
      <c r="E20" s="262">
        <v>0</v>
      </c>
      <c r="F20" s="255">
        <v>0</v>
      </c>
      <c r="G20" s="256">
        <v>0</v>
      </c>
      <c r="H20" s="256">
        <v>0</v>
      </c>
      <c r="I20" s="262">
        <v>0</v>
      </c>
      <c r="J20" s="255">
        <v>0</v>
      </c>
      <c r="K20" s="256">
        <v>0</v>
      </c>
      <c r="L20" s="256">
        <v>0</v>
      </c>
      <c r="M20" s="262">
        <v>0</v>
      </c>
      <c r="N20" s="260">
        <v>0</v>
      </c>
      <c r="O20" s="255">
        <v>0</v>
      </c>
      <c r="P20" s="256">
        <v>0</v>
      </c>
      <c r="Q20" s="256">
        <v>0</v>
      </c>
      <c r="R20" s="262">
        <v>0</v>
      </c>
    </row>
    <row r="21" spans="1:18" ht="12.75" customHeight="1">
      <c r="A21" s="263" t="s">
        <v>87</v>
      </c>
      <c r="B21" s="255">
        <v>600</v>
      </c>
      <c r="C21" s="256">
        <v>600</v>
      </c>
      <c r="D21" s="257">
        <v>582</v>
      </c>
      <c r="E21" s="258">
        <v>0.97</v>
      </c>
      <c r="F21" s="255">
        <v>280</v>
      </c>
      <c r="G21" s="259">
        <v>280</v>
      </c>
      <c r="H21" s="256">
        <v>1209</v>
      </c>
      <c r="I21" s="258">
        <v>4.318</v>
      </c>
      <c r="J21" s="255">
        <v>600</v>
      </c>
      <c r="K21" s="259">
        <v>600</v>
      </c>
      <c r="L21" s="256">
        <v>439</v>
      </c>
      <c r="M21" s="258">
        <v>0.732</v>
      </c>
      <c r="N21" s="260">
        <v>0</v>
      </c>
      <c r="O21" s="255">
        <v>0</v>
      </c>
      <c r="P21" s="259">
        <v>0</v>
      </c>
      <c r="Q21" s="256">
        <v>0</v>
      </c>
      <c r="R21" s="258">
        <v>0</v>
      </c>
    </row>
    <row r="22" spans="1:18" ht="12.75" customHeight="1" thickBot="1">
      <c r="A22" s="264" t="s">
        <v>88</v>
      </c>
      <c r="B22" s="265">
        <v>0</v>
      </c>
      <c r="C22" s="266">
        <v>0</v>
      </c>
      <c r="D22" s="266">
        <v>0</v>
      </c>
      <c r="E22" s="267">
        <v>0</v>
      </c>
      <c r="F22" s="265">
        <v>0</v>
      </c>
      <c r="G22" s="268">
        <v>0</v>
      </c>
      <c r="H22" s="266">
        <v>0</v>
      </c>
      <c r="I22" s="267">
        <v>0</v>
      </c>
      <c r="J22" s="265">
        <v>0</v>
      </c>
      <c r="K22" s="268">
        <v>0</v>
      </c>
      <c r="L22" s="266">
        <v>0</v>
      </c>
      <c r="M22" s="267">
        <v>0</v>
      </c>
      <c r="N22" s="269">
        <v>0</v>
      </c>
      <c r="O22" s="265">
        <v>0</v>
      </c>
      <c r="P22" s="268">
        <v>0</v>
      </c>
      <c r="Q22" s="266">
        <v>0</v>
      </c>
      <c r="R22" s="267">
        <v>0</v>
      </c>
    </row>
    <row r="23" spans="1:18" ht="12.75" customHeight="1" thickBot="1">
      <c r="A23" s="243" t="s">
        <v>89</v>
      </c>
      <c r="B23" s="270">
        <f>SUM(B24:B38)</f>
        <v>107664</v>
      </c>
      <c r="C23" s="270">
        <f>SUM(C24:C38)</f>
        <v>107664</v>
      </c>
      <c r="D23" s="270">
        <f>SUM(D24:D38)</f>
        <v>108242</v>
      </c>
      <c r="E23" s="271">
        <v>1.005</v>
      </c>
      <c r="F23" s="270">
        <f>SUM(F24:F38)</f>
        <v>44650</v>
      </c>
      <c r="G23" s="270">
        <f>SUM(G24:G38)</f>
        <v>43270</v>
      </c>
      <c r="H23" s="270">
        <f>SUM(H24:H38)</f>
        <v>43016</v>
      </c>
      <c r="I23" s="271">
        <v>0.994</v>
      </c>
      <c r="J23" s="270">
        <f>SUM(J24:J38)</f>
        <v>60797</v>
      </c>
      <c r="K23" s="270">
        <f>SUM(K24:K38)</f>
        <v>62697</v>
      </c>
      <c r="L23" s="270">
        <f>SUM(L24:L38)</f>
        <v>53300</v>
      </c>
      <c r="M23" s="272">
        <v>0.85</v>
      </c>
      <c r="N23" s="273">
        <v>1</v>
      </c>
      <c r="O23" s="270">
        <f>SUM(O24:O38)</f>
        <v>480</v>
      </c>
      <c r="P23" s="270">
        <f>SUM(P24:P38)</f>
        <v>480</v>
      </c>
      <c r="Q23" s="270">
        <f>SUM(Q24:Q38)</f>
        <v>467</v>
      </c>
      <c r="R23" s="271">
        <v>0.973</v>
      </c>
    </row>
    <row r="24" spans="1:18" ht="12.75" customHeight="1">
      <c r="A24" s="248" t="s">
        <v>90</v>
      </c>
      <c r="B24" s="274">
        <v>81150</v>
      </c>
      <c r="C24" s="275">
        <v>81150</v>
      </c>
      <c r="D24" s="275">
        <v>79571</v>
      </c>
      <c r="E24" s="258">
        <v>0.981</v>
      </c>
      <c r="F24" s="274">
        <v>31840</v>
      </c>
      <c r="G24" s="274">
        <v>30460</v>
      </c>
      <c r="H24" s="275">
        <v>28687</v>
      </c>
      <c r="I24" s="258">
        <v>0.942</v>
      </c>
      <c r="J24" s="274">
        <v>43296</v>
      </c>
      <c r="K24" s="274">
        <v>45196</v>
      </c>
      <c r="L24" s="275">
        <v>37632</v>
      </c>
      <c r="M24" s="258">
        <v>0.833</v>
      </c>
      <c r="N24" s="276">
        <v>0</v>
      </c>
      <c r="O24" s="274">
        <v>400</v>
      </c>
      <c r="P24" s="274">
        <v>400</v>
      </c>
      <c r="Q24" s="275">
        <v>384</v>
      </c>
      <c r="R24" s="258">
        <v>0.96</v>
      </c>
    </row>
    <row r="25" spans="1:18" ht="12.75" customHeight="1">
      <c r="A25" s="254" t="s">
        <v>91</v>
      </c>
      <c r="B25" s="259">
        <v>500</v>
      </c>
      <c r="C25" s="256">
        <v>500</v>
      </c>
      <c r="D25" s="256">
        <v>110</v>
      </c>
      <c r="E25" s="258">
        <v>0.22</v>
      </c>
      <c r="F25" s="259">
        <v>400</v>
      </c>
      <c r="G25" s="259">
        <v>400</v>
      </c>
      <c r="H25" s="256">
        <v>121</v>
      </c>
      <c r="I25" s="258">
        <v>0.303</v>
      </c>
      <c r="J25" s="259">
        <v>180</v>
      </c>
      <c r="K25" s="259">
        <v>180</v>
      </c>
      <c r="L25" s="256">
        <v>77</v>
      </c>
      <c r="M25" s="258">
        <v>0.428</v>
      </c>
      <c r="N25" s="260">
        <v>0</v>
      </c>
      <c r="O25" s="259">
        <v>0</v>
      </c>
      <c r="P25" s="259">
        <v>0</v>
      </c>
      <c r="Q25" s="256">
        <v>0</v>
      </c>
      <c r="R25" s="258">
        <v>0</v>
      </c>
    </row>
    <row r="26" spans="1:18" ht="12.75" customHeight="1">
      <c r="A26" s="254" t="s">
        <v>92</v>
      </c>
      <c r="B26" s="259">
        <v>0</v>
      </c>
      <c r="C26" s="256">
        <v>0</v>
      </c>
      <c r="D26" s="256">
        <v>49</v>
      </c>
      <c r="E26" s="258">
        <v>0</v>
      </c>
      <c r="F26" s="259">
        <v>0</v>
      </c>
      <c r="G26" s="259">
        <v>0</v>
      </c>
      <c r="H26" s="256">
        <v>80</v>
      </c>
      <c r="I26" s="258">
        <v>0</v>
      </c>
      <c r="J26" s="259">
        <v>0</v>
      </c>
      <c r="K26" s="259">
        <v>0</v>
      </c>
      <c r="L26" s="256">
        <v>66</v>
      </c>
      <c r="M26" s="258">
        <v>0</v>
      </c>
      <c r="N26" s="260">
        <v>0</v>
      </c>
      <c r="O26" s="259">
        <v>0</v>
      </c>
      <c r="P26" s="259">
        <v>0</v>
      </c>
      <c r="Q26" s="256">
        <v>1</v>
      </c>
      <c r="R26" s="258">
        <v>0</v>
      </c>
    </row>
    <row r="27" spans="1:18" ht="12.75" customHeight="1">
      <c r="A27" s="254" t="s">
        <v>93</v>
      </c>
      <c r="B27" s="259">
        <v>10714</v>
      </c>
      <c r="C27" s="256">
        <v>10714</v>
      </c>
      <c r="D27" s="256">
        <v>11112</v>
      </c>
      <c r="E27" s="258">
        <v>1.037</v>
      </c>
      <c r="F27" s="259">
        <v>7100</v>
      </c>
      <c r="G27" s="259">
        <v>7100</v>
      </c>
      <c r="H27" s="256">
        <v>7275</v>
      </c>
      <c r="I27" s="258">
        <v>1.025</v>
      </c>
      <c r="J27" s="259">
        <v>7857</v>
      </c>
      <c r="K27" s="259">
        <v>7857</v>
      </c>
      <c r="L27" s="256">
        <v>6811</v>
      </c>
      <c r="M27" s="258">
        <v>0.867</v>
      </c>
      <c r="N27" s="260">
        <v>0</v>
      </c>
      <c r="O27" s="259">
        <v>54</v>
      </c>
      <c r="P27" s="259">
        <v>54</v>
      </c>
      <c r="Q27" s="256">
        <v>56</v>
      </c>
      <c r="R27" s="258">
        <v>1.037</v>
      </c>
    </row>
    <row r="28" spans="1:18" ht="12.75" customHeight="1">
      <c r="A28" s="254" t="s">
        <v>94</v>
      </c>
      <c r="B28" s="259">
        <v>0</v>
      </c>
      <c r="C28" s="256">
        <v>0</v>
      </c>
      <c r="D28" s="256">
        <v>3084</v>
      </c>
      <c r="E28" s="258">
        <v>0</v>
      </c>
      <c r="F28" s="259">
        <v>0</v>
      </c>
      <c r="G28" s="259">
        <v>0</v>
      </c>
      <c r="H28" s="256">
        <v>392</v>
      </c>
      <c r="I28" s="258">
        <v>0</v>
      </c>
      <c r="J28" s="259">
        <v>0</v>
      </c>
      <c r="K28" s="259">
        <v>0</v>
      </c>
      <c r="L28" s="256">
        <v>1873</v>
      </c>
      <c r="M28" s="258">
        <v>0</v>
      </c>
      <c r="N28" s="260">
        <v>0</v>
      </c>
      <c r="O28" s="259">
        <v>0</v>
      </c>
      <c r="P28" s="259">
        <v>0</v>
      </c>
      <c r="Q28" s="256">
        <v>2</v>
      </c>
      <c r="R28" s="258">
        <v>0</v>
      </c>
    </row>
    <row r="29" spans="1:18" ht="12.75" customHeight="1">
      <c r="A29" s="254" t="s">
        <v>95</v>
      </c>
      <c r="B29" s="259">
        <v>4500</v>
      </c>
      <c r="C29" s="256">
        <v>4500</v>
      </c>
      <c r="D29" s="256">
        <v>1187</v>
      </c>
      <c r="E29" s="258">
        <v>0.264</v>
      </c>
      <c r="F29" s="259">
        <v>600</v>
      </c>
      <c r="G29" s="259">
        <v>600</v>
      </c>
      <c r="H29" s="256">
        <v>361</v>
      </c>
      <c r="I29" s="258">
        <v>0.602</v>
      </c>
      <c r="J29" s="259">
        <v>422</v>
      </c>
      <c r="K29" s="259">
        <v>422</v>
      </c>
      <c r="L29" s="256">
        <v>522</v>
      </c>
      <c r="M29" s="258">
        <v>1.237</v>
      </c>
      <c r="N29" s="260">
        <v>0</v>
      </c>
      <c r="O29" s="259">
        <v>0</v>
      </c>
      <c r="P29" s="259">
        <v>0</v>
      </c>
      <c r="Q29" s="256">
        <v>0</v>
      </c>
      <c r="R29" s="258">
        <v>0</v>
      </c>
    </row>
    <row r="30" spans="1:18" ht="12.75" customHeight="1">
      <c r="A30" s="254" t="s">
        <v>96</v>
      </c>
      <c r="B30" s="259">
        <v>4300</v>
      </c>
      <c r="C30" s="256">
        <v>4300</v>
      </c>
      <c r="D30" s="256">
        <v>10841</v>
      </c>
      <c r="E30" s="258">
        <v>2.521</v>
      </c>
      <c r="F30" s="259">
        <v>3500</v>
      </c>
      <c r="G30" s="259">
        <v>3500</v>
      </c>
      <c r="H30" s="256">
        <v>4320</v>
      </c>
      <c r="I30" s="258">
        <v>1.234</v>
      </c>
      <c r="J30" s="259">
        <v>6583</v>
      </c>
      <c r="K30" s="259">
        <v>6583</v>
      </c>
      <c r="L30" s="256">
        <v>4593</v>
      </c>
      <c r="M30" s="258">
        <v>0.698</v>
      </c>
      <c r="N30" s="260">
        <v>0</v>
      </c>
      <c r="O30" s="259">
        <v>10</v>
      </c>
      <c r="P30" s="259">
        <v>10</v>
      </c>
      <c r="Q30" s="256">
        <v>3</v>
      </c>
      <c r="R30" s="258">
        <v>0.3</v>
      </c>
    </row>
    <row r="31" spans="1:18" ht="12.75" customHeight="1">
      <c r="A31" s="254" t="s">
        <v>178</v>
      </c>
      <c r="B31" s="259">
        <v>0</v>
      </c>
      <c r="C31" s="256">
        <v>0</v>
      </c>
      <c r="D31" s="256">
        <v>0</v>
      </c>
      <c r="E31" s="258">
        <v>0</v>
      </c>
      <c r="F31" s="259">
        <v>0</v>
      </c>
      <c r="G31" s="259">
        <v>0</v>
      </c>
      <c r="H31" s="256">
        <v>0</v>
      </c>
      <c r="I31" s="258">
        <v>0</v>
      </c>
      <c r="J31" s="259">
        <v>0</v>
      </c>
      <c r="K31" s="259">
        <v>0</v>
      </c>
      <c r="L31" s="256">
        <v>0</v>
      </c>
      <c r="M31" s="258">
        <v>0</v>
      </c>
      <c r="N31" s="260">
        <v>0</v>
      </c>
      <c r="O31" s="259">
        <v>0</v>
      </c>
      <c r="P31" s="259">
        <v>0</v>
      </c>
      <c r="Q31" s="256">
        <v>0</v>
      </c>
      <c r="R31" s="258">
        <v>0</v>
      </c>
    </row>
    <row r="32" spans="1:18" ht="12.75" customHeight="1">
      <c r="A32" s="254" t="s">
        <v>97</v>
      </c>
      <c r="B32" s="259">
        <v>0</v>
      </c>
      <c r="C32" s="256">
        <v>0</v>
      </c>
      <c r="D32" s="256">
        <v>0</v>
      </c>
      <c r="E32" s="258">
        <v>0</v>
      </c>
      <c r="F32" s="259">
        <v>0</v>
      </c>
      <c r="G32" s="259">
        <v>0</v>
      </c>
      <c r="H32" s="256">
        <v>0</v>
      </c>
      <c r="I32" s="258">
        <v>0</v>
      </c>
      <c r="J32" s="259">
        <v>0</v>
      </c>
      <c r="K32" s="259">
        <v>0</v>
      </c>
      <c r="L32" s="256">
        <v>0</v>
      </c>
      <c r="M32" s="258">
        <v>0</v>
      </c>
      <c r="N32" s="260">
        <v>0</v>
      </c>
      <c r="O32" s="259">
        <v>0</v>
      </c>
      <c r="P32" s="259">
        <v>0</v>
      </c>
      <c r="Q32" s="256">
        <v>0</v>
      </c>
      <c r="R32" s="258">
        <v>0</v>
      </c>
    </row>
    <row r="33" spans="1:18" ht="12.75" customHeight="1">
      <c r="A33" s="254" t="s">
        <v>98</v>
      </c>
      <c r="B33" s="259">
        <v>0</v>
      </c>
      <c r="C33" s="256">
        <v>0</v>
      </c>
      <c r="D33" s="256">
        <v>0</v>
      </c>
      <c r="E33" s="258">
        <v>0</v>
      </c>
      <c r="F33" s="259">
        <v>0</v>
      </c>
      <c r="G33" s="259">
        <v>0</v>
      </c>
      <c r="H33" s="256">
        <v>0</v>
      </c>
      <c r="I33" s="258">
        <v>0</v>
      </c>
      <c r="J33" s="259">
        <v>0</v>
      </c>
      <c r="K33" s="259">
        <v>0</v>
      </c>
      <c r="L33" s="256">
        <v>4</v>
      </c>
      <c r="M33" s="258">
        <v>0</v>
      </c>
      <c r="N33" s="260">
        <v>0</v>
      </c>
      <c r="O33" s="259">
        <v>0</v>
      </c>
      <c r="P33" s="259">
        <v>0</v>
      </c>
      <c r="Q33" s="256">
        <v>0</v>
      </c>
      <c r="R33" s="258">
        <v>0</v>
      </c>
    </row>
    <row r="34" spans="1:18" ht="12.75" customHeight="1">
      <c r="A34" s="254" t="s">
        <v>99</v>
      </c>
      <c r="B34" s="259">
        <v>0</v>
      </c>
      <c r="C34" s="256">
        <v>0</v>
      </c>
      <c r="D34" s="256">
        <v>75</v>
      </c>
      <c r="E34" s="258">
        <v>0</v>
      </c>
      <c r="F34" s="259">
        <v>0</v>
      </c>
      <c r="G34" s="259">
        <v>0</v>
      </c>
      <c r="H34" s="256">
        <v>81</v>
      </c>
      <c r="I34" s="258">
        <v>0</v>
      </c>
      <c r="J34" s="259">
        <v>0</v>
      </c>
      <c r="K34" s="259">
        <v>0</v>
      </c>
      <c r="L34" s="256">
        <v>74</v>
      </c>
      <c r="M34" s="258">
        <v>0</v>
      </c>
      <c r="N34" s="260">
        <v>1</v>
      </c>
      <c r="O34" s="259">
        <v>0</v>
      </c>
      <c r="P34" s="259">
        <v>0</v>
      </c>
      <c r="Q34" s="256">
        <v>6</v>
      </c>
      <c r="R34" s="258">
        <v>0</v>
      </c>
    </row>
    <row r="35" spans="1:18" ht="12.75" customHeight="1">
      <c r="A35" s="254" t="s">
        <v>100</v>
      </c>
      <c r="B35" s="259">
        <v>2500</v>
      </c>
      <c r="C35" s="256">
        <v>2500</v>
      </c>
      <c r="D35" s="256">
        <v>1904</v>
      </c>
      <c r="E35" s="258">
        <v>0.762</v>
      </c>
      <c r="F35" s="259">
        <v>810</v>
      </c>
      <c r="G35" s="259">
        <v>810</v>
      </c>
      <c r="H35" s="256">
        <v>898</v>
      </c>
      <c r="I35" s="258">
        <v>1.109</v>
      </c>
      <c r="J35" s="259">
        <v>2199</v>
      </c>
      <c r="K35" s="259">
        <v>2199</v>
      </c>
      <c r="L35" s="256">
        <v>1514</v>
      </c>
      <c r="M35" s="258">
        <v>0.688</v>
      </c>
      <c r="N35" s="260">
        <v>0</v>
      </c>
      <c r="O35" s="259">
        <v>5</v>
      </c>
      <c r="P35" s="259">
        <v>5</v>
      </c>
      <c r="Q35" s="256">
        <v>4</v>
      </c>
      <c r="R35" s="258">
        <v>0.8</v>
      </c>
    </row>
    <row r="36" spans="1:18" ht="12.75" customHeight="1">
      <c r="A36" s="254" t="s">
        <v>101</v>
      </c>
      <c r="B36" s="259">
        <v>0</v>
      </c>
      <c r="C36" s="256">
        <v>0</v>
      </c>
      <c r="D36" s="256">
        <v>122</v>
      </c>
      <c r="E36" s="258">
        <v>0</v>
      </c>
      <c r="F36" s="259">
        <v>0</v>
      </c>
      <c r="G36" s="259">
        <v>0</v>
      </c>
      <c r="H36" s="256">
        <v>254</v>
      </c>
      <c r="I36" s="258">
        <v>0</v>
      </c>
      <c r="J36" s="259">
        <v>0</v>
      </c>
      <c r="K36" s="259">
        <v>0</v>
      </c>
      <c r="L36" s="256">
        <v>92</v>
      </c>
      <c r="M36" s="258">
        <v>0</v>
      </c>
      <c r="N36" s="260">
        <v>0</v>
      </c>
      <c r="O36" s="259">
        <v>0</v>
      </c>
      <c r="P36" s="259">
        <v>0</v>
      </c>
      <c r="Q36" s="256">
        <v>0</v>
      </c>
      <c r="R36" s="258">
        <v>0</v>
      </c>
    </row>
    <row r="37" spans="1:18" ht="12.75" customHeight="1">
      <c r="A37" s="254" t="s">
        <v>102</v>
      </c>
      <c r="B37" s="259">
        <v>4000</v>
      </c>
      <c r="C37" s="256">
        <v>4000</v>
      </c>
      <c r="D37" s="256">
        <v>187</v>
      </c>
      <c r="E37" s="258">
        <v>0.047</v>
      </c>
      <c r="F37" s="259">
        <v>400</v>
      </c>
      <c r="G37" s="259">
        <v>400</v>
      </c>
      <c r="H37" s="256">
        <v>547</v>
      </c>
      <c r="I37" s="258">
        <v>1.368</v>
      </c>
      <c r="J37" s="259">
        <v>260</v>
      </c>
      <c r="K37" s="259">
        <v>260</v>
      </c>
      <c r="L37" s="256">
        <v>42</v>
      </c>
      <c r="M37" s="258">
        <v>0.162</v>
      </c>
      <c r="N37" s="260">
        <v>0</v>
      </c>
      <c r="O37" s="259">
        <v>11</v>
      </c>
      <c r="P37" s="259">
        <v>11</v>
      </c>
      <c r="Q37" s="256">
        <v>11</v>
      </c>
      <c r="R37" s="258">
        <v>1</v>
      </c>
    </row>
    <row r="38" spans="1:18" ht="12.75" customHeight="1" thickBot="1">
      <c r="A38" s="264" t="s">
        <v>111</v>
      </c>
      <c r="B38" s="268">
        <v>0</v>
      </c>
      <c r="C38" s="266">
        <v>0</v>
      </c>
      <c r="D38" s="266">
        <v>0</v>
      </c>
      <c r="E38" s="258">
        <v>0</v>
      </c>
      <c r="F38" s="268">
        <v>0</v>
      </c>
      <c r="G38" s="268">
        <v>0</v>
      </c>
      <c r="H38" s="266">
        <v>0</v>
      </c>
      <c r="I38" s="258">
        <v>0</v>
      </c>
      <c r="J38" s="268">
        <v>0</v>
      </c>
      <c r="K38" s="268">
        <v>0</v>
      </c>
      <c r="L38" s="266">
        <v>0</v>
      </c>
      <c r="M38" s="258">
        <v>0</v>
      </c>
      <c r="N38" s="269">
        <v>0</v>
      </c>
      <c r="O38" s="268">
        <v>0</v>
      </c>
      <c r="P38" s="268">
        <v>0</v>
      </c>
      <c r="Q38" s="266">
        <v>0</v>
      </c>
      <c r="R38" s="277">
        <v>0</v>
      </c>
    </row>
    <row r="39" spans="1:18" ht="12.75" customHeight="1" thickBot="1">
      <c r="A39" s="243" t="s">
        <v>136</v>
      </c>
      <c r="B39" s="278">
        <f>B11-B23</f>
        <v>2782</v>
      </c>
      <c r="C39" s="278">
        <f aca="true" t="shared" si="0" ref="C39:L39">C11-C23</f>
        <v>2782</v>
      </c>
      <c r="D39" s="278">
        <f t="shared" si="0"/>
        <v>504</v>
      </c>
      <c r="E39" s="271">
        <v>0.181</v>
      </c>
      <c r="F39" s="278">
        <f t="shared" si="0"/>
        <v>22330</v>
      </c>
      <c r="G39" s="278">
        <f t="shared" si="0"/>
        <v>23710</v>
      </c>
      <c r="H39" s="278">
        <f t="shared" si="0"/>
        <v>28787</v>
      </c>
      <c r="I39" s="271">
        <v>1.289</v>
      </c>
      <c r="J39" s="278">
        <f t="shared" si="0"/>
        <v>14932</v>
      </c>
      <c r="K39" s="278">
        <f t="shared" si="0"/>
        <v>13032</v>
      </c>
      <c r="L39" s="278">
        <f t="shared" si="0"/>
        <v>11497</v>
      </c>
      <c r="M39" s="272">
        <v>0.77</v>
      </c>
      <c r="N39" s="273">
        <v>7</v>
      </c>
      <c r="O39" s="278">
        <f>O11-O23</f>
        <v>60</v>
      </c>
      <c r="P39" s="278">
        <f>P11-P23</f>
        <v>60</v>
      </c>
      <c r="Q39" s="278">
        <f>Q11-Q23</f>
        <v>135</v>
      </c>
      <c r="R39" s="271">
        <v>2.25</v>
      </c>
    </row>
    <row r="40" spans="1:18" ht="12.75" customHeight="1">
      <c r="A40" s="279" t="s">
        <v>104</v>
      </c>
      <c r="B40" s="222"/>
      <c r="C40" s="223"/>
      <c r="D40" s="280">
        <f>SUM(D41:D44)</f>
        <v>19408</v>
      </c>
      <c r="E40" s="281"/>
      <c r="F40" s="282"/>
      <c r="G40" s="280"/>
      <c r="H40" s="280">
        <f>SUM(H41:H44)</f>
        <v>11618</v>
      </c>
      <c r="I40" s="281"/>
      <c r="J40" s="282"/>
      <c r="K40" s="280"/>
      <c r="L40" s="280">
        <f>SUM(L41:L44)</f>
        <v>9433</v>
      </c>
      <c r="M40" s="281"/>
      <c r="N40" s="280">
        <f>SUM(N41:N44)</f>
        <v>799</v>
      </c>
      <c r="O40" s="282"/>
      <c r="P40" s="280"/>
      <c r="Q40" s="280">
        <f>SUM(Q41:Q44)</f>
        <v>54</v>
      </c>
      <c r="R40" s="225"/>
    </row>
    <row r="41" spans="1:18" ht="12.75" customHeight="1">
      <c r="A41" s="226" t="s">
        <v>105</v>
      </c>
      <c r="B41" s="230"/>
      <c r="C41" s="231"/>
      <c r="D41" s="231">
        <v>423</v>
      </c>
      <c r="E41" s="283"/>
      <c r="F41" s="230"/>
      <c r="G41" s="231"/>
      <c r="H41" s="231">
        <v>1154</v>
      </c>
      <c r="I41" s="283"/>
      <c r="J41" s="230"/>
      <c r="K41" s="231"/>
      <c r="L41" s="231">
        <v>692</v>
      </c>
      <c r="M41" s="283"/>
      <c r="N41" s="284">
        <v>0</v>
      </c>
      <c r="O41" s="230"/>
      <c r="P41" s="231"/>
      <c r="Q41" s="231">
        <v>0</v>
      </c>
      <c r="R41" s="233"/>
    </row>
    <row r="42" spans="1:18" ht="12.75" customHeight="1">
      <c r="A42" s="226" t="s">
        <v>106</v>
      </c>
      <c r="B42" s="230"/>
      <c r="C42" s="231"/>
      <c r="D42" s="231">
        <v>9339</v>
      </c>
      <c r="E42" s="283"/>
      <c r="F42" s="230"/>
      <c r="G42" s="231"/>
      <c r="H42" s="231">
        <v>8277</v>
      </c>
      <c r="I42" s="283"/>
      <c r="J42" s="230"/>
      <c r="K42" s="231"/>
      <c r="L42" s="231">
        <v>4591</v>
      </c>
      <c r="M42" s="283"/>
      <c r="N42" s="284">
        <v>618</v>
      </c>
      <c r="O42" s="230"/>
      <c r="P42" s="231"/>
      <c r="Q42" s="231">
        <v>54</v>
      </c>
      <c r="R42" s="233"/>
    </row>
    <row r="43" spans="1:18" ht="12.75" customHeight="1">
      <c r="A43" s="226" t="s">
        <v>107</v>
      </c>
      <c r="B43" s="230"/>
      <c r="C43" s="231"/>
      <c r="D43" s="231">
        <v>9646</v>
      </c>
      <c r="E43" s="283"/>
      <c r="F43" s="230"/>
      <c r="G43" s="231"/>
      <c r="H43" s="231">
        <v>2187</v>
      </c>
      <c r="I43" s="283"/>
      <c r="J43" s="230"/>
      <c r="K43" s="231"/>
      <c r="L43" s="231">
        <v>4150</v>
      </c>
      <c r="M43" s="283"/>
      <c r="N43" s="284">
        <v>181</v>
      </c>
      <c r="O43" s="230"/>
      <c r="P43" s="231"/>
      <c r="Q43" s="231">
        <v>0</v>
      </c>
      <c r="R43" s="233"/>
    </row>
    <row r="44" spans="1:18" ht="12.75" customHeight="1" thickBot="1">
      <c r="A44" s="285" t="s">
        <v>108</v>
      </c>
      <c r="B44" s="239"/>
      <c r="C44" s="240"/>
      <c r="D44" s="240">
        <v>0</v>
      </c>
      <c r="E44" s="242"/>
      <c r="F44" s="239"/>
      <c r="G44" s="240"/>
      <c r="H44" s="240">
        <v>0</v>
      </c>
      <c r="I44" s="242"/>
      <c r="J44" s="239"/>
      <c r="K44" s="240"/>
      <c r="L44" s="240">
        <v>0</v>
      </c>
      <c r="M44" s="242"/>
      <c r="N44" s="286">
        <v>0</v>
      </c>
      <c r="O44" s="239"/>
      <c r="P44" s="240"/>
      <c r="Q44" s="240">
        <v>0</v>
      </c>
      <c r="R44" s="287"/>
    </row>
    <row r="45" spans="1:18" ht="11.25" customHeight="1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</row>
    <row r="46" spans="1:18" ht="42" customHeight="1" thickBot="1">
      <c r="A46" s="401" t="s">
        <v>444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402" t="s">
        <v>445</v>
      </c>
      <c r="M46" s="403"/>
      <c r="N46" s="154"/>
      <c r="O46" s="154"/>
      <c r="P46" s="154"/>
      <c r="Q46" s="154"/>
      <c r="R46" s="154"/>
    </row>
    <row r="47" spans="1:18" ht="30" customHeight="1" thickBot="1">
      <c r="A47" s="404"/>
      <c r="B47" s="396" t="s">
        <v>342</v>
      </c>
      <c r="C47" s="397"/>
      <c r="D47" s="397"/>
      <c r="E47" s="398"/>
      <c r="F47" s="396" t="s">
        <v>343</v>
      </c>
      <c r="G47" s="397"/>
      <c r="H47" s="397"/>
      <c r="I47" s="398"/>
      <c r="J47" s="396" t="s">
        <v>58</v>
      </c>
      <c r="K47" s="399"/>
      <c r="L47" s="399"/>
      <c r="M47" s="400"/>
      <c r="N47" s="154"/>
      <c r="O47" s="154"/>
      <c r="P47" s="154"/>
      <c r="Q47" s="154"/>
      <c r="R47" s="154"/>
    </row>
    <row r="48" spans="1:18" ht="33" customHeight="1" thickBot="1">
      <c r="A48" s="405"/>
      <c r="B48" s="152" t="s">
        <v>389</v>
      </c>
      <c r="C48" s="150" t="s">
        <v>390</v>
      </c>
      <c r="D48" s="150" t="s">
        <v>73</v>
      </c>
      <c r="E48" s="153" t="s">
        <v>109</v>
      </c>
      <c r="F48" s="152" t="s">
        <v>389</v>
      </c>
      <c r="G48" s="150" t="s">
        <v>390</v>
      </c>
      <c r="H48" s="150" t="s">
        <v>73</v>
      </c>
      <c r="I48" s="153" t="s">
        <v>49</v>
      </c>
      <c r="J48" s="152" t="s">
        <v>389</v>
      </c>
      <c r="K48" s="150" t="s">
        <v>390</v>
      </c>
      <c r="L48" s="150" t="s">
        <v>73</v>
      </c>
      <c r="M48" s="151" t="s">
        <v>49</v>
      </c>
      <c r="N48" s="216"/>
      <c r="O48" s="154"/>
      <c r="P48" s="154"/>
      <c r="Q48" s="154"/>
      <c r="R48" s="154"/>
    </row>
    <row r="49" spans="1:18" ht="12.75" customHeight="1">
      <c r="A49" s="217" t="s">
        <v>74</v>
      </c>
      <c r="B49" s="218"/>
      <c r="C49" s="219"/>
      <c r="D49" s="290">
        <v>0</v>
      </c>
      <c r="E49" s="291"/>
      <c r="F49" s="292"/>
      <c r="G49" s="293"/>
      <c r="H49" s="293">
        <v>0</v>
      </c>
      <c r="I49" s="291"/>
      <c r="J49" s="292"/>
      <c r="K49" s="293"/>
      <c r="L49" s="293">
        <v>651</v>
      </c>
      <c r="M49" s="225"/>
      <c r="N49" s="154"/>
      <c r="O49" s="154"/>
      <c r="P49" s="154"/>
      <c r="Q49" s="154"/>
      <c r="R49" s="154"/>
    </row>
    <row r="50" spans="1:18" ht="12.75" customHeight="1">
      <c r="A50" s="226" t="s">
        <v>75</v>
      </c>
      <c r="B50" s="230"/>
      <c r="C50" s="231"/>
      <c r="D50" s="294">
        <v>0</v>
      </c>
      <c r="E50" s="295"/>
      <c r="F50" s="296"/>
      <c r="G50" s="294"/>
      <c r="H50" s="294">
        <v>0</v>
      </c>
      <c r="I50" s="295"/>
      <c r="J50" s="296"/>
      <c r="K50" s="294"/>
      <c r="L50" s="294">
        <v>56</v>
      </c>
      <c r="M50" s="233"/>
      <c r="N50" s="154"/>
      <c r="O50" s="154"/>
      <c r="P50" s="154"/>
      <c r="Q50" s="154"/>
      <c r="R50" s="154"/>
    </row>
    <row r="51" spans="1:18" ht="12.75" customHeight="1">
      <c r="A51" s="226" t="s">
        <v>76</v>
      </c>
      <c r="B51" s="230"/>
      <c r="C51" s="231"/>
      <c r="D51" s="294">
        <v>0</v>
      </c>
      <c r="E51" s="295"/>
      <c r="F51" s="296"/>
      <c r="G51" s="294"/>
      <c r="H51" s="294">
        <v>0</v>
      </c>
      <c r="I51" s="295"/>
      <c r="J51" s="296"/>
      <c r="K51" s="294"/>
      <c r="L51" s="294">
        <v>8164</v>
      </c>
      <c r="M51" s="233"/>
      <c r="N51" s="154"/>
      <c r="O51" s="154"/>
      <c r="P51" s="154"/>
      <c r="Q51" s="154"/>
      <c r="R51" s="154"/>
    </row>
    <row r="52" spans="1:18" ht="12.75" customHeight="1">
      <c r="A52" s="226" t="s">
        <v>75</v>
      </c>
      <c r="B52" s="230"/>
      <c r="C52" s="231"/>
      <c r="D52" s="294">
        <v>0</v>
      </c>
      <c r="E52" s="295"/>
      <c r="F52" s="296"/>
      <c r="G52" s="294"/>
      <c r="H52" s="294">
        <v>0</v>
      </c>
      <c r="I52" s="295"/>
      <c r="J52" s="296"/>
      <c r="K52" s="294"/>
      <c r="L52" s="294">
        <v>482</v>
      </c>
      <c r="M52" s="233"/>
      <c r="N52" s="154"/>
      <c r="O52" s="154"/>
      <c r="P52" s="154"/>
      <c r="Q52" s="154"/>
      <c r="R52" s="154"/>
    </row>
    <row r="53" spans="1:18" ht="12.75" customHeight="1">
      <c r="A53" s="226" t="s">
        <v>77</v>
      </c>
      <c r="B53" s="230"/>
      <c r="C53" s="231"/>
      <c r="D53" s="294">
        <v>0</v>
      </c>
      <c r="E53" s="295"/>
      <c r="F53" s="296"/>
      <c r="G53" s="294"/>
      <c r="H53" s="294">
        <v>0</v>
      </c>
      <c r="I53" s="295"/>
      <c r="J53" s="296"/>
      <c r="K53" s="294"/>
      <c r="L53" s="294">
        <v>1301</v>
      </c>
      <c r="M53" s="233"/>
      <c r="N53" s="154"/>
      <c r="O53" s="154"/>
      <c r="P53" s="154"/>
      <c r="Q53" s="154"/>
      <c r="R53" s="154"/>
    </row>
    <row r="54" spans="1:18" ht="12.75" customHeight="1">
      <c r="A54" s="226" t="s">
        <v>75</v>
      </c>
      <c r="B54" s="230"/>
      <c r="C54" s="231"/>
      <c r="D54" s="294">
        <v>0</v>
      </c>
      <c r="E54" s="295"/>
      <c r="F54" s="296"/>
      <c r="G54" s="294"/>
      <c r="H54" s="294">
        <v>0</v>
      </c>
      <c r="I54" s="295"/>
      <c r="J54" s="296"/>
      <c r="K54" s="294"/>
      <c r="L54" s="294">
        <v>64</v>
      </c>
      <c r="M54" s="233"/>
      <c r="N54" s="154"/>
      <c r="O54" s="154"/>
      <c r="P54" s="154"/>
      <c r="Q54" s="154"/>
      <c r="R54" s="154"/>
    </row>
    <row r="55" spans="1:18" ht="12.75" customHeight="1" thickBot="1">
      <c r="A55" s="234" t="s">
        <v>78</v>
      </c>
      <c r="B55" s="239"/>
      <c r="C55" s="240"/>
      <c r="D55" s="297">
        <v>0</v>
      </c>
      <c r="E55" s="298"/>
      <c r="F55" s="299"/>
      <c r="G55" s="297"/>
      <c r="H55" s="297">
        <v>0</v>
      </c>
      <c r="I55" s="298"/>
      <c r="J55" s="299"/>
      <c r="K55" s="297"/>
      <c r="L55" s="297">
        <v>89</v>
      </c>
      <c r="M55" s="287"/>
      <c r="N55" s="154"/>
      <c r="O55" s="154"/>
      <c r="P55" s="154"/>
      <c r="Q55" s="154"/>
      <c r="R55" s="154"/>
    </row>
    <row r="56" spans="1:18" ht="12.75" customHeight="1" thickBot="1">
      <c r="A56" s="243" t="s">
        <v>79</v>
      </c>
      <c r="B56" s="244">
        <f>SUM(B57:B67)</f>
        <v>3000</v>
      </c>
      <c r="C56" s="244">
        <f>SUM(C57:C67)</f>
        <v>3000</v>
      </c>
      <c r="D56" s="244">
        <f>SUM(D57:D67)</f>
        <v>3447</v>
      </c>
      <c r="E56" s="245">
        <v>1.149</v>
      </c>
      <c r="F56" s="244">
        <f>SUM(F57:F67)</f>
        <v>786173</v>
      </c>
      <c r="G56" s="244">
        <f>SUM(G57:G67)</f>
        <v>765048</v>
      </c>
      <c r="H56" s="244">
        <f>SUM(H57:H67)</f>
        <v>508968</v>
      </c>
      <c r="I56" s="245">
        <v>0.665</v>
      </c>
      <c r="J56" s="244">
        <f>SUM(J57:J67)</f>
        <v>253695</v>
      </c>
      <c r="K56" s="244">
        <f>SUM(K57:K67)</f>
        <v>1021743</v>
      </c>
      <c r="L56" s="244">
        <f>SUM(L57:L67)</f>
        <v>758371</v>
      </c>
      <c r="M56" s="245">
        <v>0.742</v>
      </c>
      <c r="N56" s="154"/>
      <c r="O56" s="154"/>
      <c r="P56" s="154"/>
      <c r="Q56" s="154"/>
      <c r="R56" s="154"/>
    </row>
    <row r="57" spans="1:18" ht="12.75" customHeight="1">
      <c r="A57" s="300" t="s">
        <v>80</v>
      </c>
      <c r="B57" s="249">
        <v>1300</v>
      </c>
      <c r="C57" s="250">
        <v>1300</v>
      </c>
      <c r="D57" s="250">
        <v>1488</v>
      </c>
      <c r="E57" s="251">
        <v>1.145</v>
      </c>
      <c r="F57" s="274">
        <v>2520</v>
      </c>
      <c r="G57" s="274">
        <v>2520</v>
      </c>
      <c r="H57" s="275">
        <v>6939</v>
      </c>
      <c r="I57" s="258">
        <v>2.754</v>
      </c>
      <c r="J57" s="274">
        <v>186558</v>
      </c>
      <c r="K57" s="274">
        <v>190378</v>
      </c>
      <c r="L57" s="274">
        <v>188457</v>
      </c>
      <c r="M57" s="258">
        <v>0.99</v>
      </c>
      <c r="N57" s="154"/>
      <c r="O57" s="154"/>
      <c r="P57" s="154"/>
      <c r="Q57" s="154"/>
      <c r="R57" s="154"/>
    </row>
    <row r="58" spans="1:18" ht="12.75" customHeight="1">
      <c r="A58" s="301" t="s">
        <v>81</v>
      </c>
      <c r="B58" s="255">
        <v>1700</v>
      </c>
      <c r="C58" s="256">
        <v>1700</v>
      </c>
      <c r="D58" s="256">
        <v>1876</v>
      </c>
      <c r="E58" s="258">
        <v>1.104</v>
      </c>
      <c r="F58" s="259">
        <v>30600</v>
      </c>
      <c r="G58" s="259">
        <v>30600</v>
      </c>
      <c r="H58" s="256">
        <v>32492</v>
      </c>
      <c r="I58" s="258">
        <v>1.062</v>
      </c>
      <c r="J58" s="274">
        <v>62121</v>
      </c>
      <c r="K58" s="274">
        <v>94421</v>
      </c>
      <c r="L58" s="274">
        <v>93850</v>
      </c>
      <c r="M58" s="258">
        <v>0.994</v>
      </c>
      <c r="N58" s="154"/>
      <c r="O58" s="154"/>
      <c r="P58" s="154"/>
      <c r="Q58" s="154"/>
      <c r="R58" s="154"/>
    </row>
    <row r="59" spans="1:18" ht="12.75" customHeight="1">
      <c r="A59" s="301" t="s">
        <v>82</v>
      </c>
      <c r="B59" s="255">
        <v>0</v>
      </c>
      <c r="C59" s="256">
        <v>0</v>
      </c>
      <c r="D59" s="256">
        <v>0</v>
      </c>
      <c r="E59" s="258">
        <v>0</v>
      </c>
      <c r="F59" s="259">
        <v>2000</v>
      </c>
      <c r="G59" s="259">
        <v>2000</v>
      </c>
      <c r="H59" s="256">
        <v>2078</v>
      </c>
      <c r="I59" s="258">
        <v>1.039</v>
      </c>
      <c r="J59" s="274">
        <v>210</v>
      </c>
      <c r="K59" s="274">
        <v>2210</v>
      </c>
      <c r="L59" s="274">
        <v>2267</v>
      </c>
      <c r="M59" s="258">
        <v>1.026</v>
      </c>
      <c r="N59" s="154"/>
      <c r="O59" s="154"/>
      <c r="P59" s="154"/>
      <c r="Q59" s="154"/>
      <c r="R59" s="154"/>
    </row>
    <row r="60" spans="1:18" ht="12.75" customHeight="1">
      <c r="A60" s="301" t="s">
        <v>83</v>
      </c>
      <c r="B60" s="255">
        <v>0</v>
      </c>
      <c r="C60" s="256">
        <v>0</v>
      </c>
      <c r="D60" s="256">
        <v>43</v>
      </c>
      <c r="E60" s="258">
        <v>0</v>
      </c>
      <c r="F60" s="259">
        <v>2500</v>
      </c>
      <c r="G60" s="259">
        <v>2500</v>
      </c>
      <c r="H60" s="256">
        <v>8234</v>
      </c>
      <c r="I60" s="258">
        <v>3.294</v>
      </c>
      <c r="J60" s="274">
        <v>1096</v>
      </c>
      <c r="K60" s="274">
        <v>3596</v>
      </c>
      <c r="L60" s="274">
        <v>11068</v>
      </c>
      <c r="M60" s="258">
        <v>3.078</v>
      </c>
      <c r="N60" s="154"/>
      <c r="O60" s="154"/>
      <c r="P60" s="154"/>
      <c r="Q60" s="154"/>
      <c r="R60" s="154"/>
    </row>
    <row r="61" spans="1:18" ht="12.75" customHeight="1">
      <c r="A61" s="301" t="s">
        <v>84</v>
      </c>
      <c r="B61" s="255">
        <v>0</v>
      </c>
      <c r="C61" s="256">
        <v>0</v>
      </c>
      <c r="D61" s="256">
        <v>0</v>
      </c>
      <c r="E61" s="258">
        <v>0</v>
      </c>
      <c r="F61" s="259">
        <v>0</v>
      </c>
      <c r="G61" s="259">
        <v>0</v>
      </c>
      <c r="H61" s="256">
        <v>0</v>
      </c>
      <c r="I61" s="258">
        <v>0</v>
      </c>
      <c r="J61" s="274">
        <v>0</v>
      </c>
      <c r="K61" s="274">
        <v>0</v>
      </c>
      <c r="L61" s="274">
        <v>0</v>
      </c>
      <c r="M61" s="258">
        <v>0</v>
      </c>
      <c r="N61" s="154"/>
      <c r="O61" s="154"/>
      <c r="P61" s="154"/>
      <c r="Q61" s="154"/>
      <c r="R61" s="154"/>
    </row>
    <row r="62" spans="1:18" ht="12.75" customHeight="1">
      <c r="A62" s="301" t="s">
        <v>85</v>
      </c>
      <c r="B62" s="255">
        <v>0</v>
      </c>
      <c r="C62" s="256">
        <v>0</v>
      </c>
      <c r="D62" s="256">
        <v>0</v>
      </c>
      <c r="E62" s="258">
        <v>0</v>
      </c>
      <c r="F62" s="259">
        <v>3653</v>
      </c>
      <c r="G62" s="259">
        <v>3653</v>
      </c>
      <c r="H62" s="256">
        <v>61018</v>
      </c>
      <c r="I62" s="258">
        <v>16.704</v>
      </c>
      <c r="J62" s="274">
        <v>2230</v>
      </c>
      <c r="K62" s="274">
        <v>5883</v>
      </c>
      <c r="L62" s="274">
        <v>62252</v>
      </c>
      <c r="M62" s="258">
        <v>10.582</v>
      </c>
      <c r="N62" s="154"/>
      <c r="O62" s="154"/>
      <c r="P62" s="154"/>
      <c r="Q62" s="154"/>
      <c r="R62" s="154"/>
    </row>
    <row r="63" spans="1:18" ht="12.75" customHeight="1">
      <c r="A63" s="301" t="s">
        <v>139</v>
      </c>
      <c r="B63" s="255">
        <v>0</v>
      </c>
      <c r="C63" s="256">
        <v>0</v>
      </c>
      <c r="D63" s="256">
        <v>0</v>
      </c>
      <c r="E63" s="258">
        <v>0</v>
      </c>
      <c r="F63" s="259">
        <v>650900</v>
      </c>
      <c r="G63" s="259">
        <v>629775</v>
      </c>
      <c r="H63" s="256">
        <v>364021</v>
      </c>
      <c r="I63" s="258">
        <v>0.578</v>
      </c>
      <c r="J63" s="274">
        <v>0</v>
      </c>
      <c r="K63" s="274">
        <v>629775</v>
      </c>
      <c r="L63" s="274">
        <v>364021</v>
      </c>
      <c r="M63" s="258">
        <v>0.578</v>
      </c>
      <c r="N63" s="154"/>
      <c r="O63" s="154"/>
      <c r="P63" s="154"/>
      <c r="Q63" s="154"/>
      <c r="R63" s="154"/>
    </row>
    <row r="64" spans="1:18" ht="12.75" customHeight="1">
      <c r="A64" s="301" t="s">
        <v>138</v>
      </c>
      <c r="B64" s="255">
        <v>0</v>
      </c>
      <c r="C64" s="256">
        <v>0</v>
      </c>
      <c r="D64" s="256">
        <v>40</v>
      </c>
      <c r="E64" s="258">
        <v>0</v>
      </c>
      <c r="F64" s="259">
        <v>93500</v>
      </c>
      <c r="G64" s="259">
        <v>93500</v>
      </c>
      <c r="H64" s="256">
        <v>149216</v>
      </c>
      <c r="I64" s="258">
        <v>1.596</v>
      </c>
      <c r="J64" s="274">
        <v>0</v>
      </c>
      <c r="K64" s="274">
        <v>93500</v>
      </c>
      <c r="L64" s="274">
        <v>149256</v>
      </c>
      <c r="M64" s="258">
        <v>1.596</v>
      </c>
      <c r="N64" s="154"/>
      <c r="O64" s="154"/>
      <c r="P64" s="154"/>
      <c r="Q64" s="154"/>
      <c r="R64" s="154"/>
    </row>
    <row r="65" spans="1:18" ht="12.75" customHeight="1">
      <c r="A65" s="301" t="s">
        <v>86</v>
      </c>
      <c r="B65" s="255">
        <v>0</v>
      </c>
      <c r="C65" s="256">
        <v>0</v>
      </c>
      <c r="D65" s="256">
        <v>0</v>
      </c>
      <c r="E65" s="258">
        <v>0</v>
      </c>
      <c r="F65" s="259">
        <v>300</v>
      </c>
      <c r="G65" s="259">
        <v>300</v>
      </c>
      <c r="H65" s="256">
        <v>338</v>
      </c>
      <c r="I65" s="258">
        <v>1.127</v>
      </c>
      <c r="J65" s="274">
        <v>0</v>
      </c>
      <c r="K65" s="274">
        <v>300</v>
      </c>
      <c r="L65" s="274">
        <v>338</v>
      </c>
      <c r="M65" s="258">
        <v>1.127</v>
      </c>
      <c r="N65" s="154"/>
      <c r="O65" s="154"/>
      <c r="P65" s="154"/>
      <c r="Q65" s="154"/>
      <c r="R65" s="154"/>
    </row>
    <row r="66" spans="1:18" ht="12.75" customHeight="1">
      <c r="A66" s="301" t="s">
        <v>87</v>
      </c>
      <c r="B66" s="255">
        <v>0</v>
      </c>
      <c r="C66" s="256">
        <v>0</v>
      </c>
      <c r="D66" s="256">
        <v>0</v>
      </c>
      <c r="E66" s="258">
        <v>0</v>
      </c>
      <c r="F66" s="259">
        <v>200</v>
      </c>
      <c r="G66" s="259">
        <v>200</v>
      </c>
      <c r="H66" s="256">
        <v>2001</v>
      </c>
      <c r="I66" s="258">
        <v>10.005</v>
      </c>
      <c r="J66" s="274">
        <v>1480</v>
      </c>
      <c r="K66" s="274">
        <v>1680</v>
      </c>
      <c r="L66" s="274">
        <v>4231</v>
      </c>
      <c r="M66" s="258">
        <v>2.518</v>
      </c>
      <c r="N66" s="154"/>
      <c r="O66" s="154"/>
      <c r="P66" s="154"/>
      <c r="Q66" s="154"/>
      <c r="R66" s="154"/>
    </row>
    <row r="67" spans="1:18" ht="12.75" customHeight="1" thickBot="1">
      <c r="A67" s="302" t="s">
        <v>88</v>
      </c>
      <c r="B67" s="265">
        <v>0</v>
      </c>
      <c r="C67" s="266">
        <v>0</v>
      </c>
      <c r="D67" s="266">
        <v>0</v>
      </c>
      <c r="E67" s="267">
        <v>0</v>
      </c>
      <c r="F67" s="268">
        <v>0</v>
      </c>
      <c r="G67" s="268">
        <v>0</v>
      </c>
      <c r="H67" s="266">
        <v>-117369</v>
      </c>
      <c r="I67" s="258">
        <v>0</v>
      </c>
      <c r="J67" s="274">
        <v>0</v>
      </c>
      <c r="K67" s="274">
        <v>0</v>
      </c>
      <c r="L67" s="274">
        <v>-117369</v>
      </c>
      <c r="M67" s="258">
        <v>0</v>
      </c>
      <c r="N67" s="154"/>
      <c r="O67" s="154"/>
      <c r="P67" s="154"/>
      <c r="Q67" s="154"/>
      <c r="R67" s="154"/>
    </row>
    <row r="68" spans="1:18" ht="12.75" customHeight="1" thickBot="1">
      <c r="A68" s="243" t="s">
        <v>89</v>
      </c>
      <c r="B68" s="270">
        <f>SUM(B69:B83)</f>
        <v>750</v>
      </c>
      <c r="C68" s="270">
        <f>SUM(C69:C83)</f>
        <v>750</v>
      </c>
      <c r="D68" s="270">
        <f>SUM(D69:D83)</f>
        <v>1014</v>
      </c>
      <c r="E68" s="271">
        <v>1.352</v>
      </c>
      <c r="F68" s="270">
        <f>SUM(F69:F83)</f>
        <v>130153</v>
      </c>
      <c r="G68" s="270">
        <f>SUM(G69:G83)</f>
        <v>130544</v>
      </c>
      <c r="H68" s="270">
        <f>SUM(H69:H83)</f>
        <v>291090</v>
      </c>
      <c r="I68" s="271">
        <v>2.23</v>
      </c>
      <c r="J68" s="270">
        <f>SUM(J69:J83)</f>
        <v>213591</v>
      </c>
      <c r="K68" s="270">
        <f>SUM(K69:K83)</f>
        <v>345405</v>
      </c>
      <c r="L68" s="270">
        <f>SUM(L69:L83)</f>
        <v>497130</v>
      </c>
      <c r="M68" s="271">
        <v>1.439</v>
      </c>
      <c r="N68" s="154"/>
      <c r="O68" s="154"/>
      <c r="P68" s="154"/>
      <c r="Q68" s="154"/>
      <c r="R68" s="154"/>
    </row>
    <row r="69" spans="1:18" ht="12.75" customHeight="1">
      <c r="A69" s="248" t="s">
        <v>90</v>
      </c>
      <c r="B69" s="274">
        <v>650</v>
      </c>
      <c r="C69" s="275">
        <v>650</v>
      </c>
      <c r="D69" s="275">
        <v>672</v>
      </c>
      <c r="E69" s="258">
        <v>1.034</v>
      </c>
      <c r="F69" s="274">
        <v>5000</v>
      </c>
      <c r="G69" s="274">
        <v>5000</v>
      </c>
      <c r="H69" s="275">
        <v>1148</v>
      </c>
      <c r="I69" s="258">
        <v>0.23</v>
      </c>
      <c r="J69" s="274">
        <v>156686</v>
      </c>
      <c r="K69" s="274">
        <v>162856</v>
      </c>
      <c r="L69" s="274">
        <v>148094</v>
      </c>
      <c r="M69" s="258">
        <v>0.909</v>
      </c>
      <c r="N69" s="154"/>
      <c r="O69" s="154"/>
      <c r="P69" s="154"/>
      <c r="Q69" s="154"/>
      <c r="R69" s="154"/>
    </row>
    <row r="70" spans="1:18" ht="12.75" customHeight="1">
      <c r="A70" s="254" t="s">
        <v>91</v>
      </c>
      <c r="B70" s="259">
        <v>0</v>
      </c>
      <c r="C70" s="256">
        <v>0</v>
      </c>
      <c r="D70" s="256">
        <v>12</v>
      </c>
      <c r="E70" s="258">
        <v>0</v>
      </c>
      <c r="F70" s="259">
        <v>100</v>
      </c>
      <c r="G70" s="259">
        <v>100</v>
      </c>
      <c r="H70" s="256">
        <v>252</v>
      </c>
      <c r="I70" s="258">
        <v>2.52</v>
      </c>
      <c r="J70" s="274">
        <v>1080</v>
      </c>
      <c r="K70" s="274">
        <v>1180</v>
      </c>
      <c r="L70" s="274">
        <v>572</v>
      </c>
      <c r="M70" s="258">
        <v>0.485</v>
      </c>
      <c r="N70" s="154"/>
      <c r="O70" s="154"/>
      <c r="P70" s="154"/>
      <c r="Q70" s="154"/>
      <c r="R70" s="154"/>
    </row>
    <row r="71" spans="1:18" ht="12.75" customHeight="1">
      <c r="A71" s="254" t="s">
        <v>92</v>
      </c>
      <c r="B71" s="259">
        <v>0</v>
      </c>
      <c r="C71" s="256">
        <v>0</v>
      </c>
      <c r="D71" s="256">
        <v>0</v>
      </c>
      <c r="E71" s="258">
        <v>0</v>
      </c>
      <c r="F71" s="259">
        <v>0</v>
      </c>
      <c r="G71" s="259">
        <v>0</v>
      </c>
      <c r="H71" s="256">
        <v>0</v>
      </c>
      <c r="I71" s="258">
        <v>0</v>
      </c>
      <c r="J71" s="274">
        <v>0</v>
      </c>
      <c r="K71" s="274">
        <v>0</v>
      </c>
      <c r="L71" s="274">
        <v>196</v>
      </c>
      <c r="M71" s="258">
        <v>0</v>
      </c>
      <c r="N71" s="154"/>
      <c r="O71" s="154"/>
      <c r="P71" s="154"/>
      <c r="Q71" s="154"/>
      <c r="R71" s="154"/>
    </row>
    <row r="72" spans="1:18" ht="12.75" customHeight="1">
      <c r="A72" s="254" t="s">
        <v>93</v>
      </c>
      <c r="B72" s="259">
        <v>0</v>
      </c>
      <c r="C72" s="256">
        <v>0</v>
      </c>
      <c r="D72" s="256">
        <v>0</v>
      </c>
      <c r="E72" s="258">
        <v>0</v>
      </c>
      <c r="F72" s="259">
        <v>340</v>
      </c>
      <c r="G72" s="259">
        <v>340</v>
      </c>
      <c r="H72" s="256">
        <v>386</v>
      </c>
      <c r="I72" s="258">
        <v>1.135</v>
      </c>
      <c r="J72" s="274">
        <v>25725</v>
      </c>
      <c r="K72" s="274">
        <v>26065</v>
      </c>
      <c r="L72" s="274">
        <v>25640</v>
      </c>
      <c r="M72" s="258">
        <v>0.984</v>
      </c>
      <c r="N72" s="154"/>
      <c r="O72" s="154"/>
      <c r="P72" s="154"/>
      <c r="Q72" s="154"/>
      <c r="R72" s="154"/>
    </row>
    <row r="73" spans="1:18" ht="12.75" customHeight="1">
      <c r="A73" s="254" t="s">
        <v>94</v>
      </c>
      <c r="B73" s="259">
        <v>0</v>
      </c>
      <c r="C73" s="256">
        <v>0</v>
      </c>
      <c r="D73" s="256">
        <v>8</v>
      </c>
      <c r="E73" s="258">
        <v>0</v>
      </c>
      <c r="F73" s="259">
        <v>0</v>
      </c>
      <c r="G73" s="259">
        <v>0</v>
      </c>
      <c r="H73" s="256">
        <v>238</v>
      </c>
      <c r="I73" s="258">
        <v>0</v>
      </c>
      <c r="J73" s="274">
        <v>0</v>
      </c>
      <c r="K73" s="274">
        <v>0</v>
      </c>
      <c r="L73" s="274">
        <v>5597</v>
      </c>
      <c r="M73" s="258">
        <v>0</v>
      </c>
      <c r="N73" s="154"/>
      <c r="O73" s="154"/>
      <c r="P73" s="154"/>
      <c r="Q73" s="154"/>
      <c r="R73" s="154"/>
    </row>
    <row r="74" spans="1:18" ht="12.75" customHeight="1">
      <c r="A74" s="254" t="s">
        <v>95</v>
      </c>
      <c r="B74" s="259">
        <v>0</v>
      </c>
      <c r="C74" s="256">
        <v>0</v>
      </c>
      <c r="D74" s="256">
        <v>0</v>
      </c>
      <c r="E74" s="258">
        <v>0</v>
      </c>
      <c r="F74" s="259">
        <v>0</v>
      </c>
      <c r="G74" s="259">
        <v>0</v>
      </c>
      <c r="H74" s="256">
        <v>0</v>
      </c>
      <c r="I74" s="258">
        <v>0</v>
      </c>
      <c r="J74" s="274">
        <v>5522</v>
      </c>
      <c r="K74" s="274">
        <v>5522</v>
      </c>
      <c r="L74" s="274">
        <v>2070</v>
      </c>
      <c r="M74" s="258">
        <v>0.375</v>
      </c>
      <c r="N74" s="154"/>
      <c r="O74" s="154"/>
      <c r="P74" s="154"/>
      <c r="Q74" s="154"/>
      <c r="R74" s="154"/>
    </row>
    <row r="75" spans="1:18" ht="12.75" customHeight="1">
      <c r="A75" s="254" t="s">
        <v>96</v>
      </c>
      <c r="B75" s="259">
        <v>0</v>
      </c>
      <c r="C75" s="256">
        <v>0</v>
      </c>
      <c r="D75" s="256">
        <v>3</v>
      </c>
      <c r="E75" s="258">
        <v>0</v>
      </c>
      <c r="F75" s="259">
        <v>300</v>
      </c>
      <c r="G75" s="259">
        <v>300</v>
      </c>
      <c r="H75" s="256">
        <v>3786</v>
      </c>
      <c r="I75" s="258">
        <v>12.62</v>
      </c>
      <c r="J75" s="274">
        <v>14393</v>
      </c>
      <c r="K75" s="274">
        <v>14693</v>
      </c>
      <c r="L75" s="274">
        <v>23546</v>
      </c>
      <c r="M75" s="258">
        <v>1.603</v>
      </c>
      <c r="N75" s="154"/>
      <c r="O75" s="154"/>
      <c r="P75" s="154"/>
      <c r="Q75" s="154"/>
      <c r="R75" s="154"/>
    </row>
    <row r="76" spans="1:18" ht="12.75" customHeight="1">
      <c r="A76" s="254" t="s">
        <v>178</v>
      </c>
      <c r="B76" s="259">
        <v>0</v>
      </c>
      <c r="C76" s="256">
        <v>0</v>
      </c>
      <c r="D76" s="256">
        <v>0</v>
      </c>
      <c r="E76" s="258">
        <v>0</v>
      </c>
      <c r="F76" s="259">
        <v>0</v>
      </c>
      <c r="G76" s="259">
        <v>0</v>
      </c>
      <c r="H76" s="256">
        <v>10085</v>
      </c>
      <c r="I76" s="258">
        <v>0</v>
      </c>
      <c r="J76" s="274">
        <v>0</v>
      </c>
      <c r="K76" s="274">
        <v>0</v>
      </c>
      <c r="L76" s="274">
        <v>10085</v>
      </c>
      <c r="M76" s="258">
        <v>0</v>
      </c>
      <c r="N76" s="154"/>
      <c r="O76" s="154"/>
      <c r="P76" s="154"/>
      <c r="Q76" s="154"/>
      <c r="R76" s="154"/>
    </row>
    <row r="77" spans="1:18" ht="12.75" customHeight="1">
      <c r="A77" s="254" t="s">
        <v>97</v>
      </c>
      <c r="B77" s="259">
        <v>0</v>
      </c>
      <c r="C77" s="256">
        <v>0</v>
      </c>
      <c r="D77" s="256">
        <v>0</v>
      </c>
      <c r="E77" s="258">
        <v>0</v>
      </c>
      <c r="F77" s="259">
        <v>3500</v>
      </c>
      <c r="G77" s="259">
        <v>3500</v>
      </c>
      <c r="H77" s="256">
        <v>4708</v>
      </c>
      <c r="I77" s="258">
        <v>1.345</v>
      </c>
      <c r="J77" s="274">
        <v>0</v>
      </c>
      <c r="K77" s="274">
        <v>3500</v>
      </c>
      <c r="L77" s="274">
        <v>4708</v>
      </c>
      <c r="M77" s="258">
        <v>1.345</v>
      </c>
      <c r="N77" s="154"/>
      <c r="O77" s="154"/>
      <c r="P77" s="154"/>
      <c r="Q77" s="154"/>
      <c r="R77" s="154"/>
    </row>
    <row r="78" spans="1:18" ht="12.75" customHeight="1">
      <c r="A78" s="254" t="s">
        <v>98</v>
      </c>
      <c r="B78" s="259">
        <v>0</v>
      </c>
      <c r="C78" s="256">
        <v>0</v>
      </c>
      <c r="D78" s="256">
        <v>308</v>
      </c>
      <c r="E78" s="258">
        <v>0</v>
      </c>
      <c r="F78" s="259">
        <v>0</v>
      </c>
      <c r="G78" s="259">
        <v>0</v>
      </c>
      <c r="H78" s="256">
        <v>1033</v>
      </c>
      <c r="I78" s="258">
        <v>0</v>
      </c>
      <c r="J78" s="274">
        <v>0</v>
      </c>
      <c r="K78" s="274">
        <v>0</v>
      </c>
      <c r="L78" s="274">
        <v>1345</v>
      </c>
      <c r="M78" s="258">
        <v>0</v>
      </c>
      <c r="N78" s="154"/>
      <c r="O78" s="154"/>
      <c r="P78" s="154"/>
      <c r="Q78" s="154"/>
      <c r="R78" s="154"/>
    </row>
    <row r="79" spans="1:18" ht="12.75" customHeight="1">
      <c r="A79" s="254" t="s">
        <v>99</v>
      </c>
      <c r="B79" s="259">
        <v>0</v>
      </c>
      <c r="C79" s="256">
        <v>0</v>
      </c>
      <c r="D79" s="256">
        <v>11</v>
      </c>
      <c r="E79" s="258">
        <v>0</v>
      </c>
      <c r="F79" s="259">
        <v>0</v>
      </c>
      <c r="G79" s="259">
        <v>0</v>
      </c>
      <c r="H79" s="256">
        <v>36</v>
      </c>
      <c r="I79" s="258">
        <v>0</v>
      </c>
      <c r="J79" s="274">
        <v>0</v>
      </c>
      <c r="K79" s="274">
        <v>0</v>
      </c>
      <c r="L79" s="274">
        <v>284</v>
      </c>
      <c r="M79" s="258">
        <v>0</v>
      </c>
      <c r="N79" s="154"/>
      <c r="O79" s="154"/>
      <c r="P79" s="154"/>
      <c r="Q79" s="154"/>
      <c r="R79" s="154"/>
    </row>
    <row r="80" spans="1:18" ht="12.75" customHeight="1">
      <c r="A80" s="254" t="s">
        <v>100</v>
      </c>
      <c r="B80" s="259">
        <v>0</v>
      </c>
      <c r="C80" s="256">
        <v>0</v>
      </c>
      <c r="D80" s="256">
        <v>0</v>
      </c>
      <c r="E80" s="258">
        <v>0</v>
      </c>
      <c r="F80" s="259">
        <v>0</v>
      </c>
      <c r="G80" s="259">
        <v>0</v>
      </c>
      <c r="H80" s="256">
        <v>0</v>
      </c>
      <c r="I80" s="258">
        <v>0</v>
      </c>
      <c r="J80" s="274">
        <v>5514</v>
      </c>
      <c r="K80" s="274">
        <v>5514</v>
      </c>
      <c r="L80" s="274">
        <v>4320</v>
      </c>
      <c r="M80" s="258">
        <v>0.783</v>
      </c>
      <c r="N80" s="154"/>
      <c r="O80" s="154"/>
      <c r="P80" s="154"/>
      <c r="Q80" s="154"/>
      <c r="R80" s="154"/>
    </row>
    <row r="81" spans="1:18" ht="12.75" customHeight="1">
      <c r="A81" s="254" t="s">
        <v>101</v>
      </c>
      <c r="B81" s="259">
        <v>0</v>
      </c>
      <c r="C81" s="256">
        <v>0</v>
      </c>
      <c r="D81" s="256">
        <v>0</v>
      </c>
      <c r="E81" s="258">
        <v>0</v>
      </c>
      <c r="F81" s="259">
        <v>0</v>
      </c>
      <c r="G81" s="259">
        <v>0</v>
      </c>
      <c r="H81" s="256">
        <v>0</v>
      </c>
      <c r="I81" s="258">
        <v>0</v>
      </c>
      <c r="J81" s="274">
        <v>0</v>
      </c>
      <c r="K81" s="274">
        <v>0</v>
      </c>
      <c r="L81" s="274">
        <v>468</v>
      </c>
      <c r="M81" s="258">
        <v>0</v>
      </c>
      <c r="N81" s="154"/>
      <c r="O81" s="154"/>
      <c r="P81" s="154"/>
      <c r="Q81" s="154"/>
      <c r="R81" s="154"/>
    </row>
    <row r="82" spans="1:18" ht="12.75" customHeight="1">
      <c r="A82" s="254" t="s">
        <v>102</v>
      </c>
      <c r="B82" s="259">
        <v>100</v>
      </c>
      <c r="C82" s="256">
        <v>100</v>
      </c>
      <c r="D82" s="256">
        <v>0</v>
      </c>
      <c r="E82" s="258">
        <v>0</v>
      </c>
      <c r="F82" s="259">
        <v>78313</v>
      </c>
      <c r="G82" s="259">
        <v>78704</v>
      </c>
      <c r="H82" s="256">
        <v>220066</v>
      </c>
      <c r="I82" s="258">
        <v>2.796</v>
      </c>
      <c r="J82" s="274">
        <v>4671</v>
      </c>
      <c r="K82" s="274">
        <v>83475</v>
      </c>
      <c r="L82" s="274">
        <v>220853</v>
      </c>
      <c r="M82" s="258">
        <v>2.646</v>
      </c>
      <c r="N82" s="154"/>
      <c r="O82" s="154"/>
      <c r="P82" s="154"/>
      <c r="Q82" s="154"/>
      <c r="R82" s="154"/>
    </row>
    <row r="83" spans="1:18" ht="12.75" customHeight="1" thickBot="1">
      <c r="A83" s="264" t="s">
        <v>111</v>
      </c>
      <c r="B83" s="268">
        <v>0</v>
      </c>
      <c r="C83" s="266">
        <v>0</v>
      </c>
      <c r="D83" s="266">
        <v>0</v>
      </c>
      <c r="E83" s="258">
        <v>0</v>
      </c>
      <c r="F83" s="268">
        <v>42600</v>
      </c>
      <c r="G83" s="268">
        <v>42600</v>
      </c>
      <c r="H83" s="266">
        <v>49352</v>
      </c>
      <c r="I83" s="258">
        <v>1.158</v>
      </c>
      <c r="J83" s="274">
        <v>0</v>
      </c>
      <c r="K83" s="274">
        <v>42600</v>
      </c>
      <c r="L83" s="274">
        <v>49352</v>
      </c>
      <c r="M83" s="258">
        <v>1.158</v>
      </c>
      <c r="N83" s="154"/>
      <c r="O83" s="154"/>
      <c r="P83" s="154"/>
      <c r="Q83" s="154"/>
      <c r="R83" s="154"/>
    </row>
    <row r="84" spans="1:18" ht="12.75" customHeight="1" thickBot="1">
      <c r="A84" s="243" t="s">
        <v>103</v>
      </c>
      <c r="B84" s="278">
        <f>B56-B68</f>
        <v>2250</v>
      </c>
      <c r="C84" s="278">
        <f aca="true" t="shared" si="1" ref="C84:L84">C56-C68</f>
        <v>2250</v>
      </c>
      <c r="D84" s="278">
        <f t="shared" si="1"/>
        <v>2433</v>
      </c>
      <c r="E84" s="271">
        <v>1.081</v>
      </c>
      <c r="F84" s="278">
        <f t="shared" si="1"/>
        <v>656020</v>
      </c>
      <c r="G84" s="278">
        <f t="shared" si="1"/>
        <v>634504</v>
      </c>
      <c r="H84" s="278">
        <f t="shared" si="1"/>
        <v>217878</v>
      </c>
      <c r="I84" s="271">
        <v>0.343</v>
      </c>
      <c r="J84" s="278">
        <f t="shared" si="1"/>
        <v>40104</v>
      </c>
      <c r="K84" s="278">
        <f t="shared" si="1"/>
        <v>676338</v>
      </c>
      <c r="L84" s="278">
        <f t="shared" si="1"/>
        <v>261241</v>
      </c>
      <c r="M84" s="271">
        <v>0.386</v>
      </c>
      <c r="N84" s="154"/>
      <c r="O84" s="154"/>
      <c r="P84" s="154"/>
      <c r="Q84" s="154"/>
      <c r="R84" s="154"/>
    </row>
    <row r="85" spans="1:18" ht="12.75" customHeight="1">
      <c r="A85" s="279" t="s">
        <v>104</v>
      </c>
      <c r="B85" s="222"/>
      <c r="C85" s="223"/>
      <c r="D85" s="280">
        <f>SUM(D86:D89)</f>
        <v>620</v>
      </c>
      <c r="E85" s="281"/>
      <c r="F85" s="282"/>
      <c r="G85" s="280"/>
      <c r="H85" s="280">
        <f>SUM(H86:H89)</f>
        <v>122679</v>
      </c>
      <c r="I85" s="281"/>
      <c r="J85" s="282"/>
      <c r="K85" s="280"/>
      <c r="L85" s="280">
        <f>SUM(L86:L89)</f>
        <v>164611</v>
      </c>
      <c r="M85" s="225"/>
      <c r="N85" s="154"/>
      <c r="O85" s="154"/>
      <c r="P85" s="216"/>
      <c r="Q85" s="154"/>
      <c r="R85" s="154"/>
    </row>
    <row r="86" spans="1:18" ht="12.75" customHeight="1">
      <c r="A86" s="226" t="s">
        <v>105</v>
      </c>
      <c r="B86" s="230"/>
      <c r="C86" s="231"/>
      <c r="D86" s="231">
        <v>0</v>
      </c>
      <c r="E86" s="283"/>
      <c r="F86" s="230"/>
      <c r="G86" s="231"/>
      <c r="H86" s="231">
        <v>1954</v>
      </c>
      <c r="I86" s="283"/>
      <c r="J86" s="230"/>
      <c r="K86" s="231"/>
      <c r="L86" s="231">
        <v>4223</v>
      </c>
      <c r="M86" s="233"/>
      <c r="N86" s="154"/>
      <c r="O86" s="154"/>
      <c r="P86" s="216"/>
      <c r="Q86" s="154"/>
      <c r="R86" s="154"/>
    </row>
    <row r="87" spans="1:18" ht="12.75" customHeight="1">
      <c r="A87" s="226" t="s">
        <v>106</v>
      </c>
      <c r="B87" s="230"/>
      <c r="C87" s="231"/>
      <c r="D87" s="231">
        <v>88</v>
      </c>
      <c r="E87" s="283"/>
      <c r="F87" s="230"/>
      <c r="G87" s="231"/>
      <c r="H87" s="231">
        <v>72</v>
      </c>
      <c r="I87" s="283"/>
      <c r="J87" s="230"/>
      <c r="K87" s="231"/>
      <c r="L87" s="231">
        <v>23039</v>
      </c>
      <c r="M87" s="233"/>
      <c r="N87" s="154"/>
      <c r="O87" s="154"/>
      <c r="P87" s="303"/>
      <c r="Q87" s="154"/>
      <c r="R87" s="154"/>
    </row>
    <row r="88" spans="1:18" ht="12.75" customHeight="1">
      <c r="A88" s="226" t="s">
        <v>107</v>
      </c>
      <c r="B88" s="230"/>
      <c r="C88" s="231"/>
      <c r="D88" s="231">
        <v>532</v>
      </c>
      <c r="E88" s="283"/>
      <c r="F88" s="230"/>
      <c r="G88" s="231"/>
      <c r="H88" s="231">
        <v>3273</v>
      </c>
      <c r="I88" s="283"/>
      <c r="J88" s="230"/>
      <c r="K88" s="231"/>
      <c r="L88" s="231">
        <v>19969</v>
      </c>
      <c r="M88" s="233"/>
      <c r="N88" s="154"/>
      <c r="O88" s="154"/>
      <c r="P88" s="154"/>
      <c r="Q88" s="154"/>
      <c r="R88" s="154"/>
    </row>
    <row r="89" spans="1:18" ht="12.75" customHeight="1" thickBot="1">
      <c r="A89" s="285" t="s">
        <v>108</v>
      </c>
      <c r="B89" s="239"/>
      <c r="C89" s="240"/>
      <c r="D89" s="240">
        <v>0</v>
      </c>
      <c r="E89" s="242"/>
      <c r="F89" s="239"/>
      <c r="G89" s="240"/>
      <c r="H89" s="240">
        <v>117380</v>
      </c>
      <c r="I89" s="242"/>
      <c r="J89" s="239"/>
      <c r="K89" s="240"/>
      <c r="L89" s="240">
        <v>117380</v>
      </c>
      <c r="M89" s="287"/>
      <c r="N89" s="154"/>
      <c r="O89" s="154"/>
      <c r="P89" s="154"/>
      <c r="Q89" s="154"/>
      <c r="R89" s="154"/>
    </row>
    <row r="90" spans="1:18" ht="12.75">
      <c r="A90" s="154"/>
      <c r="B90" s="289"/>
      <c r="C90" s="289"/>
      <c r="D90" s="289"/>
      <c r="E90" s="288"/>
      <c r="F90" s="289"/>
      <c r="G90" s="289"/>
      <c r="H90" s="289"/>
      <c r="I90" s="288"/>
      <c r="J90" s="289"/>
      <c r="K90" s="289"/>
      <c r="L90" s="289"/>
      <c r="M90" s="288"/>
      <c r="N90" s="154"/>
      <c r="O90" s="154"/>
      <c r="P90" s="154"/>
      <c r="Q90" s="154"/>
      <c r="R90" s="154"/>
    </row>
    <row r="91" spans="1:18" ht="12.75">
      <c r="A91" s="154"/>
      <c r="B91" s="289"/>
      <c r="C91" s="289"/>
      <c r="D91" s="289"/>
      <c r="E91" s="288"/>
      <c r="F91" s="289"/>
      <c r="G91" s="289"/>
      <c r="H91" s="289"/>
      <c r="I91" s="288"/>
      <c r="J91" s="289"/>
      <c r="K91" s="289"/>
      <c r="L91" s="289"/>
      <c r="M91" s="288"/>
      <c r="N91" s="154"/>
      <c r="O91" s="154"/>
      <c r="P91" s="154"/>
      <c r="Q91" s="154"/>
      <c r="R91" s="154"/>
    </row>
    <row r="92" spans="1:13" ht="12.75">
      <c r="A92" s="154"/>
      <c r="B92" s="289"/>
      <c r="C92" s="289"/>
      <c r="D92" s="289"/>
      <c r="E92" s="288"/>
      <c r="F92" s="289"/>
      <c r="G92" s="289"/>
      <c r="H92" s="289"/>
      <c r="I92" s="288"/>
      <c r="J92" s="289"/>
      <c r="K92" s="289"/>
      <c r="L92" s="289"/>
      <c r="M92" s="288"/>
    </row>
    <row r="93" spans="1:13" ht="12.75">
      <c r="A93" s="154"/>
      <c r="B93" s="289"/>
      <c r="C93" s="289"/>
      <c r="D93" s="289"/>
      <c r="E93" s="288"/>
      <c r="F93" s="289"/>
      <c r="G93" s="289"/>
      <c r="H93" s="289"/>
      <c r="I93" s="288"/>
      <c r="J93" s="289"/>
      <c r="K93" s="289"/>
      <c r="L93" s="289"/>
      <c r="M93" s="288"/>
    </row>
    <row r="94" spans="1:13" ht="12.75">
      <c r="A94" s="154"/>
      <c r="B94" s="289"/>
      <c r="C94" s="289"/>
      <c r="D94" s="289"/>
      <c r="E94" s="288"/>
      <c r="F94" s="289"/>
      <c r="G94" s="289"/>
      <c r="H94" s="289"/>
      <c r="I94" s="288"/>
      <c r="J94" s="289"/>
      <c r="K94" s="289"/>
      <c r="L94" s="289"/>
      <c r="M94" s="288"/>
    </row>
    <row r="95" spans="1:13" ht="12.75">
      <c r="A95" s="154"/>
      <c r="B95" s="289"/>
      <c r="C95" s="289"/>
      <c r="D95" s="289"/>
      <c r="E95" s="288"/>
      <c r="F95" s="289"/>
      <c r="G95" s="289"/>
      <c r="H95" s="289"/>
      <c r="I95" s="288"/>
      <c r="J95" s="289"/>
      <c r="K95" s="289"/>
      <c r="L95" s="289"/>
      <c r="M95" s="288"/>
    </row>
    <row r="96" spans="1:13" ht="12.75">
      <c r="A96" s="154"/>
      <c r="B96" s="289"/>
      <c r="C96" s="289"/>
      <c r="D96" s="289"/>
      <c r="E96" s="288"/>
      <c r="F96" s="289"/>
      <c r="G96" s="289"/>
      <c r="H96" s="289"/>
      <c r="I96" s="288"/>
      <c r="J96" s="289"/>
      <c r="K96" s="289"/>
      <c r="L96" s="289"/>
      <c r="M96" s="288"/>
    </row>
    <row r="97" spans="1:13" ht="12.75">
      <c r="A97" s="154"/>
      <c r="B97" s="289"/>
      <c r="C97" s="289"/>
      <c r="D97" s="289"/>
      <c r="E97" s="288"/>
      <c r="F97" s="289"/>
      <c r="G97" s="289"/>
      <c r="H97" s="289"/>
      <c r="I97" s="288"/>
      <c r="J97" s="289"/>
      <c r="K97" s="289"/>
      <c r="L97" s="289"/>
      <c r="M97" s="288"/>
    </row>
    <row r="98" spans="1:13" ht="12.75">
      <c r="A98" s="154"/>
      <c r="B98" s="289"/>
      <c r="C98" s="289"/>
      <c r="D98" s="289"/>
      <c r="E98" s="288"/>
      <c r="F98" s="289"/>
      <c r="G98" s="289"/>
      <c r="H98" s="289"/>
      <c r="I98" s="288"/>
      <c r="J98" s="289"/>
      <c r="K98" s="289"/>
      <c r="L98" s="289"/>
      <c r="M98" s="288"/>
    </row>
    <row r="99" spans="1:13" ht="12.75">
      <c r="A99" s="154"/>
      <c r="B99" s="289"/>
      <c r="C99" s="289"/>
      <c r="D99" s="289"/>
      <c r="E99" s="288"/>
      <c r="F99" s="289"/>
      <c r="G99" s="289"/>
      <c r="H99" s="289"/>
      <c r="I99" s="288"/>
      <c r="J99" s="289"/>
      <c r="K99" s="289"/>
      <c r="L99" s="289"/>
      <c r="M99" s="288"/>
    </row>
    <row r="100" spans="1:13" ht="12.75">
      <c r="A100" s="154"/>
      <c r="B100" s="289"/>
      <c r="C100" s="289"/>
      <c r="D100" s="289"/>
      <c r="E100" s="288"/>
      <c r="F100" s="289"/>
      <c r="G100" s="289"/>
      <c r="H100" s="289"/>
      <c r="I100" s="288"/>
      <c r="J100" s="289"/>
      <c r="K100" s="289"/>
      <c r="L100" s="289"/>
      <c r="M100" s="288"/>
    </row>
    <row r="101" spans="1:13" ht="12.75">
      <c r="A101" s="154"/>
      <c r="B101" s="289"/>
      <c r="C101" s="289"/>
      <c r="D101" s="289"/>
      <c r="E101" s="288"/>
      <c r="F101" s="289"/>
      <c r="G101" s="289"/>
      <c r="H101" s="289"/>
      <c r="I101" s="288"/>
      <c r="J101" s="289"/>
      <c r="K101" s="289"/>
      <c r="L101" s="289"/>
      <c r="M101" s="154"/>
    </row>
    <row r="102" spans="1:13" ht="12.75">
      <c r="A102" s="154"/>
      <c r="B102" s="289"/>
      <c r="C102" s="289"/>
      <c r="D102" s="289"/>
      <c r="E102" s="288"/>
      <c r="F102" s="289"/>
      <c r="G102" s="289"/>
      <c r="H102" s="289"/>
      <c r="I102" s="288"/>
      <c r="J102" s="289"/>
      <c r="K102" s="289"/>
      <c r="L102" s="289"/>
      <c r="M102" s="154"/>
    </row>
    <row r="103" spans="1:13" ht="12.75">
      <c r="A103" s="154"/>
      <c r="B103" s="289"/>
      <c r="C103" s="289"/>
      <c r="D103" s="289"/>
      <c r="E103" s="288"/>
      <c r="F103" s="289"/>
      <c r="G103" s="289"/>
      <c r="H103" s="289"/>
      <c r="I103" s="288"/>
      <c r="J103" s="289"/>
      <c r="K103" s="289"/>
      <c r="L103" s="289"/>
      <c r="M103" s="154"/>
    </row>
    <row r="104" spans="1:13" ht="12.75">
      <c r="A104" s="154"/>
      <c r="B104" s="289"/>
      <c r="C104" s="289"/>
      <c r="D104" s="289"/>
      <c r="E104" s="288"/>
      <c r="F104" s="289"/>
      <c r="G104" s="289"/>
      <c r="H104" s="289"/>
      <c r="I104" s="288"/>
      <c r="J104" s="289"/>
      <c r="K104" s="289"/>
      <c r="L104" s="289"/>
      <c r="M104" s="154"/>
    </row>
    <row r="105" spans="1:13" ht="12.75">
      <c r="A105" s="154"/>
      <c r="B105" s="289"/>
      <c r="C105" s="289"/>
      <c r="D105" s="289"/>
      <c r="E105" s="288"/>
      <c r="F105" s="289"/>
      <c r="G105" s="289"/>
      <c r="H105" s="289"/>
      <c r="I105" s="288"/>
      <c r="J105" s="289"/>
      <c r="K105" s="289"/>
      <c r="L105" s="289"/>
      <c r="M105" s="154"/>
    </row>
  </sheetData>
  <sheetProtection/>
  <mergeCells count="14">
    <mergeCell ref="A45:R45"/>
    <mergeCell ref="B47:E47"/>
    <mergeCell ref="F47:I47"/>
    <mergeCell ref="J47:M47"/>
    <mergeCell ref="A46:K46"/>
    <mergeCell ref="L46:M46"/>
    <mergeCell ref="A47:A48"/>
    <mergeCell ref="F2:I2"/>
    <mergeCell ref="J2:M2"/>
    <mergeCell ref="O2:R2"/>
    <mergeCell ref="Q1:R1"/>
    <mergeCell ref="A1:P1"/>
    <mergeCell ref="A2:A3"/>
    <mergeCell ref="B2:E2"/>
  </mergeCells>
  <printOptions horizontalCentered="1"/>
  <pageMargins left="0.45" right="0" top="0.3937007874015748" bottom="0.39" header="0.15748031496062992" footer="0.22"/>
  <pageSetup horizontalDpi="300" verticalDpi="300" orientation="landscape" paperSize="9" scale="85" r:id="rId1"/>
  <headerFooter alignWithMargins="0">
    <oddFooter>&amp;L&amp;"Times New Roman CE,Obyčejné"&amp;8Rozbor za rok 2002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ObÚ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jericho</dc:creator>
  <cp:keywords/>
  <dc:description/>
  <cp:lastModifiedBy>lukas.vacek</cp:lastModifiedBy>
  <cp:lastPrinted>2005-02-07T08:35:29Z</cp:lastPrinted>
  <dcterms:created xsi:type="dcterms:W3CDTF">2000-01-19T12:05:13Z</dcterms:created>
  <dcterms:modified xsi:type="dcterms:W3CDTF">2018-04-16T08:01:26Z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547241819</vt:i4>
  </property>
  <property fmtid="{D5CDD505-2E9C-101B-9397-08002B2CF9AE}" pid="3" name="_EmailSubject">
    <vt:lpwstr>ROZBOR 2002 tabulky.xls</vt:lpwstr>
  </property>
  <property fmtid="{D5CDD505-2E9C-101B-9397-08002B2CF9AE}" pid="4" name="_AuthorEmail">
    <vt:lpwstr>zdenek.pechar@p5.mepnet.cz</vt:lpwstr>
  </property>
  <property fmtid="{D5CDD505-2E9C-101B-9397-08002B2CF9AE}" pid="5" name="_AuthorEmailDisplayName">
    <vt:lpwstr>Pechar Zdeněk, Ing.</vt:lpwstr>
  </property>
  <property fmtid="{D5CDD505-2E9C-101B-9397-08002B2CF9AE}" pid="6" name="_ReviewingToolsShownOnce">
    <vt:lpwstr/>
  </property>
</Properties>
</file>