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320" yWindow="0" windowWidth="19320" windowHeight="13320" tabRatio="898" activeTab="0"/>
  </bookViews>
  <sheets>
    <sheet name="příjmy" sheetId="1" r:id="rId1"/>
    <sheet name="graf příjmy" sheetId="2" r:id="rId2"/>
    <sheet name="výdaje " sheetId="3" r:id="rId3"/>
    <sheet name="graf výdaje" sheetId="4" r:id="rId4"/>
    <sheet name="investiční výdaje" sheetId="5" r:id="rId5"/>
    <sheet name="odpisy" sheetId="6" r:id="rId6"/>
    <sheet name="zdaň.č." sheetId="7" r:id="rId7"/>
    <sheet name="ost. zdaň.č." sheetId="8" r:id="rId8"/>
    <sheet name="rozpočtový výhled" sheetId="9" r:id="rId9"/>
    <sheet name="0134, 0143," sheetId="10" r:id="rId10"/>
    <sheet name="0144,0145" sheetId="11" r:id="rId11"/>
    <sheet name="0241Ž. 0241 D,0242" sheetId="12" r:id="rId12"/>
    <sheet name=" 0341" sheetId="13" r:id="rId13"/>
    <sheet name="0440" sheetId="14" r:id="rId14"/>
    <sheet name="04 (ZŠ,MŠ)" sheetId="15" r:id="rId15"/>
    <sheet name="0441, 0442, " sheetId="16" r:id="rId16"/>
    <sheet name="05" sheetId="17" r:id="rId17"/>
    <sheet name="0539" sheetId="18" r:id="rId18"/>
    <sheet name="CSOP" sheetId="19" r:id="rId19"/>
    <sheet name="0542" sheetId="20" r:id="rId20"/>
    <sheet name="0608,0624, 0626" sheetId="21" r:id="rId21"/>
    <sheet name="0634, 0638" sheetId="22" r:id="rId22"/>
    <sheet name="0640,0642" sheetId="23" r:id="rId23"/>
    <sheet name="0737, 0739" sheetId="24" r:id="rId24"/>
    <sheet name="0838,0839,0841,0842,0843, 0844," sheetId="25" r:id="rId25"/>
    <sheet name="0909" sheetId="26" r:id="rId26"/>
    <sheet name="0912" sheetId="27" r:id="rId27"/>
    <sheet name="0924" sheetId="28" r:id="rId28"/>
    <sheet name="0926" sheetId="29" r:id="rId29"/>
    <sheet name="0926SF" sheetId="30" r:id="rId30"/>
    <sheet name="0937, 0938, " sheetId="31" r:id="rId31"/>
    <sheet name="0942, 0944 " sheetId="32" r:id="rId32"/>
    <sheet name="10" sheetId="33" r:id="rId33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_xlnm.Print_Area" localSheetId="12">' 0341'!$A$1:$F$19</definedName>
    <definedName name="_xlnm.Print_Area" localSheetId="9">'0134, 0143,'!$A$1:$C$11</definedName>
    <definedName name="_xlnm.Print_Area" localSheetId="10">'0144,0145'!$A$1:$D$21</definedName>
    <definedName name="_xlnm.Print_Area" localSheetId="11">'0241Ž. 0241 D,0242'!$A$1:$I$45</definedName>
    <definedName name="_xlnm.Print_Area" localSheetId="13">'0440'!$A$1:$E$41</definedName>
    <definedName name="_xlnm.Print_Area" localSheetId="15">'0441, 0442, '!$A$1:$E$31</definedName>
    <definedName name="_xlnm.Print_Area" localSheetId="16">'05'!$A$1:$K$31</definedName>
    <definedName name="_xlnm.Print_Area" localSheetId="17">'0539'!$A$1:$G$39</definedName>
    <definedName name="_xlnm.Print_Area" localSheetId="19">'0542'!$A$1:$D$5</definedName>
    <definedName name="_xlnm.Print_Area" localSheetId="20">'0608,0624, 0626'!$A$1:$D$32</definedName>
    <definedName name="_xlnm.Print_Area" localSheetId="21">'0634, 0638'!$A$1:$J$31</definedName>
    <definedName name="_xlnm.Print_Area" localSheetId="22">'0640,0642'!$A$1:$J$41</definedName>
    <definedName name="_xlnm.Print_Area" localSheetId="23">'0737, 0739'!$A$1:$E$36</definedName>
    <definedName name="_xlnm.Print_Area" localSheetId="24">'0838,0839,0841,0842,0843, 0844,'!$A$1:$E$67</definedName>
    <definedName name="_xlnm.Print_Area" localSheetId="26">'0912'!$A$1:$D$44</definedName>
    <definedName name="_xlnm.Print_Area" localSheetId="27">'0924'!$A$1:$C$29</definedName>
    <definedName name="_xlnm.Print_Area" localSheetId="28">'0926'!$A$1:$E$40</definedName>
    <definedName name="_xlnm.Print_Area" localSheetId="29">'0926SF'!$A$1:$D$11</definedName>
    <definedName name="_xlnm.Print_Area" localSheetId="30">'0937, 0938, '!$A$1:$F$54</definedName>
    <definedName name="_xlnm.Print_Area" localSheetId="31">'0942, 0944 '!$A$1:$C$33</definedName>
    <definedName name="_xlnm.Print_Area" localSheetId="32">'10'!$A$1:$E$16</definedName>
    <definedName name="_xlnm.Print_Area" localSheetId="18">'CSOP'!$A$1:$C$10</definedName>
    <definedName name="_xlnm.Print_Area" localSheetId="1">'graf příjmy'!$A$1:$C$24</definedName>
    <definedName name="_xlnm.Print_Area" localSheetId="3">'graf výdaje'!$A$1:$C$28</definedName>
    <definedName name="_xlnm.Print_Area" localSheetId="4">'investiční výdaje'!$A$1:$C$69</definedName>
    <definedName name="_xlnm.Print_Area" localSheetId="7">'ost. zdaň.č.'!$A$1:$K$29</definedName>
    <definedName name="_xlnm.Print_Area" localSheetId="0">'příjmy'!$A$1:$G$46</definedName>
    <definedName name="_xlnm.Print_Area" localSheetId="8">'rozpočtový výhled'!$A$1:$H$19</definedName>
    <definedName name="_xlnm.Print_Area" localSheetId="2">'výdaje '!$A$1:$G$53</definedName>
    <definedName name="_xlnm.Print_Area" localSheetId="6">'zdaň.č.'!$A$1:$N$30</definedName>
  </definedNames>
  <calcPr fullCalcOnLoad="1"/>
</workbook>
</file>

<file path=xl/sharedStrings.xml><?xml version="1.0" encoding="utf-8"?>
<sst xmlns="http://schemas.openxmlformats.org/spreadsheetml/2006/main" count="1097" uniqueCount="696">
  <si>
    <t>5494 -Neinvestiční transfery obyvatelstvu</t>
  </si>
  <si>
    <t>Areál Klikatá</t>
  </si>
  <si>
    <t>Odbor</t>
  </si>
  <si>
    <t>Středisko</t>
  </si>
  <si>
    <t>zůst. cena prodaného majetku</t>
  </si>
  <si>
    <t>Daň z příjmu   (19 %)</t>
  </si>
  <si>
    <t>prodej majetku - privatizace</t>
  </si>
  <si>
    <t>prodej majetku - statut</t>
  </si>
  <si>
    <t xml:space="preserve">               FINANČNÍ PLÁN ZDAŇOVANÉ ČINNOSTI NA ROK 2012</t>
  </si>
  <si>
    <t>označení střediska</t>
  </si>
  <si>
    <t>Centra 
středisko Machatého</t>
  </si>
  <si>
    <t>Centra 
středisko správa bytů a NP v SVJ</t>
  </si>
  <si>
    <t>Centra 
středisko J. Plachty</t>
  </si>
  <si>
    <t>Centra 
středisko Staropramenná</t>
  </si>
  <si>
    <t>Poliklinika Kartouzská</t>
  </si>
  <si>
    <t>Poliklinika Barrandov</t>
  </si>
  <si>
    <t>Ostatní zdaňovaná činnost</t>
  </si>
  <si>
    <t>Ostatní zdaňovaná činnost 
středisko Elišky Peškové</t>
  </si>
  <si>
    <t>Centra 
středisko nebytové prostory</t>
  </si>
  <si>
    <t>Sportovní centrum Barrandov</t>
  </si>
  <si>
    <t>OSV</t>
  </si>
  <si>
    <t xml:space="preserve">            FINANČNÍ PLÁN OSTATNÍ ZDAŇOVANÉ ČINNOSTI NA ROK 2012</t>
  </si>
  <si>
    <t>Fond rezerv a rozvoje</t>
  </si>
  <si>
    <t>Půjčka MČ Lipence</t>
  </si>
  <si>
    <t>Sociální fond</t>
  </si>
  <si>
    <t>Ostatní ivestiční transfery od rozpočtů územní úrovně</t>
  </si>
  <si>
    <t>Ostatní neinvestiční transfery od rozpočtů územní úrovně</t>
  </si>
  <si>
    <t xml:space="preserve">                   ROZPOČET NA ROK 2012</t>
  </si>
  <si>
    <t xml:space="preserve">                 ROZPOČET NA ROK 2012</t>
  </si>
  <si>
    <t>Ostatní příjmy z fin. vypořádání předchozích let</t>
  </si>
  <si>
    <t>5168 - Služby zpracování dat</t>
  </si>
  <si>
    <t>5137 - DHM</t>
  </si>
  <si>
    <t>5151 - Voda</t>
  </si>
  <si>
    <t>5172 - Programové vybavení</t>
  </si>
  <si>
    <t>6121 - Budovy, stavby</t>
  </si>
  <si>
    <t>5167 - Služební školení a vzděl.</t>
  </si>
  <si>
    <t>Výdaje celkem</t>
  </si>
  <si>
    <t>5139 - Nákup materiálu</t>
  </si>
  <si>
    <t>5153 - Plyn</t>
  </si>
  <si>
    <t>5161 - Služby pošt</t>
  </si>
  <si>
    <t>5166 - Právní služby</t>
  </si>
  <si>
    <t>5169 - Nákup služeb</t>
  </si>
  <si>
    <t>5171 - Opravy a udržování</t>
  </si>
  <si>
    <t>Název školy</t>
  </si>
  <si>
    <t>ZŠ Nepomucká</t>
  </si>
  <si>
    <t>ZŠ Plzeňská</t>
  </si>
  <si>
    <t xml:space="preserve">ZŠ Weberova </t>
  </si>
  <si>
    <t>FZŠ Drtinova</t>
  </si>
  <si>
    <t>ZŠ U Santošky + MŠ</t>
  </si>
  <si>
    <t>ZŠ Podbělohorská</t>
  </si>
  <si>
    <t>ZŠ Kořenského</t>
  </si>
  <si>
    <t>MŠ Beníškové</t>
  </si>
  <si>
    <t>MŠ Kudrnova</t>
  </si>
  <si>
    <t>MŠ Kroupova</t>
  </si>
  <si>
    <t>MŠ Nad Palatou</t>
  </si>
  <si>
    <t>MŠ Hlubočepská</t>
  </si>
  <si>
    <t>MŠ Trojdílná</t>
  </si>
  <si>
    <t>MŠ Podbělohorská</t>
  </si>
  <si>
    <t>MŠ Peroutkova</t>
  </si>
  <si>
    <t>MŠ U železnič. mostu</t>
  </si>
  <si>
    <t>MŠ Nám. 14. října</t>
  </si>
  <si>
    <t>MŠ Kurandové</t>
  </si>
  <si>
    <t>MŠ Lohniského 830</t>
  </si>
  <si>
    <t>MŠ Lohniského 851</t>
  </si>
  <si>
    <t>MŠ Peškova</t>
  </si>
  <si>
    <t>MŠ Tréglova</t>
  </si>
  <si>
    <t>5162 - Telefonní poplatky</t>
  </si>
  <si>
    <t>5173 - Cestovné</t>
  </si>
  <si>
    <t>5175 - Pohoštění</t>
  </si>
  <si>
    <t>5154 - El. energie</t>
  </si>
  <si>
    <t>Správní poplatky</t>
  </si>
  <si>
    <t>Pobytové poplatky</t>
  </si>
  <si>
    <t>Daň z nemovitosti</t>
  </si>
  <si>
    <t>Příjmy z úroků</t>
  </si>
  <si>
    <t xml:space="preserve">Pokuty </t>
  </si>
  <si>
    <t xml:space="preserve">Nahodilé příjmy </t>
  </si>
  <si>
    <t xml:space="preserve">VLASTNÍ  PŘÍJMY  CELKEM </t>
  </si>
  <si>
    <t>Převody z vlast. hosp. činnosti</t>
  </si>
  <si>
    <t xml:space="preserve">C E L K E M    P Ř Í J M Y  </t>
  </si>
  <si>
    <t>neinvestiční</t>
  </si>
  <si>
    <t>granty</t>
  </si>
  <si>
    <t>5032 - Zdravotní pojištění</t>
  </si>
  <si>
    <t>5164 - Nájemné</t>
  </si>
  <si>
    <t>5166 - Konzultační, poradenské a právní služby</t>
  </si>
  <si>
    <t>5192 - Neinvestiční příspěvek</t>
  </si>
  <si>
    <t>5011 - Platy zaměstnanců</t>
  </si>
  <si>
    <t>5024 - Odstupné</t>
  </si>
  <si>
    <t>5031 - Sociální zabezpečení</t>
  </si>
  <si>
    <t>5361 - Nákup kolků</t>
  </si>
  <si>
    <t>6111 - Programové vybavení</t>
  </si>
  <si>
    <t>5163 - Služby peněžních ústavů</t>
  </si>
  <si>
    <t>5492 - Dary obyvatelstvu</t>
  </si>
  <si>
    <t>5166 - Konzultační, porad. a právní služby</t>
  </si>
  <si>
    <t>CELKEM</t>
  </si>
  <si>
    <t>nájmy z bytů</t>
  </si>
  <si>
    <t>nájmy z pozemků</t>
  </si>
  <si>
    <t>úroky z účtu</t>
  </si>
  <si>
    <t>jiné ostatní výnosy</t>
  </si>
  <si>
    <t>prodej majetku-privatizace</t>
  </si>
  <si>
    <t>prodej majetku-statut</t>
  </si>
  <si>
    <t>pokuty, penále</t>
  </si>
  <si>
    <t>odhady, znalecké posudky</t>
  </si>
  <si>
    <t>odměna za správu</t>
  </si>
  <si>
    <t>inženýring</t>
  </si>
  <si>
    <t>ostatní služby</t>
  </si>
  <si>
    <t>úklid chodníků</t>
  </si>
  <si>
    <t>jiné ostatní náklady</t>
  </si>
  <si>
    <t>materiálové náklady</t>
  </si>
  <si>
    <t>odměna za privatizaci</t>
  </si>
  <si>
    <t xml:space="preserve">P Ř Í J M Y  </t>
  </si>
  <si>
    <t>Převody ze zdaňované činnosti</t>
  </si>
  <si>
    <t>nájmy z nebytových prostor</t>
  </si>
  <si>
    <t>Poplatek ze psů</t>
  </si>
  <si>
    <t>Poplatek za užívání veřejného prostranství</t>
  </si>
  <si>
    <t>Poplatek ze vstupného</t>
  </si>
  <si>
    <t>Poplatek z ubytovací kapacity</t>
  </si>
  <si>
    <t>Ú H R N</t>
  </si>
  <si>
    <t xml:space="preserve">Splátky půjček do sociálního  fondu </t>
  </si>
  <si>
    <t>5194 - Věcné dary</t>
  </si>
  <si>
    <t>Poplatky za znečišťování ovzduší</t>
  </si>
  <si>
    <t>5154 - Elektrická energie</t>
  </si>
  <si>
    <t>6123 - Dopravní prostředky</t>
  </si>
  <si>
    <t>Ú h r n</t>
  </si>
  <si>
    <t>5019 - Ostatní platy</t>
  </si>
  <si>
    <t>5331 - Neinv.přísp.zřízeným PO</t>
  </si>
  <si>
    <t>5023 - Odměny členů zastupitelstev</t>
  </si>
  <si>
    <t>kap. 06 - Kultura</t>
  </si>
  <si>
    <t>kap. 07 - Bezpečnost a veřejný pořádek</t>
  </si>
  <si>
    <t>kap. 09 - Místní správa</t>
  </si>
  <si>
    <t>§ 6171 
Činnost místní správy</t>
  </si>
  <si>
    <t>Příjmy z poskytování služeb celkem</t>
  </si>
  <si>
    <t>5901 - Nespecifikované rezervy</t>
  </si>
  <si>
    <t>Druh výdaje a kapitola</t>
  </si>
  <si>
    <t>6121 - Budovy,stavby</t>
  </si>
  <si>
    <t>FZŠ Barrandov II.</t>
  </si>
  <si>
    <t>ZŠ Tyršova + MŠ</t>
  </si>
  <si>
    <t>ZŠ waldorfská</t>
  </si>
  <si>
    <t>6121- Budovy, haly a stavby</t>
  </si>
  <si>
    <t>§ 3511</t>
  </si>
  <si>
    <t>ZZ Smíchov</t>
  </si>
  <si>
    <t>Odvod výtěžku z provozování loterií</t>
  </si>
  <si>
    <t>Přijaté pojistné náhrady</t>
  </si>
  <si>
    <t xml:space="preserve">C  E  L  K  E  M   </t>
  </si>
  <si>
    <t>investiční</t>
  </si>
  <si>
    <t>6130 - Pozemky</t>
  </si>
  <si>
    <t>6121 - Podílové domy</t>
  </si>
  <si>
    <t>kap. 03 - Doprava</t>
  </si>
  <si>
    <t>Mateřské školy</t>
  </si>
  <si>
    <t>Základní školy</t>
  </si>
  <si>
    <t>§ 3317      Výstavní činnost</t>
  </si>
  <si>
    <t xml:space="preserve">ZŠ Barrandov + MŠ    </t>
  </si>
  <si>
    <t>ZŠ Grafická + MŠ</t>
  </si>
  <si>
    <t>§ 3111</t>
  </si>
  <si>
    <t>§ 3113</t>
  </si>
  <si>
    <t>Rozpočet</t>
  </si>
  <si>
    <t>§ 3319</t>
  </si>
  <si>
    <t>KK Poštovka</t>
  </si>
  <si>
    <t>CSOP</t>
  </si>
  <si>
    <t>Odpisy celkem</t>
  </si>
  <si>
    <t>§ 3319
  KK Poštovka</t>
  </si>
  <si>
    <t>§ 3399 
 Odbor občansko správní</t>
  </si>
  <si>
    <t>§ 3319
 Záležitosti kultury</t>
  </si>
  <si>
    <t>§ 3321
 Ochrana památek MČ</t>
  </si>
  <si>
    <t>§ 3392 
 Zájmová činnost</t>
  </si>
  <si>
    <t>§ 3611 
Podpora individuální  bytové výstavby</t>
  </si>
  <si>
    <t>§ 3699 
Ostatní záležitosti bydlení, komunálních služeb</t>
  </si>
  <si>
    <t>§ 3612
 Bytové hospodářství</t>
  </si>
  <si>
    <t>§ 3613
Nebytové hospodářství</t>
  </si>
  <si>
    <t>§ 3632  Pohřebnictví</t>
  </si>
  <si>
    <t>§ 6171 
 Činnost místní správy</t>
  </si>
  <si>
    <t>§ 6171/7
Sociální fond</t>
  </si>
  <si>
    <t>§ 6399
Finanční operace</t>
  </si>
  <si>
    <t>§ 6409
Rezerva</t>
  </si>
  <si>
    <t>§ 6320
Pojištění motorových vozidel</t>
  </si>
  <si>
    <t>§ 6112
Zastupitelstva obcí</t>
  </si>
  <si>
    <t>§ 6171
Místní správa</t>
  </si>
  <si>
    <t>§ 5311
Bezpečnost a veřejný pořádek</t>
  </si>
  <si>
    <t>§ 3419
Tělovýchovná činnost</t>
  </si>
  <si>
    <t xml:space="preserve">kapitola 05 Sociální věci 
0521 Investice  </t>
  </si>
  <si>
    <t>§ 3513
LSPP</t>
  </si>
  <si>
    <t>§ 3541
Protidrogová politika</t>
  </si>
  <si>
    <t>§ 3523
Nemocnice Třebotov</t>
  </si>
  <si>
    <t>§ 3111
Mateřské školy</t>
  </si>
  <si>
    <t>§ 3113
Základní školy</t>
  </si>
  <si>
    <t xml:space="preserve">§ 3113
Základní školy </t>
  </si>
  <si>
    <t xml:space="preserve">§ 3111
Mateřské školy </t>
  </si>
  <si>
    <t>5171 - opravy a udržování</t>
  </si>
  <si>
    <t>517</t>
  </si>
  <si>
    <t>5026 - Odchodné</t>
  </si>
  <si>
    <t>náklady</t>
  </si>
  <si>
    <t>náklady podílové domy</t>
  </si>
  <si>
    <t>daň z převodu nemovitosti</t>
  </si>
  <si>
    <t>celkem</t>
  </si>
  <si>
    <t>výnosy</t>
  </si>
  <si>
    <t>výnosy podílových domů</t>
  </si>
  <si>
    <t>§ 3724 Zneškod. nebezp. odpadu</t>
  </si>
  <si>
    <t>§ 3729 Ostatní nakl. s odpady</t>
  </si>
  <si>
    <t>§ 3745 Veřejná zeleň</t>
  </si>
  <si>
    <t>§ 3745/5 Péče o vzhled obcí</t>
  </si>
  <si>
    <t>6119 - Ostat. nákup DNM</t>
  </si>
  <si>
    <t>§3541
Protidrogová politika</t>
  </si>
  <si>
    <t>§ 3511
Všeobecná ambul.péče</t>
  </si>
  <si>
    <t>6121 - Budovy, stavby, haly</t>
  </si>
  <si>
    <t xml:space="preserve">kapitola 05 
ZZ Smíchov  </t>
  </si>
  <si>
    <t>§ 3511 ZZ Smíchov</t>
  </si>
  <si>
    <t>§ 3399 Zaležitosti kultury</t>
  </si>
  <si>
    <t>5167 - Služby školení a vzdělávání</t>
  </si>
  <si>
    <t>5167 - Školení</t>
  </si>
  <si>
    <t xml:space="preserve"> C E L K E M   </t>
  </si>
  <si>
    <t>5169 - Nákup ostatních služeb</t>
  </si>
  <si>
    <t>5222 - Neinvestiční transfery o.s.</t>
  </si>
  <si>
    <t>5229 - Os. neinvestiční transfery</t>
  </si>
  <si>
    <t>5229 - Os. neinvestiční transfery - granty</t>
  </si>
  <si>
    <t>§ 4399
Ostatní záležitosti sociálních v. a pol. zaměstnanosti</t>
  </si>
  <si>
    <t>§4357
Domovy</t>
  </si>
  <si>
    <t xml:space="preserve">  </t>
  </si>
  <si>
    <t>5029 - Ostatní platby za odvedenou práci</t>
  </si>
  <si>
    <t>5176 - Účastnické poplatky na konferencích</t>
  </si>
  <si>
    <t>5213 - Neinv. transf.nefin.podn.sub -prav.osoby</t>
  </si>
  <si>
    <t>5136 - Knihy, učební pomůcky a tisk</t>
  </si>
  <si>
    <t>5162 - Služby radiokomunikací a telekomunikací</t>
  </si>
  <si>
    <t>5223 - Neinvestiční transfery církvím a náb. spol.</t>
  </si>
  <si>
    <t>5339 - Neinvestiční příspěvek ostatním PO</t>
  </si>
  <si>
    <t>5152 - Teplo</t>
  </si>
  <si>
    <t>5223 - Neinv.transf.církvím a náb.spol.</t>
  </si>
  <si>
    <t>§3314
Knihovnická činnost</t>
  </si>
  <si>
    <t xml:space="preserve">§ 3421
Využití volného času dětí a mládeže </t>
  </si>
  <si>
    <t>6122 - Stroje, přístroje a zařízení</t>
  </si>
  <si>
    <t>§ 3117
První stupeň základních škol</t>
  </si>
  <si>
    <t>6127 - Umělecká díla a předměty</t>
  </si>
  <si>
    <t>5331 - Neinvestiční příspěvky zřízeným příspěvkovým organizacím</t>
  </si>
  <si>
    <t>5136 - Knihy, učební pomůcky, tisk</t>
  </si>
  <si>
    <t>5137 - Drobný hmotný dlouhodobý majetek</t>
  </si>
  <si>
    <t>5021 - Ostatní osobní výdaje</t>
  </si>
  <si>
    <t>5131 -Potraviny</t>
  </si>
  <si>
    <t>5229 - Os. Neinvestiční transfery nez. - granty</t>
  </si>
  <si>
    <t>5151 - Studená voda</t>
  </si>
  <si>
    <t>5166 - Konzultační, por. a právní sl.</t>
  </si>
  <si>
    <t>5331 - Neinvestiční příspěvky zřízeným PO</t>
  </si>
  <si>
    <t>6351 - Investiční transfery zřízeným PO</t>
  </si>
  <si>
    <t xml:space="preserve">§ 4351
Osobní asist., pečovatelská služba a podpora s. bydlení </t>
  </si>
  <si>
    <t>Návrh 2013</t>
  </si>
  <si>
    <t>6121 - Budovy, haly stavby</t>
  </si>
  <si>
    <t>§ 3317                          Výstavní činnost</t>
  </si>
  <si>
    <t>§6221
Humanitární zahraniční pomoc přímá</t>
  </si>
  <si>
    <t>§ 3117</t>
  </si>
  <si>
    <t>INVESTIČNÍ VÝDAJE - CELKEM</t>
  </si>
  <si>
    <t>P Ř E H L E D    A K C Í</t>
  </si>
  <si>
    <t>Hospodářský výsledek před zdaněním</t>
  </si>
  <si>
    <t xml:space="preserve">Neinvestiční přijaté transfery ze státního rozpočtu </t>
  </si>
  <si>
    <t>Neinvestiční transfer ze státního rozpočtu</t>
  </si>
  <si>
    <t>Ostatní neinvestiční transfery ze státního rozpočtu</t>
  </si>
  <si>
    <t>Neinvestiční transfery od HMP</t>
  </si>
  <si>
    <t>0608</t>
  </si>
  <si>
    <t>0912</t>
  </si>
  <si>
    <t>0926</t>
  </si>
  <si>
    <t>1012</t>
  </si>
  <si>
    <t>516</t>
  </si>
  <si>
    <t xml:space="preserve">§ 3117
První stupeň základních škol </t>
  </si>
  <si>
    <t>§ 3319
Ostatní záležitosti kultury</t>
  </si>
  <si>
    <t>§ 3399
Ostatní záležitosti kultury, církví a sděl.prostř.</t>
  </si>
  <si>
    <t>5213 - Neinvestiční transfery</t>
  </si>
  <si>
    <t>5222 - Neinvestiční transfery</t>
  </si>
  <si>
    <t>5494 - Neinv.transf.obyvatelstvu</t>
  </si>
  <si>
    <t>6121 - Budovy, stavby a haly</t>
  </si>
  <si>
    <t>§ 3699
Ost. zál. bydlení, kom. sl. a územ. rozvoje</t>
  </si>
  <si>
    <t>OEK</t>
  </si>
  <si>
    <t>OOS</t>
  </si>
  <si>
    <t>OVV</t>
  </si>
  <si>
    <t>5424 - Náhrady mezd v době nemoci</t>
  </si>
  <si>
    <t>§ 3745
Péče o vzhled obcí a veř. zeleň</t>
  </si>
  <si>
    <t>investice</t>
  </si>
  <si>
    <t>MŠ U železničního mostu</t>
  </si>
  <si>
    <t>S O U H R N   V Ý D A J Ů    K A P I T O L</t>
  </si>
  <si>
    <t>Tabulka č. 5
v tis.Kč</t>
  </si>
  <si>
    <t>Tabulka č. 10
v tis.Kč</t>
  </si>
  <si>
    <t>Tabulka č. 14
v tis.Kč</t>
  </si>
  <si>
    <t>Tabulka č. 15
v tis.Kč</t>
  </si>
  <si>
    <t>Tabulka č. 16
v tis.Kč</t>
  </si>
  <si>
    <t>Tabulka č. 17
v tis.Kč</t>
  </si>
  <si>
    <t>Tabulka č. 18
v tis.Kč</t>
  </si>
  <si>
    <t>Tabulka č. 19
v tis.Kč</t>
  </si>
  <si>
    <t>Tabulka č. 20
v tis.Kč</t>
  </si>
  <si>
    <t>Tabulka č. 21
v tis.Kč</t>
  </si>
  <si>
    <t>Tabulka č. 22
v tis.Kč</t>
  </si>
  <si>
    <t>Tabulka č. 25
v tis.Kč</t>
  </si>
  <si>
    <t>Tabulka č. 28
v tis.Kč</t>
  </si>
  <si>
    <t>Tabulka č. 30
v tis.Kč</t>
  </si>
  <si>
    <t>kap. 02 - Městská zeleň a ochrana život. prostředí</t>
  </si>
  <si>
    <t xml:space="preserve">kap. 05 - Sociální věci a zdravotnictví  </t>
  </si>
  <si>
    <t xml:space="preserve">kap. 01 - Územní rozvoj </t>
  </si>
  <si>
    <t>kap. 01 - Územní rozvoj</t>
  </si>
  <si>
    <t>Tabulka č. 13
v tis. Kč</t>
  </si>
  <si>
    <t>Návrh 2014</t>
  </si>
  <si>
    <t>Tabulka č.1
v tis.Kč</t>
  </si>
  <si>
    <t>Hospodářký výsledek po zdanění</t>
  </si>
  <si>
    <t>ZŠ Radlická + MŠ</t>
  </si>
  <si>
    <t>5162 - Služby telekomunikací</t>
  </si>
  <si>
    <t>§ 3326
 Obnova kulturních památek</t>
  </si>
  <si>
    <t>5195 -  Odvody za neplnění povinnosti zaměstnávat ZP</t>
  </si>
  <si>
    <t>Celkem</t>
  </si>
  <si>
    <t>Tabulka č. 26
v tis.Kč</t>
  </si>
  <si>
    <t>Tabulka č. 9
v tis.Kč</t>
  </si>
  <si>
    <t>6129 - Nákup dlouhodobého hmotného majetku</t>
  </si>
  <si>
    <t>§ 4351</t>
  </si>
  <si>
    <t>Návrh 2015</t>
  </si>
  <si>
    <t>Rozpočet 2011</t>
  </si>
  <si>
    <t>5133 - Léky a zdravotnický materiál</t>
  </si>
  <si>
    <t>5157 - Teplá voda</t>
  </si>
  <si>
    <t>OMP</t>
  </si>
  <si>
    <t>KTA</t>
  </si>
  <si>
    <t>odpisy majetku</t>
  </si>
  <si>
    <t>Přijaté nekapitálové příspěvky</t>
  </si>
  <si>
    <t>Neinvestiční přijaté transfery od krajů</t>
  </si>
  <si>
    <t>§ 1014
Ozdravování zvířat</t>
  </si>
  <si>
    <t>§ 3723
Sběr a svoz ostat. odpadu</t>
  </si>
  <si>
    <t>§ 3741
Ochrana druhů a stanov</t>
  </si>
  <si>
    <t>§ 3749
Ostatní činnosti</t>
  </si>
  <si>
    <t>§ 3769
Ostatní správa v ochraně životního prostředí</t>
  </si>
  <si>
    <t>v tis. Kč</t>
  </si>
  <si>
    <t>§ 3421 
Využití volného času a mládeže</t>
  </si>
  <si>
    <t>§ 3639
Komunální služby a územní rozvoj</t>
  </si>
  <si>
    <t>§ 3719
Ostatní činnosti k ochraně ovzduší</t>
  </si>
  <si>
    <t>kapitola 03 Doprava 
0321 Investice doprava</t>
  </si>
  <si>
    <t>§ 2212 
 Doprava</t>
  </si>
  <si>
    <t>6121 - Budovy, haly, stavby</t>
  </si>
  <si>
    <t>§2221
Provoz veř. sil. dopravy</t>
  </si>
  <si>
    <t>§ 2229
Ostatní záležitosti v silniční dopravě</t>
  </si>
  <si>
    <t>§2232                   Provoz vnitrozemské plavby</t>
  </si>
  <si>
    <t>5154 -elektrická energie</t>
  </si>
  <si>
    <t>5166 - Konzultační a poradenské služby</t>
  </si>
  <si>
    <t>5213 - Neinvestiční transfer</t>
  </si>
  <si>
    <t xml:space="preserve">§ 6149
Ostatní všeobecná vnitřní správa
 </t>
  </si>
  <si>
    <t>5021 - OOV</t>
  </si>
  <si>
    <t>5028 - Civilní služba</t>
  </si>
  <si>
    <t>5038 - Ostatní povinné pojistné</t>
  </si>
  <si>
    <t>5039 - Ostatní povinné pojistné</t>
  </si>
  <si>
    <t>5167 - Služby školení</t>
  </si>
  <si>
    <t>5179 - Ošatné</t>
  </si>
  <si>
    <t>5499 - Ostatní neinvestiční transf. obyv.</t>
  </si>
  <si>
    <t xml:space="preserve"> </t>
  </si>
  <si>
    <t>§ 6112/7
Zastupitelstva obci</t>
  </si>
  <si>
    <t>5499 - Ostatní neinvestiční  transféry obyvatelstvu</t>
  </si>
  <si>
    <t>5660 - Neinvestiční  půjčené prostředky obyvatelstvu</t>
  </si>
  <si>
    <r>
      <t>kapitola 05 Sociální  
0526 Sociální fond</t>
    </r>
    <r>
      <rPr>
        <sz val="10"/>
        <rFont val="Times New Roman CE"/>
        <family val="1"/>
      </rPr>
      <t xml:space="preserve">                                   </t>
    </r>
  </si>
  <si>
    <t>§ 3539/7
Jeselská zařízení
Sociální fond</t>
  </si>
  <si>
    <t>ROZPOČET NA ROK 2011 - VÝDAJE PO KAPITOLÁCH</t>
  </si>
  <si>
    <r>
      <t>kapitola 05  
0533 Obchodně správní</t>
    </r>
    <r>
      <rPr>
        <sz val="10"/>
        <rFont val="Times New Roman"/>
        <family val="1"/>
      </rPr>
      <t xml:space="preserve">  
</t>
    </r>
  </si>
  <si>
    <t>§ 3429
Ostatní zájmová činnost</t>
  </si>
  <si>
    <r>
      <t>kapitola 06 Kultura 
0634 Odbor vnějších vztahů</t>
    </r>
    <r>
      <rPr>
        <sz val="10"/>
        <rFont val="Times New Roman CE"/>
        <family val="1"/>
      </rPr>
      <t xml:space="preserve">                                       </t>
    </r>
  </si>
  <si>
    <t>§3326
Věnce, květiny a pietní akty</t>
  </si>
  <si>
    <t>§ 3349
MEDIA (Pražská pětka,  tiskové centrum)</t>
  </si>
  <si>
    <t>§3900 
Ostatní činnosti souvis. se službami pro obyvatelstvo</t>
  </si>
  <si>
    <t>5173 - Ubytování a cestovné zahr. delegací</t>
  </si>
  <si>
    <t>§ 3631
Veřejné osvětlení v parcích</t>
  </si>
  <si>
    <t>§ 6171
Činnost místní správy</t>
  </si>
  <si>
    <t>§ 6310
Obecné příjmy a výdaje z fin. operací</t>
  </si>
  <si>
    <t>kapitola 09 Zastupitelstva obcí a místní správa  
0934 Odbor vnějších vztahů</t>
  </si>
  <si>
    <t>§ 3635 
 Územní rozhodování</t>
  </si>
  <si>
    <t>5166 Konzultační, poradenské a právní služby</t>
  </si>
  <si>
    <t>§ 3612
Bytové hospodářství</t>
  </si>
  <si>
    <t>§ 3631
Veřejné osvětlení</t>
  </si>
  <si>
    <t>5166 -Konzultační, poradenské a prácní služby</t>
  </si>
  <si>
    <t>5192 - Poskytnuté neinvest. příspěvky a náhrady</t>
  </si>
  <si>
    <t>6121 - budovy, haly a stavby</t>
  </si>
  <si>
    <t>5192 - Náklady soudního řízení</t>
  </si>
  <si>
    <t>5134 - Prádlo, oděvy, obuv</t>
  </si>
  <si>
    <t>5213 - Neinvestiční transfery nefin. pod.subj. - práv. osobám</t>
  </si>
  <si>
    <t xml:space="preserve">5229 - Neinvestiční transfery  </t>
  </si>
  <si>
    <t>5229 - Neinvestiční transfery -granty</t>
  </si>
  <si>
    <t>OVS</t>
  </si>
  <si>
    <t>§4355 
Týdenní stacionáře</t>
  </si>
  <si>
    <t>§4379
Komunitní plán. soc. služeb</t>
  </si>
  <si>
    <t>5410 - Sociální dávky</t>
  </si>
  <si>
    <t>6351 - Investiční dotace</t>
  </si>
  <si>
    <t>§ 3421
Využití volného času dětí a mládeže</t>
  </si>
  <si>
    <t>5139 - Nákup materiálu jinde nezařazený</t>
  </si>
  <si>
    <t>§ 3319 
Ost. záležitosti kultury</t>
  </si>
  <si>
    <t>Poplatek za provozovaný VHP a VLT</t>
  </si>
  <si>
    <t>5162 - Služby telekomunikací a radiokomunikací</t>
  </si>
  <si>
    <t>5139 - Nákup materiálu jinde nazařazený</t>
  </si>
  <si>
    <t>5169 - Ostatní služby</t>
  </si>
  <si>
    <t>5137- DHDM</t>
  </si>
  <si>
    <t>5166 - Konzultační, poradenské aprávní služby</t>
  </si>
  <si>
    <t>5229 - Ostatní neinv. transfery nezisk. a podob. organizacím - granty</t>
  </si>
  <si>
    <t>5229 - Ostatní neinv. transfery nezisk. a podob. organizacím</t>
  </si>
  <si>
    <t>5212 - Neinv.transf.nefin.podn.subj.-fyz.osobám</t>
  </si>
  <si>
    <t>5213 - Neinv.transf.nefin.podn.subj.-práv.osobám</t>
  </si>
  <si>
    <t>5229 - Ost.neinv.transf.nezisk. a podob.org.</t>
  </si>
  <si>
    <t>5229 - Ost.neinv.transf.nezisk. a pod.org.- granty</t>
  </si>
  <si>
    <t>5339 - Neinv.přísp.ost.přísp.org.</t>
  </si>
  <si>
    <t>OIV</t>
  </si>
  <si>
    <t>ODP</t>
  </si>
  <si>
    <t>kap. 04 - Školství</t>
  </si>
  <si>
    <t>kap. 08- Bytové hospodářství</t>
  </si>
  <si>
    <t>Tabulka č. 11
v tis.Kč</t>
  </si>
  <si>
    <t>Tabulka č. 27
v tis.Kč</t>
  </si>
  <si>
    <t>Tabulka č. 32
v tis.Kč</t>
  </si>
  <si>
    <t>Tabulka č. 33
v tis.Kč</t>
  </si>
  <si>
    <t>5136 - Knihy</t>
  </si>
  <si>
    <t>5194 - Dary</t>
  </si>
  <si>
    <t>§5272
Řešení krizových situací</t>
  </si>
  <si>
    <t>5222 - Neinvestiční dotace obč. sdruž.</t>
  </si>
  <si>
    <t>5229 - Neinvestiční dotace</t>
  </si>
  <si>
    <t>5319 - Ostatní neinvestiční  tranf. jiným veř. rozp.</t>
  </si>
  <si>
    <t>5038 - Ostatní povinné pojištění</t>
  </si>
  <si>
    <t>5156 - Pohonné hmoty</t>
  </si>
  <si>
    <t>5192 - Poskytnuté neinvestiční náhrady a příspěvky</t>
  </si>
  <si>
    <t>5362 - Platby daní a poplatků</t>
  </si>
  <si>
    <t>6122 - Stroje, zařízení</t>
  </si>
  <si>
    <t>§ 4179
Ostatní sociální dávky</t>
  </si>
  <si>
    <t>§ 4329
sociální péče a pomoc dětem</t>
  </si>
  <si>
    <t>§ 4349
soc.péče ost. skupinám obyv.</t>
  </si>
  <si>
    <t>5169 -Nákup ostatních služeb</t>
  </si>
  <si>
    <t xml:space="preserve">              ODPISY DLOUHODOBÉHO MAJETKU PŘÍSPĚVKOVÝCH ORGANIZACÍ MČ PRAHA 5 NA ROK  2012</t>
  </si>
  <si>
    <t>OSTATNÍ - ZZ + CSOP</t>
  </si>
  <si>
    <t xml:space="preserve">                              ROZPOČET NA ROK 2012 - VÝDAJE PO KAPITOLÁCH</t>
  </si>
  <si>
    <t>Rozpočet 2012</t>
  </si>
  <si>
    <t>Návrh 2016</t>
  </si>
  <si>
    <t>§ 3612
Nákup ostatních služeb</t>
  </si>
  <si>
    <t>§ 3613
Konzultační, poradenské a právní služby</t>
  </si>
  <si>
    <t>5192 - Příspěvky a náhrady</t>
  </si>
  <si>
    <t>5169 - Nákup ost. služeb</t>
  </si>
  <si>
    <t>6901 - Rezervy kapitálových výdajů</t>
  </si>
  <si>
    <t>§ 3549
Ostatní spec. zdrav.péče</t>
  </si>
  <si>
    <t>6380 Invenstiční transdféry do zahraničí</t>
  </si>
  <si>
    <t>ROZPOČET NA ROK 2012- VÝDAJE PO KAPITOLÁCH</t>
  </si>
  <si>
    <t>5229 - Os. Neinvestiční transfery - granty</t>
  </si>
  <si>
    <t>5319 - Ostatní neinvestič. trasféry  jiným veř. rozpočtům</t>
  </si>
  <si>
    <t xml:space="preserve">                                  ROZPOČET NA ROK 2012 - VÝDAJE PO KAPITOLÁCH </t>
  </si>
  <si>
    <t xml:space="preserve">                      ROZPOČET NA ROK 2012 - VÝDAJE PO KAPITOLÁCH </t>
  </si>
  <si>
    <t xml:space="preserve">                            ROZPOČET NA ROK 2012 - VÝDAJE PO KAPITOLÁCH </t>
  </si>
  <si>
    <t xml:space="preserve">                                ROZPOČET NA ROK 2012 - VÝDAJE PO KAPITOLÁCH </t>
  </si>
  <si>
    <t xml:space="preserve">                               ROZPOČET NA ROK 2012 - VÝDAJE PO KAPITOLÁCH </t>
  </si>
  <si>
    <t xml:space="preserve">                              ROZPOČET NA ROK 2012 - VÝDAJE PO KAPITOLÁCH </t>
  </si>
  <si>
    <t xml:space="preserve">                        ROZPOČET NA ROK 2012 - VÝDAJE PO KAPITOLÁCH   </t>
  </si>
  <si>
    <t xml:space="preserve">                     ROZPOČET NA ROK 2012 - VÝDAJE PO KAPITOLÁCH</t>
  </si>
  <si>
    <t xml:space="preserve">                          ROZPOČET NA ROK 2012 - VÝDAJE PO KAPITOLÁCH </t>
  </si>
  <si>
    <t xml:space="preserve">ROZPOČET NA ROK 2012 - VÝDAJE PO KAPITOLÁCH </t>
  </si>
  <si>
    <t xml:space="preserve">                       ROZPOČET NA ROK 2012 - VÝDAJE PO KAPITOLÁCH</t>
  </si>
  <si>
    <t xml:space="preserve">                                   ROZPOČET NA ROK 2012 - VÝDAJE PO KAPITOLÁCH</t>
  </si>
  <si>
    <t>UR 2011 k 31.10.2011</t>
  </si>
  <si>
    <t>Skutečnost k
31.10.2011</t>
  </si>
  <si>
    <t xml:space="preserve">Odvod ZZ Smíchov z inv. fondu </t>
  </si>
  <si>
    <t xml:space="preserve"> Návrh 2012</t>
  </si>
  <si>
    <t>zůstatková cena prodaného majetku</t>
  </si>
  <si>
    <t xml:space="preserve">                    ROZPOČTOVÝ VÝHLED NA ROKY 2013 - 2016</t>
  </si>
  <si>
    <t>6119 - Ostatní nákup dlouhodobého nehm. majetku</t>
  </si>
  <si>
    <t>Rekonstrukce centrální části parku Sady Na Skalce</t>
  </si>
  <si>
    <t>Revitalizace sportovních ploch na Barrandově</t>
  </si>
  <si>
    <t>Nákup městského mobiliáře</t>
  </si>
  <si>
    <t>Zajištění projekčních prací pro výstavbu a obnovu dětských hřišť</t>
  </si>
  <si>
    <t>Investiční akce malého rozsahu (např.oplocení, sportoviště, WC, dětská hřiště)</t>
  </si>
  <si>
    <t>Nákup investičních herních prvků včetně montáže na stávající i nově budovaná dětská hřiště</t>
  </si>
  <si>
    <t xml:space="preserve">Vypracování předprojekčních průzkumů (geologické, dendrologické, geodetické), plánů a studií </t>
  </si>
  <si>
    <t>Projekt "Snížení imisní zátěže z dopravy ozeleněním ulic pomocí izolační zeleně v Praze 5"</t>
  </si>
  <si>
    <t xml:space="preserve">FZŠ Barrandov II, Praha 5 - Hlubočepy, V Remízku 919/4, rekonstrukce střechy  pavilonu T </t>
  </si>
  <si>
    <t>ZŠ Praha 5- Košíře, Weberova 1090, úpravy spojené s vřazováním třídy MŠ</t>
  </si>
  <si>
    <t>ZŠ Kořenského 760/10, stavební úpravy fasády, vč. výměny oken - uliční a dvorní fasády</t>
  </si>
  <si>
    <t>ZŠ Nepomucká, objekt Beníškové 1258, stavební úpravy učebnového pavilonu, instalace plynové přípojky, rozvodů ÚT a vody</t>
  </si>
  <si>
    <t>MŠ Peškova - úprava zahrad a hřišť</t>
  </si>
  <si>
    <t>MŠ Kurandové - úprava zahrad a hřišť</t>
  </si>
  <si>
    <t>MŠ Beníškové, objekt Naskové - úprava zahrad a hřišť</t>
  </si>
  <si>
    <t>MŠ Tréglova - úprava zahrad a hřišť</t>
  </si>
  <si>
    <t>MŠ Nad Palatou, objekt Pod Lipkami - úprava zahrad a hřišť</t>
  </si>
  <si>
    <t>Zdravotnické zařízení Kartouzská,  Kartouzská 204/6, Praha 5 - Smíchov,  zřízení a rekonstrukce zdrojů tepla</t>
  </si>
  <si>
    <t>FZŠ Barrandov II, Praha 5 - Hlubočepy, V Remízku 919/4, výstavba sportovní haly na squash</t>
  </si>
  <si>
    <t>Výdaje na průzkumy, studie a projekty</t>
  </si>
  <si>
    <t>Sportovní centrum Barrandov - lanový závěsný systém v bazénové hale pro obsluhu a údržbu světel a závěsů VZT</t>
  </si>
  <si>
    <t xml:space="preserve">ZZ Kartouzská - proplacení pozastávky (požární schodiště a rekonstrukce přízemí z r.2010 a 2011) </t>
  </si>
  <si>
    <t>MŠ V Úvalu, Weberova 299/33, Praha 5 - Motol, zateplení  a rekonstrukce střechy , výměna oken, zateplení fasády</t>
  </si>
  <si>
    <t>SMŠ Korálek, U Nesypky 1509/26, Praha 5 - Smíchov, zateplení podkroví a podlah, výměna oken, zateplení fasády</t>
  </si>
  <si>
    <t>VŠ MVVP, U Santošky 1093/17, Praha 5 - Smíchov, výměna oken dvorní a uliční fasády</t>
  </si>
  <si>
    <t>Nákup interiérových prvků</t>
  </si>
  <si>
    <t>Kopírovací technika</t>
  </si>
  <si>
    <t>Modernizace reprografické techniky</t>
  </si>
  <si>
    <t>Obnova autoparku</t>
  </si>
  <si>
    <t>Umělecká díla a předměty</t>
  </si>
  <si>
    <t>Nákup programového produktu Architekt IS</t>
  </si>
  <si>
    <t>Nákup softwarového vybavení</t>
  </si>
  <si>
    <t>Podzemní kontejnery - ul.Újezd, parc.č.1053, Praha 5 - Malá Strana</t>
  </si>
  <si>
    <t xml:space="preserve">ZZ Kartouzská - rekonstrukce objektu A-I.etapa-I.část-dokončení EPS a slaboproudých rozvodů, realizace požárních uzávěrů a únikového východu z výtahu na bočním schodišti </t>
  </si>
  <si>
    <t>Štefánikova 246/15, Praha 5 - výměna okenních prvků a zateplení dvorní fasády objektu radnice MČ Praha 5</t>
  </si>
  <si>
    <t>vlastní přímy</t>
  </si>
  <si>
    <t>příjmy ze státního rozpočtu</t>
  </si>
  <si>
    <t>příjmy od hl.města</t>
  </si>
  <si>
    <t>zdaňovaná činnost</t>
  </si>
  <si>
    <t>Školství</t>
  </si>
  <si>
    <t>Zeleň a ochrana životního prostředí</t>
  </si>
  <si>
    <t>Sociání věci a zdravotnictví</t>
  </si>
  <si>
    <t>Kultura</t>
  </si>
  <si>
    <t>Bytové hospodářství</t>
  </si>
  <si>
    <t>Místní správa</t>
  </si>
  <si>
    <t>Ostatní</t>
  </si>
  <si>
    <t>Tabulka č. 24
         v tis.Kč</t>
  </si>
  <si>
    <t>Příjmy</t>
  </si>
  <si>
    <t>Vlastní příjmy</t>
  </si>
  <si>
    <t>Transfery ze státního rozpočtu</t>
  </si>
  <si>
    <t>Neinv. transfery  od HMP</t>
  </si>
  <si>
    <t>Výdaje</t>
  </si>
  <si>
    <t>neivestice</t>
  </si>
  <si>
    <t>Tabulka č. 3
v tis.Kč</t>
  </si>
  <si>
    <t>Tabulka č. 6
v tis.Kč</t>
  </si>
  <si>
    <t>Výnosy</t>
  </si>
  <si>
    <t>Náklady</t>
  </si>
  <si>
    <t>Hospodářský výsledek</t>
  </si>
  <si>
    <t>Zdaňovaná činnost</t>
  </si>
  <si>
    <t>Hlavní činnost</t>
  </si>
  <si>
    <t>Financování</t>
  </si>
  <si>
    <t>druh</t>
  </si>
  <si>
    <t>Finanční plán 2011</t>
  </si>
  <si>
    <t xml:space="preserve">kapitola 04 Školství  
0440 Opravy a udržování </t>
  </si>
  <si>
    <r>
      <t>kapitola 04 Školství  
0440 Školy s právní subjektivitou</t>
    </r>
    <r>
      <rPr>
        <sz val="10"/>
        <rFont val="Times New Roman CE"/>
        <family val="1"/>
      </rPr>
      <t xml:space="preserve">        </t>
    </r>
  </si>
  <si>
    <t>0144</t>
  </si>
  <si>
    <t>0241</t>
  </si>
  <si>
    <t>0145</t>
  </si>
  <si>
    <t>0441</t>
  </si>
  <si>
    <t>0143</t>
  </si>
  <si>
    <r>
      <t>kapitola 06 Kultura 
0638 Odbor servisních služeb</t>
    </r>
    <r>
      <rPr>
        <sz val="10"/>
        <rFont val="Times New Roman CE"/>
        <family val="1"/>
      </rPr>
      <t xml:space="preserve">                                       </t>
    </r>
  </si>
  <si>
    <t>5167 - Služební školení a vzdělávání</t>
  </si>
  <si>
    <t>5221 - Neinvestiční transfery veř. Prosp.spol</t>
  </si>
  <si>
    <t>0542</t>
  </si>
  <si>
    <t>0341</t>
  </si>
  <si>
    <t>§3412 Tělovýchovná činnost</t>
  </si>
  <si>
    <r>
      <t>6121-</t>
    </r>
    <r>
      <rPr>
        <sz val="10"/>
        <rFont val="Times New Roman CE"/>
        <family val="0"/>
      </rPr>
      <t xml:space="preserve"> Budovy, stavby</t>
    </r>
  </si>
  <si>
    <t>kapitola 01 - Územní rozhodování
0134  Odbor vnějších vztahů</t>
  </si>
  <si>
    <t>5169- Nákup služeb</t>
  </si>
  <si>
    <t>§3612 Bytové hospodářství</t>
  </si>
  <si>
    <t>5166- Konzultační, poradenské a právní služby</t>
  </si>
  <si>
    <r>
      <t>kapitola 01  Územní rozhodování
0145 - Odbor rozvoje MČ</t>
    </r>
    <r>
      <rPr>
        <sz val="10"/>
        <rFont val="Times New Roman CE"/>
        <family val="1"/>
      </rPr>
      <t xml:space="preserve">                                 </t>
    </r>
  </si>
  <si>
    <t>§ 2141
Vnitřní obchod</t>
  </si>
  <si>
    <t>5221 - Neinv. transfery o.p.s. - granty</t>
  </si>
  <si>
    <t>§ 6310
Bankovní poplatky</t>
  </si>
  <si>
    <t xml:space="preserve">                    INVESTIČNÍ VÝDAJE ROKU 2012</t>
  </si>
  <si>
    <t>kapitola</t>
  </si>
  <si>
    <t>podkapitola</t>
  </si>
  <si>
    <t>V Ý D A J E</t>
  </si>
  <si>
    <t>označení</t>
  </si>
  <si>
    <t>název</t>
  </si>
  <si>
    <t>0134</t>
  </si>
  <si>
    <t>odbor vnějších vztahů</t>
  </si>
  <si>
    <t>odbor bytů a privatizace</t>
  </si>
  <si>
    <t>odbor smluvních vztahů</t>
  </si>
  <si>
    <t>odbor rozvoje městské části</t>
  </si>
  <si>
    <t>01
územní rozvoj a rozvoj bydlení</t>
  </si>
  <si>
    <t>odbor správy veřejného prostranství</t>
  </si>
  <si>
    <t>0242</t>
  </si>
  <si>
    <t>odbor majetku a investic</t>
  </si>
  <si>
    <t>02
městská zeleň a ochrana životního prostředí</t>
  </si>
  <si>
    <t>03
doprava</t>
  </si>
  <si>
    <t>0440</t>
  </si>
  <si>
    <t>odbor školství, kultury a sportu</t>
  </si>
  <si>
    <t xml:space="preserve">          celkem kapitola</t>
  </si>
  <si>
    <t>0442</t>
  </si>
  <si>
    <t>04
školství</t>
  </si>
  <si>
    <t>0539</t>
  </si>
  <si>
    <t>odbor sociální problematiky a prevence kriminality</t>
  </si>
  <si>
    <t>05
sociální věci a zdravotnictví</t>
  </si>
  <si>
    <t>odbor občansko-správní</t>
  </si>
  <si>
    <t>0624</t>
  </si>
  <si>
    <t>odbor vnitřní správy</t>
  </si>
  <si>
    <t>0626</t>
  </si>
  <si>
    <t>odbor kancelář tajemníka</t>
  </si>
  <si>
    <t>0634</t>
  </si>
  <si>
    <t>0638</t>
  </si>
  <si>
    <t>odbor servisních služeb</t>
  </si>
  <si>
    <t>0640</t>
  </si>
  <si>
    <t>0642</t>
  </si>
  <si>
    <t>06
kultura</t>
  </si>
  <si>
    <t>0737</t>
  </si>
  <si>
    <t>odbor kancelář starosty</t>
  </si>
  <si>
    <t>0739</t>
  </si>
  <si>
    <t>07
bezpečnost a veřejný pořádek</t>
  </si>
  <si>
    <t>0839</t>
  </si>
  <si>
    <t>0841</t>
  </si>
  <si>
    <t>0842</t>
  </si>
  <si>
    <t>0843</t>
  </si>
  <si>
    <t>0844</t>
  </si>
  <si>
    <t>08
bytové hospodářství</t>
  </si>
  <si>
    <t>0909</t>
  </si>
  <si>
    <t>odbor ekonomický</t>
  </si>
  <si>
    <t>0924</t>
  </si>
  <si>
    <t xml:space="preserve">0926 </t>
  </si>
  <si>
    <t>odbor kancelář tajemníka - sociální fond</t>
  </si>
  <si>
    <t>odbor vnitřní správy - informatika</t>
  </si>
  <si>
    <t>0937</t>
  </si>
  <si>
    <t>0938</t>
  </si>
  <si>
    <t>0942</t>
  </si>
  <si>
    <t>0944</t>
  </si>
  <si>
    <t>09
místní správa a zastupitelstva obcí</t>
  </si>
  <si>
    <t>1009</t>
  </si>
  <si>
    <t>10
ostatní činnosti</t>
  </si>
  <si>
    <t>Celkem výdaje</t>
  </si>
  <si>
    <t>0838</t>
  </si>
  <si>
    <t xml:space="preserve">kapitola 01
0143 Odbor bytů a privatizace                                 </t>
  </si>
  <si>
    <r>
      <t>kapitola 01 Územní rozhodování 
0144 Odbor smluvních vztahů</t>
    </r>
    <r>
      <rPr>
        <sz val="10"/>
        <rFont val="Times New Roman CE"/>
        <family val="1"/>
      </rPr>
      <t xml:space="preserve">                              </t>
    </r>
  </si>
  <si>
    <r>
      <t xml:space="preserve">kapitola 02 Životní prostředí 
0241 Odbor správy veřejného prostranství </t>
    </r>
    <r>
      <rPr>
        <sz val="10"/>
        <rFont val="Times New Roman CE"/>
        <family val="1"/>
      </rPr>
      <t xml:space="preserve">                                  </t>
    </r>
  </si>
  <si>
    <r>
      <t>kapitola 02 Životní prostředí 
0241 Odbor správy veřejného prostranství</t>
    </r>
    <r>
      <rPr>
        <sz val="10"/>
        <rFont val="Times New Roman CE"/>
        <family val="1"/>
      </rPr>
      <t xml:space="preserve">                       </t>
    </r>
  </si>
  <si>
    <r>
      <t>kapitola 03 Doprava
0341 Odbor správy veřejného prostranství</t>
    </r>
    <r>
      <rPr>
        <sz val="10"/>
        <rFont val="Times New Roman CE"/>
        <family val="1"/>
      </rPr>
      <t xml:space="preserve">                               </t>
    </r>
  </si>
  <si>
    <t>kapitola 04 Školství  
0440 Odbor školství, kultury a sportu</t>
  </si>
  <si>
    <r>
      <t>kapitola 04 Školství
0441 Odbor správy veřejného prostranství</t>
    </r>
    <r>
      <rPr>
        <sz val="10"/>
        <rFont val="Times New Roman CE"/>
        <family val="1"/>
      </rPr>
      <t xml:space="preserve">                          </t>
    </r>
  </si>
  <si>
    <r>
      <t>kapitola 04 Školství  
0442 Odbor majetku a investic</t>
    </r>
    <r>
      <rPr>
        <sz val="10"/>
        <rFont val="Times New Roman CE"/>
        <family val="1"/>
      </rPr>
      <t xml:space="preserve">   </t>
    </r>
  </si>
  <si>
    <t xml:space="preserve">kapitola 05  Sociální problematiky a prevence kriminality
CSOP  </t>
  </si>
  <si>
    <t xml:space="preserve">kapitola 05 Sociální
0539  Sociální problematiky a prevence kriminality </t>
  </si>
  <si>
    <r>
      <t>kapitola 08 Bytové hospodářství   
0842 Odbor majetku a invenstic</t>
    </r>
    <r>
      <rPr>
        <sz val="10"/>
        <rFont val="Times New Roman CE"/>
        <family val="1"/>
      </rPr>
      <t xml:space="preserve">     </t>
    </r>
  </si>
  <si>
    <r>
      <t>kapitola 06 Kultura
0640 Odbor školství, kultury a sportu</t>
    </r>
    <r>
      <rPr>
        <sz val="10"/>
        <rFont val="Times New Roman CE"/>
        <family val="1"/>
      </rPr>
      <t xml:space="preserve">                                       </t>
    </r>
  </si>
  <si>
    <t xml:space="preserve">kapitola 06  Kultura
0640 Kulturní klub Poštovka  </t>
  </si>
  <si>
    <t>kapitola 06 Kultura
0624 Odbor vnitřní správy</t>
  </si>
  <si>
    <t>kapitola 08 Zastupitelstva obcí a místní správa  
0838 Odbor servisních služeb</t>
  </si>
  <si>
    <t xml:space="preserve">kapitola 08 Bytové hospodářství
0843    Odbor bytů a privatizace                       </t>
  </si>
  <si>
    <t>kapitola 08 Bytové hospodářství  
0841 Odbor správy veř. prostranství</t>
  </si>
  <si>
    <r>
      <t>kapitola 08 Bytové hospodářství
0844  Odbor smluvních vztahů</t>
    </r>
    <r>
      <rPr>
        <sz val="10"/>
        <rFont val="Times New Roman"/>
        <family val="1"/>
      </rPr>
      <t xml:space="preserve">
</t>
    </r>
  </si>
  <si>
    <t xml:space="preserve">kapitola 10 Ostatní činnosti  
1012 - Odbor vnitřní správy  </t>
  </si>
  <si>
    <r>
      <t xml:space="preserve">kapitola 09 Místní správa
0901 </t>
    </r>
    <r>
      <rPr>
        <sz val="10"/>
        <rFont val="Times New Roman CE"/>
        <family val="1"/>
      </rPr>
      <t xml:space="preserve">  </t>
    </r>
  </si>
  <si>
    <t>kapitola 06 Kultura 
0642  Odbor majetku a invenstic</t>
  </si>
  <si>
    <r>
      <t xml:space="preserve">kapitola 10 Ostatní činnosti  
1009 Odbor ekonomický </t>
    </r>
    <r>
      <rPr>
        <sz val="10"/>
        <rFont val="Times New Roman CE"/>
        <family val="1"/>
      </rPr>
      <t xml:space="preserve">    </t>
    </r>
  </si>
  <si>
    <t>OMI</t>
  </si>
  <si>
    <t>OSP</t>
  </si>
  <si>
    <t xml:space="preserve">Objekt Pod Žvahovem 463/21 b) -rekonstrukce střechy, kanalizace </t>
  </si>
  <si>
    <t>5909 -Ostatní neinvestiční transfery</t>
  </si>
  <si>
    <t>třída</t>
  </si>
  <si>
    <t>položka</t>
  </si>
  <si>
    <t xml:space="preserve">C E L K E M   </t>
  </si>
  <si>
    <t>1
daňové příjmy</t>
  </si>
  <si>
    <t>2
nedaňové příjmy</t>
  </si>
  <si>
    <t>4
přijaté transfery</t>
  </si>
  <si>
    <t>8
financování</t>
  </si>
  <si>
    <t>C E L K E M</t>
  </si>
  <si>
    <t xml:space="preserve">Ostatní přijaté vratky transferů a přísp. organizace </t>
  </si>
  <si>
    <t>Finanční vypořádání s hlavním městem r. 2010</t>
  </si>
  <si>
    <t>Investiční přijaté transfery od obcí</t>
  </si>
  <si>
    <t>2211+2212</t>
  </si>
  <si>
    <t>2122+2229</t>
  </si>
  <si>
    <t>2324+2329</t>
  </si>
  <si>
    <t>OBP</t>
  </si>
  <si>
    <t>§ 2144
Ostatní služby</t>
  </si>
  <si>
    <t>§ 2199
Neinvestční výdaje</t>
  </si>
  <si>
    <t>§3611 Podpora Individuální bytové výstavby</t>
  </si>
  <si>
    <t>Tabulka č. 7
v tis. Kč</t>
  </si>
  <si>
    <t>Tabulka č. 8
v tis. Kč</t>
  </si>
  <si>
    <t>Tabulka č. 12
v tis.Kč</t>
  </si>
  <si>
    <t>Tabulka č. 23
v tis.Kč</t>
  </si>
  <si>
    <t>Schválený rozpočet 2011</t>
  </si>
  <si>
    <t>kapitola 09 - Místní správa</t>
  </si>
  <si>
    <t>kapitola 08 - Bytové hospodářství</t>
  </si>
  <si>
    <t xml:space="preserve">kapitola 04 - Školství     </t>
  </si>
  <si>
    <t xml:space="preserve">kapitola 05 - Sociální věci a zdravotnictví  </t>
  </si>
  <si>
    <t>kapitola 06 - Kultura</t>
  </si>
  <si>
    <t>kapitola 02 - Městská zeleň a ochrana životního prostředí</t>
  </si>
  <si>
    <t>kap. 02 - Městská zeleň a ochrana životního prostředí</t>
  </si>
  <si>
    <t>Revitalizace Smíchovské náplavky - sportovně-kulturní využití plochy</t>
  </si>
  <si>
    <t xml:space="preserve">Zůstatek ZBÚ </t>
  </si>
  <si>
    <t xml:space="preserve">ZŠ a MŠ Barrandov    </t>
  </si>
  <si>
    <t>ZŠ a MŠ Grafická</t>
  </si>
  <si>
    <t>ZŠ a MŠ Radlická</t>
  </si>
  <si>
    <t xml:space="preserve">ZŠ a MŠ U Santošky </t>
  </si>
  <si>
    <t xml:space="preserve">ZŠ a MŠ Tyršova </t>
  </si>
  <si>
    <t xml:space="preserve">kapitola 05 Zdravotnictví
0542 Odbor majetku a invenstic </t>
  </si>
  <si>
    <t>kapitola 09 Činnost místní správy a zastupitelstva obcí 
0912 Odbor vnitřní správy</t>
  </si>
  <si>
    <t>kapitola 09 Činnost místní správy a zastupitelstva obcí 
0924 Odbor vnitřní správy</t>
  </si>
  <si>
    <t>kapitola 09 Činnost místní správy a zastupitelstva obcí
0909 Odbor ekonomický</t>
  </si>
  <si>
    <t xml:space="preserve">kapitola 09 Činnost místní správy a zastupitelstva obcí
0938 Odbor servisních služeb </t>
  </si>
  <si>
    <t xml:space="preserve">kapitola 09 Činnost místní správy a zastupitelstva obcí   
0938  Odbor servisních služeb  - Řízení lidských zdrojů                                </t>
  </si>
  <si>
    <t>kapitola 09 Činnost místní správy a zastupitelstva obcí 
0942 Odbor majetku a invenstic</t>
  </si>
  <si>
    <t xml:space="preserve">kapitola 09 Činnost místní správy a zastupitelstva obcí   
0938  Odbor servisních služeb  - projekty EU                                   </t>
  </si>
  <si>
    <t>5429 - Náhrady plac. Obyvatelstvu</t>
  </si>
  <si>
    <t>Tabulka č. 29
v tis.Kč</t>
  </si>
  <si>
    <t xml:space="preserve">            ROZPOČET NA ROK 2012 - VÝDAJE PO KAPITOLÁCH </t>
  </si>
  <si>
    <t>kapitola 09 Činnost místní správy a zastupitelstva obcí
0937 Odbor kancelář starosty</t>
  </si>
  <si>
    <t>Tabulka č. 31
v tis.Kč</t>
  </si>
  <si>
    <t xml:space="preserve">                ROZPOČET NA ROK 2012 - VÝDAJE PO KAPITOLÁCH</t>
  </si>
  <si>
    <t xml:space="preserve">                                              ROZPOČET NA ROK 2012 - VÝDAJE PO KAPITOLÁCH                                          </t>
  </si>
  <si>
    <t xml:space="preserve">         ROZPOČET NA ROK 2012 - VÝDAJE PO KAPITOLÁCH</t>
  </si>
  <si>
    <t>Projekty: Řízení lidských zdrojů, Praha - Adaptabilita</t>
  </si>
  <si>
    <t>5336 - Neinv. dotace zříz. PO</t>
  </si>
  <si>
    <t>6351 - Invetsiční trasfery zříz. PO</t>
  </si>
  <si>
    <t>§ 2141
vnitřní obchod a služby</t>
  </si>
  <si>
    <t>6127 - Umělecká díla</t>
  </si>
  <si>
    <t>Operační program Praha - Adaptabilita - investiční prostředky</t>
  </si>
  <si>
    <t>OŠKS</t>
  </si>
  <si>
    <t>druh výdaje</t>
  </si>
  <si>
    <t>Pozn.: Finanční prostředky z Fondu rezerv a rozvoje budou využity především k dočasnému profinancování vybraných investičních akcí do doby, než bude přiznána investiční dotace z rozpočtu hlavního města a vrácena daň z příjmů.</t>
  </si>
  <si>
    <t>kapitola 02 Městská zeleň 
0242 Odbor majetku a investic</t>
  </si>
  <si>
    <r>
      <t>kapitola 05 Sociální 
0539 odbor sociální problematiky a prevence kriminality</t>
    </r>
    <r>
      <rPr>
        <sz val="10"/>
        <rFont val="Times New Roman CE"/>
        <family val="1"/>
      </rPr>
      <t xml:space="preserve">        </t>
    </r>
  </si>
  <si>
    <t xml:space="preserve">kapitola 06  Kultura
0608 Odbor občansko-správní                                 </t>
  </si>
  <si>
    <r>
      <t>kapitola 06 Kultura
0626 Odbor kancelář tajemníka</t>
    </r>
    <r>
      <rPr>
        <sz val="10"/>
        <rFont val="Times New Roman CE"/>
        <family val="1"/>
      </rPr>
      <t xml:space="preserve">    </t>
    </r>
  </si>
  <si>
    <r>
      <t>kapitola 07 Bezpečnost a veřejný pořádek 
0737 Odbor kancelář starosty</t>
    </r>
    <r>
      <rPr>
        <sz val="10"/>
        <rFont val="Times New Roman CE"/>
        <family val="1"/>
      </rPr>
      <t xml:space="preserve">   </t>
    </r>
  </si>
  <si>
    <r>
      <t>kapitola 0739 Bezpečnost
0739</t>
    </r>
    <r>
      <rPr>
        <b/>
        <sz val="10"/>
        <rFont val="Times New Roman CE"/>
        <family val="0"/>
      </rPr>
      <t xml:space="preserve">  Odbor sociální problematiky a prevence kriminality</t>
    </r>
    <r>
      <rPr>
        <sz val="10"/>
        <rFont val="Times New Roman CE"/>
        <family val="1"/>
      </rPr>
      <t xml:space="preserve">   </t>
    </r>
  </si>
  <si>
    <r>
      <t xml:space="preserve">kapitola 08 Bytové hospodářství
0839 odbor sociální problematiky a prevence kriminality </t>
    </r>
    <r>
      <rPr>
        <sz val="10"/>
        <rFont val="Times New Roman CE"/>
        <family val="1"/>
      </rPr>
      <t xml:space="preserve">    </t>
    </r>
  </si>
  <si>
    <t xml:space="preserve">kapitola 09 Zastupitelstva obcí a místní správa   
0926  Odbor kancelář tajemníka                                   </t>
  </si>
  <si>
    <r>
      <t>kapitola 09 Činnost místní správy a zastupitelstva obcí 
926 Odbor kancelář tajemníka - Sociální fond</t>
    </r>
    <r>
      <rPr>
        <sz val="10"/>
        <rFont val="Times New Roman CE"/>
        <family val="1"/>
      </rPr>
      <t xml:space="preserve">                                   </t>
    </r>
  </si>
  <si>
    <t>kapitola 09 Činnost místní správy a zastupitelstva obcí
0944  Odbor smluvních vztahů</t>
  </si>
  <si>
    <t>opravy a údržba nad 200 tis. Kč</t>
  </si>
  <si>
    <t>opravy a údržba do 200 tis. Kč</t>
  </si>
  <si>
    <t xml:space="preserve">                       ROZPOČET NA ROK 2012 - VÝDAJE PO KAPITOLÁCH </t>
  </si>
  <si>
    <t>5229 - Ostatní neinvestiční transfery neziskovým a podobným organizacím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</si>
</sst>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[Red]\-0.00\ "/>
    <numFmt numFmtId="173" formatCode="0_ ;[Red]\-0\ "/>
    <numFmt numFmtId="174" formatCode="#,##0.0_ ;[Red]\-#,##0.0\ "/>
    <numFmt numFmtId="175" formatCode="#,##0.0;[Red]#,##0.0"/>
    <numFmt numFmtId="176" formatCode="0.0"/>
    <numFmt numFmtId="177" formatCode="#,##0.0"/>
    <numFmt numFmtId="178" formatCode="0.0_ ;[Red]\-0.0\ "/>
    <numFmt numFmtId="179" formatCode="0.000_ ;[Red]\-0.000\ "/>
    <numFmt numFmtId="180" formatCode="#,##0.0_);\(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\ &quot;Kč&quot;"/>
    <numFmt numFmtId="185" formatCode="0.0%"/>
    <numFmt numFmtId="186" formatCode="[$€-2]\ #\ ##,000_);[Red]\([$€-2]\ #\ ##,000\)"/>
    <numFmt numFmtId="187" formatCode="#,##0.000"/>
    <numFmt numFmtId="188" formatCode="[$-405]d\.\ mmmm\ yyyy"/>
    <numFmt numFmtId="189" formatCode="000\ 00"/>
    <numFmt numFmtId="190" formatCode="_-* #,##0.0\ _K_č_-;\-* #,##0.0\ _K_č_-;_-* &quot;-&quot;??\ _K_č_-;_-@_-"/>
    <numFmt numFmtId="191" formatCode="_-* #,##0.0\ _K_č_-;\-* #,##0.0\ _K_č_-;_-* &quot;-&quot;?\ _K_č_-;_-@_-"/>
    <numFmt numFmtId="192" formatCode="#,##0.0_ ;\-#,##0.0\ "/>
  </numFmts>
  <fonts count="7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sz val="12"/>
      <name val="Times New Roman CE"/>
      <family val="1"/>
    </font>
    <font>
      <b/>
      <sz val="11"/>
      <name val="Times New Roman CE"/>
      <family val="1"/>
    </font>
    <font>
      <b/>
      <sz val="8"/>
      <name val="Times New Roman CE"/>
      <family val="1"/>
    </font>
    <font>
      <u val="single"/>
      <sz val="10"/>
      <color indexed="12"/>
      <name val="Times New Roman CE"/>
      <family val="1"/>
    </font>
    <font>
      <sz val="11"/>
      <name val="Times New Roman CE"/>
      <family val="1"/>
    </font>
    <font>
      <b/>
      <sz val="10"/>
      <color indexed="8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10"/>
      <name val="Arial CE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sz val="8"/>
      <name val="Times New Roman"/>
      <family val="1"/>
    </font>
    <font>
      <b/>
      <sz val="12"/>
      <name val="Arial CE"/>
      <family val="0"/>
    </font>
    <font>
      <b/>
      <sz val="14"/>
      <name val="Times New Roman"/>
      <family val="1"/>
    </font>
    <font>
      <sz val="11"/>
      <name val="Arial CE"/>
      <family val="0"/>
    </font>
    <font>
      <sz val="10"/>
      <color indexed="8"/>
      <name val="Times New Roman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thin"/>
      <right style="thin"/>
      <top style="double"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double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ck"/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ck"/>
    </border>
    <border>
      <left style="thin"/>
      <right style="medium"/>
      <top style="double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double"/>
    </border>
    <border>
      <left style="double"/>
      <right style="medium"/>
      <top style="thin"/>
      <bottom style="double"/>
    </border>
    <border>
      <left style="medium"/>
      <right style="double"/>
      <top>
        <color indexed="63"/>
      </top>
      <bottom style="medium"/>
    </border>
    <border>
      <left style="double"/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14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2" fillId="0" borderId="0" xfId="36" applyFill="1" applyBorder="1" applyAlignment="1" applyProtection="1">
      <alignment horizontal="left" vertical="center"/>
      <protection/>
    </xf>
    <xf numFmtId="177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7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36" applyFont="1" applyFill="1" applyBorder="1" applyAlignment="1" applyProtection="1">
      <alignment vertical="center"/>
      <protection/>
    </xf>
    <xf numFmtId="0" fontId="0" fillId="0" borderId="0" xfId="36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vertical="center"/>
    </xf>
    <xf numFmtId="0" fontId="1" fillId="0" borderId="0" xfId="36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14" fillId="0" borderId="10" xfId="36" applyFont="1" applyFill="1" applyBorder="1" applyAlignment="1" applyProtection="1">
      <alignment horizontal="left" vertical="center"/>
      <protection/>
    </xf>
    <xf numFmtId="0" fontId="19" fillId="0" borderId="0" xfId="36" applyFont="1" applyFill="1" applyBorder="1" applyAlignment="1" applyProtection="1">
      <alignment horizontal="left" vertical="center"/>
      <protection/>
    </xf>
    <xf numFmtId="177" fontId="14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/>
    </xf>
    <xf numFmtId="0" fontId="14" fillId="0" borderId="11" xfId="36" applyFont="1" applyFill="1" applyBorder="1" applyAlignment="1" applyProtection="1">
      <alignment horizontal="left" vertical="center"/>
      <protection/>
    </xf>
    <xf numFmtId="0" fontId="14" fillId="0" borderId="12" xfId="36" applyFont="1" applyFill="1" applyBorder="1" applyAlignment="1" applyProtection="1">
      <alignment vertical="center"/>
      <protection/>
    </xf>
    <xf numFmtId="177" fontId="11" fillId="0" borderId="0" xfId="0" applyNumberFormat="1" applyFont="1" applyFill="1" applyBorder="1" applyAlignment="1">
      <alignment horizontal="right" vertical="center"/>
    </xf>
    <xf numFmtId="0" fontId="17" fillId="0" borderId="0" xfId="36" applyFont="1" applyFill="1" applyBorder="1" applyAlignment="1" applyProtection="1">
      <alignment horizontal="left" vertical="center"/>
      <protection/>
    </xf>
    <xf numFmtId="177" fontId="17" fillId="0" borderId="0" xfId="0" applyNumberFormat="1" applyFont="1" applyFill="1" applyBorder="1" applyAlignment="1">
      <alignment horizontal="right" vertical="center" wrapText="1"/>
    </xf>
    <xf numFmtId="177" fontId="14" fillId="0" borderId="13" xfId="0" applyNumberFormat="1" applyFont="1" applyFill="1" applyBorder="1" applyAlignment="1">
      <alignment horizontal="right" vertical="center" wrapText="1"/>
    </xf>
    <xf numFmtId="177" fontId="17" fillId="0" borderId="13" xfId="0" applyNumberFormat="1" applyFont="1" applyFill="1" applyBorder="1" applyAlignment="1">
      <alignment horizontal="right" vertical="center" wrapText="1"/>
    </xf>
    <xf numFmtId="177" fontId="17" fillId="0" borderId="14" xfId="0" applyNumberFormat="1" applyFont="1" applyFill="1" applyBorder="1" applyAlignment="1">
      <alignment horizontal="right" vertical="center" wrapText="1"/>
    </xf>
    <xf numFmtId="176" fontId="14" fillId="0" borderId="0" xfId="0" applyNumberFormat="1" applyFont="1" applyFill="1" applyBorder="1" applyAlignment="1">
      <alignment vertical="center"/>
    </xf>
    <xf numFmtId="0" fontId="11" fillId="0" borderId="11" xfId="36" applyFont="1" applyFill="1" applyBorder="1" applyAlignment="1" applyProtection="1">
      <alignment horizontal="left" vertical="center"/>
      <protection/>
    </xf>
    <xf numFmtId="0" fontId="17" fillId="0" borderId="14" xfId="36" applyFont="1" applyFill="1" applyBorder="1" applyAlignment="1" applyProtection="1">
      <alignment horizontal="left" vertical="center"/>
      <protection/>
    </xf>
    <xf numFmtId="0" fontId="14" fillId="0" borderId="15" xfId="36" applyFont="1" applyFill="1" applyBorder="1" applyAlignment="1" applyProtection="1">
      <alignment horizontal="left" vertical="center"/>
      <protection/>
    </xf>
    <xf numFmtId="9" fontId="0" fillId="0" borderId="0" xfId="49" applyFont="1" applyFill="1" applyBorder="1" applyAlignment="1">
      <alignment vertical="center"/>
    </xf>
    <xf numFmtId="0" fontId="14" fillId="0" borderId="16" xfId="36" applyFont="1" applyFill="1" applyBorder="1" applyAlignment="1" applyProtection="1">
      <alignment horizontal="left" vertical="center"/>
      <protection/>
    </xf>
    <xf numFmtId="0" fontId="8" fillId="0" borderId="0" xfId="36" applyFont="1" applyFill="1" applyBorder="1" applyAlignment="1" applyProtection="1">
      <alignment horizontal="left" vertical="center"/>
      <protection/>
    </xf>
    <xf numFmtId="177" fontId="16" fillId="0" borderId="17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 wrapText="1"/>
    </xf>
    <xf numFmtId="0" fontId="13" fillId="0" borderId="17" xfId="0" applyNumberFormat="1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177" fontId="16" fillId="0" borderId="19" xfId="0" applyNumberFormat="1" applyFont="1" applyFill="1" applyBorder="1" applyAlignment="1">
      <alignment horizontal="right" vertical="center" wrapText="1"/>
    </xf>
    <xf numFmtId="176" fontId="16" fillId="0" borderId="11" xfId="0" applyNumberFormat="1" applyFont="1" applyBorder="1" applyAlignment="1">
      <alignment vertical="center"/>
    </xf>
    <xf numFmtId="176" fontId="16" fillId="0" borderId="20" xfId="0" applyNumberFormat="1" applyFont="1" applyBorder="1" applyAlignment="1">
      <alignment vertical="center"/>
    </xf>
    <xf numFmtId="177" fontId="16" fillId="0" borderId="11" xfId="0" applyNumberFormat="1" applyFont="1" applyFill="1" applyBorder="1" applyAlignment="1">
      <alignment horizontal="right" vertical="center" wrapText="1"/>
    </xf>
    <xf numFmtId="177" fontId="16" fillId="0" borderId="17" xfId="0" applyNumberFormat="1" applyFont="1" applyFill="1" applyBorder="1" applyAlignment="1">
      <alignment horizontal="right" vertical="center" wrapText="1"/>
    </xf>
    <xf numFmtId="177" fontId="16" fillId="0" borderId="10" xfId="0" applyNumberFormat="1" applyFont="1" applyFill="1" applyBorder="1" applyAlignment="1">
      <alignment horizontal="right" vertical="center" wrapText="1"/>
    </xf>
    <xf numFmtId="176" fontId="16" fillId="0" borderId="16" xfId="0" applyNumberFormat="1" applyFont="1" applyFill="1" applyBorder="1" applyAlignment="1">
      <alignment vertical="center"/>
    </xf>
    <xf numFmtId="177" fontId="16" fillId="0" borderId="21" xfId="0" applyNumberFormat="1" applyFont="1" applyFill="1" applyBorder="1" applyAlignment="1">
      <alignment horizontal="right" vertical="center" wrapText="1"/>
    </xf>
    <xf numFmtId="176" fontId="16" fillId="0" borderId="11" xfId="0" applyNumberFormat="1" applyFont="1" applyFill="1" applyBorder="1" applyAlignment="1">
      <alignment vertical="center"/>
    </xf>
    <xf numFmtId="177" fontId="16" fillId="0" borderId="22" xfId="0" applyNumberFormat="1" applyFont="1" applyFill="1" applyBorder="1" applyAlignment="1">
      <alignment horizontal="right" vertical="center" wrapText="1"/>
    </xf>
    <xf numFmtId="177" fontId="16" fillId="0" borderId="23" xfId="0" applyNumberFormat="1" applyFont="1" applyFill="1" applyBorder="1" applyAlignment="1">
      <alignment horizontal="right" vertical="center" wrapText="1"/>
    </xf>
    <xf numFmtId="177" fontId="13" fillId="0" borderId="24" xfId="0" applyNumberFormat="1" applyFont="1" applyFill="1" applyBorder="1" applyAlignment="1">
      <alignment horizontal="right" vertical="center" wrapText="1"/>
    </xf>
    <xf numFmtId="177" fontId="13" fillId="0" borderId="25" xfId="0" applyNumberFormat="1" applyFont="1" applyFill="1" applyBorder="1" applyAlignment="1">
      <alignment horizontal="right" vertical="center" wrapText="1"/>
    </xf>
    <xf numFmtId="0" fontId="11" fillId="0" borderId="26" xfId="0" applyNumberFormat="1" applyFont="1" applyFill="1" applyBorder="1" applyAlignment="1">
      <alignment horizontal="center" vertical="center" wrapText="1"/>
    </xf>
    <xf numFmtId="177" fontId="14" fillId="0" borderId="19" xfId="0" applyNumberFormat="1" applyFont="1" applyFill="1" applyBorder="1" applyAlignment="1">
      <alignment horizontal="right" vertical="center" wrapText="1"/>
    </xf>
    <xf numFmtId="177" fontId="14" fillId="0" borderId="17" xfId="0" applyNumberFormat="1" applyFont="1" applyFill="1" applyBorder="1" applyAlignment="1">
      <alignment horizontal="right" vertical="center" wrapText="1"/>
    </xf>
    <xf numFmtId="177" fontId="14" fillId="0" borderId="20" xfId="0" applyNumberFormat="1" applyFont="1" applyFill="1" applyBorder="1" applyAlignment="1">
      <alignment horizontal="right" vertical="center" wrapText="1"/>
    </xf>
    <xf numFmtId="177" fontId="14" fillId="0" borderId="10" xfId="0" applyNumberFormat="1" applyFont="1" applyFill="1" applyBorder="1" applyAlignment="1">
      <alignment horizontal="right" vertical="center" wrapText="1"/>
    </xf>
    <xf numFmtId="0" fontId="14" fillId="0" borderId="11" xfId="36" applyFont="1" applyFill="1" applyBorder="1" applyAlignment="1" applyProtection="1">
      <alignment horizontal="left" vertical="center"/>
      <protection/>
    </xf>
    <xf numFmtId="177" fontId="14" fillId="0" borderId="27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28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24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29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20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17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30" xfId="0" applyNumberFormat="1" applyFont="1" applyFill="1" applyBorder="1" applyAlignment="1" applyProtection="1">
      <alignment horizontal="left" vertical="center" wrapText="1"/>
      <protection/>
    </xf>
    <xf numFmtId="49" fontId="11" fillId="0" borderId="31" xfId="0" applyNumberFormat="1" applyFont="1" applyFill="1" applyBorder="1" applyAlignment="1" applyProtection="1">
      <alignment horizontal="left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31" xfId="0" applyNumberFormat="1" applyFont="1" applyFill="1" applyBorder="1" applyAlignment="1" applyProtection="1">
      <alignment horizontal="center" vertical="center" wrapText="1"/>
      <protection/>
    </xf>
    <xf numFmtId="177" fontId="14" fillId="0" borderId="25" xfId="0" applyNumberFormat="1" applyFont="1" applyFill="1" applyBorder="1" applyAlignment="1" applyProtection="1">
      <alignment horizontal="right" vertical="center" wrapText="1"/>
      <protection/>
    </xf>
    <xf numFmtId="49" fontId="11" fillId="0" borderId="26" xfId="0" applyNumberFormat="1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Fill="1" applyBorder="1" applyAlignment="1" applyProtection="1">
      <alignment horizontal="center" vertical="center" wrapText="1"/>
      <protection/>
    </xf>
    <xf numFmtId="0" fontId="11" fillId="0" borderId="26" xfId="0" applyNumberFormat="1" applyFont="1" applyFill="1" applyBorder="1" applyAlignment="1" applyProtection="1">
      <alignment horizontal="center" vertical="center"/>
      <protection/>
    </xf>
    <xf numFmtId="177" fontId="14" fillId="0" borderId="24" xfId="0" applyNumberFormat="1" applyFont="1" applyFill="1" applyBorder="1" applyAlignment="1" applyProtection="1">
      <alignment horizontal="right" vertical="center" wrapText="1"/>
      <protection/>
    </xf>
    <xf numFmtId="0" fontId="0" fillId="0" borderId="0" xfId="36" applyFont="1" applyFill="1" applyBorder="1" applyAlignment="1" applyProtection="1">
      <alignment horizontal="left" vertical="center"/>
      <protection locked="0"/>
    </xf>
    <xf numFmtId="177" fontId="0" fillId="0" borderId="0" xfId="0" applyNumberFormat="1" applyFill="1" applyBorder="1" applyAlignment="1" applyProtection="1">
      <alignment horizontal="right" vertical="center" wrapText="1"/>
      <protection locked="0"/>
    </xf>
    <xf numFmtId="0" fontId="7" fillId="0" borderId="0" xfId="36" applyFont="1" applyFill="1" applyBorder="1" applyAlignment="1" applyProtection="1">
      <alignment horizontal="left"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177" fontId="14" fillId="0" borderId="32" xfId="0" applyNumberFormat="1" applyFont="1" applyFill="1" applyBorder="1" applyAlignment="1" applyProtection="1">
      <alignment horizontal="right" vertical="center" wrapText="1"/>
      <protection/>
    </xf>
    <xf numFmtId="177" fontId="14" fillId="0" borderId="20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17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33" xfId="0" applyNumberFormat="1" applyFont="1" applyFill="1" applyBorder="1" applyAlignment="1" applyProtection="1">
      <alignment horizontal="right" vertical="center" wrapText="1"/>
      <protection/>
    </xf>
    <xf numFmtId="177" fontId="14" fillId="0" borderId="19" xfId="0" applyNumberFormat="1" applyFont="1" applyFill="1" applyBorder="1" applyAlignment="1" applyProtection="1">
      <alignment horizontal="right" vertical="center" wrapText="1"/>
      <protection/>
    </xf>
    <xf numFmtId="177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3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14" fillId="0" borderId="21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34" xfId="0" applyNumberFormat="1" applyFont="1" applyFill="1" applyBorder="1" applyAlignment="1" applyProtection="1">
      <alignment horizontal="right" vertical="center" wrapText="1"/>
      <protection locked="0"/>
    </xf>
    <xf numFmtId="177" fontId="16" fillId="0" borderId="26" xfId="0" applyNumberFormat="1" applyFont="1" applyFill="1" applyBorder="1" applyAlignment="1">
      <alignment vertical="center"/>
    </xf>
    <xf numFmtId="176" fontId="13" fillId="0" borderId="16" xfId="0" applyNumberFormat="1" applyFont="1" applyFill="1" applyBorder="1" applyAlignment="1">
      <alignment vertical="center"/>
    </xf>
    <xf numFmtId="177" fontId="14" fillId="0" borderId="25" xfId="0" applyNumberFormat="1" applyFont="1" applyFill="1" applyBorder="1" applyAlignment="1" applyProtection="1">
      <alignment horizontal="right" vertical="center" wrapText="1"/>
      <protection locked="0"/>
    </xf>
    <xf numFmtId="176" fontId="10" fillId="0" borderId="24" xfId="0" applyNumberFormat="1" applyFont="1" applyFill="1" applyBorder="1" applyAlignment="1" applyProtection="1">
      <alignment horizontal="right" vertical="center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17" xfId="0" applyNumberFormat="1" applyFont="1" applyFill="1" applyBorder="1" applyAlignment="1" applyProtection="1">
      <alignment vertical="center" wrapText="1"/>
      <protection locked="0"/>
    </xf>
    <xf numFmtId="0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0" xfId="0" applyFont="1" applyFill="1" applyBorder="1" applyAlignment="1" applyProtection="1">
      <alignment vertical="center"/>
      <protection locked="0"/>
    </xf>
    <xf numFmtId="177" fontId="10" fillId="0" borderId="27" xfId="0" applyNumberFormat="1" applyFont="1" applyFill="1" applyBorder="1" applyAlignment="1" applyProtection="1">
      <alignment horizontal="right" vertical="center" wrapText="1"/>
      <protection locked="0"/>
    </xf>
    <xf numFmtId="177" fontId="10" fillId="0" borderId="32" xfId="0" applyNumberFormat="1" applyFont="1" applyFill="1" applyBorder="1" applyAlignment="1" applyProtection="1">
      <alignment horizontal="right" vertical="center" wrapText="1"/>
      <protection/>
    </xf>
    <xf numFmtId="0" fontId="10" fillId="0" borderId="30" xfId="0" applyFont="1" applyFill="1" applyBorder="1" applyAlignment="1" applyProtection="1">
      <alignment horizontal="left" vertical="center"/>
      <protection locked="0"/>
    </xf>
    <xf numFmtId="177" fontId="10" fillId="0" borderId="27" xfId="0" applyNumberFormat="1" applyFont="1" applyFill="1" applyBorder="1" applyAlignment="1" applyProtection="1">
      <alignment horizontal="right" vertical="center" wrapText="1"/>
      <protection locked="0"/>
    </xf>
    <xf numFmtId="177" fontId="9" fillId="0" borderId="32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36" applyFont="1" applyFill="1" applyBorder="1" applyAlignment="1" applyProtection="1">
      <alignment horizontal="left" vertical="center"/>
      <protection locked="0"/>
    </xf>
    <xf numFmtId="177" fontId="14" fillId="0" borderId="20" xfId="0" applyNumberFormat="1" applyFont="1" applyFill="1" applyBorder="1" applyAlignment="1" applyProtection="1">
      <alignment horizontal="right" vertical="center" wrapText="1"/>
      <protection/>
    </xf>
    <xf numFmtId="177" fontId="14" fillId="0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177" fontId="0" fillId="0" borderId="0" xfId="0" applyNumberFormat="1" applyFill="1" applyBorder="1" applyAlignment="1" applyProtection="1">
      <alignment horizontal="center" vertical="center" wrapText="1"/>
      <protection/>
    </xf>
    <xf numFmtId="177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/>
      <protection/>
    </xf>
    <xf numFmtId="177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center" vertical="center" wrapText="1"/>
      <protection/>
    </xf>
    <xf numFmtId="177" fontId="14" fillId="0" borderId="28" xfId="0" applyNumberFormat="1" applyFont="1" applyFill="1" applyBorder="1" applyAlignment="1" applyProtection="1">
      <alignment vertical="center" wrapText="1"/>
      <protection/>
    </xf>
    <xf numFmtId="177" fontId="1" fillId="0" borderId="0" xfId="0" applyNumberFormat="1" applyFont="1" applyFill="1" applyBorder="1" applyAlignment="1" applyProtection="1">
      <alignment horizontal="right" vertical="center" wrapText="1"/>
      <protection/>
    </xf>
    <xf numFmtId="177" fontId="0" fillId="0" borderId="0" xfId="0" applyNumberFormat="1" applyFont="1" applyFill="1" applyBorder="1" applyAlignment="1" applyProtection="1">
      <alignment horizontal="right" vertical="center" wrapText="1"/>
      <protection/>
    </xf>
    <xf numFmtId="177" fontId="0" fillId="0" borderId="0" xfId="0" applyNumberForma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177" fontId="1" fillId="0" borderId="0" xfId="0" applyNumberFormat="1" applyFont="1" applyFill="1" applyBorder="1" applyAlignment="1" applyProtection="1">
      <alignment horizontal="right"/>
      <protection/>
    </xf>
    <xf numFmtId="0" fontId="7" fillId="0" borderId="0" xfId="36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36" applyFont="1" applyFill="1" applyBorder="1" applyAlignment="1" applyProtection="1">
      <alignment vertical="center"/>
      <protection locked="0"/>
    </xf>
    <xf numFmtId="177" fontId="14" fillId="0" borderId="20" xfId="36" applyNumberFormat="1" applyFont="1" applyFill="1" applyBorder="1" applyAlignment="1" applyProtection="1">
      <alignment horizontal="right" vertical="center"/>
      <protection locked="0"/>
    </xf>
    <xf numFmtId="0" fontId="11" fillId="0" borderId="13" xfId="0" applyNumberFormat="1" applyFont="1" applyFill="1" applyBorder="1" applyAlignment="1">
      <alignment horizontal="center" vertical="center"/>
    </xf>
    <xf numFmtId="177" fontId="14" fillId="0" borderId="13" xfId="0" applyNumberFormat="1" applyFont="1" applyFill="1" applyBorder="1" applyAlignment="1">
      <alignment horizontal="right" vertical="center" wrapText="1"/>
    </xf>
    <xf numFmtId="177" fontId="11" fillId="0" borderId="13" xfId="0" applyNumberFormat="1" applyFont="1" applyFill="1" applyBorder="1" applyAlignment="1">
      <alignment horizontal="right" vertical="center" wrapText="1"/>
    </xf>
    <xf numFmtId="177" fontId="14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1" xfId="36" applyFont="1" applyFill="1" applyBorder="1" applyAlignment="1" applyProtection="1">
      <alignment vertical="center"/>
      <protection locked="0"/>
    </xf>
    <xf numFmtId="177" fontId="14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1" xfId="36" applyFont="1" applyFill="1" applyBorder="1" applyAlignment="1" applyProtection="1">
      <alignment horizontal="left" vertical="center"/>
      <protection locked="0"/>
    </xf>
    <xf numFmtId="0" fontId="14" fillId="0" borderId="11" xfId="36" applyFont="1" applyFill="1" applyBorder="1" applyAlignment="1" applyProtection="1">
      <alignment horizontal="left" vertical="center"/>
      <protection locked="0"/>
    </xf>
    <xf numFmtId="177" fontId="14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36" applyFont="1" applyFill="1" applyBorder="1" applyAlignment="1" applyProtection="1">
      <alignment horizontal="left" vertical="center"/>
      <protection locked="0"/>
    </xf>
    <xf numFmtId="177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176" fontId="14" fillId="0" borderId="20" xfId="36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177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16" xfId="36" applyFont="1" applyFill="1" applyBorder="1" applyAlignment="1" applyProtection="1">
      <alignment horizontal="left" vertical="center" wrapText="1"/>
      <protection/>
    </xf>
    <xf numFmtId="177" fontId="14" fillId="0" borderId="11" xfId="0" applyNumberFormat="1" applyFont="1" applyFill="1" applyBorder="1" applyAlignment="1" applyProtection="1">
      <alignment horizontal="right" vertical="center" wrapText="1"/>
      <protection locked="0"/>
    </xf>
    <xf numFmtId="176" fontId="14" fillId="0" borderId="16" xfId="0" applyNumberFormat="1" applyFont="1" applyFill="1" applyBorder="1" applyAlignment="1" applyProtection="1">
      <alignment vertical="center"/>
      <protection locked="0"/>
    </xf>
    <xf numFmtId="176" fontId="14" fillId="0" borderId="11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26" xfId="0" applyNumberFormat="1" applyFont="1" applyFill="1" applyBorder="1" applyAlignment="1" applyProtection="1">
      <alignment horizontal="center" vertical="center" wrapText="1"/>
      <protection/>
    </xf>
    <xf numFmtId="177" fontId="14" fillId="0" borderId="20" xfId="36" applyNumberFormat="1" applyFont="1" applyFill="1" applyBorder="1" applyAlignment="1" applyProtection="1">
      <alignment horizontal="right" vertical="center"/>
      <protection/>
    </xf>
    <xf numFmtId="177" fontId="14" fillId="0" borderId="20" xfId="36" applyNumberFormat="1" applyFont="1" applyFill="1" applyBorder="1" applyAlignment="1" applyProtection="1">
      <alignment horizontal="right" vertical="center"/>
      <protection/>
    </xf>
    <xf numFmtId="177" fontId="14" fillId="0" borderId="20" xfId="36" applyNumberFormat="1" applyFont="1" applyFill="1" applyBorder="1" applyAlignment="1" applyProtection="1">
      <alignment horizontal="right" vertical="center"/>
      <protection locked="0"/>
    </xf>
    <xf numFmtId="177" fontId="14" fillId="0" borderId="35" xfId="0" applyNumberFormat="1" applyFont="1" applyFill="1" applyBorder="1" applyAlignment="1" applyProtection="1">
      <alignment horizontal="right" vertical="center" wrapText="1"/>
      <protection/>
    </xf>
    <xf numFmtId="0" fontId="14" fillId="0" borderId="15" xfId="36" applyFont="1" applyFill="1" applyBorder="1" applyAlignment="1" applyProtection="1">
      <alignment horizontal="left" vertical="center"/>
      <protection/>
    </xf>
    <xf numFmtId="177" fontId="14" fillId="0" borderId="36" xfId="0" applyNumberFormat="1" applyFont="1" applyFill="1" applyBorder="1" applyAlignment="1" applyProtection="1">
      <alignment horizontal="right" vertical="center" wrapText="1"/>
      <protection/>
    </xf>
    <xf numFmtId="0" fontId="14" fillId="0" borderId="12" xfId="36" applyFont="1" applyFill="1" applyBorder="1" applyAlignment="1" applyProtection="1">
      <alignment vertical="center"/>
      <protection locked="0"/>
    </xf>
    <xf numFmtId="0" fontId="14" fillId="0" borderId="30" xfId="36" applyFont="1" applyFill="1" applyBorder="1" applyAlignment="1" applyProtection="1">
      <alignment horizontal="left" vertical="center"/>
      <protection/>
    </xf>
    <xf numFmtId="0" fontId="14" fillId="0" borderId="10" xfId="36" applyFont="1" applyFill="1" applyBorder="1" applyAlignment="1" applyProtection="1">
      <alignment horizontal="left" vertical="center"/>
      <protection locked="0"/>
    </xf>
    <xf numFmtId="177" fontId="0" fillId="0" borderId="0" xfId="0" applyNumberFormat="1" applyFill="1" applyBorder="1" applyAlignment="1" applyProtection="1">
      <alignment vertical="center"/>
      <protection locked="0"/>
    </xf>
    <xf numFmtId="0" fontId="14" fillId="0" borderId="16" xfId="36" applyFont="1" applyFill="1" applyBorder="1" applyAlignment="1" applyProtection="1">
      <alignment horizontal="left" vertical="center"/>
      <protection locked="0"/>
    </xf>
    <xf numFmtId="177" fontId="14" fillId="0" borderId="37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38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17" xfId="36" applyNumberFormat="1" applyFont="1" applyFill="1" applyBorder="1" applyAlignment="1" applyProtection="1">
      <alignment horizontal="right" vertical="center"/>
      <protection/>
    </xf>
    <xf numFmtId="177" fontId="14" fillId="0" borderId="17" xfId="36" applyNumberFormat="1" applyFont="1" applyFill="1" applyBorder="1" applyAlignment="1" applyProtection="1">
      <alignment horizontal="right" vertical="center"/>
      <protection locked="0"/>
    </xf>
    <xf numFmtId="0" fontId="14" fillId="0" borderId="11" xfId="0" applyFont="1" applyFill="1" applyBorder="1" applyAlignment="1" applyProtection="1">
      <alignment horizontal="left" vertical="center"/>
      <protection/>
    </xf>
    <xf numFmtId="0" fontId="10" fillId="0" borderId="17" xfId="0" applyFont="1" applyFill="1" applyBorder="1" applyAlignment="1" applyProtection="1">
      <alignment horizontal="left" vertical="center"/>
      <protection locked="0"/>
    </xf>
    <xf numFmtId="49" fontId="9" fillId="0" borderId="16" xfId="0" applyNumberFormat="1" applyFont="1" applyFill="1" applyBorder="1" applyAlignment="1" applyProtection="1">
      <alignment vertical="center" wrapText="1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39" xfId="0" applyNumberFormat="1" applyFont="1" applyFill="1" applyBorder="1" applyAlignment="1" applyProtection="1">
      <alignment horizontal="center" vertical="center" wrapText="1"/>
      <protection/>
    </xf>
    <xf numFmtId="0" fontId="9" fillId="0" borderId="40" xfId="0" applyNumberFormat="1" applyFont="1" applyFill="1" applyBorder="1" applyAlignment="1" applyProtection="1">
      <alignment horizontal="center" vertical="center"/>
      <protection/>
    </xf>
    <xf numFmtId="176" fontId="8" fillId="0" borderId="0" xfId="36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 shrinkToFit="1"/>
      <protection/>
    </xf>
    <xf numFmtId="177" fontId="14" fillId="0" borderId="17" xfId="0" applyNumberFormat="1" applyFont="1" applyFill="1" applyBorder="1" applyAlignment="1" applyProtection="1">
      <alignment horizontal="right" vertical="center" wrapText="1"/>
      <protection/>
    </xf>
    <xf numFmtId="177" fontId="14" fillId="0" borderId="29" xfId="0" applyNumberFormat="1" applyFont="1" applyFill="1" applyBorder="1" applyAlignment="1" applyProtection="1">
      <alignment horizontal="right" vertical="center" wrapText="1"/>
      <protection/>
    </xf>
    <xf numFmtId="177" fontId="14" fillId="0" borderId="12" xfId="0" applyNumberFormat="1" applyFont="1" applyFill="1" applyBorder="1" applyAlignment="1" applyProtection="1">
      <alignment horizontal="right" vertical="center" wrapText="1"/>
      <protection/>
    </xf>
    <xf numFmtId="176" fontId="14" fillId="0" borderId="24" xfId="0" applyNumberFormat="1" applyFont="1" applyFill="1" applyBorder="1" applyAlignment="1" applyProtection="1">
      <alignment horizontal="right" vertical="center" wrapText="1"/>
      <protection/>
    </xf>
    <xf numFmtId="177" fontId="14" fillId="0" borderId="32" xfId="0" applyNumberFormat="1" applyFont="1" applyFill="1" applyBorder="1" applyAlignment="1" applyProtection="1">
      <alignment horizontal="right" vertical="center" wrapText="1"/>
      <protection/>
    </xf>
    <xf numFmtId="177" fontId="14" fillId="0" borderId="41" xfId="0" applyNumberFormat="1" applyFont="1" applyFill="1" applyBorder="1" applyAlignment="1" applyProtection="1">
      <alignment horizontal="right" vertical="center" wrapText="1"/>
      <protection/>
    </xf>
    <xf numFmtId="177" fontId="14" fillId="0" borderId="42" xfId="0" applyNumberFormat="1" applyFont="1" applyFill="1" applyBorder="1" applyAlignment="1" applyProtection="1">
      <alignment horizontal="right" vertical="center" wrapText="1"/>
      <protection/>
    </xf>
    <xf numFmtId="177" fontId="14" fillId="0" borderId="43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44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45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39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20" xfId="0" applyNumberFormat="1" applyFont="1" applyFill="1" applyBorder="1" applyAlignment="1" applyProtection="1">
      <alignment horizontal="right" vertical="center" wrapText="1"/>
      <protection/>
    </xf>
    <xf numFmtId="177" fontId="11" fillId="0" borderId="19" xfId="0" applyNumberFormat="1" applyFont="1" applyFill="1" applyBorder="1" applyAlignment="1" applyProtection="1">
      <alignment horizontal="right" vertical="center" wrapText="1"/>
      <protection/>
    </xf>
    <xf numFmtId="177" fontId="11" fillId="0" borderId="34" xfId="0" applyNumberFormat="1" applyFont="1" applyFill="1" applyBorder="1" applyAlignment="1" applyProtection="1">
      <alignment horizontal="right" vertical="center" wrapText="1"/>
      <protection/>
    </xf>
    <xf numFmtId="177" fontId="14" fillId="0" borderId="46" xfId="0" applyNumberFormat="1" applyFont="1" applyFill="1" applyBorder="1" applyAlignment="1" applyProtection="1">
      <alignment horizontal="right" vertical="center" wrapText="1"/>
      <protection/>
    </xf>
    <xf numFmtId="0" fontId="14" fillId="0" borderId="47" xfId="36" applyFont="1" applyFill="1" applyBorder="1" applyAlignment="1" applyProtection="1">
      <alignment horizontal="left" vertical="center"/>
      <protection locked="0"/>
    </xf>
    <xf numFmtId="177" fontId="14" fillId="0" borderId="36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19" xfId="36" applyNumberFormat="1" applyFont="1" applyFill="1" applyBorder="1" applyAlignment="1" applyProtection="1">
      <alignment horizontal="right" vertical="center"/>
      <protection locked="0"/>
    </xf>
    <xf numFmtId="177" fontId="11" fillId="0" borderId="17" xfId="0" applyNumberFormat="1" applyFont="1" applyFill="1" applyBorder="1" applyAlignment="1" applyProtection="1">
      <alignment horizontal="right" vertical="center" wrapText="1"/>
      <protection/>
    </xf>
    <xf numFmtId="177" fontId="11" fillId="0" borderId="0" xfId="0" applyNumberFormat="1" applyFont="1" applyFill="1" applyBorder="1" applyAlignment="1">
      <alignment horizontal="right" vertical="center" wrapText="1"/>
    </xf>
    <xf numFmtId="176" fontId="16" fillId="0" borderId="15" xfId="0" applyNumberFormat="1" applyFont="1" applyFill="1" applyBorder="1" applyAlignment="1">
      <alignment vertical="center"/>
    </xf>
    <xf numFmtId="177" fontId="16" fillId="0" borderId="48" xfId="0" applyNumberFormat="1" applyFont="1" applyFill="1" applyBorder="1" applyAlignment="1">
      <alignment horizontal="right" vertical="center" wrapText="1"/>
    </xf>
    <xf numFmtId="177" fontId="16" fillId="0" borderId="15" xfId="0" applyNumberFormat="1" applyFont="1" applyFill="1" applyBorder="1" applyAlignment="1">
      <alignment horizontal="right" vertical="center" wrapText="1"/>
    </xf>
    <xf numFmtId="177" fontId="16" fillId="0" borderId="26" xfId="0" applyNumberFormat="1" applyFont="1" applyFill="1" applyBorder="1" applyAlignment="1">
      <alignment horizontal="right" vertical="center" wrapText="1"/>
    </xf>
    <xf numFmtId="177" fontId="16" fillId="0" borderId="49" xfId="0" applyNumberFormat="1" applyFont="1" applyFill="1" applyBorder="1" applyAlignment="1">
      <alignment horizontal="right" vertical="center" wrapText="1"/>
    </xf>
    <xf numFmtId="177" fontId="13" fillId="0" borderId="39" xfId="0" applyNumberFormat="1" applyFont="1" applyFill="1" applyBorder="1" applyAlignment="1">
      <alignment horizontal="right" vertical="center" wrapText="1"/>
    </xf>
    <xf numFmtId="0" fontId="16" fillId="0" borderId="23" xfId="0" applyFont="1" applyBorder="1" applyAlignment="1">
      <alignment vertical="center"/>
    </xf>
    <xf numFmtId="0" fontId="22" fillId="0" borderId="5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177" fontId="16" fillId="0" borderId="51" xfId="0" applyNumberFormat="1" applyFont="1" applyFill="1" applyBorder="1" applyAlignment="1">
      <alignment horizontal="right" vertical="center" wrapText="1"/>
    </xf>
    <xf numFmtId="177" fontId="13" fillId="0" borderId="16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177" fontId="11" fillId="0" borderId="10" xfId="0" applyNumberFormat="1" applyFont="1" applyFill="1" applyBorder="1" applyAlignment="1" applyProtection="1">
      <alignment horizontal="right" vertical="center" wrapText="1"/>
      <protection/>
    </xf>
    <xf numFmtId="0" fontId="11" fillId="0" borderId="10" xfId="36" applyFont="1" applyFill="1" applyBorder="1" applyAlignment="1" applyProtection="1">
      <alignment horizontal="left" vertical="center"/>
      <protection locked="0"/>
    </xf>
    <xf numFmtId="0" fontId="11" fillId="0" borderId="49" xfId="36" applyFont="1" applyFill="1" applyBorder="1" applyAlignment="1" applyProtection="1">
      <alignment horizontal="left" vertical="center"/>
      <protection locked="0"/>
    </xf>
    <xf numFmtId="0" fontId="15" fillId="0" borderId="14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  <xf numFmtId="49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vertical="center"/>
    </xf>
    <xf numFmtId="177" fontId="14" fillId="0" borderId="17" xfId="36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/>
    </xf>
    <xf numFmtId="177" fontId="10" fillId="0" borderId="32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22" xfId="0" applyFont="1" applyFill="1" applyBorder="1" applyAlignment="1" applyProtection="1">
      <alignment horizontal="left" vertical="center"/>
      <protection/>
    </xf>
    <xf numFmtId="176" fontId="9" fillId="0" borderId="50" xfId="0" applyNumberFormat="1" applyFont="1" applyFill="1" applyBorder="1" applyAlignment="1" applyProtection="1">
      <alignment horizontal="right" vertical="center"/>
      <protection/>
    </xf>
    <xf numFmtId="177" fontId="9" fillId="0" borderId="23" xfId="0" applyNumberFormat="1" applyFont="1" applyFill="1" applyBorder="1" applyAlignment="1" applyProtection="1">
      <alignment horizontal="right" vertical="center" shrinkToFit="1"/>
      <protection/>
    </xf>
    <xf numFmtId="177" fontId="9" fillId="0" borderId="50" xfId="0" applyNumberFormat="1" applyFont="1" applyFill="1" applyBorder="1" applyAlignment="1" applyProtection="1">
      <alignment horizontal="right" vertical="center" shrinkToFit="1"/>
      <protection/>
    </xf>
    <xf numFmtId="0" fontId="8" fillId="0" borderId="13" xfId="36" applyFont="1" applyFill="1" applyBorder="1" applyAlignment="1" applyProtection="1">
      <alignment horizontal="left" vertical="center"/>
      <protection/>
    </xf>
    <xf numFmtId="176" fontId="8" fillId="0" borderId="43" xfId="36" applyNumberFormat="1" applyFont="1" applyFill="1" applyBorder="1" applyAlignment="1" applyProtection="1">
      <alignment horizontal="right" vertical="center"/>
      <protection/>
    </xf>
    <xf numFmtId="177" fontId="9" fillId="0" borderId="41" xfId="0" applyNumberFormat="1" applyFont="1" applyFill="1" applyBorder="1" applyAlignment="1" applyProtection="1">
      <alignment horizontal="right" vertical="center" shrinkToFit="1"/>
      <protection/>
    </xf>
    <xf numFmtId="177" fontId="9" fillId="0" borderId="43" xfId="0" applyNumberFormat="1" applyFont="1" applyFill="1" applyBorder="1" applyAlignment="1" applyProtection="1">
      <alignment horizontal="right" vertical="center" shrinkToFit="1"/>
      <protection/>
    </xf>
    <xf numFmtId="0" fontId="9" fillId="0" borderId="0" xfId="0" applyFont="1" applyFill="1" applyBorder="1" applyAlignment="1">
      <alignment horizontal="right" vertical="center" wrapText="1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177" fontId="9" fillId="0" borderId="52" xfId="0" applyNumberFormat="1" applyFont="1" applyFill="1" applyBorder="1" applyAlignment="1" applyProtection="1">
      <alignment horizontal="right" vertical="center" wrapText="1"/>
      <protection/>
    </xf>
    <xf numFmtId="177" fontId="9" fillId="0" borderId="51" xfId="0" applyNumberFormat="1" applyFont="1" applyFill="1" applyBorder="1" applyAlignment="1" applyProtection="1">
      <alignment horizontal="right" vertical="center" wrapText="1"/>
      <protection/>
    </xf>
    <xf numFmtId="0" fontId="9" fillId="0" borderId="22" xfId="0" applyFont="1" applyFill="1" applyBorder="1" applyAlignment="1" applyProtection="1">
      <alignment horizontal="left" vertical="center"/>
      <protection locked="0"/>
    </xf>
    <xf numFmtId="177" fontId="9" fillId="0" borderId="52" xfId="0" applyNumberFormat="1" applyFont="1" applyFill="1" applyBorder="1" applyAlignment="1" applyProtection="1">
      <alignment horizontal="right" vertical="center" wrapText="1"/>
      <protection/>
    </xf>
    <xf numFmtId="0" fontId="17" fillId="0" borderId="16" xfId="36" applyFont="1" applyFill="1" applyBorder="1" applyAlignment="1" applyProtection="1">
      <alignment horizontal="left" vertical="center"/>
      <protection locked="0"/>
    </xf>
    <xf numFmtId="177" fontId="11" fillId="0" borderId="53" xfId="0" applyNumberFormat="1" applyFont="1" applyFill="1" applyBorder="1" applyAlignment="1" applyProtection="1">
      <alignment horizontal="right" vertical="center" wrapText="1"/>
      <protection/>
    </xf>
    <xf numFmtId="177" fontId="1" fillId="0" borderId="0" xfId="0" applyNumberFormat="1" applyFont="1" applyFill="1" applyBorder="1" applyAlignment="1" applyProtection="1">
      <alignment horizontal="center"/>
      <protection/>
    </xf>
    <xf numFmtId="177" fontId="14" fillId="0" borderId="27" xfId="0" applyNumberFormat="1" applyFont="1" applyFill="1" applyBorder="1" applyAlignment="1" applyProtection="1">
      <alignment horizontal="right" vertical="center" wrapText="1"/>
      <protection/>
    </xf>
    <xf numFmtId="177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36" applyFont="1" applyFill="1" applyBorder="1" applyAlignment="1" applyProtection="1">
      <alignment horizontal="left" vertical="center"/>
      <protection locked="0"/>
    </xf>
    <xf numFmtId="0" fontId="1" fillId="0" borderId="0" xfId="36" applyFont="1" applyFill="1" applyBorder="1" applyAlignment="1" applyProtection="1">
      <alignment horizontal="left" vertical="center"/>
      <protection locked="0"/>
    </xf>
    <xf numFmtId="177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/>
    </xf>
    <xf numFmtId="177" fontId="11" fillId="0" borderId="17" xfId="0" applyNumberFormat="1" applyFont="1" applyFill="1" applyBorder="1" applyAlignment="1" applyProtection="1">
      <alignment horizontal="right" vertical="center"/>
      <protection/>
    </xf>
    <xf numFmtId="49" fontId="11" fillId="0" borderId="3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right" vertical="center" wrapText="1"/>
      <protection/>
    </xf>
    <xf numFmtId="177" fontId="0" fillId="0" borderId="0" xfId="0" applyNumberForma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right"/>
      <protection locked="0"/>
    </xf>
    <xf numFmtId="0" fontId="14" fillId="0" borderId="47" xfId="0" applyFont="1" applyFill="1" applyBorder="1" applyAlignment="1" applyProtection="1">
      <alignment horizontal="left" vertical="center"/>
      <protection locked="0"/>
    </xf>
    <xf numFmtId="177" fontId="14" fillId="0" borderId="20" xfId="0" applyNumberFormat="1" applyFont="1" applyFill="1" applyBorder="1" applyAlignment="1" applyProtection="1">
      <alignment horizontal="right" vertical="center"/>
      <protection locked="0"/>
    </xf>
    <xf numFmtId="177" fontId="14" fillId="0" borderId="34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5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 applyProtection="1">
      <alignment horizontal="right"/>
      <protection locked="0"/>
    </xf>
    <xf numFmtId="177" fontId="0" fillId="0" borderId="0" xfId="0" applyNumberFormat="1" applyAlignment="1" applyProtection="1">
      <alignment/>
      <protection locked="0"/>
    </xf>
    <xf numFmtId="0" fontId="14" fillId="0" borderId="47" xfId="36" applyFont="1" applyFill="1" applyBorder="1" applyAlignment="1" applyProtection="1">
      <alignment vertical="center"/>
      <protection locked="0"/>
    </xf>
    <xf numFmtId="0" fontId="11" fillId="0" borderId="47" xfId="36" applyFont="1" applyFill="1" applyBorder="1" applyAlignment="1" applyProtection="1">
      <alignment horizontal="left" vertical="center"/>
      <protection locked="0"/>
    </xf>
    <xf numFmtId="177" fontId="11" fillId="0" borderId="20" xfId="36" applyNumberFormat="1" applyFont="1" applyFill="1" applyBorder="1" applyAlignment="1" applyProtection="1">
      <alignment horizontal="right" vertical="center"/>
      <protection locked="0"/>
    </xf>
    <xf numFmtId="0" fontId="14" fillId="0" borderId="47" xfId="36" applyFont="1" applyFill="1" applyBorder="1" applyAlignment="1" applyProtection="1">
      <alignment horizontal="left" vertical="center"/>
      <protection locked="0"/>
    </xf>
    <xf numFmtId="0" fontId="11" fillId="0" borderId="55" xfId="36" applyFont="1" applyFill="1" applyBorder="1" applyAlignment="1" applyProtection="1">
      <alignment horizontal="left" vertical="center"/>
      <protection locked="0"/>
    </xf>
    <xf numFmtId="177" fontId="11" fillId="0" borderId="36" xfId="36" applyNumberFormat="1" applyFont="1" applyFill="1" applyBorder="1" applyAlignment="1" applyProtection="1">
      <alignment horizontal="right" vertical="center"/>
      <protection locked="0"/>
    </xf>
    <xf numFmtId="177" fontId="14" fillId="0" borderId="46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36" xfId="36" applyNumberFormat="1" applyFont="1" applyFill="1" applyBorder="1" applyAlignment="1" applyProtection="1">
      <alignment horizontal="right" vertical="center"/>
      <protection locked="0"/>
    </xf>
    <xf numFmtId="177" fontId="14" fillId="0" borderId="46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36" xfId="36" applyNumberFormat="1" applyFont="1" applyFill="1" applyBorder="1" applyAlignment="1" applyProtection="1">
      <alignment horizontal="right" vertical="center"/>
      <protection locked="0"/>
    </xf>
    <xf numFmtId="177" fontId="0" fillId="0" borderId="0" xfId="0" applyNumberFormat="1" applyBorder="1" applyAlignment="1" applyProtection="1">
      <alignment/>
      <protection locked="0"/>
    </xf>
    <xf numFmtId="0" fontId="2" fillId="0" borderId="0" xfId="36" applyFill="1" applyBorder="1" applyAlignment="1" applyProtection="1">
      <alignment horizontal="left" vertical="center"/>
      <protection locked="0"/>
    </xf>
    <xf numFmtId="177" fontId="11" fillId="33" borderId="0" xfId="0" applyNumberFormat="1" applyFont="1" applyFill="1" applyBorder="1" applyAlignment="1" applyProtection="1">
      <alignment horizontal="right"/>
      <protection/>
    </xf>
    <xf numFmtId="0" fontId="2" fillId="0" borderId="0" xfId="36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177" fontId="1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right" vertical="center" wrapText="1"/>
    </xf>
    <xf numFmtId="177" fontId="14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39" xfId="0" applyFont="1" applyFill="1" applyBorder="1" applyAlignment="1" applyProtection="1">
      <alignment horizontal="left" vertical="center"/>
      <protection locked="0"/>
    </xf>
    <xf numFmtId="177" fontId="16" fillId="0" borderId="40" xfId="0" applyNumberFormat="1" applyFont="1" applyFill="1" applyBorder="1" applyAlignment="1">
      <alignment horizontal="right" vertical="center"/>
    </xf>
    <xf numFmtId="177" fontId="13" fillId="0" borderId="56" xfId="0" applyNumberFormat="1" applyFont="1" applyFill="1" applyBorder="1" applyAlignment="1">
      <alignment vertical="center"/>
    </xf>
    <xf numFmtId="177" fontId="16" fillId="0" borderId="39" xfId="0" applyNumberFormat="1" applyFont="1" applyFill="1" applyBorder="1" applyAlignment="1">
      <alignment horizontal="right" vertical="center"/>
    </xf>
    <xf numFmtId="177" fontId="13" fillId="0" borderId="56" xfId="0" applyNumberFormat="1" applyFont="1" applyFill="1" applyBorder="1" applyAlignment="1">
      <alignment horizontal="right" vertical="center"/>
    </xf>
    <xf numFmtId="177" fontId="16" fillId="0" borderId="57" xfId="0" applyNumberFormat="1" applyFont="1" applyFill="1" applyBorder="1" applyAlignment="1">
      <alignment horizontal="right" vertical="center"/>
    </xf>
    <xf numFmtId="177" fontId="13" fillId="0" borderId="58" xfId="0" applyNumberFormat="1" applyFont="1" applyFill="1" applyBorder="1" applyAlignment="1">
      <alignment horizontal="right" vertical="center"/>
    </xf>
    <xf numFmtId="177" fontId="16" fillId="0" borderId="17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" vertical="center" shrinkToFit="1"/>
    </xf>
    <xf numFmtId="177" fontId="16" fillId="0" borderId="26" xfId="0" applyNumberFormat="1" applyFont="1" applyFill="1" applyBorder="1" applyAlignment="1">
      <alignment horizontal="right" vertical="center"/>
    </xf>
    <xf numFmtId="177" fontId="16" fillId="0" borderId="39" xfId="0" applyNumberFormat="1" applyFont="1" applyFill="1" applyBorder="1" applyAlignment="1">
      <alignment vertical="center"/>
    </xf>
    <xf numFmtId="177" fontId="13" fillId="0" borderId="58" xfId="0" applyNumberFormat="1" applyFont="1" applyFill="1" applyBorder="1" applyAlignment="1">
      <alignment vertical="center"/>
    </xf>
    <xf numFmtId="177" fontId="16" fillId="0" borderId="17" xfId="0" applyNumberFormat="1" applyFont="1" applyFill="1" applyBorder="1" applyAlignment="1">
      <alignment horizontal="right" vertical="center"/>
    </xf>
    <xf numFmtId="177" fontId="13" fillId="0" borderId="59" xfId="0" applyNumberFormat="1" applyFont="1" applyFill="1" applyBorder="1" applyAlignment="1">
      <alignment vertical="center"/>
    </xf>
    <xf numFmtId="0" fontId="23" fillId="0" borderId="40" xfId="0" applyFont="1" applyBorder="1" applyAlignment="1">
      <alignment vertical="center"/>
    </xf>
    <xf numFmtId="49" fontId="11" fillId="0" borderId="15" xfId="0" applyNumberFormat="1" applyFont="1" applyFill="1" applyBorder="1" applyAlignment="1" applyProtection="1">
      <alignment horizontal="left" vertical="center" wrapText="1"/>
      <protection/>
    </xf>
    <xf numFmtId="49" fontId="14" fillId="0" borderId="30" xfId="0" applyNumberFormat="1" applyFont="1" applyFill="1" applyBorder="1" applyAlignment="1" applyProtection="1">
      <alignment horizontal="left" vertical="center" wrapText="1"/>
      <protection/>
    </xf>
    <xf numFmtId="0" fontId="14" fillId="0" borderId="60" xfId="36" applyFont="1" applyFill="1" applyBorder="1" applyAlignment="1" applyProtection="1">
      <alignment vertical="center"/>
      <protection locked="0"/>
    </xf>
    <xf numFmtId="0" fontId="11" fillId="33" borderId="10" xfId="36" applyFont="1" applyFill="1" applyBorder="1" applyAlignment="1" applyProtection="1">
      <alignment horizontal="left" vertical="center"/>
      <protection locked="0"/>
    </xf>
    <xf numFmtId="177" fontId="11" fillId="33" borderId="20" xfId="0" applyNumberFormat="1" applyFont="1" applyFill="1" applyBorder="1" applyAlignment="1" applyProtection="1">
      <alignment horizontal="right" vertical="center" wrapText="1"/>
      <protection/>
    </xf>
    <xf numFmtId="0" fontId="14" fillId="34" borderId="10" xfId="36" applyFont="1" applyFill="1" applyBorder="1" applyAlignment="1" applyProtection="1">
      <alignment horizontal="left" vertical="center"/>
      <protection locked="0"/>
    </xf>
    <xf numFmtId="177" fontId="11" fillId="33" borderId="50" xfId="0" applyNumberFormat="1" applyFont="1" applyFill="1" applyBorder="1" applyAlignment="1" applyProtection="1">
      <alignment horizontal="right" vertical="center" wrapText="1"/>
      <protection/>
    </xf>
    <xf numFmtId="177" fontId="17" fillId="35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vertical="center"/>
      <protection locked="0"/>
    </xf>
    <xf numFmtId="0" fontId="11" fillId="33" borderId="49" xfId="36" applyFont="1" applyFill="1" applyBorder="1" applyAlignment="1" applyProtection="1">
      <alignment horizontal="left" vertical="center"/>
      <protection locked="0"/>
    </xf>
    <xf numFmtId="177" fontId="11" fillId="33" borderId="36" xfId="0" applyNumberFormat="1" applyFont="1" applyFill="1" applyBorder="1" applyAlignment="1" applyProtection="1">
      <alignment horizontal="right" vertical="center" wrapText="1"/>
      <protection/>
    </xf>
    <xf numFmtId="177" fontId="14" fillId="0" borderId="53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36" xfId="0" applyNumberFormat="1" applyFont="1" applyFill="1" applyBorder="1" applyAlignment="1" applyProtection="1">
      <alignment horizontal="center" vertical="center" wrapText="1"/>
      <protection/>
    </xf>
    <xf numFmtId="0" fontId="14" fillId="0" borderId="30" xfId="0" applyFont="1" applyBorder="1" applyAlignment="1" applyProtection="1">
      <alignment vertical="center"/>
      <protection locked="0"/>
    </xf>
    <xf numFmtId="177" fontId="14" fillId="0" borderId="61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61" xfId="0" applyNumberFormat="1" applyFont="1" applyBorder="1" applyAlignment="1" applyProtection="1">
      <alignment horizontal="right" vertical="center"/>
      <protection locked="0"/>
    </xf>
    <xf numFmtId="177" fontId="14" fillId="0" borderId="62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11" xfId="36" applyNumberFormat="1" applyFont="1" applyFill="1" applyBorder="1" applyAlignment="1" applyProtection="1">
      <alignment horizontal="right" vertical="center"/>
      <protection locked="0"/>
    </xf>
    <xf numFmtId="177" fontId="14" fillId="0" borderId="63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11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11" xfId="36" applyNumberFormat="1" applyFont="1" applyFill="1" applyBorder="1" applyAlignment="1" applyProtection="1">
      <alignment horizontal="right" vertical="center"/>
      <protection locked="0"/>
    </xf>
    <xf numFmtId="177" fontId="14" fillId="0" borderId="63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20" xfId="36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33" borderId="11" xfId="36" applyFont="1" applyFill="1" applyBorder="1" applyAlignment="1" applyProtection="1">
      <alignment horizontal="left" vertical="center"/>
      <protection/>
    </xf>
    <xf numFmtId="0" fontId="17" fillId="35" borderId="30" xfId="36" applyFont="1" applyFill="1" applyBorder="1" applyAlignment="1" applyProtection="1">
      <alignment horizontal="left" vertical="center"/>
      <protection/>
    </xf>
    <xf numFmtId="49" fontId="14" fillId="0" borderId="11" xfId="0" applyNumberFormat="1" applyFont="1" applyFill="1" applyBorder="1" applyAlignment="1" applyProtection="1">
      <alignment horizontal="left" vertical="center" wrapText="1"/>
      <protection/>
    </xf>
    <xf numFmtId="177" fontId="14" fillId="0" borderId="21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36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36" xfId="0" applyNumberFormat="1" applyFont="1" applyFill="1" applyBorder="1" applyAlignment="1" applyProtection="1">
      <alignment horizontal="center" vertical="center" wrapText="1"/>
      <protection/>
    </xf>
    <xf numFmtId="177" fontId="11" fillId="0" borderId="26" xfId="0" applyNumberFormat="1" applyFont="1" applyFill="1" applyBorder="1" applyAlignment="1" applyProtection="1">
      <alignment horizontal="center" vertical="center" wrapText="1"/>
      <protection/>
    </xf>
    <xf numFmtId="0" fontId="11" fillId="0" borderId="49" xfId="0" applyNumberFormat="1" applyFont="1" applyFill="1" applyBorder="1" applyAlignment="1">
      <alignment horizontal="center" vertical="center" wrapText="1"/>
    </xf>
    <xf numFmtId="177" fontId="11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right" vertical="center"/>
      <protection/>
    </xf>
    <xf numFmtId="177" fontId="14" fillId="0" borderId="24" xfId="0" applyNumberFormat="1" applyFont="1" applyBorder="1" applyAlignment="1" applyProtection="1">
      <alignment horizontal="right" vertical="center" wrapText="1"/>
      <protection locked="0"/>
    </xf>
    <xf numFmtId="177" fontId="11" fillId="33" borderId="64" xfId="0" applyNumberFormat="1" applyFont="1" applyFill="1" applyBorder="1" applyAlignment="1" applyProtection="1">
      <alignment horizontal="right" vertical="center" wrapText="1"/>
      <protection/>
    </xf>
    <xf numFmtId="177" fontId="11" fillId="33" borderId="25" xfId="0" applyNumberFormat="1" applyFont="1" applyFill="1" applyBorder="1" applyAlignment="1" applyProtection="1">
      <alignment horizontal="right" vertical="center" wrapText="1"/>
      <protection/>
    </xf>
    <xf numFmtId="0" fontId="14" fillId="0" borderId="49" xfId="36" applyFont="1" applyFill="1" applyBorder="1" applyAlignment="1" applyProtection="1">
      <alignment horizontal="left" vertical="center"/>
      <protection locked="0"/>
    </xf>
    <xf numFmtId="177" fontId="14" fillId="0" borderId="64" xfId="0" applyNumberFormat="1" applyFont="1" applyFill="1" applyBorder="1" applyAlignment="1" applyProtection="1">
      <alignment horizontal="right" vertical="center" wrapText="1"/>
      <protection locked="0"/>
    </xf>
    <xf numFmtId="177" fontId="14" fillId="34" borderId="28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20" xfId="0" applyNumberFormat="1" applyFont="1" applyBorder="1" applyAlignment="1" applyProtection="1">
      <alignment horizontal="right" vertical="center" wrapText="1"/>
      <protection locked="0"/>
    </xf>
    <xf numFmtId="177" fontId="11" fillId="33" borderId="28" xfId="0" applyNumberFormat="1" applyFont="1" applyFill="1" applyBorder="1" applyAlignment="1" applyProtection="1">
      <alignment horizontal="right" vertical="center" wrapText="1"/>
      <protection/>
    </xf>
    <xf numFmtId="0" fontId="17" fillId="35" borderId="12" xfId="36" applyFont="1" applyFill="1" applyBorder="1" applyAlignment="1" applyProtection="1">
      <alignment horizontal="left" vertical="center"/>
      <protection/>
    </xf>
    <xf numFmtId="177" fontId="17" fillId="35" borderId="27" xfId="0" applyNumberFormat="1" applyFont="1" applyFill="1" applyBorder="1" applyAlignment="1" applyProtection="1">
      <alignment horizontal="right" vertical="center" wrapText="1"/>
      <protection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177" fontId="14" fillId="0" borderId="0" xfId="0" applyNumberFormat="1" applyFont="1" applyFill="1" applyBorder="1" applyAlignment="1" applyProtection="1">
      <alignment vertical="center"/>
      <protection locked="0"/>
    </xf>
    <xf numFmtId="49" fontId="9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177" fontId="10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22" xfId="0" applyFont="1" applyFill="1" applyBorder="1" applyAlignment="1" applyProtection="1">
      <alignment horizontal="left" vertical="center"/>
      <protection locked="0"/>
    </xf>
    <xf numFmtId="177" fontId="9" fillId="36" borderId="52" xfId="0" applyNumberFormat="1" applyFont="1" applyFill="1" applyBorder="1" applyAlignment="1" applyProtection="1">
      <alignment horizontal="right" vertical="center" wrapText="1"/>
      <protection locked="0"/>
    </xf>
    <xf numFmtId="0" fontId="8" fillId="35" borderId="16" xfId="36" applyFont="1" applyFill="1" applyBorder="1" applyAlignment="1" applyProtection="1">
      <alignment horizontal="left" vertical="center"/>
      <protection locked="0"/>
    </xf>
    <xf numFmtId="177" fontId="9" fillId="35" borderId="53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34" xfId="0" applyNumberFormat="1" applyFont="1" applyFill="1" applyBorder="1" applyAlignment="1" applyProtection="1">
      <alignment horizontal="right" vertical="center"/>
      <protection/>
    </xf>
    <xf numFmtId="177" fontId="14" fillId="0" borderId="34" xfId="0" applyNumberFormat="1" applyFont="1" applyFill="1" applyBorder="1" applyAlignment="1" applyProtection="1">
      <alignment horizontal="right" vertical="center" wrapText="1"/>
      <protection/>
    </xf>
    <xf numFmtId="0" fontId="14" fillId="0" borderId="16" xfId="0" applyFont="1" applyFill="1" applyBorder="1" applyAlignment="1" applyProtection="1">
      <alignment horizontal="left" vertical="center"/>
      <protection locked="0"/>
    </xf>
    <xf numFmtId="177" fontId="14" fillId="0" borderId="15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15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65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14" fillId="0" borderId="30" xfId="36" applyFont="1" applyFill="1" applyBorder="1" applyAlignment="1" applyProtection="1">
      <alignment horizontal="left" vertical="center" wrapText="1"/>
      <protection/>
    </xf>
    <xf numFmtId="177" fontId="14" fillId="0" borderId="24" xfId="36" applyNumberFormat="1" applyFont="1" applyFill="1" applyBorder="1" applyAlignment="1" applyProtection="1">
      <alignment horizontal="right" vertical="center"/>
      <protection/>
    </xf>
    <xf numFmtId="177" fontId="14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1" xfId="0" applyFont="1" applyFill="1" applyBorder="1" applyAlignment="1" applyProtection="1">
      <alignment vertical="center"/>
      <protection locked="0"/>
    </xf>
    <xf numFmtId="177" fontId="10" fillId="0" borderId="29" xfId="0" applyNumberFormat="1" applyFont="1" applyFill="1" applyBorder="1" applyAlignment="1" applyProtection="1">
      <alignment horizontal="right" vertical="center"/>
      <protection locked="0"/>
    </xf>
    <xf numFmtId="177" fontId="10" fillId="0" borderId="40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177" fontId="10" fillId="0" borderId="26" xfId="0" applyNumberFormat="1" applyFont="1" applyFill="1" applyBorder="1" applyAlignment="1" applyProtection="1">
      <alignment horizontal="right" vertical="center"/>
      <protection locked="0"/>
    </xf>
    <xf numFmtId="49" fontId="9" fillId="0" borderId="17" xfId="0" applyNumberFormat="1" applyFont="1" applyFill="1" applyBorder="1" applyAlignment="1" applyProtection="1">
      <alignment vertical="center" wrapText="1"/>
      <protection/>
    </xf>
    <xf numFmtId="177" fontId="14" fillId="0" borderId="66" xfId="0" applyNumberFormat="1" applyFont="1" applyFill="1" applyBorder="1" applyAlignment="1" applyProtection="1">
      <alignment vertical="center" wrapText="1"/>
      <protection/>
    </xf>
    <xf numFmtId="177" fontId="14" fillId="0" borderId="28" xfId="0" applyNumberFormat="1" applyFont="1" applyFill="1" applyBorder="1" applyAlignment="1" applyProtection="1">
      <alignment vertical="center" wrapText="1"/>
      <protection locked="0"/>
    </xf>
    <xf numFmtId="177" fontId="14" fillId="0" borderId="28" xfId="0" applyNumberFormat="1" applyFont="1" applyFill="1" applyBorder="1" applyAlignment="1" applyProtection="1">
      <alignment vertical="center" wrapText="1"/>
      <protection locked="0"/>
    </xf>
    <xf numFmtId="177" fontId="14" fillId="0" borderId="35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26" xfId="0" applyNumberFormat="1" applyFont="1" applyFill="1" applyBorder="1" applyAlignment="1" applyProtection="1">
      <alignment horizontal="right" vertical="center" wrapText="1"/>
      <protection/>
    </xf>
    <xf numFmtId="0" fontId="14" fillId="0" borderId="24" xfId="0" applyFont="1" applyBorder="1" applyAlignment="1" applyProtection="1">
      <alignment vertical="center"/>
      <protection locked="0"/>
    </xf>
    <xf numFmtId="0" fontId="14" fillId="0" borderId="29" xfId="0" applyFont="1" applyBorder="1" applyAlignment="1" applyProtection="1">
      <alignment vertical="center"/>
      <protection locked="0"/>
    </xf>
    <xf numFmtId="176" fontId="14" fillId="0" borderId="11" xfId="0" applyNumberFormat="1" applyFont="1" applyBorder="1" applyAlignment="1" applyProtection="1">
      <alignment vertical="center"/>
      <protection locked="0"/>
    </xf>
    <xf numFmtId="176" fontId="14" fillId="0" borderId="20" xfId="0" applyNumberFormat="1" applyFont="1" applyBorder="1" applyAlignment="1" applyProtection="1">
      <alignment vertical="center"/>
      <protection locked="0"/>
    </xf>
    <xf numFmtId="177" fontId="14" fillId="0" borderId="39" xfId="0" applyNumberFormat="1" applyFont="1" applyBorder="1" applyAlignment="1" applyProtection="1">
      <alignment vertical="center"/>
      <protection locked="0"/>
    </xf>
    <xf numFmtId="177" fontId="14" fillId="0" borderId="16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17" xfId="0" applyNumberFormat="1" applyFont="1" applyBorder="1" applyAlignment="1" applyProtection="1">
      <alignment vertical="center"/>
      <protection locked="0"/>
    </xf>
    <xf numFmtId="177" fontId="14" fillId="0" borderId="17" xfId="0" applyNumberFormat="1" applyFont="1" applyBorder="1" applyAlignment="1" applyProtection="1">
      <alignment vertical="center"/>
      <protection/>
    </xf>
    <xf numFmtId="49" fontId="11" fillId="0" borderId="17" xfId="0" applyNumberFormat="1" applyFont="1" applyFill="1" applyBorder="1" applyAlignment="1" applyProtection="1">
      <alignment horizontal="center" vertical="center" wrapText="1"/>
      <protection/>
    </xf>
    <xf numFmtId="49" fontId="11" fillId="0" borderId="30" xfId="0" applyNumberFormat="1" applyFont="1" applyFill="1" applyBorder="1" applyAlignment="1" applyProtection="1">
      <alignment horizontal="left" vertical="center" wrapText="1"/>
      <protection locked="0"/>
    </xf>
    <xf numFmtId="176" fontId="14" fillId="0" borderId="67" xfId="0" applyNumberFormat="1" applyFont="1" applyFill="1" applyBorder="1" applyAlignment="1" applyProtection="1">
      <alignment horizontal="right" vertical="center" wrapText="1"/>
      <protection locked="0"/>
    </xf>
    <xf numFmtId="176" fontId="14" fillId="0" borderId="29" xfId="0" applyNumberFormat="1" applyFont="1" applyFill="1" applyBorder="1" applyAlignment="1" applyProtection="1">
      <alignment horizontal="right" vertical="center" wrapText="1"/>
      <protection locked="0"/>
    </xf>
    <xf numFmtId="176" fontId="14" fillId="0" borderId="30" xfId="0" applyNumberFormat="1" applyFont="1" applyFill="1" applyBorder="1" applyAlignment="1" applyProtection="1">
      <alignment horizontal="right" vertical="center" wrapText="1"/>
      <protection locked="0"/>
    </xf>
    <xf numFmtId="176" fontId="14" fillId="0" borderId="25" xfId="0" applyNumberFormat="1" applyFont="1" applyFill="1" applyBorder="1" applyAlignment="1" applyProtection="1">
      <alignment horizontal="right" vertical="center" wrapText="1"/>
      <protection/>
    </xf>
    <xf numFmtId="177" fontId="14" fillId="0" borderId="21" xfId="36" applyNumberFormat="1" applyFont="1" applyFill="1" applyBorder="1" applyAlignment="1" applyProtection="1">
      <alignment vertical="center"/>
      <protection locked="0"/>
    </xf>
    <xf numFmtId="177" fontId="14" fillId="0" borderId="17" xfId="36" applyNumberFormat="1" applyFont="1" applyFill="1" applyBorder="1" applyAlignment="1" applyProtection="1">
      <alignment vertical="center"/>
      <protection locked="0"/>
    </xf>
    <xf numFmtId="177" fontId="14" fillId="0" borderId="11" xfId="36" applyNumberFormat="1" applyFont="1" applyFill="1" applyBorder="1" applyAlignment="1" applyProtection="1">
      <alignment vertical="center"/>
      <protection locked="0"/>
    </xf>
    <xf numFmtId="177" fontId="14" fillId="0" borderId="20" xfId="36" applyNumberFormat="1" applyFont="1" applyFill="1" applyBorder="1" applyAlignment="1" applyProtection="1">
      <alignment vertical="center"/>
      <protection/>
    </xf>
    <xf numFmtId="177" fontId="14" fillId="0" borderId="21" xfId="36" applyNumberFormat="1" applyFont="1" applyFill="1" applyBorder="1" applyAlignment="1" applyProtection="1">
      <alignment horizontal="right" vertical="center"/>
      <protection locked="0"/>
    </xf>
    <xf numFmtId="177" fontId="14" fillId="0" borderId="21" xfId="36" applyNumberFormat="1" applyFont="1" applyFill="1" applyBorder="1" applyAlignment="1" applyProtection="1">
      <alignment horizontal="right" vertical="center"/>
      <protection locked="0"/>
    </xf>
    <xf numFmtId="177" fontId="14" fillId="0" borderId="11" xfId="36" applyNumberFormat="1" applyFont="1" applyFill="1" applyBorder="1" applyAlignment="1" applyProtection="1">
      <alignment horizontal="right" vertical="center"/>
      <protection locked="0"/>
    </xf>
    <xf numFmtId="177" fontId="11" fillId="0" borderId="21" xfId="36" applyNumberFormat="1" applyFont="1" applyFill="1" applyBorder="1" applyAlignment="1" applyProtection="1">
      <alignment horizontal="right" vertical="center"/>
      <protection locked="0"/>
    </xf>
    <xf numFmtId="177" fontId="11" fillId="0" borderId="17" xfId="36" applyNumberFormat="1" applyFont="1" applyFill="1" applyBorder="1" applyAlignment="1" applyProtection="1">
      <alignment horizontal="right" vertical="center"/>
      <protection locked="0"/>
    </xf>
    <xf numFmtId="177" fontId="11" fillId="0" borderId="20" xfId="36" applyNumberFormat="1" applyFont="1" applyFill="1" applyBorder="1" applyAlignment="1" applyProtection="1">
      <alignment horizontal="right" vertical="center"/>
      <protection/>
    </xf>
    <xf numFmtId="177" fontId="14" fillId="0" borderId="11" xfId="36" applyNumberFormat="1" applyFont="1" applyFill="1" applyBorder="1" applyAlignment="1" applyProtection="1">
      <alignment horizontal="right" vertical="center"/>
      <protection/>
    </xf>
    <xf numFmtId="49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177" fontId="14" fillId="0" borderId="13" xfId="0" applyNumberFormat="1" applyFont="1" applyFill="1" applyBorder="1" applyAlignment="1" applyProtection="1">
      <alignment horizontal="right" vertical="center" wrapText="1"/>
      <protection locked="0"/>
    </xf>
    <xf numFmtId="177" fontId="11" fillId="33" borderId="0" xfId="0" applyNumberFormat="1" applyFont="1" applyFill="1" applyBorder="1" applyAlignment="1" applyProtection="1">
      <alignment horizontal="right" vertical="center" wrapText="1"/>
      <protection/>
    </xf>
    <xf numFmtId="177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30" xfId="36" applyFont="1" applyFill="1" applyBorder="1" applyAlignment="1" applyProtection="1">
      <alignment vertical="center"/>
      <protection locked="0"/>
    </xf>
    <xf numFmtId="0" fontId="14" fillId="0" borderId="24" xfId="36" applyFont="1" applyFill="1" applyBorder="1" applyAlignment="1" applyProtection="1">
      <alignment vertical="center"/>
      <protection locked="0"/>
    </xf>
    <xf numFmtId="177" fontId="14" fillId="0" borderId="30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19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17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20" xfId="0" applyNumberFormat="1" applyFont="1" applyFill="1" applyBorder="1" applyAlignment="1" applyProtection="1">
      <alignment horizontal="right" vertical="center" wrapText="1"/>
      <protection locked="0"/>
    </xf>
    <xf numFmtId="177" fontId="26" fillId="0" borderId="0" xfId="0" applyNumberFormat="1" applyFont="1" applyFill="1" applyBorder="1" applyAlignment="1">
      <alignment vertical="center"/>
    </xf>
    <xf numFmtId="177" fontId="13" fillId="0" borderId="68" xfId="0" applyNumberFormat="1" applyFont="1" applyFill="1" applyBorder="1" applyAlignment="1">
      <alignment horizontal="right" vertical="center"/>
    </xf>
    <xf numFmtId="177" fontId="16" fillId="0" borderId="31" xfId="0" applyNumberFormat="1" applyFont="1" applyFill="1" applyBorder="1" applyAlignment="1">
      <alignment horizontal="right" vertical="center"/>
    </xf>
    <xf numFmtId="177" fontId="16" fillId="0" borderId="31" xfId="0" applyNumberFormat="1" applyFont="1" applyFill="1" applyBorder="1" applyAlignment="1">
      <alignment vertical="center"/>
    </xf>
    <xf numFmtId="0" fontId="0" fillId="0" borderId="13" xfId="0" applyFill="1" applyBorder="1" applyAlignment="1" applyProtection="1">
      <alignment/>
      <protection locked="0"/>
    </xf>
    <xf numFmtId="176" fontId="14" fillId="0" borderId="17" xfId="36" applyNumberFormat="1" applyFont="1" applyFill="1" applyBorder="1" applyAlignment="1" applyProtection="1">
      <alignment horizontal="right" vertical="center"/>
      <protection locked="0"/>
    </xf>
    <xf numFmtId="176" fontId="14" fillId="0" borderId="10" xfId="36" applyNumberFormat="1" applyFont="1" applyFill="1" applyBorder="1" applyAlignment="1" applyProtection="1">
      <alignment horizontal="right" vertical="center"/>
      <protection locked="0"/>
    </xf>
    <xf numFmtId="177" fontId="14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/>
      <protection/>
    </xf>
    <xf numFmtId="0" fontId="15" fillId="0" borderId="0" xfId="0" applyFont="1" applyFill="1" applyAlignment="1" applyProtection="1">
      <alignment horizontal="right" vertical="center" wrapText="1"/>
      <protection/>
    </xf>
    <xf numFmtId="0" fontId="14" fillId="0" borderId="12" xfId="36" applyFont="1" applyFill="1" applyBorder="1" applyAlignment="1" applyProtection="1">
      <alignment horizontal="left" vertical="center"/>
      <protection locked="0"/>
    </xf>
    <xf numFmtId="177" fontId="14" fillId="0" borderId="66" xfId="0" applyNumberFormat="1" applyFont="1" applyFill="1" applyBorder="1" applyAlignment="1" applyProtection="1">
      <alignment vertical="center" wrapText="1"/>
      <protection locked="0"/>
    </xf>
    <xf numFmtId="0" fontId="14" fillId="0" borderId="30" xfId="36" applyFont="1" applyFill="1" applyBorder="1" applyAlignment="1" applyProtection="1">
      <alignment vertical="center"/>
      <protection/>
    </xf>
    <xf numFmtId="177" fontId="14" fillId="0" borderId="27" xfId="0" applyNumberFormat="1" applyFont="1" applyFill="1" applyBorder="1" applyAlignment="1" applyProtection="1">
      <alignment vertical="center" wrapText="1"/>
      <protection locked="0"/>
    </xf>
    <xf numFmtId="177" fontId="14" fillId="0" borderId="27" xfId="0" applyNumberFormat="1" applyFont="1" applyFill="1" applyBorder="1" applyAlignment="1" applyProtection="1">
      <alignment vertical="center" wrapText="1"/>
      <protection/>
    </xf>
    <xf numFmtId="49" fontId="14" fillId="0" borderId="12" xfId="0" applyNumberFormat="1" applyFont="1" applyFill="1" applyBorder="1" applyAlignment="1" applyProtection="1">
      <alignment horizontal="left" vertical="center" wrapText="1"/>
      <protection/>
    </xf>
    <xf numFmtId="177" fontId="10" fillId="0" borderId="17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>
      <alignment/>
    </xf>
    <xf numFmtId="177" fontId="9" fillId="0" borderId="26" xfId="47" applyNumberFormat="1" applyFont="1" applyFill="1" applyBorder="1" applyAlignment="1" applyProtection="1">
      <alignment vertical="center"/>
      <protection/>
    </xf>
    <xf numFmtId="177" fontId="9" fillId="0" borderId="20" xfId="47" applyNumberFormat="1" applyFont="1" applyFill="1" applyBorder="1" applyAlignment="1" applyProtection="1">
      <alignment vertical="center"/>
      <protection/>
    </xf>
    <xf numFmtId="177" fontId="9" fillId="0" borderId="34" xfId="47" applyNumberFormat="1" applyFont="1" applyFill="1" applyBorder="1" applyAlignment="1" applyProtection="1">
      <alignment vertical="center"/>
      <protection/>
    </xf>
    <xf numFmtId="0" fontId="9" fillId="0" borderId="10" xfId="47" applyFont="1" applyFill="1" applyBorder="1" applyAlignment="1" applyProtection="1">
      <alignment horizontal="left" vertical="center"/>
      <protection locked="0"/>
    </xf>
    <xf numFmtId="0" fontId="0" fillId="34" borderId="0" xfId="0" applyFill="1" applyAlignment="1">
      <alignment/>
    </xf>
    <xf numFmtId="0" fontId="12" fillId="0" borderId="0" xfId="0" applyFont="1" applyAlignment="1" applyProtection="1">
      <alignment horizontal="right" vertical="center" wrapText="1"/>
      <protection/>
    </xf>
    <xf numFmtId="177" fontId="14" fillId="0" borderId="60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1" xfId="0" applyFont="1" applyFill="1" applyBorder="1" applyAlignment="1" applyProtection="1">
      <alignment horizontal="left"/>
      <protection/>
    </xf>
    <xf numFmtId="177" fontId="14" fillId="0" borderId="20" xfId="0" applyNumberFormat="1" applyFont="1" applyFill="1" applyBorder="1" applyAlignment="1" applyProtection="1">
      <alignment horizontal="right"/>
      <protection/>
    </xf>
    <xf numFmtId="177" fontId="14" fillId="0" borderId="17" xfId="0" applyNumberFormat="1" applyFont="1" applyFill="1" applyBorder="1" applyAlignment="1" applyProtection="1">
      <alignment horizontal="right"/>
      <protection/>
    </xf>
    <xf numFmtId="177" fontId="14" fillId="0" borderId="10" xfId="0" applyNumberFormat="1" applyFont="1" applyFill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49" fontId="9" fillId="0" borderId="11" xfId="0" applyNumberFormat="1" applyFont="1" applyFill="1" applyBorder="1" applyAlignment="1" applyProtection="1">
      <alignment vertical="center" wrapText="1"/>
      <protection/>
    </xf>
    <xf numFmtId="49" fontId="9" fillId="0" borderId="69" xfId="0" applyNumberFormat="1" applyFont="1" applyFill="1" applyBorder="1" applyAlignment="1" applyProtection="1">
      <alignment horizontal="center" vertical="center" wrapText="1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176" fontId="10" fillId="0" borderId="7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/>
    </xf>
    <xf numFmtId="0" fontId="22" fillId="0" borderId="18" xfId="0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49" xfId="36" applyFont="1" applyFill="1" applyBorder="1" applyAlignment="1" applyProtection="1">
      <alignment vertical="center" wrapText="1"/>
      <protection locked="0"/>
    </xf>
    <xf numFmtId="0" fontId="4" fillId="0" borderId="0" xfId="36" applyFont="1" applyFill="1" applyBorder="1" applyAlignment="1" applyProtection="1">
      <alignment horizontal="left" vertical="center"/>
      <protection locked="0"/>
    </xf>
    <xf numFmtId="177" fontId="16" fillId="0" borderId="40" xfId="0" applyNumberFormat="1" applyFont="1" applyFill="1" applyBorder="1" applyAlignment="1">
      <alignment horizontal="right" vertical="center"/>
    </xf>
    <xf numFmtId="177" fontId="16" fillId="0" borderId="57" xfId="0" applyNumberFormat="1" applyFont="1" applyFill="1" applyBorder="1" applyAlignment="1">
      <alignment horizontal="right" vertical="center"/>
    </xf>
    <xf numFmtId="177" fontId="16" fillId="0" borderId="31" xfId="0" applyNumberFormat="1" applyFont="1" applyFill="1" applyBorder="1" applyAlignment="1">
      <alignment horizontal="right" vertical="center"/>
    </xf>
    <xf numFmtId="177" fontId="16" fillId="0" borderId="26" xfId="0" applyNumberFormat="1" applyFont="1" applyFill="1" applyBorder="1" applyAlignment="1">
      <alignment vertical="center" shrinkToFit="1"/>
    </xf>
    <xf numFmtId="3" fontId="0" fillId="0" borderId="0" xfId="0" applyNumberFormat="1" applyAlignment="1">
      <alignment/>
    </xf>
    <xf numFmtId="177" fontId="0" fillId="0" borderId="0" xfId="0" applyNumberForma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textRotation="90"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vertical="center"/>
      <protection/>
    </xf>
    <xf numFmtId="177" fontId="10" fillId="0" borderId="17" xfId="0" applyNumberFormat="1" applyFont="1" applyFill="1" applyBorder="1" applyAlignment="1" applyProtection="1">
      <alignment vertical="center"/>
      <protection locked="0"/>
    </xf>
    <xf numFmtId="0" fontId="10" fillId="0" borderId="17" xfId="0" applyFont="1" applyFill="1" applyBorder="1" applyAlignment="1" applyProtection="1">
      <alignment vertical="center"/>
      <protection/>
    </xf>
    <xf numFmtId="0" fontId="10" fillId="0" borderId="26" xfId="0" applyFont="1" applyFill="1" applyBorder="1" applyAlignment="1" applyProtection="1">
      <alignment vertical="center"/>
      <protection/>
    </xf>
    <xf numFmtId="177" fontId="10" fillId="0" borderId="26" xfId="0" applyNumberFormat="1" applyFont="1" applyFill="1" applyBorder="1" applyAlignment="1" applyProtection="1">
      <alignment vertical="center"/>
      <protection/>
    </xf>
    <xf numFmtId="177" fontId="10" fillId="0" borderId="26" xfId="0" applyNumberFormat="1" applyFont="1" applyFill="1" applyBorder="1" applyAlignment="1" applyProtection="1">
      <alignment vertical="center"/>
      <protection locked="0"/>
    </xf>
    <xf numFmtId="0" fontId="10" fillId="0" borderId="17" xfId="0" applyFont="1" applyFill="1" applyBorder="1" applyAlignment="1" applyProtection="1">
      <alignment horizontal="left" vertical="center"/>
      <protection/>
    </xf>
    <xf numFmtId="177" fontId="10" fillId="34" borderId="17" xfId="0" applyNumberFormat="1" applyFont="1" applyFill="1" applyBorder="1" applyAlignment="1" applyProtection="1">
      <alignment vertical="center"/>
      <protection/>
    </xf>
    <xf numFmtId="0" fontId="10" fillId="0" borderId="71" xfId="0" applyFont="1" applyFill="1" applyBorder="1" applyAlignment="1" applyProtection="1">
      <alignment horizontal="left" vertical="center"/>
      <protection/>
    </xf>
    <xf numFmtId="177" fontId="10" fillId="34" borderId="71" xfId="0" applyNumberFormat="1" applyFont="1" applyFill="1" applyBorder="1" applyAlignment="1" applyProtection="1">
      <alignment vertical="center"/>
      <protection/>
    </xf>
    <xf numFmtId="177" fontId="10" fillId="0" borderId="71" xfId="0" applyNumberFormat="1" applyFont="1" applyFill="1" applyBorder="1" applyAlignment="1" applyProtection="1">
      <alignment vertical="center"/>
      <protection locked="0"/>
    </xf>
    <xf numFmtId="0" fontId="10" fillId="0" borderId="31" xfId="0" applyFont="1" applyFill="1" applyBorder="1" applyAlignment="1" applyProtection="1">
      <alignment horizontal="left" vertical="center"/>
      <protection/>
    </xf>
    <xf numFmtId="177" fontId="10" fillId="34" borderId="31" xfId="0" applyNumberFormat="1" applyFont="1" applyFill="1" applyBorder="1" applyAlignment="1" applyProtection="1">
      <alignment vertical="center"/>
      <protection/>
    </xf>
    <xf numFmtId="177" fontId="10" fillId="0" borderId="31" xfId="0" applyNumberFormat="1" applyFont="1" applyFill="1" applyBorder="1" applyAlignment="1" applyProtection="1">
      <alignment vertical="center"/>
      <protection locked="0"/>
    </xf>
    <xf numFmtId="177" fontId="10" fillId="0" borderId="72" xfId="0" applyNumberFormat="1" applyFont="1" applyFill="1" applyBorder="1" applyAlignment="1" applyProtection="1">
      <alignment vertical="center"/>
      <protection/>
    </xf>
    <xf numFmtId="0" fontId="9" fillId="0" borderId="73" xfId="0" applyFont="1" applyFill="1" applyBorder="1" applyAlignment="1" applyProtection="1">
      <alignment horizontal="center" vertical="center"/>
      <protection/>
    </xf>
    <xf numFmtId="177" fontId="10" fillId="0" borderId="73" xfId="0" applyNumberFormat="1" applyFont="1" applyFill="1" applyBorder="1" applyAlignment="1" applyProtection="1">
      <alignment vertical="center"/>
      <protection locked="0"/>
    </xf>
    <xf numFmtId="177" fontId="10" fillId="0" borderId="74" xfId="0" applyNumberFormat="1" applyFont="1" applyFill="1" applyBorder="1" applyAlignment="1" applyProtection="1">
      <alignment vertical="center"/>
      <protection locked="0"/>
    </xf>
    <xf numFmtId="177" fontId="10" fillId="0" borderId="75" xfId="0" applyNumberFormat="1" applyFont="1" applyFill="1" applyBorder="1" applyAlignment="1" applyProtection="1">
      <alignment vertical="center"/>
      <protection/>
    </xf>
    <xf numFmtId="177" fontId="10" fillId="0" borderId="76" xfId="0" applyNumberFormat="1" applyFont="1" applyFill="1" applyBorder="1" applyAlignment="1" applyProtection="1">
      <alignment vertical="center"/>
      <protection locked="0"/>
    </xf>
    <xf numFmtId="177" fontId="10" fillId="0" borderId="77" xfId="0" applyNumberFormat="1" applyFont="1" applyFill="1" applyBorder="1" applyAlignment="1" applyProtection="1">
      <alignment vertical="center"/>
      <protection locked="0"/>
    </xf>
    <xf numFmtId="0" fontId="9" fillId="0" borderId="72" xfId="0" applyFont="1" applyFill="1" applyBorder="1" applyAlignment="1" applyProtection="1">
      <alignment vertical="center"/>
      <protection/>
    </xf>
    <xf numFmtId="177" fontId="9" fillId="34" borderId="72" xfId="0" applyNumberFormat="1" applyFont="1" applyFill="1" applyBorder="1" applyAlignment="1" applyProtection="1">
      <alignment vertical="center"/>
      <protection/>
    </xf>
    <xf numFmtId="177" fontId="9" fillId="34" borderId="75" xfId="0" applyNumberFormat="1" applyFont="1" applyFill="1" applyBorder="1" applyAlignment="1" applyProtection="1">
      <alignment vertical="center"/>
      <protection/>
    </xf>
    <xf numFmtId="177" fontId="10" fillId="0" borderId="31" xfId="0" applyNumberFormat="1" applyFont="1" applyFill="1" applyBorder="1" applyAlignment="1" applyProtection="1">
      <alignment vertical="center"/>
      <protection/>
    </xf>
    <xf numFmtId="177" fontId="10" fillId="0" borderId="0" xfId="0" applyNumberFormat="1" applyFont="1" applyAlignment="1">
      <alignment/>
    </xf>
    <xf numFmtId="0" fontId="10" fillId="0" borderId="0" xfId="0" applyFont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0" fontId="9" fillId="0" borderId="78" xfId="0" applyFont="1" applyFill="1" applyBorder="1" applyAlignment="1" applyProtection="1">
      <alignment vertical="center"/>
      <protection/>
    </xf>
    <xf numFmtId="177" fontId="9" fillId="0" borderId="78" xfId="0" applyNumberFormat="1" applyFont="1" applyFill="1" applyBorder="1" applyAlignment="1" applyProtection="1">
      <alignment vertical="center"/>
      <protection/>
    </xf>
    <xf numFmtId="177" fontId="9" fillId="0" borderId="79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176" fontId="14" fillId="0" borderId="0" xfId="0" applyNumberFormat="1" applyFont="1" applyAlignment="1" applyProtection="1">
      <alignment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" fillId="37" borderId="0" xfId="0" applyFont="1" applyFill="1" applyBorder="1" applyAlignment="1" applyProtection="1">
      <alignment horizontal="left" vertical="center"/>
      <protection locked="0"/>
    </xf>
    <xf numFmtId="177" fontId="1" fillId="37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77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36" applyFont="1" applyFill="1" applyBorder="1" applyAlignment="1" applyProtection="1">
      <alignment vertical="center"/>
      <protection locked="0"/>
    </xf>
    <xf numFmtId="177" fontId="0" fillId="0" borderId="0" xfId="0" applyNumberFormat="1" applyFill="1" applyBorder="1" applyAlignment="1" applyProtection="1">
      <alignment horizontal="center" vertical="center" wrapText="1"/>
      <protection locked="0"/>
    </xf>
    <xf numFmtId="0" fontId="1" fillId="34" borderId="0" xfId="36" applyFont="1" applyFill="1" applyBorder="1" applyAlignment="1" applyProtection="1">
      <alignment horizontal="left" vertical="center"/>
      <protection locked="0"/>
    </xf>
    <xf numFmtId="177" fontId="1" fillId="34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36" applyFont="1" applyFill="1" applyBorder="1" applyAlignment="1" applyProtection="1">
      <alignment vertical="center"/>
      <protection locked="0"/>
    </xf>
    <xf numFmtId="177" fontId="0" fillId="34" borderId="0" xfId="0" applyNumberFormat="1" applyFill="1" applyBorder="1" applyAlignment="1" applyProtection="1">
      <alignment horizontal="right" vertical="center" wrapText="1"/>
      <protection locked="0"/>
    </xf>
    <xf numFmtId="0" fontId="0" fillId="34" borderId="0" xfId="36" applyFont="1" applyFill="1" applyBorder="1" applyAlignment="1" applyProtection="1">
      <alignment horizontal="left" vertical="center"/>
      <protection locked="0"/>
    </xf>
    <xf numFmtId="0" fontId="7" fillId="34" borderId="0" xfId="36" applyFont="1" applyFill="1" applyBorder="1" applyAlignment="1" applyProtection="1">
      <alignment horizontal="left" vertical="center"/>
      <protection locked="0"/>
    </xf>
    <xf numFmtId="177" fontId="7" fillId="34" borderId="0" xfId="0" applyNumberFormat="1" applyFont="1" applyFill="1" applyBorder="1" applyAlignment="1" applyProtection="1">
      <alignment horizontal="right" vertical="center" wrapText="1"/>
      <protection locked="0"/>
    </xf>
    <xf numFmtId="177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Border="1" applyAlignment="1" applyProtection="1">
      <alignment/>
      <protection locked="0"/>
    </xf>
    <xf numFmtId="49" fontId="1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1" fillId="34" borderId="0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vertical="center"/>
      <protection locked="0"/>
    </xf>
    <xf numFmtId="177" fontId="0" fillId="34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34" borderId="0" xfId="0" applyFont="1" applyFill="1" applyBorder="1" applyAlignment="1" applyProtection="1">
      <alignment vertical="center"/>
      <protection locked="0"/>
    </xf>
    <xf numFmtId="177" fontId="0" fillId="34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0" xfId="0" applyFont="1" applyFill="1" applyBorder="1" applyAlignment="1" applyProtection="1">
      <alignment horizontal="left" vertical="center"/>
      <protection locked="0"/>
    </xf>
    <xf numFmtId="0" fontId="0" fillId="34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vertical="center"/>
      <protection locked="0"/>
    </xf>
    <xf numFmtId="177" fontId="19" fillId="0" borderId="0" xfId="36" applyNumberFormat="1" applyFont="1" applyFill="1" applyBorder="1" applyAlignment="1" applyProtection="1">
      <alignment horizontal="right" vertical="center"/>
      <protection/>
    </xf>
    <xf numFmtId="177" fontId="11" fillId="0" borderId="0" xfId="0" applyNumberFormat="1" applyFont="1" applyFill="1" applyBorder="1" applyAlignment="1" applyProtection="1">
      <alignment horizontal="center"/>
      <protection locked="0"/>
    </xf>
    <xf numFmtId="177" fontId="14" fillId="0" borderId="0" xfId="0" applyNumberFormat="1" applyFont="1" applyAlignment="1" applyProtection="1">
      <alignment/>
      <protection locked="0"/>
    </xf>
    <xf numFmtId="177" fontId="14" fillId="0" borderId="0" xfId="0" applyNumberFormat="1" applyFont="1" applyFill="1" applyBorder="1" applyAlignment="1" applyProtection="1">
      <alignment horizontal="right" vertical="center"/>
      <protection locked="0"/>
    </xf>
    <xf numFmtId="177" fontId="14" fillId="0" borderId="0" xfId="0" applyNumberFormat="1" applyFont="1" applyFill="1" applyBorder="1" applyAlignment="1" applyProtection="1">
      <alignment horizontal="center" vertical="center"/>
      <protection locked="0"/>
    </xf>
    <xf numFmtId="177" fontId="0" fillId="0" borderId="0" xfId="0" applyNumberFormat="1" applyAlignment="1" applyProtection="1">
      <alignment horizontal="right"/>
      <protection locked="0"/>
    </xf>
    <xf numFmtId="177" fontId="14" fillId="0" borderId="20" xfId="36" applyNumberFormat="1" applyFont="1" applyFill="1" applyBorder="1" applyAlignment="1" applyProtection="1">
      <alignment horizontal="right" vertical="center" wrapText="1"/>
      <protection/>
    </xf>
    <xf numFmtId="177" fontId="14" fillId="0" borderId="17" xfId="36" applyNumberFormat="1" applyFont="1" applyFill="1" applyBorder="1" applyAlignment="1" applyProtection="1">
      <alignment horizontal="right" vertical="center" wrapText="1"/>
      <protection/>
    </xf>
    <xf numFmtId="177" fontId="11" fillId="0" borderId="34" xfId="36" applyNumberFormat="1" applyFont="1" applyFill="1" applyBorder="1" applyAlignment="1" applyProtection="1">
      <alignment horizontal="right" vertical="center"/>
      <protection locked="0"/>
    </xf>
    <xf numFmtId="177" fontId="14" fillId="0" borderId="20" xfId="36" applyNumberFormat="1" applyFont="1" applyFill="1" applyBorder="1" applyAlignment="1" applyProtection="1">
      <alignment horizontal="left" vertical="center"/>
      <protection locked="0"/>
    </xf>
    <xf numFmtId="177" fontId="14" fillId="0" borderId="34" xfId="36" applyNumberFormat="1" applyFont="1" applyFill="1" applyBorder="1" applyAlignment="1" applyProtection="1">
      <alignment horizontal="right" vertical="center"/>
      <protection locked="0"/>
    </xf>
    <xf numFmtId="0" fontId="14" fillId="0" borderId="30" xfId="36" applyFont="1" applyFill="1" applyBorder="1" applyAlignment="1" applyProtection="1">
      <alignment horizontal="left" vertical="center"/>
      <protection locked="0"/>
    </xf>
    <xf numFmtId="177" fontId="14" fillId="0" borderId="24" xfId="36" applyNumberFormat="1" applyFont="1" applyFill="1" applyBorder="1" applyAlignment="1" applyProtection="1">
      <alignment horizontal="right" vertical="center"/>
      <protection locked="0"/>
    </xf>
    <xf numFmtId="177" fontId="17" fillId="35" borderId="0" xfId="0" applyNumberFormat="1" applyFont="1" applyFill="1" applyBorder="1" applyAlignment="1" applyProtection="1">
      <alignment horizontal="right" vertical="center" wrapText="1"/>
      <protection/>
    </xf>
    <xf numFmtId="177" fontId="11" fillId="0" borderId="21" xfId="0" applyNumberFormat="1" applyFont="1" applyFill="1" applyBorder="1" applyAlignment="1" applyProtection="1">
      <alignment horizontal="right" vertical="center" wrapText="1"/>
      <protection/>
    </xf>
    <xf numFmtId="177" fontId="11" fillId="0" borderId="10" xfId="0" applyNumberFormat="1" applyFont="1" applyFill="1" applyBorder="1" applyAlignment="1" applyProtection="1">
      <alignment horizontal="right" vertical="center" wrapText="1"/>
      <protection/>
    </xf>
    <xf numFmtId="177" fontId="14" fillId="0" borderId="80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13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39" xfId="0" applyNumberFormat="1" applyFont="1" applyFill="1" applyBorder="1" applyAlignment="1" applyProtection="1">
      <alignment horizontal="right" vertical="center" wrapText="1"/>
      <protection/>
    </xf>
    <xf numFmtId="177" fontId="14" fillId="0" borderId="10" xfId="0" applyNumberFormat="1" applyFont="1" applyFill="1" applyBorder="1" applyAlignment="1" applyProtection="1">
      <alignment horizontal="right" vertical="center" wrapText="1"/>
      <protection/>
    </xf>
    <xf numFmtId="177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14" fillId="0" borderId="11" xfId="36" applyFont="1" applyFill="1" applyBorder="1" applyAlignment="1" applyProtection="1">
      <alignment horizontal="left" vertical="center" wrapText="1"/>
      <protection locked="0"/>
    </xf>
    <xf numFmtId="177" fontId="11" fillId="0" borderId="19" xfId="0" applyNumberFormat="1" applyFont="1" applyFill="1" applyBorder="1" applyAlignment="1" applyProtection="1">
      <alignment horizontal="right" vertical="center"/>
      <protection/>
    </xf>
    <xf numFmtId="177" fontId="14" fillId="0" borderId="20" xfId="0" applyNumberFormat="1" applyFont="1" applyFill="1" applyBorder="1" applyAlignment="1" applyProtection="1">
      <alignment horizontal="right" vertical="center"/>
      <protection/>
    </xf>
    <xf numFmtId="177" fontId="14" fillId="0" borderId="20" xfId="36" applyNumberFormat="1" applyFont="1" applyFill="1" applyBorder="1" applyAlignment="1" applyProtection="1">
      <alignment horizontal="right" vertical="center" wrapText="1"/>
      <protection locked="0"/>
    </xf>
    <xf numFmtId="177" fontId="14" fillId="0" borderId="17" xfId="0" applyNumberFormat="1" applyFont="1" applyFill="1" applyBorder="1" applyAlignment="1" applyProtection="1">
      <alignment horizontal="right" vertical="center"/>
      <protection/>
    </xf>
    <xf numFmtId="177" fontId="14" fillId="0" borderId="17" xfId="36" applyNumberFormat="1" applyFont="1" applyFill="1" applyBorder="1" applyAlignment="1" applyProtection="1">
      <alignment horizontal="right" vertical="center" wrapText="1"/>
      <protection locked="0"/>
    </xf>
    <xf numFmtId="0" fontId="8" fillId="0" borderId="17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26" fillId="0" borderId="46" xfId="0" applyNumberFormat="1" applyFont="1" applyBorder="1" applyAlignment="1">
      <alignment vertical="center"/>
    </xf>
    <xf numFmtId="49" fontId="26" fillId="0" borderId="46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vertical="center"/>
    </xf>
    <xf numFmtId="0" fontId="25" fillId="0" borderId="81" xfId="0" applyFont="1" applyFill="1" applyBorder="1" applyAlignment="1" applyProtection="1">
      <alignment horizontal="right" vertical="center" wrapText="1"/>
      <protection locked="0"/>
    </xf>
    <xf numFmtId="190" fontId="8" fillId="0" borderId="82" xfId="34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177" fontId="26" fillId="0" borderId="0" xfId="0" applyNumberFormat="1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46" xfId="0" applyFont="1" applyBorder="1" applyAlignment="1">
      <alignment vertical="center"/>
    </xf>
    <xf numFmtId="177" fontId="26" fillId="0" borderId="46" xfId="0" applyNumberFormat="1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177" fontId="8" fillId="0" borderId="14" xfId="0" applyNumberFormat="1" applyFont="1" applyFill="1" applyBorder="1" applyAlignment="1">
      <alignment vertical="center"/>
    </xf>
    <xf numFmtId="0" fontId="26" fillId="0" borderId="14" xfId="0" applyFont="1" applyBorder="1" applyAlignment="1">
      <alignment horizontal="center" vertical="center"/>
    </xf>
    <xf numFmtId="177" fontId="8" fillId="0" borderId="34" xfId="0" applyNumberFormat="1" applyFont="1" applyFill="1" applyBorder="1" applyAlignment="1">
      <alignment vertical="center"/>
    </xf>
    <xf numFmtId="177" fontId="26" fillId="0" borderId="14" xfId="0" applyNumberFormat="1" applyFont="1" applyBorder="1" applyAlignment="1">
      <alignment vertical="center"/>
    </xf>
    <xf numFmtId="177" fontId="26" fillId="0" borderId="83" xfId="0" applyNumberFormat="1" applyFont="1" applyBorder="1" applyAlignment="1">
      <alignment vertical="center"/>
    </xf>
    <xf numFmtId="177" fontId="26" fillId="0" borderId="84" xfId="0" applyNumberFormat="1" applyFont="1" applyBorder="1" applyAlignment="1">
      <alignment vertical="center"/>
    </xf>
    <xf numFmtId="177" fontId="8" fillId="0" borderId="82" xfId="0" applyNumberFormat="1" applyFont="1" applyFill="1" applyBorder="1" applyAlignment="1">
      <alignment vertical="center"/>
    </xf>
    <xf numFmtId="177" fontId="26" fillId="0" borderId="84" xfId="0" applyNumberFormat="1" applyFont="1" applyFill="1" applyBorder="1" applyAlignment="1">
      <alignment vertical="center"/>
    </xf>
    <xf numFmtId="177" fontId="8" fillId="0" borderId="85" xfId="0" applyNumberFormat="1" applyFont="1" applyFill="1" applyBorder="1" applyAlignment="1">
      <alignment vertical="center"/>
    </xf>
    <xf numFmtId="177" fontId="26" fillId="0" borderId="82" xfId="0" applyNumberFormat="1" applyFont="1" applyFill="1" applyBorder="1" applyAlignment="1">
      <alignment vertical="center"/>
    </xf>
    <xf numFmtId="177" fontId="8" fillId="0" borderId="86" xfId="0" applyNumberFormat="1" applyFont="1" applyFill="1" applyBorder="1" applyAlignment="1">
      <alignment vertical="center"/>
    </xf>
    <xf numFmtId="177" fontId="8" fillId="0" borderId="87" xfId="0" applyNumberFormat="1" applyFont="1" applyFill="1" applyBorder="1" applyAlignment="1">
      <alignment vertical="center"/>
    </xf>
    <xf numFmtId="177" fontId="26" fillId="0" borderId="82" xfId="0" applyNumberFormat="1" applyFont="1" applyBorder="1" applyAlignment="1">
      <alignment vertical="center"/>
    </xf>
    <xf numFmtId="0" fontId="26" fillId="0" borderId="16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22" fillId="0" borderId="1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23" fillId="0" borderId="33" xfId="0" applyFont="1" applyBorder="1" applyAlignment="1">
      <alignment vertical="center"/>
    </xf>
    <xf numFmtId="177" fontId="23" fillId="0" borderId="46" xfId="0" applyNumberFormat="1" applyFont="1" applyBorder="1" applyAlignment="1">
      <alignment vertical="center"/>
    </xf>
    <xf numFmtId="177" fontId="16" fillId="0" borderId="46" xfId="0" applyNumberFormat="1" applyFont="1" applyBorder="1" applyAlignment="1">
      <alignment vertical="center"/>
    </xf>
    <xf numFmtId="177" fontId="16" fillId="0" borderId="33" xfId="0" applyNumberFormat="1" applyFont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0" fontId="23" fillId="0" borderId="42" xfId="0" applyFont="1" applyBorder="1" applyAlignment="1">
      <alignment vertical="center"/>
    </xf>
    <xf numFmtId="177" fontId="23" fillId="0" borderId="0" xfId="0" applyNumberFormat="1" applyFont="1" applyBorder="1" applyAlignment="1">
      <alignment vertical="center"/>
    </xf>
    <xf numFmtId="177" fontId="16" fillId="0" borderId="42" xfId="0" applyNumberFormat="1" applyFont="1" applyBorder="1" applyAlignment="1">
      <alignment vertical="center"/>
    </xf>
    <xf numFmtId="0" fontId="23" fillId="0" borderId="45" xfId="0" applyFont="1" applyBorder="1" applyAlignment="1">
      <alignment vertical="center"/>
    </xf>
    <xf numFmtId="177" fontId="23" fillId="0" borderId="14" xfId="0" applyNumberFormat="1" applyFont="1" applyBorder="1" applyAlignment="1">
      <alignment vertical="center"/>
    </xf>
    <xf numFmtId="177" fontId="16" fillId="0" borderId="14" xfId="0" applyNumberFormat="1" applyFont="1" applyBorder="1" applyAlignment="1">
      <alignment vertical="center"/>
    </xf>
    <xf numFmtId="177" fontId="16" fillId="0" borderId="45" xfId="0" applyNumberFormat="1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177" fontId="13" fillId="0" borderId="14" xfId="0" applyNumberFormat="1" applyFont="1" applyBorder="1" applyAlignment="1">
      <alignment vertical="center"/>
    </xf>
    <xf numFmtId="177" fontId="22" fillId="0" borderId="14" xfId="0" applyNumberFormat="1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6" fillId="0" borderId="45" xfId="0" applyFont="1" applyBorder="1" applyAlignment="1">
      <alignment vertical="center"/>
    </xf>
    <xf numFmtId="177" fontId="13" fillId="0" borderId="14" xfId="0" applyNumberFormat="1" applyFont="1" applyFill="1" applyBorder="1" applyAlignment="1">
      <alignment vertical="center"/>
    </xf>
    <xf numFmtId="177" fontId="13" fillId="0" borderId="45" xfId="0" applyNumberFormat="1" applyFont="1" applyFill="1" applyBorder="1" applyAlignment="1">
      <alignment vertical="center"/>
    </xf>
    <xf numFmtId="177" fontId="22" fillId="0" borderId="34" xfId="0" applyNumberFormat="1" applyFont="1" applyFill="1" applyBorder="1" applyAlignment="1">
      <alignment vertical="center"/>
    </xf>
    <xf numFmtId="177" fontId="22" fillId="0" borderId="19" xfId="0" applyNumberFormat="1" applyFont="1" applyFill="1" applyBorder="1" applyAlignment="1">
      <alignment vertical="center"/>
    </xf>
    <xf numFmtId="0" fontId="22" fillId="0" borderId="46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23" fillId="0" borderId="26" xfId="0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17" xfId="0" applyFont="1" applyBorder="1" applyAlignment="1">
      <alignment horizontal="center" vertical="center" wrapText="1"/>
    </xf>
    <xf numFmtId="177" fontId="16" fillId="0" borderId="88" xfId="0" applyNumberFormat="1" applyFont="1" applyBorder="1" applyAlignment="1">
      <alignment vertical="center"/>
    </xf>
    <xf numFmtId="177" fontId="16" fillId="0" borderId="89" xfId="0" applyNumberFormat="1" applyFont="1" applyBorder="1" applyAlignment="1">
      <alignment vertical="center"/>
    </xf>
    <xf numFmtId="177" fontId="13" fillId="0" borderId="89" xfId="0" applyNumberFormat="1" applyFont="1" applyBorder="1" applyAlignment="1">
      <alignment vertical="center"/>
    </xf>
    <xf numFmtId="177" fontId="16" fillId="0" borderId="74" xfId="0" applyNumberFormat="1" applyFont="1" applyBorder="1" applyAlignment="1">
      <alignment vertical="center"/>
    </xf>
    <xf numFmtId="177" fontId="22" fillId="0" borderId="75" xfId="0" applyNumberFormat="1" applyFont="1" applyFill="1" applyBorder="1" applyAlignment="1">
      <alignment vertical="center"/>
    </xf>
    <xf numFmtId="0" fontId="23" fillId="0" borderId="39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16" fillId="0" borderId="40" xfId="0" applyFont="1" applyBorder="1" applyAlignment="1">
      <alignment vertical="center"/>
    </xf>
    <xf numFmtId="0" fontId="10" fillId="0" borderId="81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177" fontId="16" fillId="0" borderId="84" xfId="0" applyNumberFormat="1" applyFont="1" applyBorder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90" xfId="0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 shrinkToFit="1"/>
    </xf>
    <xf numFmtId="0" fontId="13" fillId="0" borderId="76" xfId="0" applyFont="1" applyFill="1" applyBorder="1" applyAlignment="1">
      <alignment horizontal="center" vertical="center" wrapText="1"/>
    </xf>
    <xf numFmtId="0" fontId="20" fillId="0" borderId="69" xfId="0" applyFont="1" applyFill="1" applyBorder="1" applyAlignment="1">
      <alignment vertical="center"/>
    </xf>
    <xf numFmtId="177" fontId="20" fillId="34" borderId="89" xfId="0" applyNumberFormat="1" applyFont="1" applyFill="1" applyBorder="1" applyAlignment="1">
      <alignment horizontal="center" vertical="center"/>
    </xf>
    <xf numFmtId="177" fontId="20" fillId="34" borderId="73" xfId="0" applyNumberFormat="1" applyFont="1" applyFill="1" applyBorder="1" applyAlignment="1">
      <alignment horizontal="center" vertical="center"/>
    </xf>
    <xf numFmtId="177" fontId="20" fillId="34" borderId="74" xfId="0" applyNumberFormat="1" applyFont="1" applyFill="1" applyBorder="1" applyAlignment="1">
      <alignment horizontal="center" vertical="center"/>
    </xf>
    <xf numFmtId="0" fontId="20" fillId="0" borderId="91" xfId="0" applyFont="1" applyFill="1" applyBorder="1" applyAlignment="1">
      <alignment vertical="center"/>
    </xf>
    <xf numFmtId="0" fontId="11" fillId="0" borderId="92" xfId="0" applyFont="1" applyFill="1" applyBorder="1" applyAlignment="1">
      <alignment vertical="center"/>
    </xf>
    <xf numFmtId="177" fontId="11" fillId="0" borderId="93" xfId="0" applyNumberFormat="1" applyFont="1" applyFill="1" applyBorder="1" applyAlignment="1">
      <alignment horizontal="right" vertical="center"/>
    </xf>
    <xf numFmtId="0" fontId="20" fillId="0" borderId="94" xfId="0" applyFont="1" applyFill="1" applyBorder="1" applyAlignment="1">
      <alignment vertical="center"/>
    </xf>
    <xf numFmtId="177" fontId="16" fillId="0" borderId="88" xfId="0" applyNumberFormat="1" applyFont="1" applyFill="1" applyBorder="1" applyAlignment="1">
      <alignment horizontal="center" vertical="center"/>
    </xf>
    <xf numFmtId="0" fontId="13" fillId="0" borderId="95" xfId="0" applyFont="1" applyFill="1" applyBorder="1" applyAlignment="1">
      <alignment vertical="center"/>
    </xf>
    <xf numFmtId="177" fontId="11" fillId="0" borderId="93" xfId="0" applyNumberFormat="1" applyFont="1" applyFill="1" applyBorder="1" applyAlignment="1">
      <alignment vertical="center"/>
    </xf>
    <xf numFmtId="0" fontId="26" fillId="34" borderId="96" xfId="0" applyFont="1" applyFill="1" applyBorder="1" applyAlignment="1" applyProtection="1">
      <alignment vertical="center" wrapText="1"/>
      <protection/>
    </xf>
    <xf numFmtId="177" fontId="16" fillId="0" borderId="89" xfId="0" applyNumberFormat="1" applyFont="1" applyFill="1" applyBorder="1" applyAlignment="1">
      <alignment horizontal="center" vertical="center"/>
    </xf>
    <xf numFmtId="0" fontId="26" fillId="34" borderId="91" xfId="0" applyFont="1" applyFill="1" applyBorder="1" applyAlignment="1" applyProtection="1">
      <alignment horizontal="left" vertical="center" wrapText="1"/>
      <protection/>
    </xf>
    <xf numFmtId="0" fontId="26" fillId="34" borderId="96" xfId="0" applyFont="1" applyFill="1" applyBorder="1" applyAlignment="1" applyProtection="1">
      <alignment horizontal="left" vertical="center" wrapText="1"/>
      <protection/>
    </xf>
    <xf numFmtId="0" fontId="20" fillId="0" borderId="97" xfId="0" applyFont="1" applyFill="1" applyBorder="1" applyAlignment="1">
      <alignment vertical="center" wrapText="1"/>
    </xf>
    <xf numFmtId="0" fontId="20" fillId="0" borderId="97" xfId="0" applyFont="1" applyFill="1" applyBorder="1" applyAlignment="1">
      <alignment vertical="center"/>
    </xf>
    <xf numFmtId="0" fontId="13" fillId="0" borderId="92" xfId="0" applyFont="1" applyFill="1" applyBorder="1" applyAlignment="1">
      <alignment vertical="center"/>
    </xf>
    <xf numFmtId="177" fontId="18" fillId="0" borderId="93" xfId="0" applyNumberFormat="1" applyFont="1" applyFill="1" applyBorder="1" applyAlignment="1">
      <alignment horizontal="right" vertical="center" wrapText="1"/>
    </xf>
    <xf numFmtId="0" fontId="14" fillId="0" borderId="98" xfId="0" applyFont="1" applyFill="1" applyBorder="1" applyAlignment="1">
      <alignment vertical="center"/>
    </xf>
    <xf numFmtId="177" fontId="14" fillId="0" borderId="99" xfId="0" applyNumberFormat="1" applyFont="1" applyFill="1" applyBorder="1" applyAlignment="1">
      <alignment horizontal="center" vertical="center" wrapText="1"/>
    </xf>
    <xf numFmtId="0" fontId="20" fillId="0" borderId="100" xfId="0" applyFont="1" applyFill="1" applyBorder="1" applyAlignment="1">
      <alignment vertical="center"/>
    </xf>
    <xf numFmtId="177" fontId="16" fillId="0" borderId="101" xfId="0" applyNumberFormat="1" applyFont="1" applyFill="1" applyBorder="1" applyAlignment="1">
      <alignment horizontal="center" vertical="center"/>
    </xf>
    <xf numFmtId="0" fontId="20" fillId="0" borderId="102" xfId="0" applyFont="1" applyFill="1" applyBorder="1" applyAlignment="1">
      <alignment vertical="center" wrapText="1"/>
    </xf>
    <xf numFmtId="177" fontId="16" fillId="0" borderId="77" xfId="0" applyNumberFormat="1" applyFont="1" applyFill="1" applyBorder="1" applyAlignment="1">
      <alignment horizontal="center" vertical="center"/>
    </xf>
    <xf numFmtId="0" fontId="13" fillId="0" borderId="103" xfId="0" applyFont="1" applyFill="1" applyBorder="1" applyAlignment="1">
      <alignment vertical="center"/>
    </xf>
    <xf numFmtId="177" fontId="16" fillId="0" borderId="104" xfId="0" applyNumberFormat="1" applyFont="1" applyFill="1" applyBorder="1" applyAlignment="1">
      <alignment horizontal="center" vertical="center"/>
    </xf>
    <xf numFmtId="0" fontId="26" fillId="34" borderId="69" xfId="0" applyFont="1" applyFill="1" applyBorder="1" applyAlignment="1" applyProtection="1">
      <alignment horizontal="left" vertical="center" wrapText="1"/>
      <protection locked="0"/>
    </xf>
    <xf numFmtId="177" fontId="16" fillId="0" borderId="89" xfId="0" applyNumberFormat="1" applyFont="1" applyFill="1" applyBorder="1" applyAlignment="1">
      <alignment horizontal="center" vertical="center"/>
    </xf>
    <xf numFmtId="177" fontId="16" fillId="0" borderId="73" xfId="0" applyNumberFormat="1" applyFont="1" applyFill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0" fontId="26" fillId="34" borderId="97" xfId="0" applyFont="1" applyFill="1" applyBorder="1" applyAlignment="1" applyProtection="1">
      <alignment horizontal="left" vertical="center" wrapText="1"/>
      <protection locked="0"/>
    </xf>
    <xf numFmtId="0" fontId="26" fillId="34" borderId="97" xfId="0" applyFont="1" applyFill="1" applyBorder="1" applyAlignment="1" applyProtection="1">
      <alignment horizontal="left" vertical="center"/>
      <protection locked="0"/>
    </xf>
    <xf numFmtId="0" fontId="20" fillId="0" borderId="69" xfId="0" applyFont="1" applyFill="1" applyBorder="1" applyAlignment="1">
      <alignment vertical="center" wrapText="1"/>
    </xf>
    <xf numFmtId="177" fontId="16" fillId="0" borderId="74" xfId="0" applyNumberFormat="1" applyFont="1" applyFill="1" applyBorder="1" applyAlignment="1">
      <alignment horizontal="center" vertical="center"/>
    </xf>
    <xf numFmtId="0" fontId="20" fillId="0" borderId="105" xfId="0" applyFont="1" applyFill="1" applyBorder="1" applyAlignment="1">
      <alignment vertical="center" wrapText="1"/>
    </xf>
    <xf numFmtId="3" fontId="13" fillId="0" borderId="103" xfId="0" applyNumberFormat="1" applyFont="1" applyFill="1" applyBorder="1" applyAlignment="1">
      <alignment vertical="center" wrapText="1"/>
    </xf>
    <xf numFmtId="177" fontId="16" fillId="0" borderId="104" xfId="0" applyNumberFormat="1" applyFont="1" applyFill="1" applyBorder="1" applyAlignment="1">
      <alignment horizontal="center" vertical="center"/>
    </xf>
    <xf numFmtId="0" fontId="26" fillId="34" borderId="94" xfId="0" applyFont="1" applyFill="1" applyBorder="1" applyAlignment="1" applyProtection="1">
      <alignment horizontal="left" vertical="center"/>
      <protection locked="0"/>
    </xf>
    <xf numFmtId="0" fontId="13" fillId="0" borderId="92" xfId="0" applyFont="1" applyFill="1" applyBorder="1" applyAlignment="1">
      <alignment vertical="center"/>
    </xf>
    <xf numFmtId="177" fontId="16" fillId="0" borderId="93" xfId="0" applyNumberFormat="1" applyFont="1" applyFill="1" applyBorder="1" applyAlignment="1">
      <alignment horizontal="center" vertical="center"/>
    </xf>
    <xf numFmtId="177" fontId="16" fillId="0" borderId="101" xfId="0" applyNumberFormat="1" applyFont="1" applyFill="1" applyBorder="1" applyAlignment="1">
      <alignment horizontal="center" vertical="center"/>
    </xf>
    <xf numFmtId="177" fontId="13" fillId="0" borderId="93" xfId="0" applyNumberFormat="1" applyFont="1" applyFill="1" applyBorder="1" applyAlignment="1">
      <alignment horizontal="right" vertical="center"/>
    </xf>
    <xf numFmtId="3" fontId="20" fillId="0" borderId="98" xfId="0" applyNumberFormat="1" applyFont="1" applyFill="1" applyBorder="1" applyAlignment="1">
      <alignment vertical="center" wrapText="1"/>
    </xf>
    <xf numFmtId="3" fontId="20" fillId="0" borderId="106" xfId="0" applyNumberFormat="1" applyFont="1" applyFill="1" applyBorder="1" applyAlignment="1">
      <alignment vertical="center" wrapText="1"/>
    </xf>
    <xf numFmtId="177" fontId="16" fillId="0" borderId="73" xfId="0" applyNumberFormat="1" applyFont="1" applyFill="1" applyBorder="1" applyAlignment="1">
      <alignment horizontal="center" vertical="center"/>
    </xf>
    <xf numFmtId="177" fontId="13" fillId="0" borderId="93" xfId="0" applyNumberFormat="1" applyFont="1" applyFill="1" applyBorder="1" applyAlignment="1">
      <alignment vertical="center"/>
    </xf>
    <xf numFmtId="0" fontId="13" fillId="0" borderId="96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 wrapText="1"/>
    </xf>
    <xf numFmtId="0" fontId="20" fillId="0" borderId="96" xfId="0" applyFont="1" applyFill="1" applyBorder="1" applyAlignment="1">
      <alignment vertical="center"/>
    </xf>
    <xf numFmtId="0" fontId="16" fillId="0" borderId="89" xfId="0" applyFont="1" applyFill="1" applyBorder="1" applyAlignment="1">
      <alignment horizontal="center" vertical="center" wrapText="1"/>
    </xf>
    <xf numFmtId="3" fontId="20" fillId="0" borderId="91" xfId="0" applyNumberFormat="1" applyFont="1" applyFill="1" applyBorder="1" applyAlignment="1">
      <alignment vertical="center" wrapText="1"/>
    </xf>
    <xf numFmtId="0" fontId="20" fillId="0" borderId="69" xfId="0" applyFont="1" applyFill="1" applyBorder="1" applyAlignment="1">
      <alignment vertical="center" wrapText="1"/>
    </xf>
    <xf numFmtId="0" fontId="20" fillId="0" borderId="105" xfId="0" applyFont="1" applyFill="1" applyBorder="1" applyAlignment="1">
      <alignment vertical="center"/>
    </xf>
    <xf numFmtId="177" fontId="16" fillId="0" borderId="77" xfId="0" applyNumberFormat="1" applyFont="1" applyFill="1" applyBorder="1" applyAlignment="1">
      <alignment horizontal="center" vertical="center"/>
    </xf>
    <xf numFmtId="177" fontId="13" fillId="0" borderId="104" xfId="0" applyNumberFormat="1" applyFont="1" applyFill="1" applyBorder="1" applyAlignment="1">
      <alignment vertical="center"/>
    </xf>
    <xf numFmtId="0" fontId="13" fillId="0" borderId="107" xfId="0" applyFont="1" applyFill="1" applyBorder="1" applyAlignment="1">
      <alignment vertical="center"/>
    </xf>
    <xf numFmtId="177" fontId="13" fillId="0" borderId="108" xfId="0" applyNumberFormat="1" applyFont="1" applyFill="1" applyBorder="1" applyAlignment="1">
      <alignment vertical="center"/>
    </xf>
    <xf numFmtId="177" fontId="16" fillId="0" borderId="75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right" vertical="center" wrapText="1"/>
    </xf>
    <xf numFmtId="0" fontId="10" fillId="0" borderId="0" xfId="0" applyFont="1" applyAlignment="1" applyProtection="1">
      <alignment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vertical="center"/>
      <protection/>
    </xf>
    <xf numFmtId="177" fontId="9" fillId="0" borderId="17" xfId="0" applyNumberFormat="1" applyFont="1" applyFill="1" applyBorder="1" applyAlignment="1" applyProtection="1">
      <alignment vertical="center"/>
      <protection/>
    </xf>
    <xf numFmtId="177" fontId="10" fillId="0" borderId="0" xfId="0" applyNumberFormat="1" applyFont="1" applyAlignment="1" applyProtection="1">
      <alignment vertical="center"/>
      <protection locked="0"/>
    </xf>
    <xf numFmtId="0" fontId="17" fillId="0" borderId="46" xfId="36" applyFont="1" applyFill="1" applyBorder="1" applyAlignment="1" applyProtection="1">
      <alignment horizontal="left" vertical="center"/>
      <protection/>
    </xf>
    <xf numFmtId="177" fontId="11" fillId="0" borderId="36" xfId="0" applyNumberFormat="1" applyFont="1" applyFill="1" applyBorder="1" applyAlignment="1" applyProtection="1">
      <alignment horizontal="right" vertical="center" wrapText="1"/>
      <protection/>
    </xf>
    <xf numFmtId="177" fontId="11" fillId="0" borderId="26" xfId="0" applyNumberFormat="1" applyFont="1" applyFill="1" applyBorder="1" applyAlignment="1" applyProtection="1">
      <alignment horizontal="right" vertical="center" wrapText="1"/>
      <protection/>
    </xf>
    <xf numFmtId="177" fontId="11" fillId="0" borderId="49" xfId="0" applyNumberFormat="1" applyFont="1" applyFill="1" applyBorder="1" applyAlignment="1" applyProtection="1">
      <alignment horizontal="right" vertical="center" wrapText="1"/>
      <protection/>
    </xf>
    <xf numFmtId="177" fontId="11" fillId="0" borderId="33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36" applyFont="1" applyFill="1" applyBorder="1" applyAlignment="1" applyProtection="1">
      <alignment horizontal="left" vertical="center" wrapText="1"/>
      <protection locked="0"/>
    </xf>
    <xf numFmtId="177" fontId="14" fillId="0" borderId="48" xfId="0" applyNumberFormat="1" applyFont="1" applyFill="1" applyBorder="1" applyAlignment="1" applyProtection="1">
      <alignment horizontal="right" vertical="center" wrapText="1"/>
      <protection/>
    </xf>
    <xf numFmtId="177" fontId="14" fillId="0" borderId="17" xfId="0" applyNumberFormat="1" applyFont="1" applyFill="1" applyBorder="1" applyAlignment="1" applyProtection="1">
      <alignment horizontal="right" vertical="center" wrapText="1"/>
      <protection/>
    </xf>
    <xf numFmtId="177" fontId="14" fillId="0" borderId="33" xfId="0" applyNumberFormat="1" applyFont="1" applyFill="1" applyBorder="1" applyAlignment="1" applyProtection="1">
      <alignment horizontal="right" vertical="center" wrapText="1"/>
      <protection/>
    </xf>
    <xf numFmtId="177" fontId="14" fillId="0" borderId="36" xfId="0" applyNumberFormat="1" applyFont="1" applyFill="1" applyBorder="1" applyAlignment="1" applyProtection="1">
      <alignment horizontal="right" vertical="center" wrapText="1"/>
      <protection/>
    </xf>
    <xf numFmtId="177" fontId="11" fillId="0" borderId="48" xfId="0" applyNumberFormat="1" applyFont="1" applyFill="1" applyBorder="1" applyAlignment="1" applyProtection="1">
      <alignment horizontal="right" vertical="center" wrapText="1"/>
      <protection/>
    </xf>
    <xf numFmtId="177" fontId="11" fillId="0" borderId="50" xfId="0" applyNumberFormat="1" applyFont="1" applyFill="1" applyBorder="1" applyAlignment="1" applyProtection="1">
      <alignment horizontal="right" vertical="center" wrapText="1"/>
      <protection/>
    </xf>
    <xf numFmtId="0" fontId="17" fillId="0" borderId="60" xfId="36" applyFont="1" applyFill="1" applyBorder="1" applyAlignment="1" applyProtection="1">
      <alignment horizontal="left" vertical="center"/>
      <protection/>
    </xf>
    <xf numFmtId="177" fontId="17" fillId="0" borderId="24" xfId="0" applyNumberFormat="1" applyFont="1" applyFill="1" applyBorder="1" applyAlignment="1" applyProtection="1">
      <alignment horizontal="right" vertical="center" wrapText="1"/>
      <protection/>
    </xf>
    <xf numFmtId="177" fontId="17" fillId="0" borderId="29" xfId="0" applyNumberFormat="1" applyFont="1" applyFill="1" applyBorder="1" applyAlignment="1" applyProtection="1">
      <alignment horizontal="right" vertical="center" wrapText="1"/>
      <protection/>
    </xf>
    <xf numFmtId="177" fontId="17" fillId="0" borderId="12" xfId="0" applyNumberFormat="1" applyFont="1" applyFill="1" applyBorder="1" applyAlignment="1" applyProtection="1">
      <alignment horizontal="right" vertical="center" wrapText="1"/>
      <protection/>
    </xf>
    <xf numFmtId="177" fontId="11" fillId="0" borderId="46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1" fillId="0" borderId="22" xfId="0" applyFont="1" applyFill="1" applyBorder="1" applyAlignment="1">
      <alignment horizontal="left"/>
    </xf>
    <xf numFmtId="177" fontId="11" fillId="0" borderId="50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31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23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51" xfId="0" applyNumberFormat="1" applyFont="1" applyFill="1" applyBorder="1" applyAlignment="1">
      <alignment horizontal="right" vertical="center" wrapText="1"/>
    </xf>
    <xf numFmtId="0" fontId="17" fillId="0" borderId="16" xfId="36" applyFont="1" applyFill="1" applyBorder="1" applyAlignment="1" applyProtection="1">
      <alignment horizontal="left" vertical="center"/>
      <protection/>
    </xf>
    <xf numFmtId="177" fontId="17" fillId="0" borderId="45" xfId="0" applyNumberFormat="1" applyFont="1" applyFill="1" applyBorder="1" applyAlignment="1" applyProtection="1">
      <alignment horizontal="right" vertical="center" wrapText="1"/>
      <protection/>
    </xf>
    <xf numFmtId="0" fontId="0" fillId="38" borderId="0" xfId="0" applyFill="1" applyAlignment="1">
      <alignment/>
    </xf>
    <xf numFmtId="0" fontId="11" fillId="0" borderId="23" xfId="0" applyFont="1" applyFill="1" applyBorder="1" applyAlignment="1" applyProtection="1">
      <alignment horizontal="left" vertical="center"/>
      <protection/>
    </xf>
    <xf numFmtId="177" fontId="11" fillId="0" borderId="50" xfId="0" applyNumberFormat="1" applyFont="1" applyFill="1" applyBorder="1" applyAlignment="1" applyProtection="1">
      <alignment horizontal="right" vertical="center"/>
      <protection/>
    </xf>
    <xf numFmtId="177" fontId="11" fillId="0" borderId="31" xfId="0" applyNumberFormat="1" applyFont="1" applyFill="1" applyBorder="1" applyAlignment="1" applyProtection="1">
      <alignment horizontal="right" vertical="center"/>
      <protection/>
    </xf>
    <xf numFmtId="177" fontId="11" fillId="0" borderId="23" xfId="0" applyNumberFormat="1" applyFont="1" applyFill="1" applyBorder="1" applyAlignment="1" applyProtection="1">
      <alignment horizontal="right" vertical="center"/>
      <protection/>
    </xf>
    <xf numFmtId="0" fontId="11" fillId="0" borderId="16" xfId="36" applyFont="1" applyFill="1" applyBorder="1" applyAlignment="1" applyProtection="1">
      <alignment horizontal="left" vertical="center"/>
      <protection/>
    </xf>
    <xf numFmtId="177" fontId="14" fillId="0" borderId="39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60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45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3" xfId="36" applyFont="1" applyFill="1" applyBorder="1" applyAlignment="1" applyProtection="1">
      <alignment horizontal="left" vertical="center"/>
      <protection/>
    </xf>
    <xf numFmtId="177" fontId="14" fillId="0" borderId="43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4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5" xfId="0" applyFont="1" applyFill="1" applyBorder="1" applyAlignment="1" applyProtection="1">
      <alignment horizontal="left" vertical="center"/>
      <protection/>
    </xf>
    <xf numFmtId="177" fontId="11" fillId="0" borderId="36" xfId="0" applyNumberFormat="1" applyFont="1" applyFill="1" applyBorder="1" applyAlignment="1" applyProtection="1">
      <alignment vertical="center"/>
      <protection/>
    </xf>
    <xf numFmtId="177" fontId="11" fillId="0" borderId="26" xfId="0" applyNumberFormat="1" applyFont="1" applyFill="1" applyBorder="1" applyAlignment="1" applyProtection="1">
      <alignment vertical="center"/>
      <protection/>
    </xf>
    <xf numFmtId="177" fontId="11" fillId="0" borderId="15" xfId="0" applyNumberFormat="1" applyFont="1" applyFill="1" applyBorder="1" applyAlignment="1" applyProtection="1">
      <alignment vertical="center"/>
      <protection/>
    </xf>
    <xf numFmtId="177" fontId="11" fillId="0" borderId="36" xfId="0" applyNumberFormat="1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left" vertical="center"/>
      <protection/>
    </xf>
    <xf numFmtId="177" fontId="14" fillId="0" borderId="26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33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22" xfId="0" applyFont="1" applyFill="1" applyBorder="1" applyAlignment="1" applyProtection="1">
      <alignment horizontal="left" vertical="center"/>
      <protection/>
    </xf>
    <xf numFmtId="177" fontId="11" fillId="0" borderId="50" xfId="0" applyNumberFormat="1" applyFont="1" applyFill="1" applyBorder="1" applyAlignment="1" applyProtection="1">
      <alignment vertical="center"/>
      <protection/>
    </xf>
    <xf numFmtId="177" fontId="11" fillId="0" borderId="31" xfId="0" applyNumberFormat="1" applyFont="1" applyFill="1" applyBorder="1" applyAlignment="1" applyProtection="1">
      <alignment vertical="center"/>
      <protection/>
    </xf>
    <xf numFmtId="177" fontId="11" fillId="0" borderId="22" xfId="0" applyNumberFormat="1" applyFont="1" applyFill="1" applyBorder="1" applyAlignment="1" applyProtection="1">
      <alignment vertical="center"/>
      <protection/>
    </xf>
    <xf numFmtId="177" fontId="11" fillId="0" borderId="50" xfId="0" applyNumberFormat="1" applyFont="1" applyFill="1" applyBorder="1" applyAlignment="1" applyProtection="1">
      <alignment vertical="center"/>
      <protection/>
    </xf>
    <xf numFmtId="177" fontId="17" fillId="0" borderId="46" xfId="0" applyNumberFormat="1" applyFont="1" applyFill="1" applyBorder="1" applyAlignment="1" applyProtection="1">
      <alignment horizontal="right" vertical="center" wrapText="1"/>
      <protection/>
    </xf>
    <xf numFmtId="177" fontId="17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23" xfId="36" applyFont="1" applyFill="1" applyBorder="1" applyAlignment="1" applyProtection="1">
      <alignment horizontal="left" vertical="center"/>
      <protection locked="0"/>
    </xf>
    <xf numFmtId="49" fontId="26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vertical="center"/>
    </xf>
    <xf numFmtId="177" fontId="14" fillId="0" borderId="64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109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46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vertical="center"/>
    </xf>
    <xf numFmtId="177" fontId="26" fillId="0" borderId="46" xfId="0" applyNumberFormat="1" applyFont="1" applyFill="1" applyBorder="1" applyAlignment="1">
      <alignment vertical="center"/>
    </xf>
    <xf numFmtId="177" fontId="26" fillId="0" borderId="83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vertical="center"/>
    </xf>
    <xf numFmtId="177" fontId="26" fillId="0" borderId="14" xfId="0" applyNumberFormat="1" applyFont="1" applyFill="1" applyBorder="1" applyAlignment="1">
      <alignment vertical="center"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20" fillId="0" borderId="91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190" fontId="26" fillId="0" borderId="0" xfId="34" applyNumberFormat="1" applyFont="1" applyBorder="1" applyAlignment="1">
      <alignment horizontal="center" vertical="center"/>
    </xf>
    <xf numFmtId="190" fontId="26" fillId="0" borderId="0" xfId="34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49" fontId="26" fillId="0" borderId="14" xfId="0" applyNumberFormat="1" applyFont="1" applyBorder="1" applyAlignment="1">
      <alignment horizontal="center" vertical="center"/>
    </xf>
    <xf numFmtId="49" fontId="26" fillId="0" borderId="14" xfId="0" applyNumberFormat="1" applyFont="1" applyBorder="1" applyAlignment="1">
      <alignment vertical="center"/>
    </xf>
    <xf numFmtId="49" fontId="26" fillId="0" borderId="14" xfId="0" applyNumberFormat="1" applyFont="1" applyFill="1" applyBorder="1" applyAlignment="1">
      <alignment horizontal="center" vertical="center"/>
    </xf>
    <xf numFmtId="49" fontId="26" fillId="0" borderId="14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177" fontId="22" fillId="0" borderId="86" xfId="0" applyNumberFormat="1" applyFont="1" applyFill="1" applyBorder="1" applyAlignment="1">
      <alignment horizontal="center" vertical="center"/>
    </xf>
    <xf numFmtId="177" fontId="16" fillId="0" borderId="0" xfId="0" applyNumberFormat="1" applyFont="1" applyFill="1" applyBorder="1" applyAlignment="1">
      <alignment vertical="center"/>
    </xf>
    <xf numFmtId="177" fontId="16" fillId="0" borderId="42" xfId="0" applyNumberFormat="1" applyFont="1" applyFill="1" applyBorder="1" applyAlignment="1">
      <alignment vertical="center"/>
    </xf>
    <xf numFmtId="177" fontId="16" fillId="0" borderId="14" xfId="0" applyNumberFormat="1" applyFont="1" applyFill="1" applyBorder="1" applyAlignment="1">
      <alignment vertical="center"/>
    </xf>
    <xf numFmtId="177" fontId="16" fillId="0" borderId="45" xfId="0" applyNumberFormat="1" applyFont="1" applyFill="1" applyBorder="1" applyAlignment="1">
      <alignment vertical="center"/>
    </xf>
    <xf numFmtId="177" fontId="13" fillId="0" borderId="14" xfId="0" applyNumberFormat="1" applyFont="1" applyFill="1" applyBorder="1" applyAlignment="1">
      <alignment vertical="center"/>
    </xf>
    <xf numFmtId="177" fontId="13" fillId="0" borderId="45" xfId="0" applyNumberFormat="1" applyFont="1" applyFill="1" applyBorder="1" applyAlignment="1">
      <alignment vertical="center"/>
    </xf>
    <xf numFmtId="177" fontId="23" fillId="0" borderId="0" xfId="0" applyNumberFormat="1" applyFont="1" applyFill="1" applyBorder="1" applyAlignment="1">
      <alignment vertical="center"/>
    </xf>
    <xf numFmtId="177" fontId="16" fillId="0" borderId="88" xfId="0" applyNumberFormat="1" applyFont="1" applyFill="1" applyBorder="1" applyAlignment="1">
      <alignment vertical="center"/>
    </xf>
    <xf numFmtId="177" fontId="23" fillId="0" borderId="14" xfId="0" applyNumberFormat="1" applyFont="1" applyFill="1" applyBorder="1" applyAlignment="1">
      <alignment vertical="center"/>
    </xf>
    <xf numFmtId="177" fontId="16" fillId="0" borderId="89" xfId="0" applyNumberFormat="1" applyFont="1" applyFill="1" applyBorder="1" applyAlignment="1">
      <alignment vertical="center"/>
    </xf>
    <xf numFmtId="177" fontId="22" fillId="0" borderId="14" xfId="0" applyNumberFormat="1" applyFont="1" applyFill="1" applyBorder="1" applyAlignment="1">
      <alignment vertical="center"/>
    </xf>
    <xf numFmtId="177" fontId="13" fillId="0" borderId="89" xfId="0" applyNumberFormat="1" applyFont="1" applyFill="1" applyBorder="1" applyAlignment="1">
      <alignment vertical="center"/>
    </xf>
    <xf numFmtId="190" fontId="26" fillId="0" borderId="84" xfId="0" applyNumberFormat="1" applyFont="1" applyBorder="1" applyAlignment="1">
      <alignment horizontal="center" vertical="center"/>
    </xf>
    <xf numFmtId="190" fontId="26" fillId="0" borderId="14" xfId="34" applyNumberFormat="1" applyFont="1" applyBorder="1" applyAlignment="1">
      <alignment horizontal="center" vertical="center"/>
    </xf>
    <xf numFmtId="190" fontId="26" fillId="0" borderId="82" xfId="0" applyNumberFormat="1" applyFont="1" applyBorder="1" applyAlignment="1">
      <alignment horizontal="center" vertical="center"/>
    </xf>
    <xf numFmtId="190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90" fontId="8" fillId="0" borderId="82" xfId="0" applyNumberFormat="1" applyFont="1" applyBorder="1" applyAlignment="1">
      <alignment horizontal="center" vertical="center"/>
    </xf>
    <xf numFmtId="190" fontId="26" fillId="0" borderId="83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90" fontId="22" fillId="0" borderId="87" xfId="34" applyNumberFormat="1" applyFont="1" applyBorder="1" applyAlignment="1">
      <alignment horizontal="center" vertical="center"/>
    </xf>
    <xf numFmtId="0" fontId="14" fillId="0" borderId="16" xfId="36" applyFont="1" applyFill="1" applyBorder="1" applyAlignment="1" applyProtection="1">
      <alignment horizontal="left" vertical="center"/>
      <protection/>
    </xf>
    <xf numFmtId="177" fontId="14" fillId="0" borderId="48" xfId="0" applyNumberFormat="1" applyFont="1" applyFill="1" applyBorder="1" applyAlignment="1" applyProtection="1">
      <alignment horizontal="right" vertical="center" wrapText="1"/>
      <protection/>
    </xf>
    <xf numFmtId="177" fontId="14" fillId="0" borderId="49" xfId="0" applyNumberFormat="1" applyFont="1" applyFill="1" applyBorder="1" applyAlignment="1" applyProtection="1">
      <alignment horizontal="right" vertical="center" wrapText="1"/>
      <protection/>
    </xf>
    <xf numFmtId="177" fontId="11" fillId="0" borderId="110" xfId="0" applyNumberFormat="1" applyFont="1" applyFill="1" applyBorder="1" applyAlignment="1" applyProtection="1">
      <alignment horizontal="right" vertical="center" wrapText="1"/>
      <protection/>
    </xf>
    <xf numFmtId="177" fontId="11" fillId="0" borderId="31" xfId="0" applyNumberFormat="1" applyFont="1" applyFill="1" applyBorder="1" applyAlignment="1" applyProtection="1">
      <alignment horizontal="right" vertical="center" wrapText="1"/>
      <protection/>
    </xf>
    <xf numFmtId="177" fontId="11" fillId="0" borderId="22" xfId="0" applyNumberFormat="1" applyFont="1" applyFill="1" applyBorder="1" applyAlignment="1" applyProtection="1">
      <alignment horizontal="right" vertical="center" wrapText="1"/>
      <protection/>
    </xf>
    <xf numFmtId="0" fontId="17" fillId="0" borderId="30" xfId="36" applyFont="1" applyFill="1" applyBorder="1" applyAlignment="1" applyProtection="1">
      <alignment horizontal="left" vertical="center"/>
      <protection/>
    </xf>
    <xf numFmtId="177" fontId="17" fillId="0" borderId="67" xfId="0" applyNumberFormat="1" applyFont="1" applyFill="1" applyBorder="1" applyAlignment="1" applyProtection="1">
      <alignment horizontal="right" vertical="center" wrapText="1"/>
      <protection/>
    </xf>
    <xf numFmtId="177" fontId="11" fillId="0" borderId="11" xfId="0" applyNumberFormat="1" applyFont="1" applyFill="1" applyBorder="1" applyAlignment="1" applyProtection="1">
      <alignment horizontal="right" vertical="center" wrapText="1"/>
      <protection/>
    </xf>
    <xf numFmtId="0" fontId="11" fillId="0" borderId="15" xfId="36" applyFont="1" applyFill="1" applyBorder="1" applyAlignment="1" applyProtection="1">
      <alignment horizontal="left" vertical="center"/>
      <protection locked="0"/>
    </xf>
    <xf numFmtId="177" fontId="11" fillId="0" borderId="15" xfId="0" applyNumberFormat="1" applyFont="1" applyFill="1" applyBorder="1" applyAlignment="1" applyProtection="1">
      <alignment horizontal="right" vertical="center" wrapText="1"/>
      <protection/>
    </xf>
    <xf numFmtId="177" fontId="11" fillId="0" borderId="15" xfId="36" applyNumberFormat="1" applyFont="1" applyFill="1" applyBorder="1" applyAlignment="1" applyProtection="1">
      <alignment horizontal="right" vertical="center"/>
      <protection locked="0"/>
    </xf>
    <xf numFmtId="0" fontId="11" fillId="0" borderId="22" xfId="0" applyFont="1" applyFill="1" applyBorder="1" applyAlignment="1" applyProtection="1">
      <alignment horizontal="left"/>
      <protection locked="0"/>
    </xf>
    <xf numFmtId="177" fontId="11" fillId="0" borderId="31" xfId="0" applyNumberFormat="1" applyFont="1" applyFill="1" applyBorder="1" applyAlignment="1" applyProtection="1">
      <alignment horizontal="right"/>
      <protection/>
    </xf>
    <xf numFmtId="177" fontId="11" fillId="0" borderId="31" xfId="0" applyNumberFormat="1" applyFont="1" applyFill="1" applyBorder="1" applyAlignment="1" applyProtection="1">
      <alignment horizontal="right"/>
      <protection locked="0"/>
    </xf>
    <xf numFmtId="177" fontId="11" fillId="0" borderId="51" xfId="0" applyNumberFormat="1" applyFont="1" applyFill="1" applyBorder="1" applyAlignment="1" applyProtection="1">
      <alignment horizontal="right"/>
      <protection/>
    </xf>
    <xf numFmtId="177" fontId="11" fillId="0" borderId="36" xfId="0" applyNumberFormat="1" applyFont="1" applyFill="1" applyBorder="1" applyAlignment="1" applyProtection="1">
      <alignment horizontal="right"/>
      <protection/>
    </xf>
    <xf numFmtId="177" fontId="17" fillId="0" borderId="32" xfId="0" applyNumberFormat="1" applyFont="1" applyFill="1" applyBorder="1" applyAlignment="1" applyProtection="1">
      <alignment horizontal="right" vertical="center" wrapText="1"/>
      <protection/>
    </xf>
    <xf numFmtId="177" fontId="17" fillId="0" borderId="29" xfId="36" applyNumberFormat="1" applyFont="1" applyFill="1" applyBorder="1" applyAlignment="1" applyProtection="1">
      <alignment horizontal="right" vertical="center"/>
      <protection locked="0"/>
    </xf>
    <xf numFmtId="177" fontId="11" fillId="0" borderId="20" xfId="0" applyNumberFormat="1" applyFont="1" applyFill="1" applyBorder="1" applyAlignment="1" applyProtection="1">
      <alignment horizontal="right" vertical="center" wrapText="1"/>
      <protection/>
    </xf>
    <xf numFmtId="0" fontId="17" fillId="0" borderId="30" xfId="36" applyFont="1" applyFill="1" applyBorder="1" applyAlignment="1" applyProtection="1">
      <alignment horizontal="left" vertical="center"/>
      <protection locked="0"/>
    </xf>
    <xf numFmtId="0" fontId="11" fillId="0" borderId="49" xfId="36" applyFont="1" applyFill="1" applyBorder="1" applyAlignment="1" applyProtection="1">
      <alignment horizontal="left" vertical="center"/>
      <protection/>
    </xf>
    <xf numFmtId="177" fontId="11" fillId="0" borderId="64" xfId="0" applyNumberFormat="1" applyFont="1" applyFill="1" applyBorder="1" applyAlignment="1" applyProtection="1">
      <alignment horizontal="right" vertical="center" wrapText="1"/>
      <protection/>
    </xf>
    <xf numFmtId="0" fontId="11" fillId="0" borderId="23" xfId="36" applyFont="1" applyFill="1" applyBorder="1" applyAlignment="1" applyProtection="1">
      <alignment horizontal="left" vertical="center"/>
      <protection/>
    </xf>
    <xf numFmtId="177" fontId="11" fillId="0" borderId="52" xfId="0" applyNumberFormat="1" applyFont="1" applyFill="1" applyBorder="1" applyAlignment="1" applyProtection="1">
      <alignment horizontal="right" vertical="center" wrapText="1"/>
      <protection/>
    </xf>
    <xf numFmtId="177" fontId="17" fillId="0" borderId="27" xfId="0" applyNumberFormat="1" applyFont="1" applyFill="1" applyBorder="1" applyAlignment="1" applyProtection="1">
      <alignment horizontal="right" vertical="center" wrapText="1"/>
      <protection/>
    </xf>
    <xf numFmtId="0" fontId="17" fillId="0" borderId="12" xfId="36" applyFont="1" applyFill="1" applyBorder="1" applyAlignment="1" applyProtection="1">
      <alignment horizontal="left" vertical="center"/>
      <protection locked="0"/>
    </xf>
    <xf numFmtId="0" fontId="11" fillId="0" borderId="22" xfId="0" applyFont="1" applyFill="1" applyBorder="1" applyAlignment="1" applyProtection="1">
      <alignment horizontal="left" vertical="center"/>
      <protection locked="0"/>
    </xf>
    <xf numFmtId="177" fontId="11" fillId="0" borderId="110" xfId="0" applyNumberFormat="1" applyFont="1" applyFill="1" applyBorder="1" applyAlignment="1" applyProtection="1">
      <alignment horizontal="right" vertical="center"/>
      <protection/>
    </xf>
    <xf numFmtId="177" fontId="11" fillId="0" borderId="22" xfId="0" applyNumberFormat="1" applyFont="1" applyFill="1" applyBorder="1" applyAlignment="1" applyProtection="1">
      <alignment horizontal="right" vertical="center"/>
      <protection/>
    </xf>
    <xf numFmtId="176" fontId="14" fillId="0" borderId="30" xfId="0" applyNumberFormat="1" applyFont="1" applyFill="1" applyBorder="1" applyAlignment="1" applyProtection="1">
      <alignment vertical="center"/>
      <protection locked="0"/>
    </xf>
    <xf numFmtId="177" fontId="17" fillId="0" borderId="30" xfId="0" applyNumberFormat="1" applyFont="1" applyFill="1" applyBorder="1" applyAlignment="1" applyProtection="1">
      <alignment horizontal="right" vertical="center" wrapText="1"/>
      <protection/>
    </xf>
    <xf numFmtId="0" fontId="14" fillId="0" borderId="12" xfId="0" applyFont="1" applyFill="1" applyBorder="1" applyAlignment="1" applyProtection="1">
      <alignment vertical="center"/>
      <protection locked="0"/>
    </xf>
    <xf numFmtId="177" fontId="11" fillId="0" borderId="13" xfId="0" applyNumberFormat="1" applyFont="1" applyFill="1" applyBorder="1" applyAlignment="1" applyProtection="1">
      <alignment horizontal="right" vertical="center" wrapText="1"/>
      <protection/>
    </xf>
    <xf numFmtId="177" fontId="11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23" xfId="0" applyFont="1" applyFill="1" applyBorder="1" applyAlignment="1" applyProtection="1">
      <alignment horizontal="left"/>
      <protection locked="0"/>
    </xf>
    <xf numFmtId="177" fontId="11" fillId="0" borderId="50" xfId="0" applyNumberFormat="1" applyFont="1" applyFill="1" applyBorder="1" applyAlignment="1" applyProtection="1">
      <alignment horizontal="right"/>
      <protection/>
    </xf>
    <xf numFmtId="177" fontId="11" fillId="0" borderId="13" xfId="0" applyNumberFormat="1" applyFont="1" applyFill="1" applyBorder="1" applyAlignment="1" applyProtection="1">
      <alignment horizontal="right"/>
      <protection/>
    </xf>
    <xf numFmtId="177" fontId="11" fillId="0" borderId="0" xfId="0" applyNumberFormat="1" applyFont="1" applyFill="1" applyBorder="1" applyAlignment="1" applyProtection="1">
      <alignment horizontal="right"/>
      <protection/>
    </xf>
    <xf numFmtId="0" fontId="17" fillId="0" borderId="60" xfId="36" applyFont="1" applyFill="1" applyBorder="1" applyAlignment="1" applyProtection="1">
      <alignment horizontal="left" vertical="center"/>
      <protection locked="0"/>
    </xf>
    <xf numFmtId="177" fontId="17" fillId="0" borderId="25" xfId="0" applyNumberFormat="1" applyFont="1" applyFill="1" applyBorder="1" applyAlignment="1" applyProtection="1">
      <alignment horizontal="right" vertical="center" wrapText="1"/>
      <protection/>
    </xf>
    <xf numFmtId="177" fontId="17" fillId="0" borderId="13" xfId="0" applyNumberFormat="1" applyFont="1" applyFill="1" applyBorder="1" applyAlignment="1" applyProtection="1">
      <alignment horizontal="right" vertical="center" wrapText="1"/>
      <protection/>
    </xf>
    <xf numFmtId="176" fontId="11" fillId="0" borderId="20" xfId="0" applyNumberFormat="1" applyFont="1" applyFill="1" applyBorder="1" applyAlignment="1" applyProtection="1">
      <alignment horizontal="right" vertical="center" wrapText="1"/>
      <protection/>
    </xf>
    <xf numFmtId="0" fontId="14" fillId="0" borderId="16" xfId="0" applyFont="1" applyFill="1" applyBorder="1" applyAlignment="1" applyProtection="1">
      <alignment horizontal="left" vertical="center" wrapText="1"/>
      <protection/>
    </xf>
    <xf numFmtId="0" fontId="11" fillId="0" borderId="23" xfId="0" applyFont="1" applyFill="1" applyBorder="1" applyAlignment="1" applyProtection="1">
      <alignment horizontal="left"/>
      <protection/>
    </xf>
    <xf numFmtId="177" fontId="11" fillId="0" borderId="51" xfId="0" applyNumberFormat="1" applyFont="1" applyFill="1" applyBorder="1" applyAlignment="1" applyProtection="1">
      <alignment horizontal="right" vertical="center"/>
      <protection/>
    </xf>
    <xf numFmtId="177" fontId="17" fillId="0" borderId="20" xfId="0" applyNumberFormat="1" applyFont="1" applyFill="1" applyBorder="1" applyAlignment="1" applyProtection="1">
      <alignment horizontal="right" vertical="center"/>
      <protection/>
    </xf>
    <xf numFmtId="177" fontId="17" fillId="0" borderId="17" xfId="0" applyNumberFormat="1" applyFont="1" applyFill="1" applyBorder="1" applyAlignment="1" applyProtection="1">
      <alignment horizontal="right" vertical="center"/>
      <protection/>
    </xf>
    <xf numFmtId="177" fontId="17" fillId="0" borderId="12" xfId="0" applyNumberFormat="1" applyFont="1" applyFill="1" applyBorder="1" applyAlignment="1" applyProtection="1">
      <alignment horizontal="right" vertical="center"/>
      <protection/>
    </xf>
    <xf numFmtId="177" fontId="17" fillId="0" borderId="19" xfId="0" applyNumberFormat="1" applyFont="1" applyFill="1" applyBorder="1" applyAlignment="1" applyProtection="1">
      <alignment horizontal="right" vertical="center"/>
      <protection/>
    </xf>
    <xf numFmtId="49" fontId="11" fillId="0" borderId="22" xfId="0" applyNumberFormat="1" applyFont="1" applyFill="1" applyBorder="1" applyAlignment="1" applyProtection="1">
      <alignment horizontal="left" vertical="center" wrapText="1"/>
      <protection/>
    </xf>
    <xf numFmtId="0" fontId="11" fillId="0" borderId="111" xfId="0" applyFont="1" applyFill="1" applyBorder="1" applyAlignment="1" applyProtection="1">
      <alignment horizontal="center" vertical="center" wrapText="1"/>
      <protection/>
    </xf>
    <xf numFmtId="0" fontId="14" fillId="0" borderId="16" xfId="0" applyFont="1" applyFill="1" applyBorder="1" applyAlignment="1" applyProtection="1">
      <alignment/>
      <protection/>
    </xf>
    <xf numFmtId="177" fontId="14" fillId="0" borderId="24" xfId="0" applyNumberFormat="1" applyFont="1" applyFill="1" applyBorder="1" applyAlignment="1" applyProtection="1">
      <alignment horizontal="right"/>
      <protection/>
    </xf>
    <xf numFmtId="177" fontId="14" fillId="0" borderId="29" xfId="0" applyNumberFormat="1" applyFont="1" applyFill="1" applyBorder="1" applyAlignment="1" applyProtection="1">
      <alignment horizontal="right"/>
      <protection/>
    </xf>
    <xf numFmtId="177" fontId="14" fillId="0" borderId="29" xfId="0" applyNumberFormat="1" applyFont="1" applyFill="1" applyBorder="1" applyAlignment="1" applyProtection="1">
      <alignment horizontal="right" vertical="center" wrapText="1"/>
      <protection/>
    </xf>
    <xf numFmtId="0" fontId="14" fillId="0" borderId="16" xfId="0" applyFont="1" applyFill="1" applyBorder="1" applyAlignment="1" applyProtection="1">
      <alignment vertical="center"/>
      <protection/>
    </xf>
    <xf numFmtId="177" fontId="14" fillId="0" borderId="20" xfId="0" applyNumberFormat="1" applyFont="1" applyFill="1" applyBorder="1" applyAlignment="1" applyProtection="1">
      <alignment horizontal="right" vertical="center"/>
      <protection/>
    </xf>
    <xf numFmtId="177" fontId="14" fillId="0" borderId="17" xfId="0" applyNumberFormat="1" applyFont="1" applyFill="1" applyBorder="1" applyAlignment="1" applyProtection="1">
      <alignment horizontal="right" vertical="center"/>
      <protection/>
    </xf>
    <xf numFmtId="177" fontId="14" fillId="0" borderId="60" xfId="0" applyNumberFormat="1" applyFont="1" applyFill="1" applyBorder="1" applyAlignment="1" applyProtection="1">
      <alignment horizontal="right" vertical="center" wrapText="1"/>
      <protection/>
    </xf>
    <xf numFmtId="0" fontId="11" fillId="0" borderId="16" xfId="0" applyFont="1" applyFill="1" applyBorder="1" applyAlignment="1" applyProtection="1">
      <alignment horizontal="left" vertical="center"/>
      <protection/>
    </xf>
    <xf numFmtId="177" fontId="11" fillId="0" borderId="20" xfId="0" applyNumberFormat="1" applyFont="1" applyFill="1" applyBorder="1" applyAlignment="1" applyProtection="1">
      <alignment horizontal="right" vertical="center"/>
      <protection/>
    </xf>
    <xf numFmtId="177" fontId="11" fillId="0" borderId="39" xfId="0" applyNumberFormat="1" applyFont="1" applyFill="1" applyBorder="1" applyAlignment="1" applyProtection="1">
      <alignment horizontal="right" vertical="center" wrapText="1"/>
      <protection/>
    </xf>
    <xf numFmtId="177" fontId="11" fillId="0" borderId="25" xfId="0" applyNumberFormat="1" applyFont="1" applyFill="1" applyBorder="1" applyAlignment="1" applyProtection="1">
      <alignment horizontal="right" vertical="center" wrapText="1"/>
      <protection/>
    </xf>
    <xf numFmtId="177" fontId="14" fillId="0" borderId="26" xfId="0" applyNumberFormat="1" applyFont="1" applyFill="1" applyBorder="1" applyAlignment="1" applyProtection="1">
      <alignment horizontal="right" vertical="center" wrapText="1"/>
      <protection/>
    </xf>
    <xf numFmtId="177" fontId="14" fillId="0" borderId="49" xfId="0" applyNumberFormat="1" applyFont="1" applyFill="1" applyBorder="1" applyAlignment="1" applyProtection="1">
      <alignment horizontal="right" vertical="center" wrapText="1"/>
      <protection/>
    </xf>
    <xf numFmtId="0" fontId="14" fillId="0" borderId="16" xfId="0" applyFont="1" applyFill="1" applyBorder="1" applyAlignment="1" applyProtection="1">
      <alignment horizontal="left" vertical="center"/>
      <protection/>
    </xf>
    <xf numFmtId="177" fontId="11" fillId="0" borderId="40" xfId="0" applyNumberFormat="1" applyFont="1" applyFill="1" applyBorder="1" applyAlignment="1" applyProtection="1">
      <alignment horizontal="right" vertical="center" wrapText="1"/>
      <protection/>
    </xf>
    <xf numFmtId="177" fontId="11" fillId="0" borderId="43" xfId="0" applyNumberFormat="1" applyFont="1" applyFill="1" applyBorder="1" applyAlignment="1" applyProtection="1">
      <alignment horizontal="right" vertical="center" wrapText="1"/>
      <protection/>
    </xf>
    <xf numFmtId="0" fontId="14" fillId="0" borderId="11" xfId="0" applyFont="1" applyFill="1" applyBorder="1" applyAlignment="1" applyProtection="1">
      <alignment horizontal="left" vertical="center"/>
      <protection/>
    </xf>
    <xf numFmtId="177" fontId="14" fillId="0" borderId="4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6" xfId="36" applyFont="1" applyFill="1" applyBorder="1" applyAlignment="1" applyProtection="1">
      <alignment horizontal="left" vertical="center"/>
      <protection/>
    </xf>
    <xf numFmtId="177" fontId="11" fillId="0" borderId="20" xfId="36" applyNumberFormat="1" applyFont="1" applyFill="1" applyBorder="1" applyAlignment="1" applyProtection="1">
      <alignment horizontal="right" vertical="center"/>
      <protection/>
    </xf>
    <xf numFmtId="177" fontId="11" fillId="0" borderId="17" xfId="36" applyNumberFormat="1" applyFont="1" applyFill="1" applyBorder="1" applyAlignment="1" applyProtection="1">
      <alignment horizontal="right" vertical="center"/>
      <protection/>
    </xf>
    <xf numFmtId="177" fontId="11" fillId="0" borderId="39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25" xfId="0" applyNumberFormat="1" applyFont="1" applyFill="1" applyBorder="1" applyAlignment="1" applyProtection="1">
      <alignment horizontal="right" vertical="center" wrapText="1"/>
      <protection locked="0"/>
    </xf>
    <xf numFmtId="176" fontId="11" fillId="0" borderId="17" xfId="36" applyNumberFormat="1" applyFont="1" applyFill="1" applyBorder="1" applyAlignment="1" applyProtection="1">
      <alignment horizontal="right" vertical="center"/>
      <protection locked="0"/>
    </xf>
    <xf numFmtId="176" fontId="11" fillId="0" borderId="20" xfId="36" applyNumberFormat="1" applyFont="1" applyFill="1" applyBorder="1" applyAlignment="1" applyProtection="1">
      <alignment horizontal="right" vertical="center"/>
      <protection locked="0"/>
    </xf>
    <xf numFmtId="0" fontId="11" fillId="0" borderId="13" xfId="0" applyFont="1" applyFill="1" applyBorder="1" applyAlignment="1" applyProtection="1">
      <alignment horizontal="left"/>
      <protection/>
    </xf>
    <xf numFmtId="177" fontId="11" fillId="0" borderId="20" xfId="0" applyNumberFormat="1" applyFont="1" applyFill="1" applyBorder="1" applyAlignment="1" applyProtection="1">
      <alignment horizontal="right"/>
      <protection/>
    </xf>
    <xf numFmtId="177" fontId="11" fillId="0" borderId="17" xfId="0" applyNumberFormat="1" applyFont="1" applyFill="1" applyBorder="1" applyAlignment="1" applyProtection="1">
      <alignment horizontal="right"/>
      <protection/>
    </xf>
    <xf numFmtId="177" fontId="11" fillId="0" borderId="40" xfId="0" applyNumberFormat="1" applyFont="1" applyFill="1" applyBorder="1" applyAlignment="1" applyProtection="1">
      <alignment horizontal="right"/>
      <protection/>
    </xf>
    <xf numFmtId="177" fontId="11" fillId="0" borderId="43" xfId="0" applyNumberFormat="1" applyFont="1" applyFill="1" applyBorder="1" applyAlignment="1" applyProtection="1">
      <alignment horizontal="right"/>
      <protection/>
    </xf>
    <xf numFmtId="0" fontId="11" fillId="0" borderId="15" xfId="0" applyFont="1" applyFill="1" applyBorder="1" applyAlignment="1" applyProtection="1">
      <alignment horizontal="left"/>
      <protection/>
    </xf>
    <xf numFmtId="177" fontId="11" fillId="0" borderId="26" xfId="0" applyNumberFormat="1" applyFont="1" applyFill="1" applyBorder="1" applyAlignment="1" applyProtection="1">
      <alignment horizontal="right"/>
      <protection/>
    </xf>
    <xf numFmtId="177" fontId="11" fillId="0" borderId="49" xfId="0" applyNumberFormat="1" applyFont="1" applyFill="1" applyBorder="1" applyAlignment="1" applyProtection="1">
      <alignment horizontal="right"/>
      <protection/>
    </xf>
    <xf numFmtId="0" fontId="17" fillId="0" borderId="30" xfId="0" applyFont="1" applyFill="1" applyBorder="1" applyAlignment="1" applyProtection="1">
      <alignment horizontal="left" vertical="center"/>
      <protection/>
    </xf>
    <xf numFmtId="177" fontId="17" fillId="0" borderId="24" xfId="0" applyNumberFormat="1" applyFont="1" applyFill="1" applyBorder="1" applyAlignment="1" applyProtection="1">
      <alignment horizontal="right" vertical="center"/>
      <protection/>
    </xf>
    <xf numFmtId="177" fontId="17" fillId="0" borderId="29" xfId="0" applyNumberFormat="1" applyFont="1" applyFill="1" applyBorder="1" applyAlignment="1" applyProtection="1">
      <alignment horizontal="right" vertical="center"/>
      <protection/>
    </xf>
    <xf numFmtId="177" fontId="14" fillId="0" borderId="0" xfId="0" applyNumberFormat="1" applyFont="1" applyFill="1" applyAlignment="1" applyProtection="1">
      <alignment horizontal="right"/>
      <protection locked="0"/>
    </xf>
    <xf numFmtId="177" fontId="14" fillId="0" borderId="0" xfId="0" applyNumberFormat="1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177" fontId="0" fillId="0" borderId="0" xfId="0" applyNumberFormat="1" applyFill="1" applyAlignment="1" applyProtection="1">
      <alignment horizontal="right"/>
      <protection locked="0"/>
    </xf>
    <xf numFmtId="177" fontId="0" fillId="0" borderId="0" xfId="0" applyNumberFormat="1" applyFill="1" applyAlignment="1" applyProtection="1">
      <alignment/>
      <protection locked="0"/>
    </xf>
    <xf numFmtId="176" fontId="14" fillId="0" borderId="24" xfId="0" applyNumberFormat="1" applyFont="1" applyFill="1" applyBorder="1" applyAlignment="1" applyProtection="1">
      <alignment horizontal="right" vertical="center"/>
      <protection/>
    </xf>
    <xf numFmtId="0" fontId="14" fillId="0" borderId="16" xfId="0" applyFont="1" applyFill="1" applyBorder="1" applyAlignment="1" applyProtection="1">
      <alignment/>
      <protection locked="0"/>
    </xf>
    <xf numFmtId="176" fontId="14" fillId="0" borderId="65" xfId="0" applyNumberFormat="1" applyFont="1" applyFill="1" applyBorder="1" applyAlignment="1" applyProtection="1">
      <alignment/>
      <protection locked="0"/>
    </xf>
    <xf numFmtId="176" fontId="14" fillId="0" borderId="39" xfId="0" applyNumberFormat="1" applyFont="1" applyFill="1" applyBorder="1" applyAlignment="1" applyProtection="1">
      <alignment/>
      <protection locked="0"/>
    </xf>
    <xf numFmtId="176" fontId="14" fillId="0" borderId="16" xfId="0" applyNumberFormat="1" applyFont="1" applyFill="1" applyBorder="1" applyAlignment="1" applyProtection="1">
      <alignment/>
      <protection locked="0"/>
    </xf>
    <xf numFmtId="0" fontId="11" fillId="0" borderId="11" xfId="0" applyFont="1" applyFill="1" applyBorder="1" applyAlignment="1" applyProtection="1">
      <alignment horizontal="left" vertical="center"/>
      <protection locked="0"/>
    </xf>
    <xf numFmtId="176" fontId="11" fillId="0" borderId="21" xfId="0" applyNumberFormat="1" applyFont="1" applyFill="1" applyBorder="1" applyAlignment="1" applyProtection="1">
      <alignment horizontal="right" vertical="center"/>
      <protection locked="0"/>
    </xf>
    <xf numFmtId="176" fontId="11" fillId="0" borderId="17" xfId="0" applyNumberFormat="1" applyFont="1" applyFill="1" applyBorder="1" applyAlignment="1" applyProtection="1">
      <alignment horizontal="right" vertical="center"/>
      <protection/>
    </xf>
    <xf numFmtId="176" fontId="11" fillId="0" borderId="11" xfId="0" applyNumberFormat="1" applyFont="1" applyFill="1" applyBorder="1" applyAlignment="1" applyProtection="1">
      <alignment horizontal="right" vertical="center"/>
      <protection/>
    </xf>
    <xf numFmtId="176" fontId="17" fillId="0" borderId="20" xfId="0" applyNumberFormat="1" applyFont="1" applyFill="1" applyBorder="1" applyAlignment="1" applyProtection="1">
      <alignment horizontal="right" vertical="center"/>
      <protection/>
    </xf>
    <xf numFmtId="0" fontId="14" fillId="0" borderId="11" xfId="0" applyFont="1" applyFill="1" applyBorder="1" applyAlignment="1" applyProtection="1">
      <alignment horizontal="left" vertical="center"/>
      <protection locked="0"/>
    </xf>
    <xf numFmtId="177" fontId="14" fillId="0" borderId="21" xfId="0" applyNumberFormat="1" applyFont="1" applyFill="1" applyBorder="1" applyAlignment="1" applyProtection="1">
      <alignment horizontal="right" vertical="center"/>
      <protection locked="0"/>
    </xf>
    <xf numFmtId="177" fontId="14" fillId="0" borderId="65" xfId="0" applyNumberFormat="1" applyFont="1" applyFill="1" applyBorder="1" applyAlignment="1" applyProtection="1">
      <alignment horizontal="right" vertical="center"/>
      <protection locked="0"/>
    </xf>
    <xf numFmtId="177" fontId="11" fillId="0" borderId="21" xfId="0" applyNumberFormat="1" applyFont="1" applyFill="1" applyBorder="1" applyAlignment="1" applyProtection="1">
      <alignment horizontal="right" vertical="center"/>
      <protection locked="0"/>
    </xf>
    <xf numFmtId="177" fontId="11" fillId="0" borderId="11" xfId="0" applyNumberFormat="1" applyFont="1" applyFill="1" applyBorder="1" applyAlignment="1" applyProtection="1">
      <alignment horizontal="right" vertical="center"/>
      <protection/>
    </xf>
    <xf numFmtId="177" fontId="17" fillId="0" borderId="20" xfId="0" applyNumberFormat="1" applyFont="1" applyFill="1" applyBorder="1" applyAlignment="1" applyProtection="1">
      <alignment horizontal="right" vertical="center" wrapText="1"/>
      <protection/>
    </xf>
    <xf numFmtId="177" fontId="14" fillId="0" borderId="17" xfId="0" applyNumberFormat="1" applyFont="1" applyFill="1" applyBorder="1" applyAlignment="1" applyProtection="1">
      <alignment horizontal="right" vertical="center"/>
      <protection locked="0"/>
    </xf>
    <xf numFmtId="177" fontId="14" fillId="0" borderId="11" xfId="0" applyNumberFormat="1" applyFont="1" applyFill="1" applyBorder="1" applyAlignment="1" applyProtection="1">
      <alignment horizontal="right"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177" fontId="14" fillId="0" borderId="21" xfId="0" applyNumberFormat="1" applyFont="1" applyFill="1" applyBorder="1" applyAlignment="1" applyProtection="1">
      <alignment vertical="center"/>
      <protection locked="0"/>
    </xf>
    <xf numFmtId="177" fontId="14" fillId="0" borderId="17" xfId="0" applyNumberFormat="1" applyFont="1" applyFill="1" applyBorder="1" applyAlignment="1" applyProtection="1">
      <alignment vertical="center"/>
      <protection locked="0"/>
    </xf>
    <xf numFmtId="177" fontId="14" fillId="0" borderId="11" xfId="0" applyNumberFormat="1" applyFont="1" applyFill="1" applyBorder="1" applyAlignment="1" applyProtection="1">
      <alignment vertical="center"/>
      <protection locked="0"/>
    </xf>
    <xf numFmtId="177" fontId="14" fillId="0" borderId="20" xfId="0" applyNumberFormat="1" applyFont="1" applyFill="1" applyBorder="1" applyAlignment="1" applyProtection="1">
      <alignment vertical="center"/>
      <protection/>
    </xf>
    <xf numFmtId="176" fontId="14" fillId="0" borderId="21" xfId="0" applyNumberFormat="1" applyFont="1" applyFill="1" applyBorder="1" applyAlignment="1" applyProtection="1">
      <alignment vertical="center"/>
      <protection locked="0"/>
    </xf>
    <xf numFmtId="176" fontId="14" fillId="0" borderId="17" xfId="0" applyNumberFormat="1" applyFont="1" applyFill="1" applyBorder="1" applyAlignment="1" applyProtection="1">
      <alignment vertical="center"/>
      <protection locked="0"/>
    </xf>
    <xf numFmtId="177" fontId="11" fillId="0" borderId="17" xfId="36" applyNumberFormat="1" applyFont="1" applyFill="1" applyBorder="1" applyAlignment="1" applyProtection="1">
      <alignment horizontal="right" vertical="center"/>
      <protection/>
    </xf>
    <xf numFmtId="177" fontId="11" fillId="0" borderId="11" xfId="36" applyNumberFormat="1" applyFont="1" applyFill="1" applyBorder="1" applyAlignment="1" applyProtection="1">
      <alignment horizontal="right" vertical="center"/>
      <protection/>
    </xf>
    <xf numFmtId="0" fontId="21" fillId="0" borderId="11" xfId="36" applyFont="1" applyFill="1" applyBorder="1" applyAlignment="1" applyProtection="1">
      <alignment horizontal="left" vertical="center"/>
      <protection locked="0"/>
    </xf>
    <xf numFmtId="177" fontId="21" fillId="0" borderId="21" xfId="36" applyNumberFormat="1" applyFont="1" applyFill="1" applyBorder="1" applyAlignment="1" applyProtection="1">
      <alignment horizontal="right" vertical="center"/>
      <protection locked="0"/>
    </xf>
    <xf numFmtId="177" fontId="21" fillId="0" borderId="17" xfId="36" applyNumberFormat="1" applyFont="1" applyFill="1" applyBorder="1" applyAlignment="1" applyProtection="1">
      <alignment horizontal="right" vertical="center"/>
      <protection/>
    </xf>
    <xf numFmtId="177" fontId="21" fillId="0" borderId="11" xfId="36" applyNumberFormat="1" applyFont="1" applyFill="1" applyBorder="1" applyAlignment="1" applyProtection="1">
      <alignment horizontal="right" vertical="center"/>
      <protection/>
    </xf>
    <xf numFmtId="177" fontId="21" fillId="0" borderId="20" xfId="36" applyNumberFormat="1" applyFont="1" applyFill="1" applyBorder="1" applyAlignment="1" applyProtection="1">
      <alignment horizontal="right" vertical="center"/>
      <protection/>
    </xf>
    <xf numFmtId="0" fontId="11" fillId="0" borderId="11" xfId="36" applyFont="1" applyFill="1" applyBorder="1" applyAlignment="1" applyProtection="1">
      <alignment horizontal="left" vertical="center"/>
      <protection locked="0"/>
    </xf>
    <xf numFmtId="177" fontId="11" fillId="0" borderId="21" xfId="36" applyNumberFormat="1" applyFont="1" applyFill="1" applyBorder="1" applyAlignment="1" applyProtection="1">
      <alignment horizontal="right" vertical="center"/>
      <protection locked="0"/>
    </xf>
    <xf numFmtId="177" fontId="11" fillId="0" borderId="11" xfId="36" applyNumberFormat="1" applyFont="1" applyFill="1" applyBorder="1" applyAlignment="1" applyProtection="1">
      <alignment horizontal="right" vertical="center"/>
      <protection/>
    </xf>
    <xf numFmtId="0" fontId="11" fillId="0" borderId="15" xfId="0" applyFont="1" applyFill="1" applyBorder="1" applyAlignment="1" applyProtection="1">
      <alignment horizontal="left"/>
      <protection locked="0"/>
    </xf>
    <xf numFmtId="177" fontId="11" fillId="0" borderId="48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26" xfId="0" applyNumberFormat="1" applyFont="1" applyFill="1" applyBorder="1" applyAlignment="1" applyProtection="1">
      <alignment horizontal="right" vertical="center" wrapText="1"/>
      <protection/>
    </xf>
    <xf numFmtId="177" fontId="11" fillId="0" borderId="15" xfId="0" applyNumberFormat="1" applyFont="1" applyFill="1" applyBorder="1" applyAlignment="1" applyProtection="1">
      <alignment horizontal="right" vertical="center" wrapText="1"/>
      <protection/>
    </xf>
    <xf numFmtId="177" fontId="11" fillId="0" borderId="36" xfId="0" applyNumberFormat="1" applyFont="1" applyFill="1" applyBorder="1" applyAlignment="1" applyProtection="1">
      <alignment horizontal="right" vertical="center" wrapText="1"/>
      <protection/>
    </xf>
    <xf numFmtId="0" fontId="11" fillId="0" borderId="22" xfId="0" applyFont="1" applyFill="1" applyBorder="1" applyAlignment="1" applyProtection="1">
      <alignment horizontal="left"/>
      <protection locked="0"/>
    </xf>
    <xf numFmtId="177" fontId="11" fillId="0" borderId="110" xfId="0" applyNumberFormat="1" applyFont="1" applyFill="1" applyBorder="1" applyAlignment="1" applyProtection="1">
      <alignment horizontal="right" vertical="center" wrapText="1"/>
      <protection locked="0"/>
    </xf>
    <xf numFmtId="177" fontId="17" fillId="0" borderId="50" xfId="0" applyNumberFormat="1" applyFont="1" applyFill="1" applyBorder="1" applyAlignment="1" applyProtection="1">
      <alignment horizontal="right" vertical="center" wrapText="1"/>
      <protection/>
    </xf>
    <xf numFmtId="177" fontId="17" fillId="0" borderId="16" xfId="0" applyNumberFormat="1" applyFont="1" applyFill="1" applyBorder="1" applyAlignment="1" applyProtection="1">
      <alignment horizontal="right" vertical="center" wrapText="1"/>
      <protection/>
    </xf>
    <xf numFmtId="0" fontId="9" fillId="0" borderId="26" xfId="0" applyFont="1" applyFill="1" applyBorder="1" applyAlignment="1" applyProtection="1">
      <alignment horizontal="center" vertical="center"/>
      <protection/>
    </xf>
    <xf numFmtId="177" fontId="11" fillId="0" borderId="45" xfId="0" applyNumberFormat="1" applyFont="1" applyFill="1" applyBorder="1" applyAlignment="1" applyProtection="1">
      <alignment horizontal="right" vertical="center" wrapText="1"/>
      <protection/>
    </xf>
    <xf numFmtId="177" fontId="10" fillId="0" borderId="27" xfId="0" applyNumberFormat="1" applyFont="1" applyFill="1" applyBorder="1" applyAlignment="1" applyProtection="1">
      <alignment horizontal="right" vertical="center" shrinkToFit="1"/>
      <protection/>
    </xf>
    <xf numFmtId="177" fontId="10" fillId="0" borderId="32" xfId="0" applyNumberFormat="1" applyFont="1" applyFill="1" applyBorder="1" applyAlignment="1" applyProtection="1">
      <alignment horizontal="right" vertical="center" shrinkToFit="1"/>
      <protection/>
    </xf>
    <xf numFmtId="176" fontId="9" fillId="0" borderId="102" xfId="0" applyNumberFormat="1" applyFont="1" applyFill="1" applyBorder="1" applyAlignment="1" applyProtection="1">
      <alignment horizontal="right" vertical="center"/>
      <protection/>
    </xf>
    <xf numFmtId="177" fontId="9" fillId="0" borderId="52" xfId="0" applyNumberFormat="1" applyFont="1" applyFill="1" applyBorder="1" applyAlignment="1" applyProtection="1">
      <alignment horizontal="right" vertical="center" shrinkToFit="1"/>
      <protection/>
    </xf>
    <xf numFmtId="0" fontId="8" fillId="0" borderId="16" xfId="36" applyFont="1" applyFill="1" applyBorder="1" applyAlignment="1" applyProtection="1">
      <alignment horizontal="left" vertical="center"/>
      <protection/>
    </xf>
    <xf numFmtId="176" fontId="8" fillId="0" borderId="112" xfId="36" applyNumberFormat="1" applyFont="1" applyFill="1" applyBorder="1" applyAlignment="1" applyProtection="1">
      <alignment horizontal="right" vertical="center"/>
      <protection/>
    </xf>
    <xf numFmtId="177" fontId="9" fillId="0" borderId="53" xfId="0" applyNumberFormat="1" applyFont="1" applyFill="1" applyBorder="1" applyAlignment="1" applyProtection="1">
      <alignment horizontal="right" vertical="center" shrinkToFit="1"/>
      <protection/>
    </xf>
    <xf numFmtId="177" fontId="9" fillId="0" borderId="25" xfId="0" applyNumberFormat="1" applyFont="1" applyFill="1" applyBorder="1" applyAlignment="1" applyProtection="1">
      <alignment horizontal="right" vertical="center" shrinkToFit="1"/>
      <protection/>
    </xf>
    <xf numFmtId="177" fontId="17" fillId="0" borderId="0" xfId="36" applyNumberFormat="1" applyFont="1" applyFill="1" applyBorder="1" applyAlignment="1" applyProtection="1">
      <alignment horizontal="right" vertical="center"/>
      <protection/>
    </xf>
    <xf numFmtId="0" fontId="14" fillId="0" borderId="61" xfId="0" applyFont="1" applyFill="1" applyBorder="1" applyAlignment="1" applyProtection="1">
      <alignment vertical="center"/>
      <protection/>
    </xf>
    <xf numFmtId="177" fontId="11" fillId="0" borderId="28" xfId="0" applyNumberFormat="1" applyFont="1" applyFill="1" applyBorder="1" applyAlignment="1" applyProtection="1">
      <alignment vertical="center" wrapText="1"/>
      <protection/>
    </xf>
    <xf numFmtId="177" fontId="14" fillId="0" borderId="28" xfId="0" applyNumberFormat="1" applyFont="1" applyFill="1" applyBorder="1" applyAlignment="1" applyProtection="1">
      <alignment vertical="center" wrapText="1"/>
      <protection/>
    </xf>
    <xf numFmtId="177" fontId="11" fillId="0" borderId="52" xfId="0" applyNumberFormat="1" applyFont="1" applyFill="1" applyBorder="1" applyAlignment="1" applyProtection="1">
      <alignment vertical="center" wrapText="1"/>
      <protection/>
    </xf>
    <xf numFmtId="0" fontId="20" fillId="0" borderId="16" xfId="36" applyFont="1" applyFill="1" applyBorder="1" applyAlignment="1" applyProtection="1">
      <alignment horizontal="left" vertical="center"/>
      <protection/>
    </xf>
    <xf numFmtId="177" fontId="17" fillId="0" borderId="53" xfId="0" applyNumberFormat="1" applyFont="1" applyFill="1" applyBorder="1" applyAlignment="1" applyProtection="1">
      <alignment vertical="center" wrapText="1"/>
      <protection/>
    </xf>
    <xf numFmtId="49" fontId="11" fillId="0" borderId="50" xfId="0" applyNumberFormat="1" applyFont="1" applyFill="1" applyBorder="1" applyAlignment="1" applyProtection="1">
      <alignment horizontal="center" vertical="center" wrapText="1"/>
      <protection/>
    </xf>
    <xf numFmtId="49" fontId="11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/>
      <protection/>
    </xf>
    <xf numFmtId="0" fontId="14" fillId="0" borderId="30" xfId="0" applyFont="1" applyFill="1" applyBorder="1" applyAlignment="1" applyProtection="1">
      <alignment horizontal="left" vertical="center"/>
      <protection locked="0"/>
    </xf>
    <xf numFmtId="177" fontId="14" fillId="0" borderId="25" xfId="0" applyNumberFormat="1" applyFont="1" applyFill="1" applyBorder="1" applyAlignment="1" applyProtection="1">
      <alignment horizontal="right" vertical="center"/>
      <protection locked="0"/>
    </xf>
    <xf numFmtId="177" fontId="14" fillId="0" borderId="39" xfId="0" applyNumberFormat="1" applyFont="1" applyFill="1" applyBorder="1" applyAlignment="1" applyProtection="1">
      <alignment horizontal="right" vertical="center"/>
      <protection locked="0"/>
    </xf>
    <xf numFmtId="177" fontId="14" fillId="0" borderId="32" xfId="0" applyNumberFormat="1" applyFont="1" applyFill="1" applyBorder="1" applyAlignment="1" applyProtection="1">
      <alignment horizontal="right" vertical="center"/>
      <protection locked="0"/>
    </xf>
    <xf numFmtId="177" fontId="14" fillId="0" borderId="113" xfId="0" applyNumberFormat="1" applyFont="1" applyFill="1" applyBorder="1" applyAlignment="1" applyProtection="1">
      <alignment horizontal="right" vertical="center"/>
      <protection locked="0"/>
    </xf>
    <xf numFmtId="177" fontId="14" fillId="0" borderId="29" xfId="0" applyNumberFormat="1" applyFont="1" applyFill="1" applyBorder="1" applyAlignment="1" applyProtection="1">
      <alignment horizontal="right" vertical="center"/>
      <protection locked="0"/>
    </xf>
    <xf numFmtId="0" fontId="11" fillId="0" borderId="11" xfId="0" applyFont="1" applyFill="1" applyBorder="1" applyAlignment="1" applyProtection="1">
      <alignment horizontal="left" vertical="center"/>
      <protection/>
    </xf>
    <xf numFmtId="177" fontId="14" fillId="0" borderId="20" xfId="0" applyNumberFormat="1" applyFont="1" applyFill="1" applyBorder="1" applyAlignment="1" applyProtection="1">
      <alignment horizontal="right" vertical="center"/>
      <protection locked="0"/>
    </xf>
    <xf numFmtId="177" fontId="14" fillId="0" borderId="19" xfId="0" applyNumberFormat="1" applyFont="1" applyFill="1" applyBorder="1" applyAlignment="1" applyProtection="1">
      <alignment horizontal="right" vertical="center"/>
      <protection locked="0"/>
    </xf>
    <xf numFmtId="177" fontId="14" fillId="0" borderId="34" xfId="0" applyNumberFormat="1" applyFont="1" applyFill="1" applyBorder="1" applyAlignment="1" applyProtection="1">
      <alignment horizontal="right" vertical="center"/>
      <protection locked="0"/>
    </xf>
    <xf numFmtId="0" fontId="14" fillId="0" borderId="11" xfId="0" applyFont="1" applyFill="1" applyBorder="1" applyAlignment="1" applyProtection="1">
      <alignment horizontal="left" vertical="center" wrapText="1"/>
      <protection/>
    </xf>
    <xf numFmtId="177" fontId="14" fillId="0" borderId="19" xfId="0" applyNumberFormat="1" applyFont="1" applyFill="1" applyBorder="1" applyAlignment="1" applyProtection="1">
      <alignment horizontal="right" vertical="center"/>
      <protection/>
    </xf>
    <xf numFmtId="177" fontId="14" fillId="0" borderId="34" xfId="0" applyNumberFormat="1" applyFont="1" applyFill="1" applyBorder="1" applyAlignment="1" applyProtection="1">
      <alignment horizontal="right" vertical="center"/>
      <protection/>
    </xf>
    <xf numFmtId="0" fontId="11" fillId="0" borderId="11" xfId="0" applyFont="1" applyFill="1" applyBorder="1" applyAlignment="1" applyProtection="1">
      <alignment horizontal="left" vertical="center"/>
      <protection/>
    </xf>
    <xf numFmtId="177" fontId="11" fillId="0" borderId="20" xfId="0" applyNumberFormat="1" applyFont="1" applyFill="1" applyBorder="1" applyAlignment="1" applyProtection="1">
      <alignment horizontal="right" vertical="center"/>
      <protection/>
    </xf>
    <xf numFmtId="177" fontId="11" fillId="0" borderId="17" xfId="0" applyNumberFormat="1" applyFont="1" applyFill="1" applyBorder="1" applyAlignment="1" applyProtection="1">
      <alignment horizontal="right" vertical="center"/>
      <protection/>
    </xf>
    <xf numFmtId="177" fontId="11" fillId="0" borderId="19" xfId="0" applyNumberFormat="1" applyFont="1" applyFill="1" applyBorder="1" applyAlignment="1" applyProtection="1">
      <alignment horizontal="right" vertical="center" wrapText="1"/>
      <protection/>
    </xf>
    <xf numFmtId="177" fontId="11" fillId="0" borderId="34" xfId="0" applyNumberFormat="1" applyFont="1" applyFill="1" applyBorder="1" applyAlignment="1" applyProtection="1">
      <alignment horizontal="right" vertical="center" wrapText="1"/>
      <protection/>
    </xf>
    <xf numFmtId="177" fontId="11" fillId="0" borderId="17" xfId="0" applyNumberFormat="1" applyFont="1" applyFill="1" applyBorder="1" applyAlignment="1" applyProtection="1">
      <alignment horizontal="right" vertical="center" wrapText="1"/>
      <protection/>
    </xf>
    <xf numFmtId="0" fontId="11" fillId="0" borderId="15" xfId="36" applyFont="1" applyFill="1" applyBorder="1" applyAlignment="1" applyProtection="1">
      <alignment horizontal="left" vertical="center"/>
      <protection/>
    </xf>
    <xf numFmtId="177" fontId="11" fillId="0" borderId="36" xfId="36" applyNumberFormat="1" applyFont="1" applyFill="1" applyBorder="1" applyAlignment="1" applyProtection="1">
      <alignment horizontal="right" vertical="center"/>
      <protection/>
    </xf>
    <xf numFmtId="177" fontId="11" fillId="0" borderId="26" xfId="36" applyNumberFormat="1" applyFont="1" applyFill="1" applyBorder="1" applyAlignment="1" applyProtection="1">
      <alignment horizontal="right" vertical="center"/>
      <protection/>
    </xf>
    <xf numFmtId="177" fontId="11" fillId="0" borderId="51" xfId="0" applyNumberFormat="1" applyFont="1" applyFill="1" applyBorder="1" applyAlignment="1" applyProtection="1">
      <alignment horizontal="right" vertical="center" wrapText="1"/>
      <protection/>
    </xf>
    <xf numFmtId="177" fontId="11" fillId="0" borderId="32" xfId="0" applyNumberFormat="1" applyFont="1" applyFill="1" applyBorder="1" applyAlignment="1" applyProtection="1">
      <alignment horizontal="right" vertical="center" wrapText="1"/>
      <protection/>
    </xf>
    <xf numFmtId="177" fontId="11" fillId="0" borderId="29" xfId="0" applyNumberFormat="1" applyFont="1" applyFill="1" applyBorder="1" applyAlignment="1" applyProtection="1">
      <alignment horizontal="right" vertical="center" wrapText="1"/>
      <protection/>
    </xf>
    <xf numFmtId="177" fontId="11" fillId="0" borderId="2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177" fontId="0" fillId="0" borderId="0" xfId="0" applyNumberFormat="1" applyFill="1" applyAlignment="1" applyProtection="1">
      <alignment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1" fillId="0" borderId="22" xfId="0" applyFont="1" applyFill="1" applyBorder="1" applyAlignment="1" applyProtection="1">
      <alignment horizontal="left" vertical="center"/>
      <protection/>
    </xf>
    <xf numFmtId="177" fontId="11" fillId="0" borderId="50" xfId="0" applyNumberFormat="1" applyFont="1" applyFill="1" applyBorder="1" applyAlignment="1" applyProtection="1">
      <alignment horizontal="right" vertical="center" wrapText="1"/>
      <protection/>
    </xf>
    <xf numFmtId="0" fontId="17" fillId="0" borderId="16" xfId="0" applyFont="1" applyFill="1" applyBorder="1" applyAlignment="1" applyProtection="1">
      <alignment horizontal="left" vertical="center"/>
      <protection/>
    </xf>
    <xf numFmtId="177" fontId="11" fillId="0" borderId="11" xfId="0" applyNumberFormat="1" applyFont="1" applyFill="1" applyBorder="1" applyAlignment="1" applyProtection="1">
      <alignment horizontal="right" vertical="center" wrapText="1"/>
      <protection/>
    </xf>
    <xf numFmtId="177" fontId="14" fillId="0" borderId="11" xfId="0" applyNumberFormat="1" applyFont="1" applyFill="1" applyBorder="1" applyAlignment="1" applyProtection="1">
      <alignment horizontal="right" vertical="center" wrapText="1"/>
      <protection/>
    </xf>
    <xf numFmtId="177" fontId="17" fillId="0" borderId="30" xfId="36" applyNumberFormat="1" applyFont="1" applyFill="1" applyBorder="1" applyAlignment="1" applyProtection="1">
      <alignment horizontal="left" vertical="center"/>
      <protection/>
    </xf>
    <xf numFmtId="177" fontId="17" fillId="0" borderId="24" xfId="36" applyNumberFormat="1" applyFont="1" applyFill="1" applyBorder="1" applyAlignment="1" applyProtection="1">
      <alignment horizontal="right" vertical="center"/>
      <protection/>
    </xf>
    <xf numFmtId="0" fontId="11" fillId="0" borderId="114" xfId="36" applyFont="1" applyFill="1" applyBorder="1" applyAlignment="1" applyProtection="1">
      <alignment horizontal="left" vertical="center"/>
      <protection locked="0"/>
    </xf>
    <xf numFmtId="177" fontId="11" fillId="0" borderId="52" xfId="36" applyNumberFormat="1" applyFont="1" applyFill="1" applyBorder="1" applyAlignment="1" applyProtection="1">
      <alignment horizontal="right" vertical="center"/>
      <protection locked="0"/>
    </xf>
    <xf numFmtId="177" fontId="11" fillId="0" borderId="50" xfId="36" applyNumberFormat="1" applyFont="1" applyFill="1" applyBorder="1" applyAlignment="1" applyProtection="1">
      <alignment horizontal="right" vertical="center"/>
      <protection locked="0"/>
    </xf>
    <xf numFmtId="177" fontId="17" fillId="0" borderId="113" xfId="36" applyNumberFormat="1" applyFont="1" applyFill="1" applyBorder="1" applyAlignment="1" applyProtection="1">
      <alignment horizontal="left" vertical="center"/>
      <protection/>
    </xf>
    <xf numFmtId="177" fontId="11" fillId="0" borderId="54" xfId="0" applyNumberFormat="1" applyFont="1" applyFill="1" applyBorder="1" applyAlignment="1" applyProtection="1">
      <alignment horizontal="right" vertical="center" wrapText="1"/>
      <protection/>
    </xf>
    <xf numFmtId="177" fontId="11" fillId="0" borderId="28" xfId="36" applyNumberFormat="1" applyFont="1" applyFill="1" applyBorder="1" applyAlignment="1" applyProtection="1">
      <alignment horizontal="right" vertical="center"/>
      <protection locked="0"/>
    </xf>
    <xf numFmtId="0" fontId="11" fillId="0" borderId="22" xfId="36" applyFont="1" applyFill="1" applyBorder="1" applyAlignment="1" applyProtection="1">
      <alignment horizontal="left" vertical="center"/>
      <protection locked="0"/>
    </xf>
    <xf numFmtId="177" fontId="17" fillId="0" borderId="25" xfId="36" applyNumberFormat="1" applyFont="1" applyFill="1" applyBorder="1" applyAlignment="1" applyProtection="1">
      <alignment horizontal="right" vertical="center"/>
      <protection locked="0"/>
    </xf>
    <xf numFmtId="177" fontId="17" fillId="0" borderId="113" xfId="0" applyNumberFormat="1" applyFont="1" applyFill="1" applyBorder="1" applyAlignment="1" applyProtection="1">
      <alignment horizontal="right" vertical="center" wrapText="1"/>
      <protection/>
    </xf>
    <xf numFmtId="177" fontId="11" fillId="0" borderId="115" xfId="0" applyNumberFormat="1" applyFont="1" applyFill="1" applyBorder="1" applyAlignment="1" applyProtection="1">
      <alignment horizontal="right" vertical="center" wrapText="1"/>
      <protection/>
    </xf>
    <xf numFmtId="177" fontId="11" fillId="0" borderId="25" xfId="0" applyNumberFormat="1" applyFont="1" applyFill="1" applyBorder="1" applyAlignment="1" applyProtection="1">
      <alignment horizontal="right" vertical="center" wrapText="1"/>
      <protection/>
    </xf>
    <xf numFmtId="0" fontId="9" fillId="0" borderId="22" xfId="0" applyFont="1" applyFill="1" applyBorder="1" applyAlignment="1" applyProtection="1">
      <alignment horizontal="left" vertical="center"/>
      <protection locked="0"/>
    </xf>
    <xf numFmtId="177" fontId="9" fillId="0" borderId="5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0" xfId="36" applyFont="1" applyFill="1" applyBorder="1" applyAlignment="1" applyProtection="1">
      <alignment horizontal="left" vertical="center"/>
      <protection locked="0"/>
    </xf>
    <xf numFmtId="177" fontId="9" fillId="0" borderId="45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0" fontId="11" fillId="0" borderId="22" xfId="36" applyFont="1" applyFill="1" applyBorder="1" applyAlignment="1" applyProtection="1">
      <alignment horizontal="left" vertical="center"/>
      <protection/>
    </xf>
    <xf numFmtId="0" fontId="9" fillId="0" borderId="15" xfId="0" applyFont="1" applyFill="1" applyBorder="1" applyAlignment="1" applyProtection="1">
      <alignment horizontal="left" vertical="center"/>
      <protection locked="0"/>
    </xf>
    <xf numFmtId="177" fontId="9" fillId="0" borderId="26" xfId="0" applyNumberFormat="1" applyFont="1" applyFill="1" applyBorder="1" applyAlignment="1" applyProtection="1">
      <alignment horizontal="right" vertical="center"/>
      <protection locked="0"/>
    </xf>
    <xf numFmtId="177" fontId="9" fillId="0" borderId="17" xfId="0" applyNumberFormat="1" applyFont="1" applyFill="1" applyBorder="1" applyAlignment="1" applyProtection="1">
      <alignment horizontal="right" vertical="center"/>
      <protection locked="0"/>
    </xf>
    <xf numFmtId="177" fontId="9" fillId="0" borderId="31" xfId="0" applyNumberFormat="1" applyFont="1" applyFill="1" applyBorder="1" applyAlignment="1" applyProtection="1">
      <alignment horizontal="right" vertical="center"/>
      <protection locked="0"/>
    </xf>
    <xf numFmtId="177" fontId="11" fillId="0" borderId="25" xfId="36" applyNumberFormat="1" applyFont="1" applyFill="1" applyBorder="1" applyAlignment="1" applyProtection="1">
      <alignment horizontal="right" vertical="center"/>
      <protection/>
    </xf>
    <xf numFmtId="177" fontId="14" fillId="0" borderId="25" xfId="36" applyNumberFormat="1" applyFont="1" applyFill="1" applyBorder="1" applyAlignment="1" applyProtection="1">
      <alignment horizontal="right" vertical="center"/>
      <protection/>
    </xf>
    <xf numFmtId="0" fontId="14" fillId="0" borderId="13" xfId="36" applyFont="1" applyFill="1" applyBorder="1" applyAlignment="1" applyProtection="1">
      <alignment horizontal="left" vertical="center" wrapText="1"/>
      <protection/>
    </xf>
    <xf numFmtId="177" fontId="14" fillId="0" borderId="43" xfId="36" applyNumberFormat="1" applyFont="1" applyFill="1" applyBorder="1" applyAlignment="1" applyProtection="1">
      <alignment horizontal="right" vertical="center" wrapText="1"/>
      <protection/>
    </xf>
    <xf numFmtId="177" fontId="14" fillId="0" borderId="42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51" xfId="0" applyNumberFormat="1" applyFont="1" applyFill="1" applyBorder="1" applyAlignment="1" applyProtection="1">
      <alignment vertical="center"/>
      <protection/>
    </xf>
    <xf numFmtId="177" fontId="11" fillId="0" borderId="51" xfId="0" applyNumberFormat="1" applyFont="1" applyFill="1" applyBorder="1" applyAlignment="1" applyProtection="1">
      <alignment vertical="center"/>
      <protection/>
    </xf>
    <xf numFmtId="0" fontId="11" fillId="0" borderId="47" xfId="0" applyFont="1" applyFill="1" applyBorder="1" applyAlignment="1" applyProtection="1">
      <alignment horizontal="left" vertical="center"/>
      <protection locked="0"/>
    </xf>
    <xf numFmtId="177" fontId="11" fillId="0" borderId="20" xfId="0" applyNumberFormat="1" applyFont="1" applyFill="1" applyBorder="1" applyAlignment="1" applyProtection="1">
      <alignment horizontal="right" vertical="center"/>
      <protection locked="0"/>
    </xf>
    <xf numFmtId="0" fontId="14" fillId="0" borderId="47" xfId="0" applyFont="1" applyFill="1" applyBorder="1" applyAlignment="1" applyProtection="1">
      <alignment vertical="center"/>
      <protection locked="0"/>
    </xf>
    <xf numFmtId="0" fontId="14" fillId="0" borderId="116" xfId="0" applyFont="1" applyFill="1" applyBorder="1" applyAlignment="1" applyProtection="1">
      <alignment vertical="center"/>
      <protection locked="0"/>
    </xf>
    <xf numFmtId="177" fontId="11" fillId="0" borderId="63" xfId="0" applyNumberFormat="1" applyFont="1" applyFill="1" applyBorder="1" applyAlignment="1" applyProtection="1">
      <alignment horizontal="right" vertical="center" wrapText="1"/>
      <protection/>
    </xf>
    <xf numFmtId="177" fontId="11" fillId="0" borderId="85" xfId="0" applyNumberFormat="1" applyFont="1" applyFill="1" applyBorder="1" applyAlignment="1" applyProtection="1">
      <alignment horizontal="right" vertical="center" wrapText="1"/>
      <protection/>
    </xf>
    <xf numFmtId="177" fontId="11" fillId="0" borderId="83" xfId="0" applyNumberFormat="1" applyFont="1" applyFill="1" applyBorder="1" applyAlignment="1" applyProtection="1">
      <alignment horizontal="right" vertical="center" wrapText="1"/>
      <protection/>
    </xf>
    <xf numFmtId="177" fontId="11" fillId="0" borderId="46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54" xfId="0" applyNumberFormat="1" applyFont="1" applyFill="1" applyBorder="1" applyAlignment="1" applyProtection="1">
      <alignment horizontal="right" vertical="center" wrapText="1"/>
      <protection/>
    </xf>
    <xf numFmtId="177" fontId="11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17" xfId="0" applyFont="1" applyFill="1" applyBorder="1" applyAlignment="1" applyProtection="1">
      <alignment horizontal="left"/>
      <protection locked="0"/>
    </xf>
    <xf numFmtId="177" fontId="11" fillId="0" borderId="36" xfId="0" applyNumberFormat="1" applyFont="1" applyFill="1" applyBorder="1" applyAlignment="1" applyProtection="1">
      <alignment horizontal="right"/>
      <protection locked="0"/>
    </xf>
    <xf numFmtId="177" fontId="11" fillId="0" borderId="118" xfId="0" applyNumberFormat="1" applyFont="1" applyFill="1" applyBorder="1" applyAlignment="1" applyProtection="1">
      <alignment horizontal="right" vertical="center" wrapText="1"/>
      <protection/>
    </xf>
    <xf numFmtId="0" fontId="17" fillId="0" borderId="119" xfId="36" applyFont="1" applyFill="1" applyBorder="1" applyAlignment="1" applyProtection="1">
      <alignment horizontal="left" vertical="center"/>
      <protection locked="0"/>
    </xf>
    <xf numFmtId="177" fontId="17" fillId="0" borderId="120" xfId="36" applyNumberFormat="1" applyFont="1" applyFill="1" applyBorder="1" applyAlignment="1" applyProtection="1">
      <alignment horizontal="right" vertical="center"/>
      <protection locked="0"/>
    </xf>
    <xf numFmtId="177" fontId="9" fillId="0" borderId="121" xfId="0" applyNumberFormat="1" applyFont="1" applyFill="1" applyBorder="1" applyAlignment="1" applyProtection="1">
      <alignment horizontal="right" vertical="center" wrapText="1"/>
      <protection locked="0"/>
    </xf>
    <xf numFmtId="177" fontId="9" fillId="0" borderId="122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34" xfId="36" applyFont="1" applyFill="1" applyBorder="1" applyAlignment="1" applyProtection="1">
      <alignment horizontal="left" vertical="center"/>
      <protection locked="0"/>
    </xf>
    <xf numFmtId="177" fontId="17" fillId="0" borderId="14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Alignment="1" applyProtection="1">
      <alignment vertical="center"/>
      <protection locked="0"/>
    </xf>
    <xf numFmtId="0" fontId="9" fillId="0" borderId="17" xfId="0" applyFont="1" applyFill="1" applyBorder="1" applyAlignment="1" applyProtection="1">
      <alignment vertical="center" wrapText="1"/>
      <protection/>
    </xf>
    <xf numFmtId="0" fontId="10" fillId="0" borderId="26" xfId="0" applyFont="1" applyFill="1" applyBorder="1" applyAlignment="1" applyProtection="1">
      <alignment wrapText="1"/>
      <protection/>
    </xf>
    <xf numFmtId="177" fontId="10" fillId="0" borderId="0" xfId="0" applyNumberFormat="1" applyFont="1" applyFill="1" applyAlignment="1" applyProtection="1">
      <alignment vertical="center"/>
      <protection locked="0"/>
    </xf>
    <xf numFmtId="177" fontId="11" fillId="0" borderId="28" xfId="0" applyNumberFormat="1" applyFont="1" applyFill="1" applyBorder="1" applyAlignment="1" applyProtection="1">
      <alignment horizontal="right" vertical="center" wrapText="1"/>
      <protection/>
    </xf>
    <xf numFmtId="0" fontId="17" fillId="0" borderId="12" xfId="36" applyFont="1" applyFill="1" applyBorder="1" applyAlignment="1" applyProtection="1">
      <alignment horizontal="left" vertical="center"/>
      <protection/>
    </xf>
    <xf numFmtId="0" fontId="17" fillId="0" borderId="0" xfId="36" applyFont="1" applyFill="1" applyBorder="1" applyAlignment="1" applyProtection="1">
      <alignment horizontal="left" vertical="center"/>
      <protection locked="0"/>
    </xf>
    <xf numFmtId="0" fontId="9" fillId="0" borderId="17" xfId="47" applyFont="1" applyFill="1" applyBorder="1" applyAlignment="1" applyProtection="1">
      <alignment vertical="center" wrapText="1"/>
      <protection/>
    </xf>
    <xf numFmtId="0" fontId="9" fillId="0" borderId="17" xfId="47" applyFont="1" applyFill="1" applyBorder="1" applyAlignment="1" applyProtection="1">
      <alignment horizontal="center" vertical="center" wrapText="1"/>
      <protection/>
    </xf>
    <xf numFmtId="0" fontId="9" fillId="0" borderId="17" xfId="47" applyFont="1" applyFill="1" applyBorder="1" applyAlignment="1" applyProtection="1">
      <alignment horizontal="center" vertical="center"/>
      <protection/>
    </xf>
    <xf numFmtId="0" fontId="9" fillId="0" borderId="17" xfId="47" applyFont="1" applyFill="1" applyBorder="1" applyAlignment="1" applyProtection="1">
      <alignment vertical="center" wrapText="1"/>
      <protection locked="0"/>
    </xf>
    <xf numFmtId="0" fontId="9" fillId="0" borderId="17" xfId="47" applyFont="1" applyFill="1" applyBorder="1" applyAlignment="1" applyProtection="1">
      <alignment horizontal="center" vertical="center" wrapText="1"/>
      <protection locked="0"/>
    </xf>
    <xf numFmtId="0" fontId="10" fillId="0" borderId="26" xfId="47" applyFont="1" applyFill="1" applyBorder="1" applyAlignment="1" applyProtection="1">
      <alignment horizontal="left" vertical="center"/>
      <protection locked="0"/>
    </xf>
    <xf numFmtId="177" fontId="10" fillId="0" borderId="26" xfId="47" applyNumberFormat="1" applyFont="1" applyFill="1" applyBorder="1" applyAlignment="1" applyProtection="1">
      <alignment vertical="center"/>
      <protection locked="0"/>
    </xf>
    <xf numFmtId="0" fontId="10" fillId="0" borderId="12" xfId="47" applyFont="1" applyFill="1" applyBorder="1" applyAlignment="1" applyProtection="1">
      <alignment horizontal="left" vertical="center"/>
      <protection locked="0"/>
    </xf>
    <xf numFmtId="177" fontId="10" fillId="0" borderId="113" xfId="47" applyNumberFormat="1" applyFont="1" applyFill="1" applyBorder="1" applyAlignment="1" applyProtection="1">
      <alignment vertical="center"/>
      <protection locked="0"/>
    </xf>
    <xf numFmtId="177" fontId="10" fillId="0" borderId="24" xfId="47" applyNumberFormat="1" applyFont="1" applyFill="1" applyBorder="1" applyAlignment="1" applyProtection="1">
      <alignment vertical="center"/>
      <protection/>
    </xf>
    <xf numFmtId="0" fontId="10" fillId="0" borderId="10" xfId="47" applyFont="1" applyFill="1" applyBorder="1" applyAlignment="1" applyProtection="1">
      <alignment horizontal="left" vertical="center"/>
      <protection locked="0"/>
    </xf>
    <xf numFmtId="177" fontId="10" fillId="0" borderId="34" xfId="47" applyNumberFormat="1" applyFont="1" applyFill="1" applyBorder="1" applyAlignment="1" applyProtection="1">
      <alignment vertical="center"/>
      <protection locked="0"/>
    </xf>
    <xf numFmtId="177" fontId="10" fillId="0" borderId="20" xfId="47" applyNumberFormat="1" applyFont="1" applyFill="1" applyBorder="1" applyAlignment="1" applyProtection="1">
      <alignment vertical="center"/>
      <protection/>
    </xf>
    <xf numFmtId="0" fontId="10" fillId="0" borderId="17" xfId="47" applyFont="1" applyFill="1" applyBorder="1" applyAlignment="1" applyProtection="1">
      <alignment horizontal="left" vertical="center"/>
      <protection locked="0"/>
    </xf>
    <xf numFmtId="177" fontId="10" fillId="0" borderId="17" xfId="47" applyNumberFormat="1" applyFont="1" applyFill="1" applyBorder="1" applyAlignment="1" applyProtection="1">
      <alignment vertical="center"/>
      <protection locked="0"/>
    </xf>
    <xf numFmtId="0" fontId="9" fillId="0" borderId="49" xfId="47" applyFont="1" applyFill="1" applyBorder="1" applyAlignment="1" applyProtection="1">
      <alignment horizontal="left" vertical="center"/>
      <protection locked="0"/>
    </xf>
    <xf numFmtId="177" fontId="9" fillId="0" borderId="46" xfId="47" applyNumberFormat="1" applyFont="1" applyFill="1" applyBorder="1" applyAlignment="1" applyProtection="1">
      <alignment vertical="center"/>
      <protection/>
    </xf>
    <xf numFmtId="177" fontId="9" fillId="0" borderId="36" xfId="47" applyNumberFormat="1" applyFont="1" applyFill="1" applyBorder="1" applyAlignment="1" applyProtection="1">
      <alignment vertical="center"/>
      <protection/>
    </xf>
    <xf numFmtId="0" fontId="8" fillId="0" borderId="12" xfId="47" applyFont="1" applyFill="1" applyBorder="1" applyAlignment="1" applyProtection="1">
      <alignment horizontal="left" vertical="center"/>
      <protection/>
    </xf>
    <xf numFmtId="177" fontId="8" fillId="0" borderId="113" xfId="47" applyNumberFormat="1" applyFont="1" applyFill="1" applyBorder="1" applyAlignment="1" applyProtection="1">
      <alignment vertical="center"/>
      <protection/>
    </xf>
    <xf numFmtId="177" fontId="8" fillId="0" borderId="24" xfId="47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/>
    </xf>
    <xf numFmtId="0" fontId="14" fillId="0" borderId="38" xfId="0" applyFont="1" applyFill="1" applyBorder="1" applyAlignment="1" applyProtection="1">
      <alignment vertical="center"/>
      <protection/>
    </xf>
    <xf numFmtId="0" fontId="11" fillId="0" borderId="49" xfId="0" applyFont="1" applyFill="1" applyBorder="1" applyAlignment="1" applyProtection="1">
      <alignment horizontal="left" vertical="center"/>
      <protection/>
    </xf>
    <xf numFmtId="0" fontId="8" fillId="0" borderId="0" xfId="36" applyFont="1" applyFill="1" applyBorder="1" applyAlignment="1" applyProtection="1">
      <alignment horizontal="left" vertical="center"/>
      <protection locked="0"/>
    </xf>
    <xf numFmtId="177" fontId="8" fillId="0" borderId="0" xfId="36" applyNumberFormat="1" applyFont="1" applyFill="1" applyBorder="1" applyAlignment="1" applyProtection="1">
      <alignment horizontal="right" vertical="center"/>
      <protection locked="0"/>
    </xf>
    <xf numFmtId="177" fontId="8" fillId="0" borderId="29" xfId="36" applyNumberFormat="1" applyFont="1" applyFill="1" applyBorder="1" applyAlignment="1" applyProtection="1">
      <alignment horizontal="right" vertical="center"/>
      <protection locked="0"/>
    </xf>
    <xf numFmtId="177" fontId="17" fillId="0" borderId="24" xfId="0" applyNumberFormat="1" applyFont="1" applyFill="1" applyBorder="1" applyAlignment="1" applyProtection="1">
      <alignment horizontal="right" vertical="center" wrapText="1"/>
      <protection locked="0"/>
    </xf>
    <xf numFmtId="177" fontId="16" fillId="0" borderId="34" xfId="0" applyNumberFormat="1" applyFont="1" applyFill="1" applyBorder="1" applyAlignment="1">
      <alignment vertical="center"/>
    </xf>
    <xf numFmtId="177" fontId="13" fillId="0" borderId="0" xfId="0" applyNumberFormat="1" applyFont="1" applyFill="1" applyBorder="1" applyAlignment="1">
      <alignment vertical="center"/>
    </xf>
    <xf numFmtId="0" fontId="15" fillId="0" borderId="123" xfId="0" applyFont="1" applyFill="1" applyBorder="1" applyAlignment="1">
      <alignment horizontal="right" vertical="center" wrapText="1"/>
    </xf>
    <xf numFmtId="49" fontId="11" fillId="0" borderId="91" xfId="0" applyNumberFormat="1" applyFont="1" applyFill="1" applyBorder="1" applyAlignment="1" applyProtection="1">
      <alignment horizontal="left" vertical="center" wrapText="1"/>
      <protection/>
    </xf>
    <xf numFmtId="0" fontId="11" fillId="0" borderId="74" xfId="0" applyNumberFormat="1" applyFont="1" applyFill="1" applyBorder="1" applyAlignment="1" applyProtection="1">
      <alignment horizontal="center" vertical="center"/>
      <protection/>
    </xf>
    <xf numFmtId="0" fontId="10" fillId="0" borderId="106" xfId="0" applyFont="1" applyFill="1" applyBorder="1" applyAlignment="1" applyProtection="1">
      <alignment/>
      <protection locked="0"/>
    </xf>
    <xf numFmtId="177" fontId="14" fillId="0" borderId="45" xfId="0" applyNumberFormat="1" applyFont="1" applyFill="1" applyBorder="1" applyAlignment="1" applyProtection="1">
      <alignment horizontal="right" vertical="center" wrapText="1"/>
      <protection/>
    </xf>
    <xf numFmtId="177" fontId="14" fillId="0" borderId="67" xfId="0" applyNumberFormat="1" applyFont="1" applyFill="1" applyBorder="1" applyAlignment="1" applyProtection="1">
      <alignment horizontal="right" vertical="center" wrapText="1"/>
      <protection/>
    </xf>
    <xf numFmtId="177" fontId="11" fillId="0" borderId="21" xfId="0" applyNumberFormat="1" applyFont="1" applyFill="1" applyBorder="1" applyAlignment="1" applyProtection="1">
      <alignment horizontal="right" vertical="center" wrapText="1"/>
      <protection/>
    </xf>
    <xf numFmtId="177" fontId="11" fillId="0" borderId="23" xfId="0" applyNumberFormat="1" applyFont="1" applyFill="1" applyBorder="1" applyAlignment="1" applyProtection="1">
      <alignment horizontal="right" vertical="center" wrapText="1"/>
      <protection/>
    </xf>
    <xf numFmtId="177" fontId="14" fillId="0" borderId="67" xfId="0" applyNumberFormat="1" applyFont="1" applyFill="1" applyBorder="1" applyAlignment="1" applyProtection="1">
      <alignment horizontal="right" vertical="center" wrapText="1"/>
      <protection/>
    </xf>
    <xf numFmtId="177" fontId="14" fillId="0" borderId="27" xfId="0" applyNumberFormat="1" applyFont="1" applyFill="1" applyBorder="1" applyAlignment="1" applyProtection="1">
      <alignment horizontal="right" vertical="center" wrapText="1"/>
      <protection/>
    </xf>
    <xf numFmtId="177" fontId="14" fillId="0" borderId="28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64" xfId="0" applyNumberFormat="1" applyFont="1" applyFill="1" applyBorder="1" applyAlignment="1" applyProtection="1">
      <alignment horizontal="right" vertical="center" wrapText="1"/>
      <protection/>
    </xf>
    <xf numFmtId="49" fontId="11" fillId="0" borderId="61" xfId="0" applyNumberFormat="1" applyFont="1" applyFill="1" applyBorder="1" applyAlignment="1" applyProtection="1">
      <alignment horizontal="left" vertical="center" wrapText="1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0" borderId="37" xfId="0" applyNumberFormat="1" applyFont="1" applyFill="1" applyBorder="1" applyAlignment="1" applyProtection="1">
      <alignment horizontal="center" vertical="center" wrapText="1"/>
      <protection/>
    </xf>
    <xf numFmtId="0" fontId="11" fillId="0" borderId="38" xfId="0" applyNumberFormat="1" applyFont="1" applyFill="1" applyBorder="1" applyAlignment="1">
      <alignment horizontal="center" vertical="center" wrapText="1"/>
    </xf>
    <xf numFmtId="177" fontId="14" fillId="0" borderId="44" xfId="0" applyNumberFormat="1" applyFont="1" applyFill="1" applyBorder="1" applyAlignment="1" applyProtection="1">
      <alignment horizontal="right" vertical="center" wrapText="1"/>
      <protection/>
    </xf>
    <xf numFmtId="0" fontId="14" fillId="0" borderId="49" xfId="36" applyFont="1" applyFill="1" applyBorder="1" applyAlignment="1" applyProtection="1">
      <alignment horizontal="left" vertical="center"/>
      <protection locked="0"/>
    </xf>
    <xf numFmtId="177" fontId="14" fillId="0" borderId="33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31" xfId="0" applyNumberFormat="1" applyFont="1" applyFill="1" applyBorder="1" applyAlignment="1" applyProtection="1">
      <alignment horizontal="center" vertical="center" wrapText="1"/>
      <protection/>
    </xf>
    <xf numFmtId="0" fontId="27" fillId="0" borderId="31" xfId="0" applyFont="1" applyFill="1" applyBorder="1" applyAlignment="1" applyProtection="1">
      <alignment horizontal="center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 locked="0"/>
    </xf>
    <xf numFmtId="0" fontId="14" fillId="0" borderId="15" xfId="36" applyFont="1" applyFill="1" applyBorder="1" applyAlignment="1" applyProtection="1">
      <alignment vertical="center"/>
      <protection locked="0"/>
    </xf>
    <xf numFmtId="177" fontId="14" fillId="0" borderId="48" xfId="36" applyNumberFormat="1" applyFont="1" applyFill="1" applyBorder="1" applyAlignment="1" applyProtection="1">
      <alignment vertical="center"/>
      <protection locked="0"/>
    </xf>
    <xf numFmtId="177" fontId="14" fillId="0" borderId="26" xfId="36" applyNumberFormat="1" applyFont="1" applyFill="1" applyBorder="1" applyAlignment="1" applyProtection="1">
      <alignment vertical="center"/>
      <protection locked="0"/>
    </xf>
    <xf numFmtId="177" fontId="14" fillId="0" borderId="15" xfId="36" applyNumberFormat="1" applyFont="1" applyFill="1" applyBorder="1" applyAlignment="1" applyProtection="1">
      <alignment vertical="center"/>
      <protection locked="0"/>
    </xf>
    <xf numFmtId="177" fontId="14" fillId="0" borderId="36" xfId="36" applyNumberFormat="1" applyFont="1" applyFill="1" applyBorder="1" applyAlignment="1" applyProtection="1">
      <alignment vertical="center"/>
      <protection/>
    </xf>
    <xf numFmtId="177" fontId="14" fillId="0" borderId="67" xfId="36" applyNumberFormat="1" applyFont="1" applyFill="1" applyBorder="1" applyAlignment="1" applyProtection="1">
      <alignment horizontal="right" vertical="center"/>
      <protection locked="0"/>
    </xf>
    <xf numFmtId="177" fontId="14" fillId="0" borderId="29" xfId="36" applyNumberFormat="1" applyFont="1" applyFill="1" applyBorder="1" applyAlignment="1" applyProtection="1">
      <alignment horizontal="right" vertical="center"/>
      <protection locked="0"/>
    </xf>
    <xf numFmtId="177" fontId="14" fillId="0" borderId="30" xfId="36" applyNumberFormat="1" applyFont="1" applyFill="1" applyBorder="1" applyAlignment="1" applyProtection="1">
      <alignment horizontal="right" vertical="center"/>
      <protection locked="0"/>
    </xf>
    <xf numFmtId="0" fontId="11" fillId="0" borderId="11" xfId="36" applyFont="1" applyFill="1" applyBorder="1" applyAlignment="1" applyProtection="1">
      <alignment horizontal="left" vertical="center"/>
      <protection/>
    </xf>
    <xf numFmtId="0" fontId="11" fillId="0" borderId="22" xfId="36" applyFont="1" applyFill="1" applyBorder="1" applyAlignment="1" applyProtection="1">
      <alignment horizontal="left" vertical="center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177" fontId="14" fillId="0" borderId="24" xfId="0" applyNumberFormat="1" applyFont="1" applyFill="1" applyBorder="1" applyAlignment="1" applyProtection="1">
      <alignment horizontal="right" vertical="center" wrapText="1"/>
      <protection/>
    </xf>
    <xf numFmtId="177" fontId="14" fillId="0" borderId="27" xfId="0" applyNumberFormat="1" applyFont="1" applyFill="1" applyBorder="1" applyAlignment="1" applyProtection="1">
      <alignment horizontal="right" vertical="center"/>
      <protection/>
    </xf>
    <xf numFmtId="177" fontId="11" fillId="0" borderId="52" xfId="0" applyNumberFormat="1" applyFont="1" applyFill="1" applyBorder="1" applyAlignment="1" applyProtection="1">
      <alignment horizontal="right" vertical="center" wrapText="1"/>
      <protection/>
    </xf>
    <xf numFmtId="177" fontId="11" fillId="0" borderId="27" xfId="0" applyNumberFormat="1" applyFont="1" applyFill="1" applyBorder="1" applyAlignment="1" applyProtection="1">
      <alignment horizontal="right" vertical="center" wrapText="1"/>
      <protection/>
    </xf>
    <xf numFmtId="177" fontId="14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24" xfId="36" applyFont="1" applyFill="1" applyBorder="1" applyAlignment="1" applyProtection="1">
      <alignment horizontal="left" vertical="center"/>
      <protection/>
    </xf>
    <xf numFmtId="0" fontId="11" fillId="0" borderId="20" xfId="36" applyFont="1" applyFill="1" applyBorder="1" applyAlignment="1" applyProtection="1">
      <alignment horizontal="left" vertical="center"/>
      <protection/>
    </xf>
    <xf numFmtId="0" fontId="14" fillId="0" borderId="20" xfId="36" applyFont="1" applyFill="1" applyBorder="1" applyAlignment="1" applyProtection="1">
      <alignment vertical="center"/>
      <protection locked="0"/>
    </xf>
    <xf numFmtId="0" fontId="11" fillId="0" borderId="36" xfId="0" applyNumberFormat="1" applyFont="1" applyFill="1" applyBorder="1" applyAlignment="1" applyProtection="1">
      <alignment horizontal="center" vertical="center"/>
      <protection/>
    </xf>
    <xf numFmtId="0" fontId="14" fillId="0" borderId="30" xfId="0" applyFont="1" applyFill="1" applyBorder="1" applyAlignment="1" applyProtection="1">
      <alignment vertical="center"/>
      <protection locked="0"/>
    </xf>
    <xf numFmtId="177" fontId="9" fillId="0" borderId="52" xfId="0" applyNumberFormat="1" applyFont="1" applyFill="1" applyBorder="1" applyAlignment="1" applyProtection="1">
      <alignment horizontal="right" vertical="center" wrapText="1"/>
      <protection locked="0"/>
    </xf>
    <xf numFmtId="177" fontId="8" fillId="0" borderId="53" xfId="36" applyNumberFormat="1" applyFont="1" applyFill="1" applyBorder="1" applyAlignment="1" applyProtection="1">
      <alignment horizontal="right" vertical="center"/>
      <protection locked="0"/>
    </xf>
    <xf numFmtId="0" fontId="14" fillId="0" borderId="61" xfId="36" applyFont="1" applyFill="1" applyBorder="1" applyAlignment="1" applyProtection="1">
      <alignment horizontal="left" vertical="center"/>
      <protection/>
    </xf>
    <xf numFmtId="49" fontId="11" fillId="0" borderId="26" xfId="0" applyNumberFormat="1" applyFont="1" applyFill="1" applyBorder="1" applyAlignment="1" applyProtection="1">
      <alignment horizontal="left" vertical="center" wrapText="1"/>
      <protection/>
    </xf>
    <xf numFmtId="177" fontId="10" fillId="0" borderId="24" xfId="0" applyNumberFormat="1" applyFont="1" applyFill="1" applyBorder="1" applyAlignment="1" applyProtection="1">
      <alignment horizontal="right" vertical="center"/>
      <protection locked="0"/>
    </xf>
    <xf numFmtId="177" fontId="10" fillId="0" borderId="43" xfId="0" applyNumberFormat="1" applyFont="1" applyFill="1" applyBorder="1" applyAlignment="1" applyProtection="1">
      <alignment horizontal="right" vertical="center"/>
      <protection locked="0"/>
    </xf>
    <xf numFmtId="177" fontId="9" fillId="0" borderId="36" xfId="0" applyNumberFormat="1" applyFont="1" applyFill="1" applyBorder="1" applyAlignment="1" applyProtection="1">
      <alignment horizontal="right" vertical="center"/>
      <protection locked="0"/>
    </xf>
    <xf numFmtId="177" fontId="10" fillId="0" borderId="36" xfId="0" applyNumberFormat="1" applyFont="1" applyFill="1" applyBorder="1" applyAlignment="1" applyProtection="1">
      <alignment horizontal="right" vertical="center"/>
      <protection locked="0"/>
    </xf>
    <xf numFmtId="177" fontId="9" fillId="0" borderId="50" xfId="0" applyNumberFormat="1" applyFont="1" applyFill="1" applyBorder="1" applyAlignment="1" applyProtection="1">
      <alignment horizontal="right" vertical="center"/>
      <protection locked="0"/>
    </xf>
    <xf numFmtId="177" fontId="14" fillId="0" borderId="65" xfId="36" applyNumberFormat="1" applyFont="1" applyFill="1" applyBorder="1" applyAlignment="1" applyProtection="1">
      <alignment horizontal="right" vertical="center"/>
      <protection/>
    </xf>
    <xf numFmtId="49" fontId="11" fillId="0" borderId="51" xfId="0" applyNumberFormat="1" applyFont="1" applyFill="1" applyBorder="1" applyAlignment="1" applyProtection="1">
      <alignment horizontal="center" vertical="center" wrapText="1"/>
      <protection/>
    </xf>
    <xf numFmtId="0" fontId="14" fillId="0" borderId="124" xfId="0" applyFont="1" applyFill="1" applyBorder="1" applyAlignment="1" applyProtection="1">
      <alignment vertical="center"/>
      <protection locked="0"/>
    </xf>
    <xf numFmtId="177" fontId="14" fillId="0" borderId="24" xfId="0" applyNumberFormat="1" applyFont="1" applyFill="1" applyBorder="1" applyAlignment="1" applyProtection="1">
      <alignment horizontal="right" vertical="center"/>
      <protection locked="0"/>
    </xf>
    <xf numFmtId="177" fontId="14" fillId="0" borderId="113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125" xfId="0" applyNumberFormat="1" applyFont="1" applyFill="1" applyBorder="1" applyAlignment="1" applyProtection="1">
      <alignment horizontal="right" vertical="center" wrapText="1"/>
      <protection/>
    </xf>
    <xf numFmtId="0" fontId="9" fillId="0" borderId="26" xfId="0" applyFont="1" applyFill="1" applyBorder="1" applyAlignment="1" applyProtection="1">
      <alignment vertical="center" wrapTex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Fill="1" applyBorder="1" applyAlignment="1" applyProtection="1">
      <alignment horizontal="center" vertical="center"/>
      <protection/>
    </xf>
    <xf numFmtId="177" fontId="10" fillId="0" borderId="29" xfId="0" applyNumberFormat="1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left" vertical="center"/>
      <protection locked="0"/>
    </xf>
    <xf numFmtId="0" fontId="9" fillId="0" borderId="11" xfId="0" applyFont="1" applyFill="1" applyBorder="1" applyAlignment="1" applyProtection="1">
      <alignment horizontal="left" vertical="center"/>
      <protection locked="0"/>
    </xf>
    <xf numFmtId="177" fontId="10" fillId="0" borderId="24" xfId="0" applyNumberFormat="1" applyFont="1" applyFill="1" applyBorder="1" applyAlignment="1" applyProtection="1">
      <alignment vertical="center"/>
      <protection locked="0"/>
    </xf>
    <xf numFmtId="177" fontId="10" fillId="0" borderId="20" xfId="0" applyNumberFormat="1" applyFont="1" applyFill="1" applyBorder="1" applyAlignment="1" applyProtection="1">
      <alignment vertical="center"/>
      <protection locked="0"/>
    </xf>
    <xf numFmtId="177" fontId="9" fillId="0" borderId="20" xfId="0" applyNumberFormat="1" applyFont="1" applyFill="1" applyBorder="1" applyAlignment="1" applyProtection="1">
      <alignment vertical="center"/>
      <protection/>
    </xf>
    <xf numFmtId="177" fontId="10" fillId="0" borderId="20" xfId="0" applyNumberFormat="1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horizontal="left" vertical="center"/>
      <protection locked="0"/>
    </xf>
    <xf numFmtId="177" fontId="9" fillId="0" borderId="36" xfId="0" applyNumberFormat="1" applyFont="1" applyFill="1" applyBorder="1" applyAlignment="1" applyProtection="1">
      <alignment vertical="center"/>
      <protection/>
    </xf>
    <xf numFmtId="177" fontId="9" fillId="0" borderId="26" xfId="0" applyNumberFormat="1" applyFont="1" applyFill="1" applyBorder="1" applyAlignment="1" applyProtection="1">
      <alignment vertical="center"/>
      <protection/>
    </xf>
    <xf numFmtId="177" fontId="9" fillId="0" borderId="24" xfId="0" applyNumberFormat="1" applyFont="1" applyFill="1" applyBorder="1" applyAlignment="1" applyProtection="1">
      <alignment vertical="center"/>
      <protection/>
    </xf>
    <xf numFmtId="177" fontId="9" fillId="0" borderId="29" xfId="0" applyNumberFormat="1" applyFont="1" applyFill="1" applyBorder="1" applyAlignment="1" applyProtection="1">
      <alignment vertical="center"/>
      <protection/>
    </xf>
    <xf numFmtId="0" fontId="9" fillId="0" borderId="30" xfId="0" applyFont="1" applyFill="1" applyBorder="1" applyAlignment="1" applyProtection="1">
      <alignment horizontal="left" vertical="center"/>
      <protection/>
    </xf>
    <xf numFmtId="177" fontId="10" fillId="0" borderId="32" xfId="0" applyNumberFormat="1" applyFont="1" applyFill="1" applyBorder="1" applyAlignment="1" applyProtection="1">
      <alignment vertical="center"/>
      <protection/>
    </xf>
    <xf numFmtId="177" fontId="10" fillId="0" borderId="19" xfId="0" applyNumberFormat="1" applyFont="1" applyFill="1" applyBorder="1" applyAlignment="1" applyProtection="1">
      <alignment vertical="center"/>
      <protection/>
    </xf>
    <xf numFmtId="177" fontId="9" fillId="0" borderId="19" xfId="0" applyNumberFormat="1" applyFont="1" applyFill="1" applyBorder="1" applyAlignment="1" applyProtection="1">
      <alignment vertical="center"/>
      <protection/>
    </xf>
    <xf numFmtId="177" fontId="9" fillId="0" borderId="33" xfId="0" applyNumberFormat="1" applyFont="1" applyFill="1" applyBorder="1" applyAlignment="1" applyProtection="1">
      <alignment vertical="center"/>
      <protection/>
    </xf>
    <xf numFmtId="177" fontId="9" fillId="0" borderId="32" xfId="0" applyNumberFormat="1" applyFont="1" applyFill="1" applyBorder="1" applyAlignment="1" applyProtection="1">
      <alignment vertical="center"/>
      <protection/>
    </xf>
    <xf numFmtId="177" fontId="10" fillId="0" borderId="12" xfId="0" applyNumberFormat="1" applyFont="1" applyFill="1" applyBorder="1" applyAlignment="1" applyProtection="1">
      <alignment vertical="center"/>
      <protection locked="0"/>
    </xf>
    <xf numFmtId="177" fontId="10" fillId="0" borderId="10" xfId="0" applyNumberFormat="1" applyFont="1" applyFill="1" applyBorder="1" applyAlignment="1" applyProtection="1">
      <alignment vertical="center"/>
      <protection locked="0"/>
    </xf>
    <xf numFmtId="177" fontId="9" fillId="0" borderId="10" xfId="0" applyNumberFormat="1" applyFont="1" applyFill="1" applyBorder="1" applyAlignment="1" applyProtection="1">
      <alignment vertical="center"/>
      <protection/>
    </xf>
    <xf numFmtId="177" fontId="10" fillId="0" borderId="10" xfId="0" applyNumberFormat="1" applyFont="1" applyFill="1" applyBorder="1" applyAlignment="1" applyProtection="1">
      <alignment vertical="center"/>
      <protection/>
    </xf>
    <xf numFmtId="177" fontId="9" fillId="0" borderId="49" xfId="0" applyNumberFormat="1" applyFont="1" applyFill="1" applyBorder="1" applyAlignment="1" applyProtection="1">
      <alignment vertical="center"/>
      <protection/>
    </xf>
    <xf numFmtId="177" fontId="9" fillId="0" borderId="12" xfId="0" applyNumberFormat="1" applyFont="1" applyFill="1" applyBorder="1" applyAlignment="1" applyProtection="1">
      <alignment vertical="center"/>
      <protection/>
    </xf>
    <xf numFmtId="49" fontId="11" fillId="0" borderId="29" xfId="0" applyNumberFormat="1" applyFont="1" applyFill="1" applyBorder="1" applyAlignment="1" applyProtection="1">
      <alignment horizontal="left" vertical="center" wrapText="1"/>
      <protection/>
    </xf>
    <xf numFmtId="0" fontId="11" fillId="0" borderId="30" xfId="0" applyNumberFormat="1" applyFont="1" applyFill="1" applyBorder="1" applyAlignment="1" applyProtection="1">
      <alignment horizontal="center" vertical="center" wrapText="1"/>
      <protection/>
    </xf>
    <xf numFmtId="0" fontId="11" fillId="0" borderId="29" xfId="0" applyNumberFormat="1" applyFont="1" applyFill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vertical="center"/>
      <protection/>
    </xf>
    <xf numFmtId="177" fontId="26" fillId="0" borderId="26" xfId="0" applyNumberFormat="1" applyFont="1" applyBorder="1" applyAlignment="1">
      <alignment vertical="center"/>
    </xf>
    <xf numFmtId="177" fontId="26" fillId="0" borderId="40" xfId="0" applyNumberFormat="1" applyFont="1" applyBorder="1" applyAlignment="1">
      <alignment vertical="center"/>
    </xf>
    <xf numFmtId="177" fontId="26" fillId="0" borderId="39" xfId="0" applyNumberFormat="1" applyFont="1" applyBorder="1" applyAlignment="1">
      <alignment vertical="center"/>
    </xf>
    <xf numFmtId="177" fontId="8" fillId="0" borderId="39" xfId="0" applyNumberFormat="1" applyFont="1" applyFill="1" applyBorder="1" applyAlignment="1">
      <alignment vertical="center"/>
    </xf>
    <xf numFmtId="177" fontId="26" fillId="0" borderId="40" xfId="0" applyNumberFormat="1" applyFont="1" applyFill="1" applyBorder="1" applyAlignment="1">
      <alignment vertical="center"/>
    </xf>
    <xf numFmtId="177" fontId="8" fillId="0" borderId="17" xfId="0" applyNumberFormat="1" applyFont="1" applyFill="1" applyBorder="1" applyAlignment="1">
      <alignment vertical="center"/>
    </xf>
    <xf numFmtId="177" fontId="26" fillId="0" borderId="26" xfId="0" applyNumberFormat="1" applyFont="1" applyFill="1" applyBorder="1" applyAlignment="1">
      <alignment vertical="center"/>
    </xf>
    <xf numFmtId="177" fontId="26" fillId="0" borderId="39" xfId="0" applyNumberFormat="1" applyFont="1" applyFill="1" applyBorder="1" applyAlignment="1">
      <alignment vertical="center"/>
    </xf>
    <xf numFmtId="177" fontId="8" fillId="0" borderId="72" xfId="0" applyNumberFormat="1" applyFont="1" applyFill="1" applyBorder="1" applyAlignment="1">
      <alignment vertical="center"/>
    </xf>
    <xf numFmtId="190" fontId="26" fillId="0" borderId="15" xfId="34" applyNumberFormat="1" applyFont="1" applyBorder="1" applyAlignment="1">
      <alignment horizontal="center" vertical="center"/>
    </xf>
    <xf numFmtId="49" fontId="26" fillId="0" borderId="33" xfId="0" applyNumberFormat="1" applyFont="1" applyBorder="1" applyAlignment="1">
      <alignment horizontal="center" vertical="center"/>
    </xf>
    <xf numFmtId="190" fontId="26" fillId="0" borderId="13" xfId="34" applyNumberFormat="1" applyFont="1" applyBorder="1" applyAlignment="1">
      <alignment horizontal="center" vertical="center"/>
    </xf>
    <xf numFmtId="49" fontId="26" fillId="0" borderId="42" xfId="0" applyNumberFormat="1" applyFont="1" applyBorder="1" applyAlignment="1">
      <alignment horizontal="center" vertical="center"/>
    </xf>
    <xf numFmtId="190" fontId="26" fillId="0" borderId="16" xfId="34" applyNumberFormat="1" applyFont="1" applyBorder="1" applyAlignment="1">
      <alignment horizontal="center" vertical="center"/>
    </xf>
    <xf numFmtId="49" fontId="26" fillId="0" borderId="45" xfId="0" applyNumberFormat="1" applyFont="1" applyBorder="1" applyAlignment="1">
      <alignment horizontal="center" vertical="center"/>
    </xf>
    <xf numFmtId="190" fontId="8" fillId="0" borderId="16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190" fontId="26" fillId="0" borderId="42" xfId="34" applyNumberFormat="1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190" fontId="8" fillId="0" borderId="45" xfId="0" applyNumberFormat="1" applyFont="1" applyBorder="1" applyAlignment="1">
      <alignment horizontal="center" vertical="center"/>
    </xf>
    <xf numFmtId="190" fontId="26" fillId="0" borderId="13" xfId="34" applyNumberFormat="1" applyFont="1" applyFill="1" applyBorder="1" applyAlignment="1">
      <alignment horizontal="center" vertical="center"/>
    </xf>
    <xf numFmtId="49" fontId="26" fillId="0" borderId="13" xfId="0" applyNumberFormat="1" applyFont="1" applyBorder="1" applyAlignment="1">
      <alignment horizontal="center" vertical="center"/>
    </xf>
    <xf numFmtId="190" fontId="26" fillId="0" borderId="45" xfId="34" applyNumberFormat="1" applyFont="1" applyBorder="1" applyAlignment="1">
      <alignment horizontal="center" vertical="center"/>
    </xf>
    <xf numFmtId="49" fontId="26" fillId="0" borderId="42" xfId="0" applyNumberFormat="1" applyFont="1" applyFill="1" applyBorder="1" applyAlignment="1">
      <alignment horizontal="center" vertical="center"/>
    </xf>
    <xf numFmtId="190" fontId="26" fillId="0" borderId="16" xfId="34" applyNumberFormat="1" applyFont="1" applyFill="1" applyBorder="1" applyAlignment="1">
      <alignment horizontal="center" vertical="center"/>
    </xf>
    <xf numFmtId="49" fontId="26" fillId="0" borderId="45" xfId="0" applyNumberFormat="1" applyFont="1" applyFill="1" applyBorder="1" applyAlignment="1">
      <alignment horizontal="center" vertical="center"/>
    </xf>
    <xf numFmtId="190" fontId="8" fillId="0" borderId="16" xfId="0" applyNumberFormat="1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177" fontId="22" fillId="0" borderId="126" xfId="0" applyNumberFormat="1" applyFont="1" applyFill="1" applyBorder="1" applyAlignment="1">
      <alignment horizontal="center" vertical="center"/>
    </xf>
    <xf numFmtId="177" fontId="22" fillId="0" borderId="127" xfId="0" applyNumberFormat="1" applyFont="1" applyFill="1" applyBorder="1" applyAlignment="1">
      <alignment horizontal="center" vertical="center"/>
    </xf>
    <xf numFmtId="177" fontId="17" fillId="0" borderId="125" xfId="0" applyNumberFormat="1" applyFont="1" applyFill="1" applyBorder="1" applyAlignment="1" applyProtection="1">
      <alignment horizontal="right" vertical="center" wrapText="1"/>
      <protection/>
    </xf>
    <xf numFmtId="0" fontId="26" fillId="0" borderId="128" xfId="0" applyFont="1" applyBorder="1" applyAlignment="1">
      <alignment vertical="center" wrapText="1"/>
    </xf>
    <xf numFmtId="0" fontId="0" fillId="0" borderId="128" xfId="0" applyBorder="1" applyAlignment="1">
      <alignment vertical="center" wrapText="1"/>
    </xf>
    <xf numFmtId="0" fontId="8" fillId="0" borderId="14" xfId="0" applyFont="1" applyFill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8" fillId="0" borderId="69" xfId="0" applyFont="1" applyBorder="1" applyAlignment="1">
      <alignment horizontal="center" vertical="center" textRotation="90" wrapText="1"/>
    </xf>
    <xf numFmtId="0" fontId="8" fillId="0" borderId="69" xfId="0" applyFont="1" applyBorder="1" applyAlignment="1">
      <alignment horizontal="center" vertical="center" textRotation="90"/>
    </xf>
    <xf numFmtId="0" fontId="8" fillId="0" borderId="129" xfId="0" applyFont="1" applyFill="1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8" fillId="0" borderId="91" xfId="0" applyFont="1" applyBorder="1" applyAlignment="1">
      <alignment horizontal="center" vertical="center" textRotation="90" wrapText="1"/>
    </xf>
    <xf numFmtId="0" fontId="8" fillId="0" borderId="94" xfId="0" applyFont="1" applyBorder="1" applyAlignment="1">
      <alignment horizontal="center" vertical="center" textRotation="90"/>
    </xf>
    <xf numFmtId="0" fontId="8" fillId="0" borderId="97" xfId="0" applyFont="1" applyBorder="1" applyAlignment="1">
      <alignment horizontal="center" vertical="center" textRotation="90"/>
    </xf>
    <xf numFmtId="0" fontId="8" fillId="0" borderId="130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8" fillId="0" borderId="91" xfId="0" applyFont="1" applyFill="1" applyBorder="1" applyAlignment="1">
      <alignment horizontal="center" vertical="center" textRotation="90" wrapText="1"/>
    </xf>
    <xf numFmtId="0" fontId="8" fillId="0" borderId="94" xfId="0" applyFont="1" applyFill="1" applyBorder="1" applyAlignment="1">
      <alignment horizontal="center" vertical="center" textRotation="90"/>
    </xf>
    <xf numFmtId="0" fontId="8" fillId="0" borderId="97" xfId="0" applyFont="1" applyFill="1" applyBorder="1" applyAlignment="1">
      <alignment horizontal="center" vertical="center" textRotation="90"/>
    </xf>
    <xf numFmtId="0" fontId="8" fillId="0" borderId="76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 wrapText="1"/>
    </xf>
    <xf numFmtId="0" fontId="8" fillId="0" borderId="131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8" fillId="0" borderId="6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2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8" fillId="0" borderId="94" xfId="0" applyNumberFormat="1" applyFont="1" applyBorder="1" applyAlignment="1">
      <alignment horizontal="center" vertical="center" wrapText="1"/>
    </xf>
    <xf numFmtId="0" fontId="10" fillId="0" borderId="94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49" fontId="8" fillId="0" borderId="14" xfId="0" applyNumberFormat="1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49" fontId="8" fillId="0" borderId="94" xfId="0" applyNumberFormat="1" applyFont="1" applyFill="1" applyBorder="1" applyAlignment="1">
      <alignment horizontal="center" vertical="center" wrapText="1"/>
    </xf>
    <xf numFmtId="49" fontId="8" fillId="0" borderId="94" xfId="0" applyNumberFormat="1" applyFont="1" applyFill="1" applyBorder="1" applyAlignment="1">
      <alignment horizontal="center" vertical="center"/>
    </xf>
    <xf numFmtId="49" fontId="8" fillId="0" borderId="97" xfId="0" applyNumberFormat="1" applyFont="1" applyFill="1" applyBorder="1" applyAlignment="1">
      <alignment horizontal="center" vertical="center"/>
    </xf>
    <xf numFmtId="49" fontId="8" fillId="0" borderId="94" xfId="0" applyNumberFormat="1" applyFont="1" applyBorder="1" applyAlignment="1">
      <alignment horizontal="center" vertical="center"/>
    </xf>
    <xf numFmtId="49" fontId="8" fillId="0" borderId="97" xfId="0" applyNumberFormat="1" applyFont="1" applyBorder="1" applyAlignment="1">
      <alignment horizontal="center" vertical="center"/>
    </xf>
    <xf numFmtId="49" fontId="8" fillId="0" borderId="91" xfId="0" applyNumberFormat="1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22" fillId="0" borderId="90" xfId="0" applyFont="1" applyFill="1" applyBorder="1" applyAlignment="1" applyProtection="1">
      <alignment horizontal="center" vertical="center" wrapText="1"/>
      <protection locked="0"/>
    </xf>
    <xf numFmtId="0" fontId="10" fillId="0" borderId="128" xfId="0" applyFont="1" applyBorder="1" applyAlignment="1">
      <alignment vertical="center"/>
    </xf>
    <xf numFmtId="49" fontId="22" fillId="0" borderId="129" xfId="0" applyNumberFormat="1" applyFont="1" applyFill="1" applyBorder="1" applyAlignment="1">
      <alignment horizontal="center" vertical="center"/>
    </xf>
    <xf numFmtId="49" fontId="22" fillId="0" borderId="86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/>
    </xf>
    <xf numFmtId="0" fontId="8" fillId="0" borderId="69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49" fontId="8" fillId="0" borderId="17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7" fillId="0" borderId="98" xfId="0" applyFont="1" applyFill="1" applyBorder="1" applyAlignment="1">
      <alignment horizontal="center" vertical="center"/>
    </xf>
    <xf numFmtId="0" fontId="7" fillId="0" borderId="133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17" fillId="0" borderId="130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0" fontId="35" fillId="0" borderId="85" xfId="0" applyFont="1" applyFill="1" applyBorder="1" applyAlignment="1">
      <alignment horizontal="center" vertical="center"/>
    </xf>
    <xf numFmtId="0" fontId="13" fillId="0" borderId="26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left" vertical="center" wrapText="1"/>
    </xf>
    <xf numFmtId="0" fontId="16" fillId="0" borderId="31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13" fillId="0" borderId="3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0" borderId="15" xfId="0" applyFont="1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34" fillId="0" borderId="0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 textRotation="90" shrinkToFit="1"/>
    </xf>
    <xf numFmtId="0" fontId="6" fillId="0" borderId="42" xfId="0" applyFont="1" applyBorder="1" applyAlignment="1">
      <alignment horizontal="center" vertical="center" textRotation="90" shrinkToFit="1"/>
    </xf>
    <xf numFmtId="0" fontId="6" fillId="0" borderId="45" xfId="0" applyFont="1" applyBorder="1" applyAlignment="1">
      <alignment horizontal="center" vertical="center" textRotation="90" shrinkToFit="1"/>
    </xf>
    <xf numFmtId="0" fontId="22" fillId="0" borderId="33" xfId="0" applyFont="1" applyBorder="1" applyAlignment="1">
      <alignment horizontal="center" vertical="center" textRotation="90"/>
    </xf>
    <xf numFmtId="0" fontId="6" fillId="0" borderId="42" xfId="0" applyFont="1" applyBorder="1" applyAlignment="1">
      <alignment horizontal="center" vertical="center" textRotation="90"/>
    </xf>
    <xf numFmtId="0" fontId="6" fillId="0" borderId="45" xfId="0" applyFont="1" applyBorder="1" applyAlignment="1">
      <alignment horizontal="center" vertical="center" textRotation="90"/>
    </xf>
    <xf numFmtId="0" fontId="13" fillId="0" borderId="34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6" fillId="0" borderId="34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34" fillId="0" borderId="90" xfId="0" applyFont="1" applyBorder="1" applyAlignment="1">
      <alignment horizontal="center" vertical="center" wrapText="1"/>
    </xf>
    <xf numFmtId="0" fontId="34" fillId="0" borderId="128" xfId="0" applyFont="1" applyBorder="1" applyAlignment="1">
      <alignment horizontal="center" vertical="center"/>
    </xf>
    <xf numFmtId="0" fontId="13" fillId="0" borderId="129" xfId="0" applyFont="1" applyFill="1" applyBorder="1" applyAlignment="1">
      <alignment vertical="center"/>
    </xf>
    <xf numFmtId="0" fontId="6" fillId="0" borderId="86" xfId="0" applyFont="1" applyFill="1" applyBorder="1" applyAlignment="1">
      <alignment vertical="center"/>
    </xf>
    <xf numFmtId="0" fontId="13" fillId="0" borderId="6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22" fillId="0" borderId="94" xfId="0" applyFont="1" applyBorder="1" applyAlignment="1">
      <alignment horizontal="center" vertical="center" textRotation="90" shrinkToFit="1"/>
    </xf>
    <xf numFmtId="0" fontId="6" fillId="0" borderId="94" xfId="0" applyFont="1" applyBorder="1" applyAlignment="1">
      <alignment horizontal="center" vertical="center" textRotation="90" shrinkToFit="1"/>
    </xf>
    <xf numFmtId="0" fontId="6" fillId="0" borderId="97" xfId="0" applyFont="1" applyBorder="1" applyAlignment="1">
      <alignment horizontal="center" vertical="center" textRotation="90" shrinkToFit="1"/>
    </xf>
    <xf numFmtId="0" fontId="22" fillId="0" borderId="91" xfId="0" applyFont="1" applyBorder="1" applyAlignment="1">
      <alignment horizontal="center" vertical="center" textRotation="90"/>
    </xf>
    <xf numFmtId="0" fontId="6" fillId="0" borderId="94" xfId="0" applyFont="1" applyBorder="1" applyAlignment="1">
      <alignment horizontal="center" vertical="center" textRotation="90"/>
    </xf>
    <xf numFmtId="0" fontId="6" fillId="0" borderId="97" xfId="0" applyFont="1" applyBorder="1" applyAlignment="1">
      <alignment horizontal="center" vertical="center" textRotation="90"/>
    </xf>
    <xf numFmtId="0" fontId="34" fillId="0" borderId="86" xfId="0" applyFont="1" applyFill="1" applyBorder="1" applyAlignment="1" applyProtection="1">
      <alignment horizontal="center" vertical="center"/>
      <protection/>
    </xf>
    <xf numFmtId="0" fontId="0" fillId="0" borderId="86" xfId="0" applyBorder="1" applyAlignment="1">
      <alignment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0" borderId="96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10" fillId="0" borderId="105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10" fillId="0" borderId="129" xfId="0" applyFont="1" applyBorder="1" applyAlignment="1">
      <alignment horizontal="center" vertical="center"/>
    </xf>
    <xf numFmtId="0" fontId="0" fillId="0" borderId="127" xfId="0" applyBorder="1" applyAlignment="1">
      <alignment vertical="center"/>
    </xf>
    <xf numFmtId="0" fontId="10" fillId="0" borderId="130" xfId="0" applyFont="1" applyBorder="1" applyAlignment="1">
      <alignment horizontal="center" vertical="center"/>
    </xf>
    <xf numFmtId="0" fontId="22" fillId="0" borderId="134" xfId="0" applyFont="1" applyBorder="1" applyAlignment="1">
      <alignment horizontal="center" vertical="center"/>
    </xf>
    <xf numFmtId="0" fontId="22" fillId="0" borderId="135" xfId="0" applyFont="1" applyBorder="1" applyAlignment="1">
      <alignment horizontal="center" vertical="center"/>
    </xf>
    <xf numFmtId="0" fontId="22" fillId="0" borderId="123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 textRotation="90"/>
    </xf>
    <xf numFmtId="0" fontId="10" fillId="0" borderId="94" xfId="0" applyFont="1" applyBorder="1" applyAlignment="1">
      <alignment horizontal="center" vertical="center" textRotation="90"/>
    </xf>
    <xf numFmtId="0" fontId="10" fillId="0" borderId="136" xfId="0" applyFont="1" applyBorder="1" applyAlignment="1">
      <alignment horizontal="center" vertical="center" textRotation="90"/>
    </xf>
    <xf numFmtId="0" fontId="10" fillId="0" borderId="137" xfId="0" applyFont="1" applyBorder="1" applyAlignment="1">
      <alignment horizontal="center" vertical="center" textRotation="90"/>
    </xf>
    <xf numFmtId="0" fontId="10" fillId="0" borderId="136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6" fillId="0" borderId="14" xfId="0" applyFont="1" applyFill="1" applyBorder="1" applyAlignment="1">
      <alignment vertical="center"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vertical="center"/>
    </xf>
    <xf numFmtId="0" fontId="13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49" fontId="1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vertical="center"/>
      <protection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26" xfId="0" applyFont="1" applyFill="1" applyBorder="1" applyAlignment="1" applyProtection="1">
      <alignment vertical="center"/>
      <protection/>
    </xf>
    <xf numFmtId="0" fontId="11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26" xfId="0" applyFont="1" applyFill="1" applyBorder="1" applyAlignment="1" applyProtection="1">
      <alignment wrapText="1"/>
      <protection/>
    </xf>
    <xf numFmtId="0" fontId="14" fillId="0" borderId="17" xfId="0" applyNumberFormat="1" applyFont="1" applyFill="1" applyBorder="1" applyAlignment="1" applyProtection="1">
      <alignment horizontal="center" vertical="center"/>
      <protection/>
    </xf>
    <xf numFmtId="0" fontId="14" fillId="0" borderId="26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vertical="center"/>
    </xf>
    <xf numFmtId="0" fontId="13" fillId="0" borderId="14" xfId="0" applyFont="1" applyFill="1" applyBorder="1" applyAlignment="1" applyProtection="1">
      <alignment horizontal="left" vertical="center"/>
      <protection locked="0"/>
    </xf>
    <xf numFmtId="0" fontId="17" fillId="0" borderId="34" xfId="0" applyFont="1" applyFill="1" applyBorder="1" applyAlignment="1" applyProtection="1">
      <alignment horizontal="left" vertical="center"/>
      <protection/>
    </xf>
    <xf numFmtId="0" fontId="0" fillId="0" borderId="46" xfId="0" applyFill="1" applyBorder="1" applyAlignment="1">
      <alignment vertical="center"/>
    </xf>
    <xf numFmtId="0" fontId="14" fillId="0" borderId="30" xfId="0" applyFont="1" applyFill="1" applyBorder="1" applyAlignment="1" applyProtection="1">
      <alignment vertical="center"/>
      <protection/>
    </xf>
    <xf numFmtId="0" fontId="0" fillId="0" borderId="138" xfId="0" applyFill="1" applyBorder="1" applyAlignment="1">
      <alignment vertical="center"/>
    </xf>
    <xf numFmtId="0" fontId="30" fillId="0" borderId="14" xfId="0" applyFont="1" applyFill="1" applyBorder="1" applyAlignment="1" applyProtection="1">
      <alignment horizontal="center" vertical="center"/>
      <protection/>
    </xf>
    <xf numFmtId="0" fontId="31" fillId="0" borderId="14" xfId="0" applyFont="1" applyFill="1" applyBorder="1" applyAlignment="1" applyProtection="1">
      <alignment horizontal="center" vertical="center"/>
      <protection/>
    </xf>
    <xf numFmtId="0" fontId="31" fillId="0" borderId="14" xfId="0" applyFont="1" applyFill="1" applyBorder="1" applyAlignment="1">
      <alignment horizontal="center" vertical="center"/>
    </xf>
    <xf numFmtId="0" fontId="17" fillId="0" borderId="46" xfId="36" applyFont="1" applyFill="1" applyBorder="1" applyAlignment="1" applyProtection="1">
      <alignment horizontal="left" vertical="center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wrapText="1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2" fontId="11" fillId="0" borderId="15" xfId="0" applyNumberFormat="1" applyFont="1" applyFill="1" applyBorder="1" applyAlignment="1" applyProtection="1">
      <alignment horizontal="left" vertical="center" wrapText="1"/>
      <protection/>
    </xf>
    <xf numFmtId="2" fontId="0" fillId="0" borderId="33" xfId="0" applyNumberFormat="1" applyFill="1" applyBorder="1" applyAlignment="1">
      <alignment horizontal="left" vertical="center" wrapText="1"/>
    </xf>
    <xf numFmtId="2" fontId="11" fillId="0" borderId="139" xfId="0" applyNumberFormat="1" applyFont="1" applyFill="1" applyBorder="1" applyAlignment="1" applyProtection="1">
      <alignment horizontal="left" vertical="center" wrapText="1"/>
      <protection/>
    </xf>
    <xf numFmtId="2" fontId="0" fillId="0" borderId="140" xfId="0" applyNumberFormat="1" applyFill="1" applyBorder="1" applyAlignment="1">
      <alignment horizontal="left" vertical="center" wrapText="1"/>
    </xf>
    <xf numFmtId="0" fontId="8" fillId="0" borderId="30" xfId="36" applyFont="1" applyFill="1" applyBorder="1" applyAlignment="1" applyProtection="1">
      <alignment horizontal="left" vertical="center"/>
      <protection locked="0"/>
    </xf>
    <xf numFmtId="0" fontId="0" fillId="0" borderId="113" xfId="0" applyFill="1" applyBorder="1" applyAlignment="1">
      <alignment vertical="center"/>
    </xf>
    <xf numFmtId="0" fontId="17" fillId="0" borderId="13" xfId="36" applyFont="1" applyFill="1" applyBorder="1" applyAlignment="1" applyProtection="1">
      <alignment horizontal="left" vertical="center"/>
      <protection locked="0"/>
    </xf>
    <xf numFmtId="49" fontId="9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1" xfId="0" applyFill="1" applyBorder="1" applyAlignment="1">
      <alignment vertical="center" wrapText="1"/>
    </xf>
    <xf numFmtId="0" fontId="10" fillId="0" borderId="30" xfId="0" applyFont="1" applyFill="1" applyBorder="1" applyAlignment="1" applyProtection="1">
      <alignment vertical="center"/>
      <protection locked="0"/>
    </xf>
    <xf numFmtId="0" fontId="9" fillId="0" borderId="22" xfId="0" applyFont="1" applyFill="1" applyBorder="1" applyAlignment="1" applyProtection="1">
      <alignment horizontal="left" vertical="center"/>
      <protection locked="0"/>
    </xf>
    <xf numFmtId="0" fontId="0" fillId="0" borderId="111" xfId="0" applyFill="1" applyBorder="1" applyAlignment="1">
      <alignment vertical="center"/>
    </xf>
    <xf numFmtId="0" fontId="13" fillId="0" borderId="14" xfId="0" applyFont="1" applyBorder="1" applyAlignment="1" applyProtection="1">
      <alignment horizontal="center" vertical="center"/>
      <protection/>
    </xf>
    <xf numFmtId="0" fontId="13" fillId="0" borderId="134" xfId="0" applyFont="1" applyFill="1" applyBorder="1" applyAlignment="1" applyProtection="1">
      <alignment horizontal="center" vertical="center"/>
      <protection/>
    </xf>
    <xf numFmtId="0" fontId="13" fillId="0" borderId="135" xfId="0" applyFont="1" applyFill="1" applyBorder="1" applyAlignment="1" applyProtection="1">
      <alignment horizontal="center" vertical="center"/>
      <protection/>
    </xf>
    <xf numFmtId="0" fontId="22" fillId="0" borderId="14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14" fillId="0" borderId="13" xfId="0" applyFon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externalLink" Target="externalLinks/externalLink4.xml" /><Relationship Id="rId40" Type="http://schemas.openxmlformats.org/officeDocument/2006/relationships/externalLink" Target="externalLinks/externalLink5.xml" /><Relationship Id="rId41" Type="http://schemas.openxmlformats.org/officeDocument/2006/relationships/externalLink" Target="externalLinks/externalLink6.xml" /><Relationship Id="rId42" Type="http://schemas.openxmlformats.org/officeDocument/2006/relationships/externalLink" Target="externalLinks/externalLink7.xml" /><Relationship Id="rId43" Type="http://schemas.openxmlformats.org/officeDocument/2006/relationships/externalLink" Target="externalLinks/externalLink8.xml" /><Relationship Id="rId44" Type="http://schemas.openxmlformats.org/officeDocument/2006/relationships/externalLink" Target="externalLinks/externalLink9.xml" /><Relationship Id="rId45" Type="http://schemas.openxmlformats.org/officeDocument/2006/relationships/externalLink" Target="externalLinks/externalLink10.xml" /><Relationship Id="rId46" Type="http://schemas.openxmlformats.org/officeDocument/2006/relationships/externalLink" Target="externalLinks/externalLink11.xml" /><Relationship Id="rId47" Type="http://schemas.openxmlformats.org/officeDocument/2006/relationships/externalLink" Target="externalLinks/externalLink12.xml" /><Relationship Id="rId48" Type="http://schemas.openxmlformats.org/officeDocument/2006/relationships/externalLink" Target="externalLinks/externalLink13.xml" /><Relationship Id="rId49" Type="http://schemas.openxmlformats.org/officeDocument/2006/relationships/externalLink" Target="externalLinks/externalLink14.xml" /><Relationship Id="rId50" Type="http://schemas.openxmlformats.org/officeDocument/2006/relationships/externalLink" Target="externalLinks/externalLink15.xml" /><Relationship Id="rId51" Type="http://schemas.openxmlformats.org/officeDocument/2006/relationships/externalLink" Target="externalLinks/externalLink16.xml" /><Relationship Id="rId52" Type="http://schemas.openxmlformats.org/officeDocument/2006/relationships/externalLink" Target="externalLinks/externalLink17.xml" /><Relationship Id="rId53" Type="http://schemas.openxmlformats.org/officeDocument/2006/relationships/externalLink" Target="externalLinks/externalLink18.xml" /><Relationship Id="rId54" Type="http://schemas.openxmlformats.org/officeDocument/2006/relationships/externalLink" Target="externalLinks/externalLink19.xml" /><Relationship Id="rId55" Type="http://schemas.openxmlformats.org/officeDocument/2006/relationships/externalLink" Target="externalLinks/externalLink20.xml" /><Relationship Id="rId56" Type="http://schemas.openxmlformats.org/officeDocument/2006/relationships/externalLink" Target="externalLinks/externalLink21.xml" /><Relationship Id="rId57" Type="http://schemas.openxmlformats.org/officeDocument/2006/relationships/externalLink" Target="externalLinks/externalLink22.xml" /><Relationship Id="rId58" Type="http://schemas.openxmlformats.org/officeDocument/2006/relationships/externalLink" Target="externalLinks/externalLink23.xml" /><Relationship Id="rId59" Type="http://schemas.openxmlformats.org/officeDocument/2006/relationships/externalLink" Target="externalLinks/externalLink24.xml" /><Relationship Id="rId60" Type="http://schemas.openxmlformats.org/officeDocument/2006/relationships/externalLink" Target="externalLinks/externalLink25.xml" /><Relationship Id="rId6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475"/>
          <c:y val="0.0805"/>
          <c:w val="0.5465"/>
          <c:h val="0.83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transfery ze státního rozpočtu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transfery od hl.města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'graf příjmy'!$A$19:$A$22</c:f>
              <c:strCache/>
            </c:strRef>
          </c:cat>
          <c:val>
            <c:numRef>
              <c:f>'graf příjmy'!$B$19:$B$22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5"/>
          <c:y val="0.077"/>
          <c:w val="0.568"/>
          <c:h val="0.82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'graf výdaje'!$A$8:$A$14</c:f>
              <c:strCache/>
            </c:strRef>
          </c:cat>
          <c:val>
            <c:numRef>
              <c:f>'graf výdaje'!$B$8:$B$14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0.8685</cdr:x>
      <cdr:y>0.03725</cdr:y>
    </cdr:from>
    <cdr:to>
      <cdr:x>0.87525</cdr:x>
      <cdr:y>0.048</cdr:y>
    </cdr:to>
    <cdr:sp fLocksText="0">
      <cdr:nvSpPr>
        <cdr:cNvPr id="1" name="TextovéPole 2"/>
        <cdr:cNvSpPr txBox="1">
          <a:spLocks noChangeArrowheads="1"/>
        </cdr:cNvSpPr>
      </cdr:nvSpPr>
      <cdr:spPr>
        <a:xfrm>
          <a:off x="7400925" y="180975"/>
          <a:ext cx="57150" cy="57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0.86975</cdr:x>
      <cdr:y>-0.00075</cdr:y>
    </cdr:from>
    <cdr:to>
      <cdr:x>1</cdr:x>
      <cdr:y>0.05325</cdr:y>
    </cdr:to>
    <cdr:sp fLocksText="0">
      <cdr:nvSpPr>
        <cdr:cNvPr id="2" name="TextovéPole 3"/>
        <cdr:cNvSpPr txBox="1">
          <a:spLocks noChangeArrowheads="1"/>
        </cdr:cNvSpPr>
      </cdr:nvSpPr>
      <cdr:spPr>
        <a:xfrm>
          <a:off x="7410450" y="0"/>
          <a:ext cx="11715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24</xdr:row>
      <xdr:rowOff>9525</xdr:rowOff>
    </xdr:to>
    <xdr:graphicFrame>
      <xdr:nvGraphicFramePr>
        <xdr:cNvPr id="1" name="Graf 1"/>
        <xdr:cNvGraphicFramePr/>
      </xdr:nvGraphicFramePr>
      <xdr:xfrm>
        <a:off x="0" y="0"/>
        <a:ext cx="85248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2047875</xdr:colOff>
      <xdr:row>0</xdr:row>
      <xdr:rowOff>76200</xdr:rowOff>
    </xdr:from>
    <xdr:ext cx="942975" cy="228600"/>
    <xdr:sp fLocksText="0">
      <xdr:nvSpPr>
        <xdr:cNvPr id="2" name="TextovéPole 3"/>
        <xdr:cNvSpPr txBox="1">
          <a:spLocks noChangeArrowheads="1"/>
        </xdr:cNvSpPr>
      </xdr:nvSpPr>
      <xdr:spPr>
        <a:xfrm>
          <a:off x="6696075" y="76200"/>
          <a:ext cx="942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</xdr:col>
      <xdr:colOff>685800</xdr:colOff>
      <xdr:row>1</xdr:row>
      <xdr:rowOff>152400</xdr:rowOff>
    </xdr:from>
    <xdr:to>
      <xdr:col>5</xdr:col>
      <xdr:colOff>952500</xdr:colOff>
      <xdr:row>3</xdr:row>
      <xdr:rowOff>104775</xdr:rowOff>
    </xdr:to>
    <xdr:sp fLocksText="0">
      <xdr:nvSpPr>
        <xdr:cNvPr id="3" name="TextovéPole 4"/>
        <xdr:cNvSpPr txBox="1">
          <a:spLocks noChangeArrowheads="1"/>
        </xdr:cNvSpPr>
      </xdr:nvSpPr>
      <xdr:spPr>
        <a:xfrm>
          <a:off x="11401425" y="781050"/>
          <a:ext cx="2667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0</xdr:colOff>
      <xdr:row>28</xdr:row>
      <xdr:rowOff>0</xdr:rowOff>
    </xdr:to>
    <xdr:graphicFrame>
      <xdr:nvGraphicFramePr>
        <xdr:cNvPr id="1" name="Graf 2"/>
        <xdr:cNvGraphicFramePr/>
      </xdr:nvGraphicFramePr>
      <xdr:xfrm>
        <a:off x="9525" y="0"/>
        <a:ext cx="94583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12%20a%20v&#253;hled%20do%202016\KM&#268;\072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12%20a%20v&#253;hled%20do%202016\OVS\091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12%20a%20v&#253;hled%20do%202016\OVS\092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12%20a%20v&#253;hled%20do%202016\OVS\101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12%20a%20v&#253;hled%20do%202016\RIZ\093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12%20a%20v&#253;hled%20do%202016\OIV\032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12%20a%20v&#253;hled%20do%202016\O&#381;I\013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2012\P&#345;ipravovan&#253;%20rozpo&#269;et%202012\OSS\083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2012\P&#345;ipravovan&#253;%20rozpo&#269;et%202012\OSK\CSOP,%20ZZ%20Sm&#237;chov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2012\P&#345;ipravovan&#253;%20rozpo&#269;et%202012\OMI\investice%202012%20platn&#253;%20k%20%20%206%20%2012%20%20%20201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2012\P&#345;ipravovan&#253;%20rozpo&#269;et%202012\OOS\06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12%20a%20v&#253;hled%20do%202016\KM&#268;\092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2012\P&#345;ipravovan&#253;%20rozpo&#269;et%202012\OEK\090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2012\P&#345;ipravovan&#253;%20rozpo&#269;et%202012\OEK\1009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2012\P&#345;ipravovan&#253;%20rozpo&#269;et%202012\OMI\084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2012\P&#345;ipravovan&#253;%20rozpo&#269;et%202012\KTA\0926SF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2012\P&#345;ipravovan&#253;%20rozpo&#269;et%202012\ORO\0145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2012\P&#345;ipravovan&#253;%20rozpo&#269;et%202012\OMI\0442%20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12%20a%20v&#253;hled%20do%202016\KTA\062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12%20a%20v&#253;hled%20do%202016\KTA\0926%20projekt%20z%20EU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12%20a%20v&#253;hled%20do%202016\OEK\1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12%20a%20v&#253;hled%20do%202016\OSO\09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12%20a%20v&#253;hled%20do%202016\O&#352;K\0404%20opravy%20a%20udr&#382;ov&#225;n&#237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12%20a%20v&#253;hled%20do%202016\O&#352;K\04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12%20a%20v&#253;hled%20do%202016\O&#352;K\0604,KK%20Po&#353;tov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725"/>
    </sheetNames>
    <sheetDataSet>
      <sheetData sheetId="0">
        <row r="3">
          <cell r="D3">
            <v>40</v>
          </cell>
        </row>
        <row r="4">
          <cell r="D4">
            <v>20</v>
          </cell>
        </row>
        <row r="7">
          <cell r="D7">
            <v>60</v>
          </cell>
        </row>
        <row r="9">
          <cell r="D9">
            <v>20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912"/>
    </sheetNames>
    <sheetDataSet>
      <sheetData sheetId="0">
        <row r="3">
          <cell r="C3">
            <v>20</v>
          </cell>
        </row>
        <row r="5">
          <cell r="C5">
            <v>70</v>
          </cell>
        </row>
        <row r="6">
          <cell r="C6">
            <v>33</v>
          </cell>
        </row>
        <row r="7">
          <cell r="C7">
            <v>5</v>
          </cell>
        </row>
        <row r="8">
          <cell r="C8">
            <v>500</v>
          </cell>
        </row>
        <row r="9">
          <cell r="C9">
            <v>2010</v>
          </cell>
        </row>
        <row r="10">
          <cell r="C10">
            <v>2046</v>
          </cell>
        </row>
        <row r="13">
          <cell r="C13">
            <v>450</v>
          </cell>
        </row>
        <row r="14">
          <cell r="C14">
            <v>95</v>
          </cell>
        </row>
        <row r="15">
          <cell r="C15">
            <v>2000</v>
          </cell>
        </row>
        <row r="16">
          <cell r="C16">
            <v>3000</v>
          </cell>
        </row>
        <row r="17">
          <cell r="C17">
            <v>1500</v>
          </cell>
        </row>
        <row r="18">
          <cell r="C18">
            <v>1.5</v>
          </cell>
        </row>
        <row r="21">
          <cell r="C21">
            <v>1598</v>
          </cell>
        </row>
        <row r="22">
          <cell r="B22">
            <v>600</v>
          </cell>
          <cell r="C22">
            <v>2000</v>
          </cell>
        </row>
        <row r="23">
          <cell r="C23">
            <v>590</v>
          </cell>
        </row>
        <row r="24">
          <cell r="C24">
            <v>1150</v>
          </cell>
        </row>
        <row r="25">
          <cell r="C25">
            <v>18000</v>
          </cell>
        </row>
        <row r="26">
          <cell r="C26">
            <v>17710</v>
          </cell>
        </row>
        <row r="29">
          <cell r="C29">
            <v>4885.5</v>
          </cell>
        </row>
        <row r="30">
          <cell r="C30">
            <v>200</v>
          </cell>
        </row>
        <row r="36">
          <cell r="C36">
            <v>26</v>
          </cell>
        </row>
        <row r="37">
          <cell r="C37">
            <v>30</v>
          </cell>
        </row>
        <row r="39">
          <cell r="C39">
            <v>100</v>
          </cell>
        </row>
        <row r="40">
          <cell r="C40">
            <v>1300</v>
          </cell>
        </row>
        <row r="41">
          <cell r="C41">
            <v>500</v>
          </cell>
        </row>
        <row r="42">
          <cell r="C42">
            <v>20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924"/>
    </sheetNames>
    <sheetDataSet>
      <sheetData sheetId="0">
        <row r="3">
          <cell r="B3">
            <v>2000</v>
          </cell>
        </row>
        <row r="4">
          <cell r="B4">
            <v>3000</v>
          </cell>
        </row>
        <row r="7">
          <cell r="B7">
            <v>2590</v>
          </cell>
        </row>
        <row r="8">
          <cell r="B8">
            <v>12230</v>
          </cell>
        </row>
        <row r="9">
          <cell r="B9">
            <v>5789</v>
          </cell>
        </row>
        <row r="10">
          <cell r="B10">
            <v>14793</v>
          </cell>
        </row>
        <row r="13">
          <cell r="B13">
            <v>500</v>
          </cell>
        </row>
        <row r="19">
          <cell r="B19">
            <v>1500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012"/>
    </sheetNames>
    <sheetDataSet>
      <sheetData sheetId="0">
        <row r="3">
          <cell r="B3">
            <v>280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935"/>
    </sheetNames>
    <sheetDataSet>
      <sheetData sheetId="0">
        <row r="3">
          <cell r="B3">
            <v>1000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032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 0612"/>
    </sheetNames>
    <sheetDataSet>
      <sheetData sheetId="0">
        <row r="4">
          <cell r="B4">
            <v>1200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0838 "/>
    </sheetNames>
    <sheetDataSet>
      <sheetData sheetId="0">
        <row r="21">
          <cell r="D21">
            <v>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SOP,ZZ Smíchov "/>
    </sheetNames>
    <sheetDataSet>
      <sheetData sheetId="0">
        <row r="29">
          <cell r="B29">
            <v>22178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umář"/>
      <sheetName val="02- 09"/>
    </sheetNames>
    <sheetDataSet>
      <sheetData sheetId="1">
        <row r="12">
          <cell r="G12">
            <v>6000</v>
          </cell>
        </row>
        <row r="16">
          <cell r="G16">
            <v>2000</v>
          </cell>
        </row>
        <row r="17">
          <cell r="G17">
            <v>3500</v>
          </cell>
        </row>
        <row r="18">
          <cell r="G18">
            <v>5000</v>
          </cell>
        </row>
        <row r="63">
          <cell r="G63">
            <v>9410.8</v>
          </cell>
        </row>
        <row r="91">
          <cell r="G91">
            <v>2900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0608 "/>
    </sheetNames>
    <sheetDataSet>
      <sheetData sheetId="0">
        <row r="5">
          <cell r="B5">
            <v>58</v>
          </cell>
        </row>
        <row r="8">
          <cell r="B8">
            <v>55</v>
          </cell>
        </row>
        <row r="11">
          <cell r="B11">
            <v>9</v>
          </cell>
        </row>
        <row r="14">
          <cell r="B14">
            <v>190</v>
          </cell>
        </row>
        <row r="17">
          <cell r="B17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925 "/>
    </sheetNames>
    <sheetDataSet>
      <sheetData sheetId="0">
        <row r="8">
          <cell r="B8">
            <v>350</v>
          </cell>
        </row>
        <row r="9">
          <cell r="B9">
            <v>900</v>
          </cell>
        </row>
        <row r="12">
          <cell r="B12">
            <v>1000</v>
          </cell>
        </row>
        <row r="15">
          <cell r="B15">
            <v>2000</v>
          </cell>
        </row>
        <row r="18">
          <cell r="C18">
            <v>600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0909"/>
    </sheetNames>
    <sheetDataSet>
      <sheetData sheetId="0">
        <row r="3">
          <cell r="B3">
            <v>2490</v>
          </cell>
        </row>
        <row r="4">
          <cell r="B4">
            <v>360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 1009"/>
    </sheetNames>
    <sheetDataSet>
      <sheetData sheetId="0">
        <row r="3">
          <cell r="B3">
            <v>165</v>
          </cell>
          <cell r="C3">
            <v>3</v>
          </cell>
        </row>
        <row r="6">
          <cell r="D6">
            <v>35135.5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říjmy"/>
      <sheetName val="výdaje"/>
      <sheetName val="zdroj krytí"/>
      <sheetName val="investiční výdaje"/>
      <sheetName val="odpisy"/>
      <sheetName val="zdaň.č."/>
      <sheetName val="příjmy výhled"/>
      <sheetName val="výdaje výhled"/>
      <sheetName val="01"/>
      <sheetName val="0205-0202"/>
      <sheetName val="0302,0321"/>
      <sheetName val="0842"/>
    </sheetNames>
    <sheetDataSet>
      <sheetData sheetId="11">
        <row r="17">
          <cell r="C17">
            <v>1525.5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0926"/>
    </sheetNames>
    <sheetDataSet>
      <sheetData sheetId="0">
        <row r="3">
          <cell r="C3">
            <v>2027.1</v>
          </cell>
        </row>
        <row r="5">
          <cell r="C5">
            <v>15</v>
          </cell>
        </row>
        <row r="7">
          <cell r="B7">
            <v>180</v>
          </cell>
          <cell r="C7">
            <v>4055.4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0129"/>
    </sheetNames>
    <sheetDataSet>
      <sheetData sheetId="0">
        <row r="5">
          <cell r="C5">
            <v>2820</v>
          </cell>
        </row>
        <row r="6">
          <cell r="C6">
            <v>2000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0442"/>
    </sheetNames>
    <sheetDataSet>
      <sheetData sheetId="0">
        <row r="6">
          <cell r="C6">
            <v>30920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říjmy"/>
      <sheetName val="výdaje"/>
      <sheetName val="zdroj krytí"/>
      <sheetName val="investiční výdaje"/>
      <sheetName val="odpisy"/>
      <sheetName val="zdaň.č."/>
      <sheetName val="příjmy výhled"/>
      <sheetName val="výdaje výhled"/>
      <sheetName val="01"/>
      <sheetName val="0205-0202"/>
      <sheetName val="0302,0321"/>
      <sheetName val="0400,0413,0421"/>
      <sheetName val="0626"/>
    </sheetNames>
    <sheetDataSet>
      <sheetData sheetId="12">
        <row r="3">
          <cell r="B3">
            <v>195</v>
          </cell>
        </row>
        <row r="5">
          <cell r="B5">
            <v>50</v>
          </cell>
        </row>
        <row r="6">
          <cell r="B6">
            <v>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926 EU"/>
    </sheetNames>
    <sheetDataSet>
      <sheetData sheetId="0">
        <row r="5">
          <cell r="B5">
            <v>2000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 100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říjmy"/>
      <sheetName val="výdaje"/>
      <sheetName val="zdroj krytí"/>
      <sheetName val="investiční výdaje"/>
      <sheetName val="odpisy"/>
      <sheetName val="zdaň.č."/>
      <sheetName val="příjmy výhled"/>
      <sheetName val="výdaje výhled"/>
      <sheetName val="01"/>
      <sheetName val="0205-0202"/>
      <sheetName val="0302,0321"/>
      <sheetName val="0400,0413,0421"/>
      <sheetName val="0901"/>
    </sheetNames>
    <sheetDataSet>
      <sheetData sheetId="12">
        <row r="3">
          <cell r="B3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0404"/>
      <sheetName val="List1"/>
    </sheetNames>
    <sheetDataSet>
      <sheetData sheetId="0">
        <row r="4">
          <cell r="B4">
            <v>400</v>
          </cell>
          <cell r="C4">
            <v>700</v>
          </cell>
        </row>
        <row r="7">
          <cell r="B7">
            <v>5500</v>
          </cell>
          <cell r="C7">
            <v>13650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 0404"/>
    </sheetNames>
    <sheetDataSet>
      <sheetData sheetId="0">
        <row r="8">
          <cell r="C8">
            <v>30</v>
          </cell>
          <cell r="D8">
            <v>1000</v>
          </cell>
        </row>
        <row r="10">
          <cell r="C10">
            <v>350</v>
          </cell>
        </row>
        <row r="11">
          <cell r="B11">
            <v>25</v>
          </cell>
          <cell r="C11">
            <v>25</v>
          </cell>
        </row>
        <row r="12">
          <cell r="C12">
            <v>40</v>
          </cell>
        </row>
        <row r="18">
          <cell r="C18">
            <v>150</v>
          </cell>
        </row>
        <row r="19">
          <cell r="C19">
            <v>1030</v>
          </cell>
        </row>
        <row r="23">
          <cell r="B23">
            <v>150</v>
          </cell>
          <cell r="C23">
            <v>1500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604, KK Poštovka"/>
    </sheetNames>
    <sheetDataSet>
      <sheetData sheetId="0">
        <row r="3">
          <cell r="D3">
            <v>10</v>
          </cell>
        </row>
        <row r="6">
          <cell r="C6">
            <v>630</v>
          </cell>
          <cell r="H6">
            <v>2880</v>
          </cell>
        </row>
        <row r="8">
          <cell r="F8">
            <v>200</v>
          </cell>
        </row>
        <row r="12">
          <cell r="G12">
            <v>50</v>
          </cell>
        </row>
        <row r="16">
          <cell r="G16">
            <v>805</v>
          </cell>
        </row>
        <row r="26">
          <cell r="C26">
            <v>1827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SheetLayoutView="100" workbookViewId="0" topLeftCell="A1">
      <selection activeCell="I44" sqref="I44"/>
    </sheetView>
  </sheetViews>
  <sheetFormatPr defaultColWidth="9.00390625" defaultRowHeight="12.75"/>
  <cols>
    <col min="1" max="1" width="11.625" style="597" customWidth="1"/>
    <col min="2" max="2" width="14.125" style="597" customWidth="1"/>
    <col min="3" max="3" width="52.25390625" style="597" customWidth="1"/>
    <col min="4" max="4" width="16.125" style="597" customWidth="1"/>
    <col min="5" max="5" width="11.875" style="597" hidden="1" customWidth="1"/>
    <col min="6" max="6" width="0.12890625" style="597" customWidth="1"/>
    <col min="7" max="7" width="16.125" style="597" customWidth="1"/>
    <col min="8" max="8" width="14.375" style="597" customWidth="1"/>
    <col min="9" max="16384" width="9.125" style="597" customWidth="1"/>
  </cols>
  <sheetData>
    <row r="1" spans="1:7" ht="46.5" customHeight="1" thickBot="1">
      <c r="A1" s="1274" t="s">
        <v>28</v>
      </c>
      <c r="B1" s="1275"/>
      <c r="C1" s="1275"/>
      <c r="D1" s="1275"/>
      <c r="E1" s="1275"/>
      <c r="F1" s="1275"/>
      <c r="G1" s="619" t="s">
        <v>294</v>
      </c>
    </row>
    <row r="2" spans="1:7" ht="30.75" customHeight="1">
      <c r="A2" s="1278" t="s">
        <v>109</v>
      </c>
      <c r="B2" s="1279"/>
      <c r="C2" s="1279"/>
      <c r="D2" s="1271" t="s">
        <v>642</v>
      </c>
      <c r="E2" s="1270" t="s">
        <v>441</v>
      </c>
      <c r="F2" s="1268" t="s">
        <v>442</v>
      </c>
      <c r="G2" s="1266" t="s">
        <v>417</v>
      </c>
    </row>
    <row r="3" spans="1:7" ht="22.5" customHeight="1">
      <c r="A3" s="1276" t="s">
        <v>620</v>
      </c>
      <c r="B3" s="1277" t="s">
        <v>509</v>
      </c>
      <c r="C3" s="1277"/>
      <c r="D3" s="1272"/>
      <c r="E3" s="1269"/>
      <c r="F3" s="1269"/>
      <c r="G3" s="1267"/>
    </row>
    <row r="4" spans="1:7" ht="22.5" customHeight="1">
      <c r="A4" s="1276"/>
      <c r="B4" s="588" t="s">
        <v>621</v>
      </c>
      <c r="C4" s="588" t="s">
        <v>538</v>
      </c>
      <c r="D4" s="1273"/>
      <c r="E4" s="1269"/>
      <c r="F4" s="1269"/>
      <c r="G4" s="1267"/>
    </row>
    <row r="5" spans="1:7" ht="18" customHeight="1">
      <c r="A5" s="1251" t="s">
        <v>623</v>
      </c>
      <c r="B5" s="601">
        <v>1332</v>
      </c>
      <c r="C5" s="602" t="s">
        <v>119</v>
      </c>
      <c r="D5" s="1216">
        <v>5</v>
      </c>
      <c r="E5" s="603">
        <v>5</v>
      </c>
      <c r="F5" s="603">
        <v>3</v>
      </c>
      <c r="G5" s="609">
        <v>5</v>
      </c>
    </row>
    <row r="6" spans="1:7" ht="18" customHeight="1">
      <c r="A6" s="1252"/>
      <c r="B6" s="600">
        <v>1341</v>
      </c>
      <c r="C6" s="597" t="s">
        <v>112</v>
      </c>
      <c r="D6" s="1217">
        <v>2800</v>
      </c>
      <c r="E6" s="598">
        <v>2800</v>
      </c>
      <c r="F6" s="598">
        <v>2335.3</v>
      </c>
      <c r="G6" s="610">
        <v>2800</v>
      </c>
    </row>
    <row r="7" spans="1:7" ht="18" customHeight="1">
      <c r="A7" s="1252"/>
      <c r="B7" s="600">
        <v>1342</v>
      </c>
      <c r="C7" s="597" t="s">
        <v>71</v>
      </c>
      <c r="D7" s="1217">
        <v>500</v>
      </c>
      <c r="E7" s="598">
        <v>500</v>
      </c>
      <c r="F7" s="598">
        <v>460.9</v>
      </c>
      <c r="G7" s="610">
        <v>500</v>
      </c>
    </row>
    <row r="8" spans="1:7" ht="18" customHeight="1">
      <c r="A8" s="1252"/>
      <c r="B8" s="600">
        <v>1343</v>
      </c>
      <c r="C8" s="597" t="s">
        <v>113</v>
      </c>
      <c r="D8" s="1217">
        <v>8500</v>
      </c>
      <c r="E8" s="598">
        <v>8500</v>
      </c>
      <c r="F8" s="598">
        <v>7627.1</v>
      </c>
      <c r="G8" s="610">
        <v>8500</v>
      </c>
    </row>
    <row r="9" spans="1:7" ht="18" customHeight="1">
      <c r="A9" s="1252"/>
      <c r="B9" s="600">
        <v>1344</v>
      </c>
      <c r="C9" s="597" t="s">
        <v>114</v>
      </c>
      <c r="D9" s="1217">
        <v>224.5</v>
      </c>
      <c r="E9" s="598">
        <v>224.5</v>
      </c>
      <c r="F9" s="598">
        <v>48.3</v>
      </c>
      <c r="G9" s="610">
        <v>50</v>
      </c>
    </row>
    <row r="10" spans="1:7" ht="18" customHeight="1">
      <c r="A10" s="1252"/>
      <c r="B10" s="600">
        <v>1345</v>
      </c>
      <c r="C10" s="597" t="s">
        <v>115</v>
      </c>
      <c r="D10" s="1217">
        <v>600</v>
      </c>
      <c r="E10" s="598">
        <v>600</v>
      </c>
      <c r="F10" s="598">
        <v>620.8</v>
      </c>
      <c r="G10" s="610">
        <v>600</v>
      </c>
    </row>
    <row r="11" spans="1:7" ht="18" customHeight="1">
      <c r="A11" s="1252"/>
      <c r="B11" s="600">
        <v>1347</v>
      </c>
      <c r="C11" s="597" t="s">
        <v>378</v>
      </c>
      <c r="D11" s="1217">
        <v>16000</v>
      </c>
      <c r="E11" s="598">
        <v>16000</v>
      </c>
      <c r="F11" s="598">
        <v>10498.5</v>
      </c>
      <c r="G11" s="610">
        <v>16000</v>
      </c>
    </row>
    <row r="12" spans="1:7" ht="18" customHeight="1">
      <c r="A12" s="1252"/>
      <c r="B12" s="600">
        <v>1351</v>
      </c>
      <c r="C12" s="597" t="s">
        <v>140</v>
      </c>
      <c r="D12" s="1217">
        <v>6500</v>
      </c>
      <c r="E12" s="598">
        <v>6750</v>
      </c>
      <c r="F12" s="598">
        <v>5031.8</v>
      </c>
      <c r="G12" s="610">
        <v>4000</v>
      </c>
    </row>
    <row r="13" spans="1:7" ht="18" customHeight="1">
      <c r="A13" s="1252"/>
      <c r="B13" s="600">
        <v>1361</v>
      </c>
      <c r="C13" s="597" t="s">
        <v>70</v>
      </c>
      <c r="D13" s="1217">
        <v>18000</v>
      </c>
      <c r="E13" s="598">
        <v>18000</v>
      </c>
      <c r="F13" s="598">
        <v>10511.1</v>
      </c>
      <c r="G13" s="610">
        <v>15500</v>
      </c>
    </row>
    <row r="14" spans="1:7" ht="18" customHeight="1">
      <c r="A14" s="1252"/>
      <c r="B14" s="618">
        <v>1511</v>
      </c>
      <c r="C14" s="604" t="s">
        <v>72</v>
      </c>
      <c r="D14" s="1218">
        <v>52000</v>
      </c>
      <c r="E14" s="608">
        <v>52000</v>
      </c>
      <c r="F14" s="608">
        <v>40839.6</v>
      </c>
      <c r="G14" s="617">
        <v>55000</v>
      </c>
    </row>
    <row r="15" spans="1:7" ht="26.25" customHeight="1">
      <c r="A15" s="1252"/>
      <c r="B15" s="1249" t="s">
        <v>622</v>
      </c>
      <c r="C15" s="1250"/>
      <c r="D15" s="1219">
        <f>SUM(D5:D14)</f>
        <v>105129.5</v>
      </c>
      <c r="E15" s="605">
        <f>SUM(E5:E14)</f>
        <v>105379.5</v>
      </c>
      <c r="F15" s="605">
        <f>SUM(F5:F14)</f>
        <v>77976.4</v>
      </c>
      <c r="G15" s="611">
        <f>SUM(G5:G14)</f>
        <v>102955</v>
      </c>
    </row>
    <row r="16" spans="1:7" ht="18" customHeight="1" hidden="1">
      <c r="A16" s="1256" t="s">
        <v>624</v>
      </c>
      <c r="B16" s="600">
        <v>2111</v>
      </c>
      <c r="C16" s="597" t="s">
        <v>130</v>
      </c>
      <c r="D16" s="1217">
        <v>0</v>
      </c>
      <c r="E16" s="598">
        <v>0</v>
      </c>
      <c r="F16" s="433">
        <v>37.3</v>
      </c>
      <c r="G16" s="610">
        <v>0</v>
      </c>
    </row>
    <row r="17" spans="1:7" ht="18" customHeight="1" hidden="1">
      <c r="A17" s="1257"/>
      <c r="B17" s="600" t="s">
        <v>632</v>
      </c>
      <c r="C17" s="599" t="s">
        <v>628</v>
      </c>
      <c r="D17" s="1220">
        <v>0</v>
      </c>
      <c r="E17" s="433">
        <v>1080.9</v>
      </c>
      <c r="F17" s="433">
        <v>1227.5</v>
      </c>
      <c r="G17" s="612">
        <v>0</v>
      </c>
    </row>
    <row r="18" spans="1:7" ht="18" customHeight="1">
      <c r="A18" s="1257"/>
      <c r="B18" s="600">
        <v>2141</v>
      </c>
      <c r="C18" s="597" t="s">
        <v>73</v>
      </c>
      <c r="D18" s="1217">
        <v>5000</v>
      </c>
      <c r="E18" s="598">
        <v>5000</v>
      </c>
      <c r="F18" s="598">
        <v>2272.8</v>
      </c>
      <c r="G18" s="610">
        <v>3500</v>
      </c>
    </row>
    <row r="19" spans="1:7" ht="14.25" customHeight="1">
      <c r="A19" s="1257"/>
      <c r="B19" s="600" t="s">
        <v>631</v>
      </c>
      <c r="C19" s="597" t="s">
        <v>74</v>
      </c>
      <c r="D19" s="1217">
        <v>1000</v>
      </c>
      <c r="E19" s="598">
        <v>1000</v>
      </c>
      <c r="F19" s="598">
        <v>934.6</v>
      </c>
      <c r="G19" s="610">
        <v>1230</v>
      </c>
    </row>
    <row r="20" spans="1:7" ht="18" customHeight="1" hidden="1">
      <c r="A20" s="1257"/>
      <c r="B20" s="600">
        <v>2122</v>
      </c>
      <c r="C20" s="597" t="s">
        <v>443</v>
      </c>
      <c r="D20" s="1217">
        <v>0</v>
      </c>
      <c r="E20" s="598">
        <v>35.8</v>
      </c>
      <c r="F20" s="598">
        <v>35.8</v>
      </c>
      <c r="G20" s="610">
        <v>0</v>
      </c>
    </row>
    <row r="21" spans="1:7" ht="18" customHeight="1" hidden="1">
      <c r="A21" s="1257"/>
      <c r="B21" s="600">
        <v>2221</v>
      </c>
      <c r="C21" s="597" t="s">
        <v>629</v>
      </c>
      <c r="D21" s="1217">
        <v>0</v>
      </c>
      <c r="E21" s="598">
        <v>-1510.2</v>
      </c>
      <c r="F21" s="598">
        <v>-1510.1</v>
      </c>
      <c r="G21" s="610">
        <v>0</v>
      </c>
    </row>
    <row r="22" spans="1:7" ht="18" customHeight="1" hidden="1">
      <c r="A22" s="1257"/>
      <c r="B22" s="600">
        <v>2229</v>
      </c>
      <c r="C22" s="597" t="s">
        <v>29</v>
      </c>
      <c r="D22" s="1217">
        <v>0</v>
      </c>
      <c r="E22" s="598">
        <v>0</v>
      </c>
      <c r="F22" s="598">
        <v>245</v>
      </c>
      <c r="G22" s="610">
        <v>0</v>
      </c>
    </row>
    <row r="23" spans="1:7" ht="18" customHeight="1" hidden="1">
      <c r="A23" s="1257"/>
      <c r="B23" s="600">
        <v>2322</v>
      </c>
      <c r="C23" s="597" t="s">
        <v>141</v>
      </c>
      <c r="D23" s="1217">
        <v>0</v>
      </c>
      <c r="E23" s="598"/>
      <c r="F23" s="598">
        <v>130.7</v>
      </c>
      <c r="G23" s="610">
        <v>0</v>
      </c>
    </row>
    <row r="24" spans="1:7" ht="18" customHeight="1">
      <c r="A24" s="1257"/>
      <c r="B24" s="600" t="s">
        <v>633</v>
      </c>
      <c r="C24" s="597" t="s">
        <v>312</v>
      </c>
      <c r="D24" s="1217">
        <v>1000</v>
      </c>
      <c r="E24" s="598">
        <v>1000</v>
      </c>
      <c r="F24" s="598">
        <v>5829</v>
      </c>
      <c r="G24" s="610">
        <v>2500</v>
      </c>
    </row>
    <row r="25" spans="1:7" ht="18" customHeight="1">
      <c r="A25" s="1257"/>
      <c r="B25" s="600">
        <v>2324</v>
      </c>
      <c r="C25" s="597" t="s">
        <v>75</v>
      </c>
      <c r="D25" s="1217">
        <v>0</v>
      </c>
      <c r="E25" s="598">
        <v>15.1</v>
      </c>
      <c r="F25" s="598">
        <v>15.1</v>
      </c>
      <c r="G25" s="610">
        <v>100</v>
      </c>
    </row>
    <row r="26" spans="1:7" ht="18" customHeight="1">
      <c r="A26" s="1257"/>
      <c r="B26" s="606">
        <v>2460</v>
      </c>
      <c r="C26" s="604" t="s">
        <v>117</v>
      </c>
      <c r="D26" s="1218">
        <v>180</v>
      </c>
      <c r="E26" s="608">
        <v>180</v>
      </c>
      <c r="F26" s="608">
        <v>259.8</v>
      </c>
      <c r="G26" s="617">
        <v>80</v>
      </c>
    </row>
    <row r="27" spans="1:7" ht="26.25" customHeight="1">
      <c r="A27" s="1258"/>
      <c r="B27" s="1249" t="s">
        <v>627</v>
      </c>
      <c r="C27" s="1261"/>
      <c r="D27" s="1219">
        <f>SUM(D16:D26)</f>
        <v>7180</v>
      </c>
      <c r="E27" s="605">
        <f>SUM(E16:E26)</f>
        <v>6801.6</v>
      </c>
      <c r="F27" s="605">
        <f>SUM(F16:F26)</f>
        <v>9477.5</v>
      </c>
      <c r="G27" s="611">
        <f>SUM(G16:G26)</f>
        <v>7410</v>
      </c>
    </row>
    <row r="28" spans="1:7" ht="24" customHeight="1">
      <c r="A28" s="1259" t="s">
        <v>76</v>
      </c>
      <c r="B28" s="1260"/>
      <c r="C28" s="1260"/>
      <c r="D28" s="1221">
        <f>D15+D27</f>
        <v>112309.5</v>
      </c>
      <c r="E28" s="607">
        <f>E15+E27</f>
        <v>112181.1</v>
      </c>
      <c r="F28" s="607">
        <f>F15+F27</f>
        <v>87453.9</v>
      </c>
      <c r="G28" s="613">
        <f>G15+G27</f>
        <v>110365</v>
      </c>
    </row>
    <row r="29" spans="1:8" ht="18" customHeight="1" hidden="1">
      <c r="A29" s="1263" t="s">
        <v>625</v>
      </c>
      <c r="B29" s="803">
        <v>4111</v>
      </c>
      <c r="C29" s="804" t="s">
        <v>251</v>
      </c>
      <c r="D29" s="1222">
        <v>0</v>
      </c>
      <c r="E29" s="805">
        <v>7415.4</v>
      </c>
      <c r="F29" s="805">
        <v>9391.7</v>
      </c>
      <c r="G29" s="806">
        <v>0</v>
      </c>
      <c r="H29" s="599"/>
    </row>
    <row r="30" spans="1:8" ht="17.25" customHeight="1">
      <c r="A30" s="1264"/>
      <c r="B30" s="807">
        <v>4112</v>
      </c>
      <c r="C30" s="599" t="s">
        <v>250</v>
      </c>
      <c r="D30" s="1220">
        <v>56166</v>
      </c>
      <c r="E30" s="433">
        <v>56166</v>
      </c>
      <c r="F30" s="433">
        <v>46810</v>
      </c>
      <c r="G30" s="612">
        <v>56447</v>
      </c>
      <c r="H30" s="599"/>
    </row>
    <row r="31" spans="1:8" ht="18" customHeight="1" hidden="1">
      <c r="A31" s="1264"/>
      <c r="B31" s="807">
        <v>4116</v>
      </c>
      <c r="C31" s="599" t="s">
        <v>249</v>
      </c>
      <c r="D31" s="1220">
        <v>0</v>
      </c>
      <c r="E31" s="433">
        <v>102042.4</v>
      </c>
      <c r="F31" s="433">
        <v>89200.4</v>
      </c>
      <c r="G31" s="612">
        <v>0</v>
      </c>
      <c r="H31" s="599"/>
    </row>
    <row r="32" spans="1:8" ht="17.25" customHeight="1">
      <c r="A32" s="1264"/>
      <c r="B32" s="807">
        <v>4121</v>
      </c>
      <c r="C32" s="599" t="s">
        <v>252</v>
      </c>
      <c r="D32" s="1220">
        <v>265067</v>
      </c>
      <c r="E32" s="433">
        <v>324968.5</v>
      </c>
      <c r="F32" s="433">
        <v>281205.4</v>
      </c>
      <c r="G32" s="612">
        <v>208070</v>
      </c>
      <c r="H32" s="599"/>
    </row>
    <row r="33" spans="1:8" ht="18" customHeight="1" hidden="1">
      <c r="A33" s="1264"/>
      <c r="B33" s="807">
        <v>4122</v>
      </c>
      <c r="C33" s="599" t="s">
        <v>313</v>
      </c>
      <c r="D33" s="1220">
        <v>0</v>
      </c>
      <c r="E33" s="433">
        <v>2491.6</v>
      </c>
      <c r="F33" s="433">
        <v>2152.3</v>
      </c>
      <c r="G33" s="612">
        <v>0</v>
      </c>
      <c r="H33" s="599"/>
    </row>
    <row r="34" spans="1:8" ht="18" customHeight="1" hidden="1">
      <c r="A34" s="1264"/>
      <c r="B34" s="807">
        <v>4129</v>
      </c>
      <c r="C34" s="599" t="s">
        <v>26</v>
      </c>
      <c r="D34" s="1220">
        <v>0</v>
      </c>
      <c r="E34" s="433">
        <v>-480</v>
      </c>
      <c r="F34" s="433">
        <v>-480</v>
      </c>
      <c r="G34" s="612">
        <v>0</v>
      </c>
      <c r="H34" s="599"/>
    </row>
    <row r="35" spans="1:8" ht="17.25" customHeight="1">
      <c r="A35" s="1264"/>
      <c r="B35" s="807">
        <v>4131</v>
      </c>
      <c r="C35" s="599" t="s">
        <v>110</v>
      </c>
      <c r="D35" s="1220">
        <v>235000</v>
      </c>
      <c r="E35" s="433">
        <v>236626.8</v>
      </c>
      <c r="F35" s="433">
        <v>140776.1</v>
      </c>
      <c r="G35" s="612">
        <f>182238.6</f>
        <v>182238.6</v>
      </c>
      <c r="H35" s="599"/>
    </row>
    <row r="36" spans="1:8" ht="18" customHeight="1" hidden="1">
      <c r="A36" s="1264"/>
      <c r="B36" s="807">
        <v>4221</v>
      </c>
      <c r="C36" s="599" t="s">
        <v>630</v>
      </c>
      <c r="D36" s="1220">
        <v>0</v>
      </c>
      <c r="E36" s="433">
        <v>18500</v>
      </c>
      <c r="F36" s="433">
        <v>18500</v>
      </c>
      <c r="G36" s="612">
        <v>0</v>
      </c>
      <c r="H36" s="599"/>
    </row>
    <row r="37" spans="1:8" ht="18" customHeight="1" hidden="1">
      <c r="A37" s="1264"/>
      <c r="B37" s="808">
        <v>4222</v>
      </c>
      <c r="C37" s="809" t="s">
        <v>25</v>
      </c>
      <c r="D37" s="1223">
        <v>0</v>
      </c>
      <c r="E37" s="810">
        <v>-5000</v>
      </c>
      <c r="F37" s="810">
        <v>-5000</v>
      </c>
      <c r="G37" s="614">
        <v>0</v>
      </c>
      <c r="H37" s="599"/>
    </row>
    <row r="38" spans="1:8" ht="26.25" customHeight="1">
      <c r="A38" s="1265"/>
      <c r="B38" s="1249" t="s">
        <v>627</v>
      </c>
      <c r="C38" s="1255"/>
      <c r="D38" s="1219">
        <f>SUM(D29:D37)</f>
        <v>556233</v>
      </c>
      <c r="E38" s="605">
        <f>SUM(E29:E37)</f>
        <v>742730.7</v>
      </c>
      <c r="F38" s="605">
        <f>SUM(F29:F37)</f>
        <v>582555.9</v>
      </c>
      <c r="G38" s="611">
        <f>SUM(G29:G37)</f>
        <v>446755.6</v>
      </c>
      <c r="H38" s="599"/>
    </row>
    <row r="39" spans="1:8" ht="26.25" customHeight="1">
      <c r="A39" s="1259" t="s">
        <v>78</v>
      </c>
      <c r="B39" s="1262"/>
      <c r="C39" s="1262"/>
      <c r="D39" s="1221">
        <f>D28+D38</f>
        <v>668542.5</v>
      </c>
      <c r="E39" s="607">
        <f>E28+E38</f>
        <v>854911.7999999999</v>
      </c>
      <c r="F39" s="607">
        <f>F28+F38</f>
        <v>670009.8</v>
      </c>
      <c r="G39" s="613">
        <f>G28+G38</f>
        <v>557120.6</v>
      </c>
      <c r="H39" s="599"/>
    </row>
    <row r="40" spans="1:9" ht="18" customHeight="1">
      <c r="A40" s="1263" t="s">
        <v>626</v>
      </c>
      <c r="B40" s="803"/>
      <c r="C40" s="804" t="s">
        <v>22</v>
      </c>
      <c r="D40" s="1222">
        <v>76084</v>
      </c>
      <c r="E40" s="805">
        <v>57584</v>
      </c>
      <c r="F40" s="805">
        <v>0</v>
      </c>
      <c r="G40" s="806">
        <v>70000</v>
      </c>
      <c r="H40" s="433"/>
      <c r="I40" s="598"/>
    </row>
    <row r="41" spans="1:8" ht="18" customHeight="1">
      <c r="A41" s="1264"/>
      <c r="B41" s="807"/>
      <c r="C41" s="599" t="s">
        <v>651</v>
      </c>
      <c r="D41" s="1220">
        <v>70.8</v>
      </c>
      <c r="E41" s="433">
        <v>1968</v>
      </c>
      <c r="F41" s="433">
        <v>-105226.9</v>
      </c>
      <c r="G41" s="612">
        <v>40000</v>
      </c>
      <c r="H41" s="599"/>
    </row>
    <row r="42" spans="1:8" ht="18" customHeight="1">
      <c r="A42" s="1264"/>
      <c r="B42" s="807"/>
      <c r="C42" s="599" t="s">
        <v>23</v>
      </c>
      <c r="D42" s="1220">
        <v>1000</v>
      </c>
      <c r="E42" s="433">
        <v>1000</v>
      </c>
      <c r="F42" s="433">
        <v>0</v>
      </c>
      <c r="G42" s="612">
        <v>1000</v>
      </c>
      <c r="H42" s="599"/>
    </row>
    <row r="43" spans="1:8" ht="18" customHeight="1">
      <c r="A43" s="1264"/>
      <c r="B43" s="807"/>
      <c r="C43" s="599" t="s">
        <v>673</v>
      </c>
      <c r="D43" s="1220">
        <v>1406.1</v>
      </c>
      <c r="E43" s="433">
        <v>1406.1</v>
      </c>
      <c r="F43" s="433">
        <v>0</v>
      </c>
      <c r="G43" s="612">
        <v>907</v>
      </c>
      <c r="H43" s="599"/>
    </row>
    <row r="44" spans="1:9" ht="18" customHeight="1">
      <c r="A44" s="1265"/>
      <c r="B44" s="808"/>
      <c r="C44" s="809" t="s">
        <v>24</v>
      </c>
      <c r="D44" s="1223">
        <v>588.6</v>
      </c>
      <c r="E44" s="810">
        <v>733.4</v>
      </c>
      <c r="F44" s="810">
        <v>0</v>
      </c>
      <c r="G44" s="614">
        <v>581.5</v>
      </c>
      <c r="H44" s="433"/>
      <c r="I44" s="598"/>
    </row>
    <row r="45" spans="1:8" ht="33.75" customHeight="1" thickBot="1">
      <c r="A45" s="1253" t="s">
        <v>142</v>
      </c>
      <c r="B45" s="1254"/>
      <c r="C45" s="1254"/>
      <c r="D45" s="1224">
        <f>D39+D40+D41+D42+D43+D44</f>
        <v>747692</v>
      </c>
      <c r="E45" s="615">
        <f>E39+E40+E41+E42+E43+E44</f>
        <v>917603.2999999999</v>
      </c>
      <c r="F45" s="615">
        <f>F39+F40+F41+F42+F44</f>
        <v>564782.9</v>
      </c>
      <c r="G45" s="616">
        <f>G39+G40+G41+G42+G43+G44</f>
        <v>669609.1</v>
      </c>
      <c r="H45" s="598"/>
    </row>
    <row r="46" spans="1:7" ht="38.25" customHeight="1">
      <c r="A46" s="1247" t="s">
        <v>681</v>
      </c>
      <c r="B46" s="1248"/>
      <c r="C46" s="1248"/>
      <c r="D46" s="1248"/>
      <c r="E46" s="1248"/>
      <c r="F46" s="1248"/>
      <c r="G46" s="1248"/>
    </row>
    <row r="47" spans="4:7" ht="15">
      <c r="D47" s="598">
        <f>SUM(D40:D44)</f>
        <v>79149.50000000001</v>
      </c>
      <c r="G47" s="598">
        <f>SUM(G40:G44)</f>
        <v>112488.5</v>
      </c>
    </row>
  </sheetData>
  <sheetProtection/>
  <mergeCells count="19">
    <mergeCell ref="G2:G4"/>
    <mergeCell ref="F2:F4"/>
    <mergeCell ref="E2:E4"/>
    <mergeCell ref="D2:D4"/>
    <mergeCell ref="A29:A38"/>
    <mergeCell ref="A1:F1"/>
    <mergeCell ref="A3:A4"/>
    <mergeCell ref="B3:C3"/>
    <mergeCell ref="A2:C2"/>
    <mergeCell ref="A46:G46"/>
    <mergeCell ref="B15:C15"/>
    <mergeCell ref="A5:A15"/>
    <mergeCell ref="A45:C45"/>
    <mergeCell ref="B38:C38"/>
    <mergeCell ref="A16:A27"/>
    <mergeCell ref="A28:C28"/>
    <mergeCell ref="B27:C27"/>
    <mergeCell ref="A39:C39"/>
    <mergeCell ref="A40:A44"/>
  </mergeCells>
  <printOptions gridLines="1" horizontalCentered="1"/>
  <pageMargins left="0.3" right="0.35" top="0.82" bottom="0.34" header="0.2362204724409449" footer="0.17"/>
  <pageSetup horizontalDpi="600" verticalDpi="600" orientation="portrait" paperSize="9" scale="85" r:id="rId1"/>
  <headerFooter alignWithMargins="0">
    <oddFooter>&amp;L&amp;"Times New Roman,Obyčejné"&amp;8Rozpočet na rok 2012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view="pageBreakPreview" zoomScaleSheetLayoutView="100" workbookViewId="0" topLeftCell="A1">
      <selection activeCell="C24" sqref="C24"/>
    </sheetView>
  </sheetViews>
  <sheetFormatPr defaultColWidth="9.00390625" defaultRowHeight="12.75"/>
  <cols>
    <col min="1" max="1" width="51.75390625" style="17" customWidth="1"/>
    <col min="2" max="3" width="20.75390625" style="17" customWidth="1"/>
    <col min="4" max="16384" width="9.125" style="17" customWidth="1"/>
  </cols>
  <sheetData>
    <row r="1" spans="1:3" ht="37.5" customHeight="1" thickBot="1">
      <c r="A1" s="1377" t="s">
        <v>431</v>
      </c>
      <c r="B1" s="1281"/>
      <c r="C1" s="223" t="s">
        <v>275</v>
      </c>
    </row>
    <row r="2" spans="1:3" ht="30" customHeight="1" thickTop="1">
      <c r="A2" s="1212" t="s">
        <v>525</v>
      </c>
      <c r="B2" s="1213" t="s">
        <v>636</v>
      </c>
      <c r="C2" s="1214" t="s">
        <v>116</v>
      </c>
    </row>
    <row r="3" spans="1:3" ht="27.75" customHeight="1">
      <c r="A3" s="471" t="s">
        <v>695</v>
      </c>
      <c r="B3" s="203">
        <f>'[15] 0612'!$B$4</f>
        <v>1200</v>
      </c>
      <c r="C3" s="169">
        <f>SUM(B3:B3)</f>
        <v>1200</v>
      </c>
    </row>
    <row r="4" spans="1:3" ht="21" customHeight="1" thickBot="1">
      <c r="A4" s="228">
        <v>516</v>
      </c>
      <c r="B4" s="743">
        <f>SUM(B3:B3)</f>
        <v>1200</v>
      </c>
      <c r="C4" s="743">
        <f>SUM(C3:C3)</f>
        <v>1200</v>
      </c>
    </row>
    <row r="5" spans="1:3" ht="30" customHeight="1" thickTop="1">
      <c r="A5" s="872" t="s">
        <v>36</v>
      </c>
      <c r="B5" s="755">
        <f>B4</f>
        <v>1200</v>
      </c>
      <c r="C5" s="755">
        <f>C4</f>
        <v>1200</v>
      </c>
    </row>
    <row r="6" spans="1:3" ht="17.25" customHeight="1">
      <c r="A6" s="518"/>
      <c r="B6" s="519"/>
      <c r="C6" s="519"/>
    </row>
    <row r="7" spans="1:3" ht="39" thickBot="1">
      <c r="A7" s="1173" t="s">
        <v>594</v>
      </c>
      <c r="B7" s="1159" t="s">
        <v>637</v>
      </c>
      <c r="C7" s="80" t="s">
        <v>116</v>
      </c>
    </row>
    <row r="8" spans="1:3" ht="17.25" customHeight="1" thickTop="1">
      <c r="A8" s="1215" t="s">
        <v>526</v>
      </c>
      <c r="B8" s="69">
        <v>500</v>
      </c>
      <c r="C8" s="1160">
        <f>SUM(B8:B8)</f>
        <v>500</v>
      </c>
    </row>
    <row r="9" spans="1:3" ht="17.25" customHeight="1">
      <c r="A9" s="471"/>
      <c r="B9" s="203"/>
      <c r="C9" s="169">
        <f>SUM(B9)</f>
        <v>0</v>
      </c>
    </row>
    <row r="10" spans="1:3" ht="17.25" customHeight="1" thickBot="1">
      <c r="A10" s="228">
        <v>516</v>
      </c>
      <c r="B10" s="743">
        <f>SUM(B8:B9)</f>
        <v>500</v>
      </c>
      <c r="C10" s="743">
        <f>SUM(C8:C9)</f>
        <v>500</v>
      </c>
    </row>
    <row r="11" spans="1:3" ht="27.75" customHeight="1" thickTop="1">
      <c r="A11" s="872" t="s">
        <v>36</v>
      </c>
      <c r="B11" s="755">
        <f>B10</f>
        <v>500</v>
      </c>
      <c r="C11" s="755">
        <f>C10</f>
        <v>500</v>
      </c>
    </row>
  </sheetData>
  <sheetProtection/>
  <mergeCells count="1">
    <mergeCell ref="A1:B1"/>
  </mergeCells>
  <printOptions horizontalCentered="1"/>
  <pageMargins left="0" right="0" top="0.7480314960629921" bottom="0.44" header="0.5118110236220472" footer="0.1968503937007874"/>
  <pageSetup horizontalDpi="600" verticalDpi="600" orientation="portrait" paperSize="9" r:id="rId1"/>
  <headerFooter alignWithMargins="0">
    <oddFooter>&amp;L&amp;"Times New Roman CE,Obyčejné"&amp;8Rozpočet na rok 2012&amp;D&amp;T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SheetLayoutView="100" workbookViewId="0" topLeftCell="A1">
      <selection activeCell="B56" sqref="B56"/>
    </sheetView>
  </sheetViews>
  <sheetFormatPr defaultColWidth="9.00390625" defaultRowHeight="12.75"/>
  <cols>
    <col min="1" max="1" width="39.125" style="17" customWidth="1"/>
    <col min="2" max="3" width="18.625" style="17" customWidth="1"/>
    <col min="4" max="4" width="18.375" style="17" customWidth="1"/>
    <col min="5" max="16384" width="9.125" style="17" customWidth="1"/>
  </cols>
  <sheetData>
    <row r="1" spans="1:4" ht="37.5" customHeight="1">
      <c r="A1" s="1378" t="s">
        <v>429</v>
      </c>
      <c r="B1" s="1255"/>
      <c r="C1" s="1255"/>
      <c r="D1" s="223" t="s">
        <v>395</v>
      </c>
    </row>
    <row r="2" spans="1:4" ht="51.75" thickBot="1">
      <c r="A2" s="126" t="s">
        <v>595</v>
      </c>
      <c r="B2" s="107" t="s">
        <v>164</v>
      </c>
      <c r="C2" s="107" t="s">
        <v>165</v>
      </c>
      <c r="D2" s="236" t="s">
        <v>116</v>
      </c>
    </row>
    <row r="3" spans="1:4" ht="17.25" customHeight="1" thickTop="1">
      <c r="A3" s="318" t="s">
        <v>82</v>
      </c>
      <c r="B3" s="1132"/>
      <c r="C3" s="301">
        <v>234.2</v>
      </c>
      <c r="D3" s="88">
        <f>SUM(B3:C3)</f>
        <v>234.2</v>
      </c>
    </row>
    <row r="4" spans="1:4" ht="17.25" customHeight="1">
      <c r="A4" s="319" t="s">
        <v>41</v>
      </c>
      <c r="B4" s="377"/>
      <c r="C4" s="457">
        <v>0</v>
      </c>
      <c r="D4" s="1131">
        <f>SUM(B4:C4)</f>
        <v>0</v>
      </c>
    </row>
    <row r="5" spans="1:4" ht="17.25" customHeight="1">
      <c r="A5" s="227">
        <v>516</v>
      </c>
      <c r="B5" s="575">
        <f>SUM(B3:B4)</f>
        <v>0</v>
      </c>
      <c r="C5" s="226">
        <f>SUM(C3:C4)</f>
        <v>234.2</v>
      </c>
      <c r="D5" s="199">
        <f>SUM(D3:D4)</f>
        <v>234.2</v>
      </c>
    </row>
    <row r="6" spans="1:4" ht="17.25" customHeight="1">
      <c r="A6" s="227"/>
      <c r="B6" s="345"/>
      <c r="C6" s="91"/>
      <c r="D6" s="147">
        <f>SUM(B6:C6)</f>
        <v>0</v>
      </c>
    </row>
    <row r="7" spans="1:4" ht="17.25" customHeight="1">
      <c r="A7" s="116" t="s">
        <v>145</v>
      </c>
      <c r="B7" s="345">
        <v>0</v>
      </c>
      <c r="C7" s="91"/>
      <c r="D7" s="147">
        <f>SUM(B7:C7)</f>
        <v>0</v>
      </c>
    </row>
    <row r="8" spans="1:4" ht="17.25" customHeight="1">
      <c r="A8" s="227">
        <v>612</v>
      </c>
      <c r="B8" s="1133">
        <f>SUM(B6:B7)</f>
        <v>0</v>
      </c>
      <c r="C8" s="576">
        <f>SUM(C6:C7)</f>
        <v>0</v>
      </c>
      <c r="D8" s="1021">
        <f>SUM(B8:C8)</f>
        <v>0</v>
      </c>
    </row>
    <row r="9" spans="1:4" ht="17.25" customHeight="1">
      <c r="A9" s="227"/>
      <c r="B9" s="101"/>
      <c r="C9" s="94"/>
      <c r="D9" s="144">
        <f>SUM(B9:C9)</f>
        <v>0</v>
      </c>
    </row>
    <row r="10" spans="1:4" ht="17.25" customHeight="1">
      <c r="A10" s="116" t="s">
        <v>144</v>
      </c>
      <c r="B10" s="101">
        <v>0</v>
      </c>
      <c r="C10" s="94"/>
      <c r="D10" s="144">
        <f>SUM(B10:C10)</f>
        <v>0</v>
      </c>
    </row>
    <row r="11" spans="1:4" ht="17.25" customHeight="1" thickBot="1">
      <c r="A11" s="798">
        <v>613</v>
      </c>
      <c r="B11" s="849">
        <f>SUM(B9:B10)</f>
        <v>0</v>
      </c>
      <c r="C11" s="1134">
        <f>SUM(C9:C10)</f>
        <v>0</v>
      </c>
      <c r="D11" s="1027">
        <f>SUM(D9:D10)</f>
        <v>0</v>
      </c>
    </row>
    <row r="12" spans="1:4" ht="26.25" customHeight="1" thickTop="1">
      <c r="A12" s="866" t="s">
        <v>36</v>
      </c>
      <c r="B12" s="853">
        <f>B5+B8+B11</f>
        <v>0</v>
      </c>
      <c r="C12" s="757">
        <f>C5+C8+C11</f>
        <v>234.2</v>
      </c>
      <c r="D12" s="863">
        <f>D5+D8+D11</f>
        <v>234.2</v>
      </c>
    </row>
    <row r="14" spans="1:4" ht="32.25" customHeight="1" thickBot="1">
      <c r="A14" s="126" t="s">
        <v>529</v>
      </c>
      <c r="B14" s="107" t="s">
        <v>358</v>
      </c>
      <c r="C14" s="236" t="s">
        <v>116</v>
      </c>
      <c r="D14" s="224"/>
    </row>
    <row r="15" spans="1:4" ht="14.25" hidden="1" thickBot="1" thickTop="1">
      <c r="A15" s="30"/>
      <c r="B15" s="67"/>
      <c r="C15" s="67">
        <f>B15</f>
        <v>0</v>
      </c>
      <c r="D15" s="224"/>
    </row>
    <row r="16" spans="1:4" ht="14.25" hidden="1" thickBot="1" thickTop="1">
      <c r="A16" s="867">
        <v>513</v>
      </c>
      <c r="B16" s="868">
        <f>SUM(B15)</f>
        <v>0</v>
      </c>
      <c r="C16" s="868">
        <f>SUM(C15)</f>
        <v>0</v>
      </c>
      <c r="D16" s="224"/>
    </row>
    <row r="17" spans="1:4" ht="16.5" customHeight="1" thickTop="1">
      <c r="A17" s="170" t="s">
        <v>83</v>
      </c>
      <c r="B17" s="67">
        <f>'[24]0129'!$C$5</f>
        <v>2820</v>
      </c>
      <c r="C17" s="67">
        <f>SUM(B17)</f>
        <v>2820</v>
      </c>
      <c r="D17" s="224"/>
    </row>
    <row r="18" spans="1:4" ht="17.25" customHeight="1" hidden="1">
      <c r="A18" s="116" t="s">
        <v>41</v>
      </c>
      <c r="B18" s="68">
        <v>0</v>
      </c>
      <c r="C18" s="328">
        <f>B18</f>
        <v>0</v>
      </c>
      <c r="D18" s="224"/>
    </row>
    <row r="19" spans="1:4" ht="17.25" customHeight="1">
      <c r="A19" s="116" t="s">
        <v>41</v>
      </c>
      <c r="B19" s="801">
        <f>'[24]0129'!$C$6</f>
        <v>2000</v>
      </c>
      <c r="C19" s="802">
        <f>SUM(B19)</f>
        <v>2000</v>
      </c>
      <c r="D19" s="224"/>
    </row>
    <row r="20" spans="1:4" ht="17.25" customHeight="1" thickBot="1">
      <c r="A20" s="869">
        <v>516</v>
      </c>
      <c r="B20" s="870">
        <f>SUM(B17:B19)</f>
        <v>4820</v>
      </c>
      <c r="C20" s="870">
        <f>SUM(C17:C19)</f>
        <v>4820</v>
      </c>
      <c r="D20" s="224"/>
    </row>
    <row r="21" spans="1:4" ht="27" customHeight="1" thickTop="1">
      <c r="A21" s="866" t="s">
        <v>36</v>
      </c>
      <c r="B21" s="853">
        <f>SUM(B16,B20)</f>
        <v>4820</v>
      </c>
      <c r="C21" s="871">
        <f>SUM(C17:C19)</f>
        <v>4820</v>
      </c>
      <c r="D21" s="224"/>
    </row>
  </sheetData>
  <sheetProtection/>
  <mergeCells count="1">
    <mergeCell ref="A1:C1"/>
  </mergeCells>
  <printOptions horizontalCentered="1"/>
  <pageMargins left="0" right="0" top="0.7480314960629921" bottom="0.5118110236220472" header="0.5118110236220472" footer="0.1968503937007874"/>
  <pageSetup horizontalDpi="600" verticalDpi="600" orientation="portrait" paperSize="9" r:id="rId1"/>
  <headerFooter alignWithMargins="0">
    <oddFooter>&amp;L&amp;"Times New Roman CE,Obyčejné"&amp;8Rozpočet na rok 2012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SheetLayoutView="100" workbookViewId="0" topLeftCell="A1">
      <selection activeCell="G44" sqref="G44"/>
    </sheetView>
  </sheetViews>
  <sheetFormatPr defaultColWidth="9.00390625" defaultRowHeight="12.75"/>
  <cols>
    <col min="1" max="1" width="35.125" style="225" customWidth="1"/>
    <col min="2" max="8" width="10.375" style="225" customWidth="1"/>
    <col min="9" max="9" width="11.125" style="225" customWidth="1"/>
    <col min="10" max="16384" width="9.125" style="225" customWidth="1"/>
  </cols>
  <sheetData>
    <row r="1" spans="1:8" ht="43.5" customHeight="1">
      <c r="A1" s="1379" t="s">
        <v>430</v>
      </c>
      <c r="B1" s="1379"/>
      <c r="C1" s="1379"/>
      <c r="D1" s="1379"/>
      <c r="E1" s="1379"/>
      <c r="F1" s="1379"/>
      <c r="G1" s="1380" t="s">
        <v>640</v>
      </c>
      <c r="H1" s="1380"/>
    </row>
    <row r="2" spans="1:8" ht="80.25" customHeight="1" thickBot="1">
      <c r="A2" s="78" t="s">
        <v>596</v>
      </c>
      <c r="B2" s="276" t="s">
        <v>314</v>
      </c>
      <c r="C2" s="86" t="s">
        <v>315</v>
      </c>
      <c r="D2" s="276" t="s">
        <v>316</v>
      </c>
      <c r="E2" s="86" t="s">
        <v>197</v>
      </c>
      <c r="F2" s="86" t="s">
        <v>317</v>
      </c>
      <c r="G2" s="86" t="s">
        <v>318</v>
      </c>
      <c r="H2" s="80" t="s">
        <v>116</v>
      </c>
    </row>
    <row r="3" spans="1:8" ht="13.5" hidden="1" thickTop="1">
      <c r="A3" s="878" t="s">
        <v>31</v>
      </c>
      <c r="B3" s="69"/>
      <c r="C3" s="70"/>
      <c r="D3" s="70"/>
      <c r="E3" s="70">
        <v>0</v>
      </c>
      <c r="F3" s="70"/>
      <c r="G3" s="95"/>
      <c r="H3" s="69">
        <f>SUM(B3:G3)</f>
        <v>0</v>
      </c>
    </row>
    <row r="4" spans="1:8" ht="1.5" customHeight="1" hidden="1">
      <c r="A4" s="228">
        <v>513</v>
      </c>
      <c r="B4" s="743">
        <f aca="true" t="shared" si="0" ref="B4:G4">SUM(B2:B3)</f>
        <v>0</v>
      </c>
      <c r="C4" s="744">
        <f t="shared" si="0"/>
        <v>0</v>
      </c>
      <c r="D4" s="744">
        <f t="shared" si="0"/>
        <v>0</v>
      </c>
      <c r="E4" s="744">
        <v>0</v>
      </c>
      <c r="F4" s="744">
        <f t="shared" si="0"/>
        <v>0</v>
      </c>
      <c r="G4" s="745">
        <f t="shared" si="0"/>
        <v>0</v>
      </c>
      <c r="H4" s="743">
        <f>SUM(H3)</f>
        <v>0</v>
      </c>
    </row>
    <row r="5" spans="1:8" ht="13.5" thickTop="1">
      <c r="A5" s="443" t="s">
        <v>236</v>
      </c>
      <c r="B5" s="69"/>
      <c r="C5" s="70"/>
      <c r="D5" s="70"/>
      <c r="E5" s="70">
        <v>550</v>
      </c>
      <c r="F5" s="70"/>
      <c r="G5" s="95"/>
      <c r="H5" s="69">
        <f>SUM(B5:G5)</f>
        <v>550</v>
      </c>
    </row>
    <row r="6" spans="1:8" ht="12.75">
      <c r="A6" s="116" t="s">
        <v>69</v>
      </c>
      <c r="B6" s="71"/>
      <c r="C6" s="72"/>
      <c r="D6" s="72"/>
      <c r="E6" s="72">
        <v>400</v>
      </c>
      <c r="F6" s="72"/>
      <c r="G6" s="94"/>
      <c r="H6" s="71">
        <f>SUM(B6:G6)</f>
        <v>400</v>
      </c>
    </row>
    <row r="7" spans="1:8" ht="12.75">
      <c r="A7" s="228">
        <v>515</v>
      </c>
      <c r="B7" s="743">
        <f aca="true" t="shared" si="1" ref="B7:H7">SUM(B5:B6)</f>
        <v>0</v>
      </c>
      <c r="C7" s="744">
        <f t="shared" si="1"/>
        <v>0</v>
      </c>
      <c r="D7" s="744">
        <f t="shared" si="1"/>
        <v>0</v>
      </c>
      <c r="E7" s="744">
        <f t="shared" si="1"/>
        <v>950</v>
      </c>
      <c r="F7" s="744">
        <f t="shared" si="1"/>
        <v>0</v>
      </c>
      <c r="G7" s="745">
        <f t="shared" si="1"/>
        <v>0</v>
      </c>
      <c r="H7" s="198">
        <f t="shared" si="1"/>
        <v>950</v>
      </c>
    </row>
    <row r="8" spans="1:8" ht="12.75">
      <c r="A8" s="116" t="s">
        <v>237</v>
      </c>
      <c r="B8" s="71"/>
      <c r="C8" s="72"/>
      <c r="D8" s="72"/>
      <c r="E8" s="72"/>
      <c r="F8" s="72">
        <v>300</v>
      </c>
      <c r="G8" s="94"/>
      <c r="H8" s="71">
        <f>SUM(B8:G8)</f>
        <v>300</v>
      </c>
    </row>
    <row r="9" spans="1:8" ht="12.75">
      <c r="A9" s="116" t="s">
        <v>209</v>
      </c>
      <c r="B9" s="71">
        <v>10</v>
      </c>
      <c r="C9" s="72">
        <v>3200</v>
      </c>
      <c r="D9" s="72">
        <v>120</v>
      </c>
      <c r="E9" s="72">
        <v>27400</v>
      </c>
      <c r="F9" s="72"/>
      <c r="G9" s="94"/>
      <c r="H9" s="71">
        <f>SUM(B9:G9)</f>
        <v>30730</v>
      </c>
    </row>
    <row r="10" spans="1:8" ht="12.75">
      <c r="A10" s="228">
        <v>516</v>
      </c>
      <c r="B10" s="743">
        <f aca="true" t="shared" si="2" ref="B10:H10">SUM(B8:B9)</f>
        <v>10</v>
      </c>
      <c r="C10" s="744">
        <f t="shared" si="2"/>
        <v>3200</v>
      </c>
      <c r="D10" s="744">
        <f t="shared" si="2"/>
        <v>120</v>
      </c>
      <c r="E10" s="744">
        <f t="shared" si="2"/>
        <v>27400</v>
      </c>
      <c r="F10" s="744">
        <f t="shared" si="2"/>
        <v>300</v>
      </c>
      <c r="G10" s="745">
        <f t="shared" si="2"/>
        <v>0</v>
      </c>
      <c r="H10" s="198">
        <f t="shared" si="2"/>
        <v>31030</v>
      </c>
    </row>
    <row r="11" spans="1:8" ht="12.75">
      <c r="A11" s="116" t="s">
        <v>42</v>
      </c>
      <c r="B11" s="71"/>
      <c r="C11" s="72"/>
      <c r="D11" s="72"/>
      <c r="E11" s="72">
        <v>400</v>
      </c>
      <c r="F11" s="72"/>
      <c r="G11" s="94">
        <v>30</v>
      </c>
      <c r="H11" s="71">
        <f>SUM(B11:G11)</f>
        <v>430</v>
      </c>
    </row>
    <row r="12" spans="1:8" ht="12.75">
      <c r="A12" s="228">
        <v>517</v>
      </c>
      <c r="B12" s="198">
        <f aca="true" t="shared" si="3" ref="B12:H12">SUM(B11)</f>
        <v>0</v>
      </c>
      <c r="C12" s="205">
        <f t="shared" si="3"/>
        <v>0</v>
      </c>
      <c r="D12" s="205">
        <f t="shared" si="3"/>
        <v>0</v>
      </c>
      <c r="E12" s="205">
        <f t="shared" si="3"/>
        <v>400</v>
      </c>
      <c r="F12" s="205">
        <f t="shared" si="3"/>
        <v>0</v>
      </c>
      <c r="G12" s="226">
        <f t="shared" si="3"/>
        <v>30</v>
      </c>
      <c r="H12" s="198">
        <f t="shared" si="3"/>
        <v>430</v>
      </c>
    </row>
    <row r="13" spans="1:8" ht="12.75">
      <c r="A13" s="25" t="s">
        <v>210</v>
      </c>
      <c r="B13" s="71"/>
      <c r="C13" s="72"/>
      <c r="D13" s="72">
        <v>10</v>
      </c>
      <c r="E13" s="72"/>
      <c r="F13" s="72"/>
      <c r="G13" s="94"/>
      <c r="H13" s="328">
        <f>SUM(B13:G13)</f>
        <v>10</v>
      </c>
    </row>
    <row r="14" spans="1:8" ht="12.75">
      <c r="A14" s="25" t="s">
        <v>235</v>
      </c>
      <c r="B14" s="71"/>
      <c r="C14" s="72"/>
      <c r="D14" s="72">
        <v>400</v>
      </c>
      <c r="E14" s="72"/>
      <c r="F14" s="72"/>
      <c r="G14" s="94"/>
      <c r="H14" s="328">
        <f>SUM(B14:G14)</f>
        <v>400</v>
      </c>
    </row>
    <row r="15" spans="1:8" ht="12.75">
      <c r="A15" s="227">
        <v>522</v>
      </c>
      <c r="B15" s="198">
        <f aca="true" t="shared" si="4" ref="B15:G15">SUM(B14)</f>
        <v>0</v>
      </c>
      <c r="C15" s="205">
        <f t="shared" si="4"/>
        <v>0</v>
      </c>
      <c r="D15" s="205">
        <f>SUM(D13:D14)</f>
        <v>410</v>
      </c>
      <c r="E15" s="205">
        <f t="shared" si="4"/>
        <v>0</v>
      </c>
      <c r="F15" s="205">
        <f t="shared" si="4"/>
        <v>0</v>
      </c>
      <c r="G15" s="226">
        <f t="shared" si="4"/>
        <v>0</v>
      </c>
      <c r="H15" s="198">
        <f>SUM(H13:H14)</f>
        <v>410</v>
      </c>
    </row>
    <row r="16" spans="1:8" ht="12.75">
      <c r="A16" s="116" t="s">
        <v>227</v>
      </c>
      <c r="B16" s="71"/>
      <c r="C16" s="72"/>
      <c r="D16" s="72"/>
      <c r="E16" s="72">
        <v>50</v>
      </c>
      <c r="F16" s="72"/>
      <c r="G16" s="94"/>
      <c r="H16" s="328">
        <f>SUM(B16:G16)</f>
        <v>50</v>
      </c>
    </row>
    <row r="17" spans="1:8" ht="19.5" customHeight="1" thickBot="1">
      <c r="A17" s="228">
        <v>612</v>
      </c>
      <c r="B17" s="198">
        <f aca="true" t="shared" si="5" ref="B17:H17">SUM(B16)</f>
        <v>0</v>
      </c>
      <c r="C17" s="205">
        <f t="shared" si="5"/>
        <v>0</v>
      </c>
      <c r="D17" s="205">
        <f t="shared" si="5"/>
        <v>0</v>
      </c>
      <c r="E17" s="205">
        <f t="shared" si="5"/>
        <v>50</v>
      </c>
      <c r="F17" s="205">
        <f t="shared" si="5"/>
        <v>0</v>
      </c>
      <c r="G17" s="226">
        <f t="shared" si="5"/>
        <v>0</v>
      </c>
      <c r="H17" s="198">
        <f t="shared" si="5"/>
        <v>50</v>
      </c>
    </row>
    <row r="18" spans="1:8" ht="30.75" customHeight="1" thickTop="1">
      <c r="A18" s="872" t="s">
        <v>36</v>
      </c>
      <c r="B18" s="755">
        <f aca="true" t="shared" si="6" ref="B18:G18">B4+B7+B10+B12+B15+B17</f>
        <v>10</v>
      </c>
      <c r="C18" s="756">
        <f t="shared" si="6"/>
        <v>3200</v>
      </c>
      <c r="D18" s="756">
        <f t="shared" si="6"/>
        <v>530</v>
      </c>
      <c r="E18" s="756">
        <f t="shared" si="6"/>
        <v>28800</v>
      </c>
      <c r="F18" s="756">
        <f t="shared" si="6"/>
        <v>300</v>
      </c>
      <c r="G18" s="757">
        <f t="shared" si="6"/>
        <v>30</v>
      </c>
      <c r="H18" s="1124">
        <f>SUM(B18:G18)</f>
        <v>32870</v>
      </c>
    </row>
    <row r="19" ht="17.25" customHeight="1"/>
    <row r="20" spans="1:9" ht="69" customHeight="1" thickBot="1">
      <c r="A20" s="317" t="s">
        <v>597</v>
      </c>
      <c r="B20" s="271" t="s">
        <v>320</v>
      </c>
      <c r="C20" s="276" t="s">
        <v>321</v>
      </c>
      <c r="D20" s="276" t="s">
        <v>322</v>
      </c>
      <c r="E20" s="86" t="s">
        <v>195</v>
      </c>
      <c r="F20" s="86" t="s">
        <v>196</v>
      </c>
      <c r="G20" s="86" t="s">
        <v>197</v>
      </c>
      <c r="H20" s="86" t="s">
        <v>198</v>
      </c>
      <c r="I20" s="80" t="s">
        <v>116</v>
      </c>
    </row>
    <row r="21" spans="1:9" ht="17.25" customHeight="1" thickTop="1">
      <c r="A21" s="330" t="s">
        <v>31</v>
      </c>
      <c r="B21" s="392">
        <v>500</v>
      </c>
      <c r="C21" s="331"/>
      <c r="D21" s="332"/>
      <c r="E21" s="175"/>
      <c r="F21" s="175"/>
      <c r="G21" s="175"/>
      <c r="H21" s="333"/>
      <c r="I21" s="69">
        <f>SUM(B21:H21)</f>
        <v>500</v>
      </c>
    </row>
    <row r="22" spans="1:9" ht="17.25" customHeight="1">
      <c r="A22" s="143" t="s">
        <v>37</v>
      </c>
      <c r="B22" s="71">
        <v>300</v>
      </c>
      <c r="C22" s="159"/>
      <c r="D22" s="334"/>
      <c r="E22" s="72"/>
      <c r="F22" s="72"/>
      <c r="G22" s="72"/>
      <c r="H22" s="335">
        <v>100</v>
      </c>
      <c r="I22" s="71">
        <f>SUM(B22:H22)</f>
        <v>400</v>
      </c>
    </row>
    <row r="23" spans="1:9" ht="17.25" customHeight="1">
      <c r="A23" s="265">
        <v>513</v>
      </c>
      <c r="B23" s="198">
        <f>SUM(B21:B22)</f>
        <v>800</v>
      </c>
      <c r="C23" s="205"/>
      <c r="D23" s="416">
        <f aca="true" t="shared" si="7" ref="D23:I23">SUM(D21:D22)</f>
        <v>0</v>
      </c>
      <c r="E23" s="205">
        <f t="shared" si="7"/>
        <v>0</v>
      </c>
      <c r="F23" s="205">
        <f t="shared" si="7"/>
        <v>0</v>
      </c>
      <c r="G23" s="205">
        <f t="shared" si="7"/>
        <v>0</v>
      </c>
      <c r="H23" s="199">
        <f t="shared" si="7"/>
        <v>100</v>
      </c>
      <c r="I23" s="198">
        <f t="shared" si="7"/>
        <v>900</v>
      </c>
    </row>
    <row r="24" spans="1:9" ht="17.25" customHeight="1" hidden="1">
      <c r="A24" s="265"/>
      <c r="B24" s="89"/>
      <c r="C24" s="336"/>
      <c r="D24" s="337"/>
      <c r="E24" s="90"/>
      <c r="F24" s="90"/>
      <c r="G24" s="72"/>
      <c r="H24" s="338"/>
      <c r="I24" s="71"/>
    </row>
    <row r="25" spans="1:9" ht="17.25" customHeight="1">
      <c r="A25" s="145" t="s">
        <v>236</v>
      </c>
      <c r="B25" s="89">
        <v>185</v>
      </c>
      <c r="C25" s="336"/>
      <c r="D25" s="334"/>
      <c r="E25" s="90"/>
      <c r="F25" s="90"/>
      <c r="G25" s="72"/>
      <c r="H25" s="338"/>
      <c r="I25" s="71">
        <f>SUM(B25:H25)</f>
        <v>185</v>
      </c>
    </row>
    <row r="26" spans="1:9" ht="17.25" customHeight="1">
      <c r="A26" s="145" t="s">
        <v>69</v>
      </c>
      <c r="B26" s="89">
        <v>400</v>
      </c>
      <c r="C26" s="336"/>
      <c r="D26" s="334"/>
      <c r="E26" s="90"/>
      <c r="F26" s="90"/>
      <c r="G26" s="72"/>
      <c r="H26" s="338"/>
      <c r="I26" s="71">
        <f>SUM(B26:H26)</f>
        <v>400</v>
      </c>
    </row>
    <row r="27" spans="1:9" ht="17.25" customHeight="1">
      <c r="A27" s="265">
        <v>515</v>
      </c>
      <c r="B27" s="198">
        <f>SUM(B25:B26)</f>
        <v>585</v>
      </c>
      <c r="C27" s="854"/>
      <c r="D27" s="337">
        <f>SUM(D24:D26)</f>
        <v>0</v>
      </c>
      <c r="E27" s="205">
        <f>SUM(E25:E26)</f>
        <v>0</v>
      </c>
      <c r="F27" s="205">
        <f>SUM(F25:F26)</f>
        <v>0</v>
      </c>
      <c r="G27" s="205">
        <f>SUM(G25:G26)</f>
        <v>0</v>
      </c>
      <c r="H27" s="199">
        <f>SUM(H25:H26)</f>
        <v>0</v>
      </c>
      <c r="I27" s="198">
        <f>SUM(I25:I26)</f>
        <v>585</v>
      </c>
    </row>
    <row r="28" spans="1:9" ht="17.25" customHeight="1" hidden="1">
      <c r="A28" s="143"/>
      <c r="B28" s="71"/>
      <c r="C28" s="159"/>
      <c r="D28" s="334"/>
      <c r="E28" s="72"/>
      <c r="F28" s="72"/>
      <c r="G28" s="72"/>
      <c r="H28" s="335"/>
      <c r="I28" s="71"/>
    </row>
    <row r="29" spans="1:9" ht="17.25" customHeight="1" hidden="1">
      <c r="A29" s="145"/>
      <c r="B29" s="71"/>
      <c r="C29" s="159"/>
      <c r="D29" s="334"/>
      <c r="E29" s="72"/>
      <c r="F29" s="72"/>
      <c r="G29" s="72"/>
      <c r="H29" s="335"/>
      <c r="I29" s="71">
        <f>SUM(B29:H29)</f>
        <v>0</v>
      </c>
    </row>
    <row r="30" spans="1:9" ht="17.25" customHeight="1">
      <c r="A30" s="145" t="s">
        <v>209</v>
      </c>
      <c r="B30" s="71">
        <v>9350</v>
      </c>
      <c r="C30" s="159">
        <v>2500</v>
      </c>
      <c r="D30" s="334"/>
      <c r="E30" s="72">
        <v>100</v>
      </c>
      <c r="F30" s="72">
        <v>950</v>
      </c>
      <c r="G30" s="72"/>
      <c r="H30" s="335">
        <v>20400</v>
      </c>
      <c r="I30" s="71">
        <f>SUM(B30:H30)</f>
        <v>33300</v>
      </c>
    </row>
    <row r="31" spans="1:9" ht="17.25" customHeight="1">
      <c r="A31" s="855">
        <v>516</v>
      </c>
      <c r="B31" s="743">
        <f>SUM(B29:B30)</f>
        <v>9350</v>
      </c>
      <c r="C31" s="856">
        <f>SUM(C28:C30)</f>
        <v>2500</v>
      </c>
      <c r="D31" s="857">
        <f>SUM(D28:D30)</f>
        <v>0</v>
      </c>
      <c r="E31" s="744">
        <f>SUM(E29:E30)</f>
        <v>100</v>
      </c>
      <c r="F31" s="744">
        <f>SUM(F29:F30)</f>
        <v>950</v>
      </c>
      <c r="G31" s="744">
        <f>SUM(G29:G30)</f>
        <v>0</v>
      </c>
      <c r="H31" s="746">
        <f>SUM(H29:H30)</f>
        <v>20400</v>
      </c>
      <c r="I31" s="198">
        <f>SUM(I29:I30)</f>
        <v>33300</v>
      </c>
    </row>
    <row r="32" spans="1:9" ht="17.25" customHeight="1" hidden="1">
      <c r="A32" s="145"/>
      <c r="B32" s="71"/>
      <c r="C32" s="159"/>
      <c r="D32" s="334"/>
      <c r="E32" s="72"/>
      <c r="F32" s="72"/>
      <c r="G32" s="72"/>
      <c r="H32" s="335"/>
      <c r="I32" s="71"/>
    </row>
    <row r="33" spans="1:9" ht="17.25" customHeight="1">
      <c r="A33" s="145" t="s">
        <v>42</v>
      </c>
      <c r="B33" s="71">
        <v>500</v>
      </c>
      <c r="C33" s="159"/>
      <c r="D33" s="334"/>
      <c r="E33" s="72"/>
      <c r="F33" s="72"/>
      <c r="G33" s="72"/>
      <c r="H33" s="335"/>
      <c r="I33" s="71">
        <f>SUM(B33:H33)</f>
        <v>500</v>
      </c>
    </row>
    <row r="34" spans="1:9" ht="17.25" customHeight="1">
      <c r="A34" s="265">
        <v>517</v>
      </c>
      <c r="B34" s="198">
        <f>SUM(B33)</f>
        <v>500</v>
      </c>
      <c r="C34" s="854"/>
      <c r="D34" s="337">
        <f>SUM(D32:D33)</f>
        <v>0</v>
      </c>
      <c r="E34" s="205">
        <f>SUM(E33)</f>
        <v>0</v>
      </c>
      <c r="F34" s="205">
        <f>SUM(F33)</f>
        <v>0</v>
      </c>
      <c r="G34" s="205">
        <f>SUM(G33)</f>
        <v>0</v>
      </c>
      <c r="H34" s="199">
        <f>SUM(H33)</f>
        <v>0</v>
      </c>
      <c r="I34" s="198">
        <f>SUM(I33)</f>
        <v>500</v>
      </c>
    </row>
    <row r="35" spans="1:9" ht="17.25" customHeight="1" hidden="1">
      <c r="A35" s="145"/>
      <c r="B35" s="71"/>
      <c r="C35" s="159"/>
      <c r="D35" s="334"/>
      <c r="E35" s="72"/>
      <c r="F35" s="72"/>
      <c r="G35" s="72"/>
      <c r="H35" s="335"/>
      <c r="I35" s="71"/>
    </row>
    <row r="36" spans="1:9" ht="17.25" customHeight="1">
      <c r="A36" s="145" t="s">
        <v>199</v>
      </c>
      <c r="B36" s="71"/>
      <c r="C36" s="159"/>
      <c r="D36" s="334"/>
      <c r="E36" s="72"/>
      <c r="F36" s="72"/>
      <c r="G36" s="72">
        <v>330</v>
      </c>
      <c r="H36" s="335"/>
      <c r="I36" s="71">
        <f>SUM(B36:H36)</f>
        <v>330</v>
      </c>
    </row>
    <row r="37" spans="1:9" ht="17.25" customHeight="1">
      <c r="A37" s="145" t="s">
        <v>34</v>
      </c>
      <c r="B37" s="71">
        <v>1200</v>
      </c>
      <c r="C37" s="159"/>
      <c r="D37" s="334">
        <v>5500</v>
      </c>
      <c r="E37" s="72"/>
      <c r="F37" s="72"/>
      <c r="G37" s="72"/>
      <c r="H37" s="335"/>
      <c r="I37" s="71">
        <f>SUM(B37:H37)</f>
        <v>6700</v>
      </c>
    </row>
    <row r="38" spans="1:9" ht="17.25" customHeight="1">
      <c r="A38" s="145" t="s">
        <v>227</v>
      </c>
      <c r="B38" s="71">
        <v>1100</v>
      </c>
      <c r="C38" s="159"/>
      <c r="D38" s="334"/>
      <c r="E38" s="72"/>
      <c r="F38" s="72"/>
      <c r="G38" s="761"/>
      <c r="H38" s="94"/>
      <c r="I38" s="71">
        <f>SUM(B38:H38)</f>
        <v>1100</v>
      </c>
    </row>
    <row r="39" spans="1:9" ht="17.25" customHeight="1" thickBot="1">
      <c r="A39" s="858">
        <v>612</v>
      </c>
      <c r="B39" s="882">
        <f>SUM(B36:B38)</f>
        <v>2300</v>
      </c>
      <c r="C39" s="859"/>
      <c r="D39" s="860">
        <f>SUM(D35:D38)</f>
        <v>5500</v>
      </c>
      <c r="E39" s="859">
        <f>SUM(E36:E38)</f>
        <v>0</v>
      </c>
      <c r="F39" s="859">
        <f>SUM(F36:F38)</f>
        <v>0</v>
      </c>
      <c r="G39" s="859">
        <f>SUM(G36:G38)</f>
        <v>330</v>
      </c>
      <c r="H39" s="861">
        <f>SUM(H36:H38)</f>
        <v>0</v>
      </c>
      <c r="I39" s="862">
        <f>SUM(I36:I38)</f>
        <v>8130</v>
      </c>
    </row>
    <row r="40" spans="1:9" ht="33.75" customHeight="1" thickTop="1">
      <c r="A40" s="260" t="s">
        <v>36</v>
      </c>
      <c r="B40" s="755">
        <f aca="true" t="shared" si="8" ref="B40:I40">B23+B27+B31+B34+B39</f>
        <v>13535</v>
      </c>
      <c r="C40" s="863">
        <f>SUM(C21:C22,C24:C26,C28:C30,C32:C33,C35:C38)</f>
        <v>2500</v>
      </c>
      <c r="D40" s="864">
        <f t="shared" si="8"/>
        <v>5500</v>
      </c>
      <c r="E40" s="756">
        <f t="shared" si="8"/>
        <v>100</v>
      </c>
      <c r="F40" s="756">
        <f t="shared" si="8"/>
        <v>950</v>
      </c>
      <c r="G40" s="756">
        <f t="shared" si="8"/>
        <v>330</v>
      </c>
      <c r="H40" s="757">
        <f t="shared" si="8"/>
        <v>20500</v>
      </c>
      <c r="I40" s="757">
        <f t="shared" si="8"/>
        <v>43415</v>
      </c>
    </row>
    <row r="42" spans="1:6" ht="66" customHeight="1" thickBot="1">
      <c r="A42" s="74" t="s">
        <v>682</v>
      </c>
      <c r="B42" s="419" t="s">
        <v>375</v>
      </c>
      <c r="C42" s="75" t="s">
        <v>270</v>
      </c>
      <c r="D42" s="76" t="s">
        <v>116</v>
      </c>
      <c r="E42" s="437"/>
      <c r="F42" s="233"/>
    </row>
    <row r="43" spans="1:4" ht="17.25" customHeight="1" thickTop="1">
      <c r="A43" s="42" t="s">
        <v>325</v>
      </c>
      <c r="B43" s="380">
        <f>'[18]02- 09'!$G$16+'[18]02- 09'!$G$18</f>
        <v>7000</v>
      </c>
      <c r="C43" s="1131">
        <f>'[18]02- 09'!$G$12+'[18]02- 09'!$G$17</f>
        <v>9500</v>
      </c>
      <c r="D43" s="77">
        <f>SUM(B43:C43)</f>
        <v>16500</v>
      </c>
    </row>
    <row r="44" spans="1:4" ht="18" customHeight="1" thickBot="1">
      <c r="A44" s="38">
        <v>612</v>
      </c>
      <c r="B44" s="1025">
        <f>SUM(B43)</f>
        <v>7000</v>
      </c>
      <c r="C44" s="1027">
        <f>SUM(C43)</f>
        <v>9500</v>
      </c>
      <c r="D44" s="77">
        <f>SUM(B44:C44)</f>
        <v>16500</v>
      </c>
    </row>
    <row r="45" spans="1:4" ht="18" customHeight="1" thickTop="1">
      <c r="A45" s="852" t="s">
        <v>36</v>
      </c>
      <c r="B45" s="1041">
        <f>B44</f>
        <v>7000</v>
      </c>
      <c r="C45" s="863">
        <f>C44</f>
        <v>9500</v>
      </c>
      <c r="D45" s="755">
        <f>SUM(B45:C45)</f>
        <v>16500</v>
      </c>
    </row>
  </sheetData>
  <sheetProtection/>
  <mergeCells count="2">
    <mergeCell ref="A1:F1"/>
    <mergeCell ref="G1:H1"/>
  </mergeCells>
  <printOptions horizontalCentered="1"/>
  <pageMargins left="0.15748031496062992" right="0.2362204724409449" top="0.7874015748031497" bottom="0.41" header="0.5118110236220472" footer="0.19"/>
  <pageSetup horizontalDpi="600" verticalDpi="600" orientation="portrait" paperSize="9" scale="82" r:id="rId1"/>
  <headerFooter alignWithMargins="0">
    <oddFooter>&amp;L&amp;"Times New Roman,Obyčejné"&amp;9Rozpočet na rok 2012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SheetLayoutView="100" workbookViewId="0" topLeftCell="A1">
      <selection activeCell="J24" sqref="J24"/>
    </sheetView>
  </sheetViews>
  <sheetFormatPr defaultColWidth="9.00390625" defaultRowHeight="12.75"/>
  <cols>
    <col min="1" max="1" width="35.25390625" style="17" customWidth="1"/>
    <col min="2" max="2" width="17.625" style="17" hidden="1" customWidth="1"/>
    <col min="3" max="3" width="17.625" style="17" customWidth="1"/>
    <col min="4" max="4" width="14.875" style="17" hidden="1" customWidth="1"/>
    <col min="5" max="5" width="16.75390625" style="17" hidden="1" customWidth="1"/>
    <col min="6" max="6" width="12.75390625" style="17" customWidth="1"/>
    <col min="7" max="16384" width="9.125" style="17" customWidth="1"/>
  </cols>
  <sheetData>
    <row r="1" spans="1:6" ht="39.75" customHeight="1">
      <c r="A1" s="1379" t="s">
        <v>431</v>
      </c>
      <c r="B1" s="1381"/>
      <c r="C1" s="1381"/>
      <c r="D1" s="1381"/>
      <c r="E1" s="223"/>
      <c r="F1" s="223" t="s">
        <v>292</v>
      </c>
    </row>
    <row r="2" spans="1:4" s="341" customFormat="1" ht="48" customHeight="1" hidden="1" thickBot="1">
      <c r="A2" s="74" t="s">
        <v>323</v>
      </c>
      <c r="B2" s="75" t="s">
        <v>324</v>
      </c>
      <c r="C2" s="76" t="s">
        <v>116</v>
      </c>
      <c r="D2" s="340"/>
    </row>
    <row r="3" spans="1:4" s="341" customFormat="1" ht="18" customHeight="1" hidden="1" thickTop="1">
      <c r="A3" s="42" t="s">
        <v>325</v>
      </c>
      <c r="B3" s="77">
        <f>'[14]0321'!$B$3</f>
        <v>0</v>
      </c>
      <c r="C3" s="77">
        <f>B3</f>
        <v>0</v>
      </c>
      <c r="D3" s="340"/>
    </row>
    <row r="4" spans="1:4" s="341" customFormat="1" ht="18" customHeight="1" hidden="1" thickBot="1">
      <c r="A4" s="342">
        <v>612</v>
      </c>
      <c r="B4" s="323">
        <f>SUM(B3)</f>
        <v>0</v>
      </c>
      <c r="C4" s="323">
        <f>SUM(B4)</f>
        <v>0</v>
      </c>
      <c r="D4" s="340"/>
    </row>
    <row r="5" spans="1:4" s="341" customFormat="1" ht="24" customHeight="1" hidden="1" thickTop="1">
      <c r="A5" s="343" t="s">
        <v>36</v>
      </c>
      <c r="B5" s="324">
        <f>B4</f>
        <v>0</v>
      </c>
      <c r="C5" s="324">
        <f>C4</f>
        <v>0</v>
      </c>
      <c r="D5" s="340"/>
    </row>
    <row r="6" spans="1:5" ht="9" customHeight="1" hidden="1">
      <c r="A6" s="3"/>
      <c r="B6" s="3"/>
      <c r="C6" s="3"/>
      <c r="D6" s="300"/>
      <c r="E6" s="8"/>
    </row>
    <row r="7" spans="1:7" s="275" customFormat="1" ht="48.75" customHeight="1" thickBot="1">
      <c r="A7" s="126" t="s">
        <v>598</v>
      </c>
      <c r="B7" s="107" t="s">
        <v>324</v>
      </c>
      <c r="C7" s="107" t="s">
        <v>326</v>
      </c>
      <c r="D7" s="107" t="s">
        <v>327</v>
      </c>
      <c r="E7" s="470" t="s">
        <v>328</v>
      </c>
      <c r="F7" s="127" t="s">
        <v>116</v>
      </c>
      <c r="G7" s="274"/>
    </row>
    <row r="8" spans="1:7" s="275" customFormat="1" ht="23.25" customHeight="1" hidden="1" thickTop="1">
      <c r="A8" s="344" t="s">
        <v>329</v>
      </c>
      <c r="B8" s="575">
        <v>0</v>
      </c>
      <c r="C8" s="205">
        <v>0</v>
      </c>
      <c r="D8" s="205"/>
      <c r="E8" s="576">
        <v>0</v>
      </c>
      <c r="F8" s="198">
        <f>SUM(B8:E8)</f>
        <v>0</v>
      </c>
      <c r="G8" s="274"/>
    </row>
    <row r="9" spans="1:7" s="275" customFormat="1" ht="17.25" customHeight="1" hidden="1">
      <c r="A9" s="1024">
        <v>514</v>
      </c>
      <c r="B9" s="752">
        <f>B8</f>
        <v>0</v>
      </c>
      <c r="C9" s="744">
        <f>C8</f>
        <v>0</v>
      </c>
      <c r="D9" s="744">
        <f>D8</f>
        <v>0</v>
      </c>
      <c r="E9" s="745">
        <f>E8</f>
        <v>0</v>
      </c>
      <c r="F9" s="743">
        <f>F8</f>
        <v>0</v>
      </c>
      <c r="G9" s="274"/>
    </row>
    <row r="10" spans="1:7" s="275" customFormat="1" ht="17.25" customHeight="1" thickTop="1">
      <c r="A10" s="73" t="s">
        <v>330</v>
      </c>
      <c r="B10" s="1135">
        <v>0</v>
      </c>
      <c r="C10" s="1136">
        <v>0</v>
      </c>
      <c r="D10" s="191">
        <v>0</v>
      </c>
      <c r="E10" s="189">
        <v>0</v>
      </c>
      <c r="F10" s="191">
        <f>SUM(B10:E10)</f>
        <v>0</v>
      </c>
      <c r="G10" s="274"/>
    </row>
    <row r="11" spans="1:7" s="275" customFormat="1" ht="17.25" customHeight="1">
      <c r="A11" s="29" t="s">
        <v>209</v>
      </c>
      <c r="B11" s="101">
        <v>0</v>
      </c>
      <c r="C11" s="68">
        <v>600</v>
      </c>
      <c r="D11" s="144">
        <v>0</v>
      </c>
      <c r="E11" s="94">
        <v>0</v>
      </c>
      <c r="F11" s="144">
        <f>SUM(B11:E11)</f>
        <v>600</v>
      </c>
      <c r="G11" s="274"/>
    </row>
    <row r="12" spans="1:7" s="225" customFormat="1" ht="17.25" customHeight="1" thickBot="1">
      <c r="A12" s="38">
        <v>516</v>
      </c>
      <c r="B12" s="575">
        <f>SUM(B10:B11)</f>
        <v>0</v>
      </c>
      <c r="C12" s="1094">
        <f>SUM(C10:C11)</f>
        <v>600</v>
      </c>
      <c r="D12" s="199">
        <f>SUM(D10:D11)</f>
        <v>0</v>
      </c>
      <c r="E12" s="226">
        <f>SUM(E10:E11)</f>
        <v>0</v>
      </c>
      <c r="F12" s="199">
        <f>SUM(F10:F11)</f>
        <v>600</v>
      </c>
      <c r="G12" s="233"/>
    </row>
    <row r="13" spans="1:7" s="275" customFormat="1" ht="18" customHeight="1" hidden="1">
      <c r="A13" s="66" t="s">
        <v>42</v>
      </c>
      <c r="B13" s="345"/>
      <c r="C13" s="1137">
        <v>0</v>
      </c>
      <c r="D13" s="147">
        <v>0</v>
      </c>
      <c r="E13" s="91">
        <v>0</v>
      </c>
      <c r="F13" s="147">
        <f>SUM(B13:E13)</f>
        <v>0</v>
      </c>
      <c r="G13" s="274"/>
    </row>
    <row r="14" spans="1:7" s="275" customFormat="1" ht="18" customHeight="1" hidden="1">
      <c r="A14" s="38">
        <v>517</v>
      </c>
      <c r="B14" s="575">
        <f>B13</f>
        <v>0</v>
      </c>
      <c r="C14" s="1094">
        <f>C13</f>
        <v>0</v>
      </c>
      <c r="D14" s="199">
        <f>D13</f>
        <v>0</v>
      </c>
      <c r="E14" s="226">
        <f>E13</f>
        <v>0</v>
      </c>
      <c r="F14" s="199">
        <f>F13</f>
        <v>0</v>
      </c>
      <c r="G14" s="274"/>
    </row>
    <row r="15" spans="1:7" s="275" customFormat="1" ht="18" customHeight="1" hidden="1">
      <c r="A15" s="29" t="s">
        <v>331</v>
      </c>
      <c r="B15" s="101">
        <v>0</v>
      </c>
      <c r="C15" s="68">
        <v>0</v>
      </c>
      <c r="D15" s="144">
        <v>0</v>
      </c>
      <c r="E15" s="94"/>
      <c r="F15" s="144">
        <f>SUM(B15:E15)</f>
        <v>0</v>
      </c>
      <c r="G15" s="274"/>
    </row>
    <row r="16" spans="1:7" s="275" customFormat="1" ht="26.25" customHeight="1" hidden="1">
      <c r="A16" s="38">
        <v>521</v>
      </c>
      <c r="B16" s="752">
        <f>SUM(B15:B15)</f>
        <v>0</v>
      </c>
      <c r="C16" s="868">
        <f>SUM(C15:C15)</f>
        <v>0</v>
      </c>
      <c r="D16" s="746">
        <f>SUM(D15:D15)</f>
        <v>0</v>
      </c>
      <c r="E16" s="745">
        <f>SUM(E15:E15)</f>
        <v>0</v>
      </c>
      <c r="F16" s="746">
        <f>SUM(F15:F15)</f>
        <v>0</v>
      </c>
      <c r="G16" s="274"/>
    </row>
    <row r="17" spans="1:7" s="275" customFormat="1" ht="21" customHeight="1" hidden="1">
      <c r="A17" s="846" t="s">
        <v>34</v>
      </c>
      <c r="B17" s="847">
        <v>0</v>
      </c>
      <c r="C17" s="1138">
        <v>0</v>
      </c>
      <c r="D17" s="92"/>
      <c r="E17" s="848">
        <v>0</v>
      </c>
      <c r="F17" s="92">
        <f>SUM(B17:E17)</f>
        <v>0</v>
      </c>
      <c r="G17" s="274"/>
    </row>
    <row r="18" spans="1:7" s="275" customFormat="1" ht="26.25" customHeight="1" hidden="1" thickBot="1">
      <c r="A18" s="776">
        <v>612</v>
      </c>
      <c r="B18" s="849">
        <f>SUM(B17)</f>
        <v>0</v>
      </c>
      <c r="C18" s="870">
        <f>SUM(C17)</f>
        <v>0</v>
      </c>
      <c r="D18" s="1027">
        <f>SUM(D17)</f>
        <v>0</v>
      </c>
      <c r="E18" s="851">
        <f>SUM(E17)</f>
        <v>0</v>
      </c>
      <c r="F18" s="753">
        <f>SUM(F17)</f>
        <v>0</v>
      </c>
      <c r="G18" s="274"/>
    </row>
    <row r="19" spans="1:6" s="275" customFormat="1" ht="24.75" customHeight="1" thickTop="1">
      <c r="A19" s="852" t="s">
        <v>36</v>
      </c>
      <c r="B19" s="853">
        <f>B16+B12+B14+B18+B9</f>
        <v>0</v>
      </c>
      <c r="C19" s="871">
        <f>C16+C12+C14+C18+C9</f>
        <v>600</v>
      </c>
      <c r="D19" s="1050">
        <f>D16+D12+D14+D18+D9</f>
        <v>0</v>
      </c>
      <c r="E19" s="853">
        <f>E16+E12+E14+E18+E9</f>
        <v>0</v>
      </c>
      <c r="F19" s="1246">
        <f>F16+F12+F14+F18+F9</f>
        <v>600</v>
      </c>
    </row>
  </sheetData>
  <sheetProtection/>
  <mergeCells count="1">
    <mergeCell ref="A1:D1"/>
  </mergeCells>
  <printOptions horizontalCentered="1"/>
  <pageMargins left="0.15748031496062992" right="0.15748031496062992" top="0.5905511811023623" bottom="0.4724409448818898" header="0.35433070866141736" footer="0.1968503937007874"/>
  <pageSetup horizontalDpi="600" verticalDpi="600" orientation="portrait" paperSize="9" scale="94" r:id="rId1"/>
  <headerFooter alignWithMargins="0">
    <oddFooter>&amp;L&amp;"Times New Roman CE,Obyčejné"&amp;8Rozpočet na rok 2012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="106" zoomScaleSheetLayoutView="106" workbookViewId="0" topLeftCell="A1">
      <selection activeCell="C61" sqref="C61"/>
    </sheetView>
  </sheetViews>
  <sheetFormatPr defaultColWidth="9.00390625" defaultRowHeight="12.75"/>
  <cols>
    <col min="1" max="1" width="29.75390625" style="17" customWidth="1"/>
    <col min="2" max="5" width="17.875" style="17" customWidth="1"/>
    <col min="6" max="16384" width="9.125" style="17" customWidth="1"/>
  </cols>
  <sheetData>
    <row r="1" spans="1:5" ht="43.5" customHeight="1">
      <c r="A1" s="1378" t="s">
        <v>432</v>
      </c>
      <c r="B1" s="1382"/>
      <c r="C1" s="1382"/>
      <c r="D1" s="1382"/>
      <c r="E1" s="229" t="s">
        <v>276</v>
      </c>
    </row>
    <row r="2" spans="1:5" ht="41.25" customHeight="1" thickBot="1">
      <c r="A2" s="78" t="s">
        <v>599</v>
      </c>
      <c r="B2" s="127" t="s">
        <v>182</v>
      </c>
      <c r="C2" s="127" t="s">
        <v>184</v>
      </c>
      <c r="D2" s="127" t="s">
        <v>226</v>
      </c>
      <c r="E2" s="79" t="s">
        <v>116</v>
      </c>
    </row>
    <row r="3" spans="1:5" ht="17.25" customHeight="1" thickTop="1">
      <c r="A3" s="170" t="s">
        <v>31</v>
      </c>
      <c r="B3" s="392"/>
      <c r="C3" s="175">
        <v>1700</v>
      </c>
      <c r="D3" s="176"/>
      <c r="E3" s="167">
        <f>SUM(B3:D3)</f>
        <v>1700</v>
      </c>
    </row>
    <row r="4" spans="1:5" ht="17.25" customHeight="1">
      <c r="A4" s="227">
        <v>513</v>
      </c>
      <c r="B4" s="198">
        <f>SUM(B3:B3)</f>
        <v>0</v>
      </c>
      <c r="C4" s="205">
        <f>SUM(C3:C3)</f>
        <v>1700</v>
      </c>
      <c r="D4" s="226">
        <f>SUM(D3:D3)</f>
        <v>0</v>
      </c>
      <c r="E4" s="198">
        <f>SUM(E3)</f>
        <v>1700</v>
      </c>
    </row>
    <row r="5" spans="1:5" ht="17.25" customHeight="1" hidden="1">
      <c r="A5" s="172" t="s">
        <v>82</v>
      </c>
      <c r="B5" s="89"/>
      <c r="C5" s="90"/>
      <c r="D5" s="91"/>
      <c r="E5" s="118">
        <f>SUM(B5:D5)</f>
        <v>0</v>
      </c>
    </row>
    <row r="6" spans="1:5" ht="17.25" customHeight="1" hidden="1">
      <c r="A6" s="137" t="s">
        <v>40</v>
      </c>
      <c r="B6" s="89"/>
      <c r="C6" s="90"/>
      <c r="D6" s="91"/>
      <c r="E6" s="118">
        <f>SUM(B6:D6)</f>
        <v>0</v>
      </c>
    </row>
    <row r="7" spans="1:5" ht="17.25" customHeight="1">
      <c r="A7" s="137" t="s">
        <v>35</v>
      </c>
      <c r="B7" s="89">
        <v>60</v>
      </c>
      <c r="C7" s="90">
        <v>250</v>
      </c>
      <c r="D7" s="91"/>
      <c r="E7" s="118">
        <f>SUM(B7:D7)</f>
        <v>310</v>
      </c>
    </row>
    <row r="8" spans="1:5" ht="17.25" customHeight="1">
      <c r="A8" s="116" t="s">
        <v>41</v>
      </c>
      <c r="B8" s="89">
        <v>10</v>
      </c>
      <c r="C8" s="90">
        <f>'[8] 0404'!$C$8</f>
        <v>30</v>
      </c>
      <c r="D8" s="91">
        <f>'[8] 0404'!$D$8</f>
        <v>1000</v>
      </c>
      <c r="E8" s="118">
        <f>SUM(B8:D8)</f>
        <v>1040</v>
      </c>
    </row>
    <row r="9" spans="1:5" ht="17.25" customHeight="1">
      <c r="A9" s="228">
        <v>516</v>
      </c>
      <c r="B9" s="743">
        <f>SUM(B5:B8)</f>
        <v>70</v>
      </c>
      <c r="C9" s="744">
        <f>SUM(C5:C8)</f>
        <v>280</v>
      </c>
      <c r="D9" s="745">
        <f>SUM(D5:D8)</f>
        <v>1000</v>
      </c>
      <c r="E9" s="743">
        <f>SUM(E5:E8)</f>
        <v>1350</v>
      </c>
    </row>
    <row r="10" spans="1:5" ht="17.25" customHeight="1">
      <c r="A10" s="116" t="s">
        <v>33</v>
      </c>
      <c r="B10" s="71"/>
      <c r="C10" s="72">
        <f>'[8] 0404'!$C$10</f>
        <v>350</v>
      </c>
      <c r="D10" s="94"/>
      <c r="E10" s="118">
        <f>SUM(B10:D10)</f>
        <v>350</v>
      </c>
    </row>
    <row r="11" spans="1:5" ht="17.25" customHeight="1">
      <c r="A11" s="116" t="s">
        <v>67</v>
      </c>
      <c r="B11" s="71">
        <f>'[8] 0404'!$B$11</f>
        <v>25</v>
      </c>
      <c r="C11" s="72">
        <f>'[8] 0404'!$C$11</f>
        <v>25</v>
      </c>
      <c r="D11" s="94"/>
      <c r="E11" s="118">
        <f>SUM(B11:D11)</f>
        <v>50</v>
      </c>
    </row>
    <row r="12" spans="1:5" ht="17.25" customHeight="1">
      <c r="A12" s="116" t="s">
        <v>68</v>
      </c>
      <c r="B12" s="71"/>
      <c r="C12" s="72">
        <f>'[8] 0404'!$C$12</f>
        <v>40</v>
      </c>
      <c r="D12" s="94"/>
      <c r="E12" s="118">
        <f>SUM(B12:D12)</f>
        <v>40</v>
      </c>
    </row>
    <row r="13" spans="1:5" ht="17.25" customHeight="1">
      <c r="A13" s="227">
        <v>517</v>
      </c>
      <c r="B13" s="743">
        <f>SUM(B10:B12)</f>
        <v>25</v>
      </c>
      <c r="C13" s="744">
        <f>SUM(C10:C12)</f>
        <v>415</v>
      </c>
      <c r="D13" s="745">
        <f>SUM(D10:D12)</f>
        <v>0</v>
      </c>
      <c r="E13" s="743">
        <f>SUM(E10:E12)</f>
        <v>440</v>
      </c>
    </row>
    <row r="14" spans="1:5" ht="17.25" customHeight="1" hidden="1">
      <c r="A14" s="172" t="s">
        <v>118</v>
      </c>
      <c r="B14" s="169"/>
      <c r="C14" s="393"/>
      <c r="D14" s="393"/>
      <c r="E14" s="169"/>
    </row>
    <row r="15" spans="1:5" s="225" customFormat="1" ht="17.25" customHeight="1" hidden="1">
      <c r="A15" s="227">
        <v>519</v>
      </c>
      <c r="B15" s="198">
        <f>B14</f>
        <v>0</v>
      </c>
      <c r="C15" s="205">
        <f>C14</f>
        <v>0</v>
      </c>
      <c r="D15" s="746">
        <f>D14</f>
        <v>0</v>
      </c>
      <c r="E15" s="743">
        <f>E14</f>
        <v>0</v>
      </c>
    </row>
    <row r="16" spans="1:5" s="225" customFormat="1" ht="17.25" customHeight="1" hidden="1">
      <c r="A16" s="747" t="s">
        <v>367</v>
      </c>
      <c r="B16" s="748"/>
      <c r="C16" s="749"/>
      <c r="D16" s="750"/>
      <c r="E16" s="751">
        <f>SUM(B16:D16)</f>
        <v>0</v>
      </c>
    </row>
    <row r="17" spans="1:5" ht="17.25" customHeight="1" hidden="1">
      <c r="A17" s="227">
        <v>521</v>
      </c>
      <c r="B17" s="752">
        <f>SUM(B16)</f>
        <v>0</v>
      </c>
      <c r="C17" s="752">
        <f>SUM(C16)</f>
        <v>0</v>
      </c>
      <c r="D17" s="752">
        <f>SUM(D16)</f>
        <v>0</v>
      </c>
      <c r="E17" s="752">
        <f>SUM(E16)</f>
        <v>0</v>
      </c>
    </row>
    <row r="18" spans="1:5" ht="17.25" customHeight="1">
      <c r="A18" s="116" t="s">
        <v>368</v>
      </c>
      <c r="B18" s="71"/>
      <c r="C18" s="72">
        <f>'[8] 0404'!$C$18</f>
        <v>150</v>
      </c>
      <c r="D18" s="94"/>
      <c r="E18" s="118">
        <f>SUM(B18:D18)</f>
        <v>150</v>
      </c>
    </row>
    <row r="19" spans="1:9" ht="17.25" customHeight="1">
      <c r="A19" s="116" t="s">
        <v>369</v>
      </c>
      <c r="B19" s="71"/>
      <c r="C19" s="72">
        <f>'[8] 0404'!$C$19</f>
        <v>1030</v>
      </c>
      <c r="D19" s="94"/>
      <c r="E19" s="118">
        <f>SUM(B19:D19)</f>
        <v>1030</v>
      </c>
      <c r="I19" s="771"/>
    </row>
    <row r="20" spans="1:5" ht="17.25" customHeight="1">
      <c r="A20" s="227">
        <v>522</v>
      </c>
      <c r="B20" s="198">
        <f>SUM(B18:B19)</f>
        <v>0</v>
      </c>
      <c r="C20" s="205">
        <f>SUM(C18:C19)</f>
        <v>1180</v>
      </c>
      <c r="D20" s="226">
        <f>SUM(D18:D19)</f>
        <v>0</v>
      </c>
      <c r="E20" s="198">
        <f>SUM(E18:E19)</f>
        <v>1180</v>
      </c>
    </row>
    <row r="21" spans="1:5" ht="17.25" customHeight="1" hidden="1">
      <c r="A21" s="227"/>
      <c r="B21" s="89"/>
      <c r="C21" s="90"/>
      <c r="D21" s="91"/>
      <c r="E21" s="118">
        <f>SUM(B21:D21)</f>
        <v>0</v>
      </c>
    </row>
    <row r="22" spans="1:5" ht="17.25" customHeight="1" hidden="1">
      <c r="A22" s="227"/>
      <c r="B22" s="89"/>
      <c r="C22" s="90"/>
      <c r="D22" s="91"/>
      <c r="E22" s="118">
        <f>SUM(B22:D22)</f>
        <v>0</v>
      </c>
    </row>
    <row r="23" spans="1:5" ht="17.25" customHeight="1">
      <c r="A23" s="116" t="s">
        <v>124</v>
      </c>
      <c r="B23" s="89">
        <f>'[8] 0404'!$B$23</f>
        <v>150</v>
      </c>
      <c r="C23" s="90">
        <f>'[8] 0404'!$C$23</f>
        <v>1500</v>
      </c>
      <c r="D23" s="91"/>
      <c r="E23" s="118">
        <f>SUM(B23:D23)</f>
        <v>1650</v>
      </c>
    </row>
    <row r="24" spans="1:5" ht="17.25" customHeight="1">
      <c r="A24" s="116" t="s">
        <v>674</v>
      </c>
      <c r="B24" s="89"/>
      <c r="C24" s="90">
        <v>345.9</v>
      </c>
      <c r="D24" s="91"/>
      <c r="E24" s="118">
        <f>SUM(B24:D24)</f>
        <v>345.9</v>
      </c>
    </row>
    <row r="25" spans="1:5" ht="17.25" customHeight="1">
      <c r="A25" s="227">
        <v>533</v>
      </c>
      <c r="B25" s="198">
        <f>SUM(B22:B23)</f>
        <v>150</v>
      </c>
      <c r="C25" s="205">
        <f>SUM(C23:C24)</f>
        <v>1845.9</v>
      </c>
      <c r="D25" s="226">
        <f>SUM(D22:D23)</f>
        <v>0</v>
      </c>
      <c r="E25" s="198">
        <f>SUM(E22:E24)</f>
        <v>1995.9</v>
      </c>
    </row>
    <row r="26" spans="1:5" ht="21" customHeight="1" hidden="1" thickBot="1">
      <c r="A26" s="116"/>
      <c r="B26" s="71"/>
      <c r="C26" s="72"/>
      <c r="D26" s="94"/>
      <c r="E26" s="118">
        <f>SUM(B26:D26)</f>
        <v>0</v>
      </c>
    </row>
    <row r="27" spans="1:5" ht="16.5" customHeight="1">
      <c r="A27" s="116" t="s">
        <v>675</v>
      </c>
      <c r="B27" s="71"/>
      <c r="C27" s="72">
        <v>95.3</v>
      </c>
      <c r="D27" s="94"/>
      <c r="E27" s="118">
        <f>SUM(B27:D27)</f>
        <v>95.3</v>
      </c>
    </row>
    <row r="28" spans="1:5" ht="18.75" customHeight="1" thickBot="1">
      <c r="A28" s="772">
        <v>635</v>
      </c>
      <c r="B28" s="773">
        <f>SUM(B26:B27)</f>
        <v>0</v>
      </c>
      <c r="C28" s="774">
        <f>SUM(C26:C27)</f>
        <v>95.3</v>
      </c>
      <c r="D28" s="775">
        <f>SUM(D26:D27)</f>
        <v>0</v>
      </c>
      <c r="E28" s="753">
        <f>SUM(E26:E27)</f>
        <v>95.3</v>
      </c>
    </row>
    <row r="29" spans="1:5" ht="32.25" customHeight="1" thickTop="1">
      <c r="A29" s="754" t="s">
        <v>36</v>
      </c>
      <c r="B29" s="755">
        <f>B4+B9+B13+B15+B17+B20+B25+B28</f>
        <v>245</v>
      </c>
      <c r="C29" s="756">
        <f>C4+C9+C13+C15+C17+C20+C25+C28</f>
        <v>5516.2</v>
      </c>
      <c r="D29" s="757">
        <f>D4+D9+D13+D15+D17+D20+D25+D28</f>
        <v>1000</v>
      </c>
      <c r="E29" s="755">
        <f>E4+E9+E13+E15+E17+E20+E25+E28</f>
        <v>6761.2</v>
      </c>
    </row>
    <row r="30" spans="1:5" ht="12.75" customHeight="1">
      <c r="A30" s="32"/>
      <c r="B30" s="33"/>
      <c r="C30" s="33"/>
      <c r="D30" s="33"/>
      <c r="E30" s="33"/>
    </row>
    <row r="31" spans="1:5" ht="49.5" customHeight="1" thickBot="1">
      <c r="A31" s="78" t="s">
        <v>511</v>
      </c>
      <c r="B31" s="79" t="s">
        <v>185</v>
      </c>
      <c r="C31" s="79" t="s">
        <v>184</v>
      </c>
      <c r="D31" s="61" t="s">
        <v>258</v>
      </c>
      <c r="E31" s="79" t="s">
        <v>116</v>
      </c>
    </row>
    <row r="32" spans="1:5" ht="15.75" customHeight="1" hidden="1" thickTop="1">
      <c r="A32" s="1139"/>
      <c r="B32" s="1140"/>
      <c r="C32" s="1141"/>
      <c r="D32" s="1142"/>
      <c r="E32" s="1143"/>
    </row>
    <row r="33" spans="1:5" ht="17.25" customHeight="1" thickTop="1">
      <c r="A33" s="73" t="s">
        <v>209</v>
      </c>
      <c r="B33" s="69">
        <f>'[7] 0404'!$B$4</f>
        <v>400</v>
      </c>
      <c r="C33" s="70">
        <f>'[7] 0404'!$C$4</f>
        <v>700</v>
      </c>
      <c r="D33" s="95">
        <v>0</v>
      </c>
      <c r="E33" s="191">
        <f>SUM(B33:D33)</f>
        <v>1100</v>
      </c>
    </row>
    <row r="34" spans="1:5" ht="17.25" customHeight="1">
      <c r="A34" s="231" t="s">
        <v>257</v>
      </c>
      <c r="B34" s="752">
        <f>SUM(B32:B33)</f>
        <v>400</v>
      </c>
      <c r="C34" s="205">
        <f>SUM(C32:C33)</f>
        <v>700</v>
      </c>
      <c r="D34" s="758">
        <f>SUM(D32:D33)</f>
        <v>0</v>
      </c>
      <c r="E34" s="198">
        <f>SUM(E32:E33)</f>
        <v>1100</v>
      </c>
    </row>
    <row r="35" spans="1:5" ht="0.75" customHeight="1" hidden="1">
      <c r="A35" s="231"/>
      <c r="B35" s="348"/>
      <c r="C35" s="349"/>
      <c r="D35" s="350"/>
      <c r="E35" s="351"/>
    </row>
    <row r="36" spans="1:5" ht="17.25" customHeight="1">
      <c r="A36" s="143" t="s">
        <v>42</v>
      </c>
      <c r="B36" s="71">
        <f>'[7] 0404'!$B$7</f>
        <v>5500</v>
      </c>
      <c r="C36" s="72">
        <f>'[7] 0404'!$C$7</f>
        <v>13650</v>
      </c>
      <c r="D36" s="94">
        <v>0</v>
      </c>
      <c r="E36" s="147">
        <f>SUM(B36:D36)</f>
        <v>19150</v>
      </c>
    </row>
    <row r="37" spans="1:5" ht="17.25" customHeight="1" thickBot="1">
      <c r="A37" s="38">
        <v>517</v>
      </c>
      <c r="B37" s="198">
        <f>SUM(B35:B36)</f>
        <v>5500</v>
      </c>
      <c r="C37" s="205">
        <f>SUM(C35:C36)</f>
        <v>13650</v>
      </c>
      <c r="D37" s="226">
        <f>SUM(D35:D36)</f>
        <v>0</v>
      </c>
      <c r="E37" s="199">
        <f>SUM(E35:E36)</f>
        <v>19150</v>
      </c>
    </row>
    <row r="38" spans="1:5" ht="21.75" customHeight="1" hidden="1">
      <c r="A38" s="759"/>
      <c r="B38" s="760"/>
      <c r="C38" s="761"/>
      <c r="D38" s="762"/>
      <c r="E38" s="763"/>
    </row>
    <row r="39" spans="1:5" ht="27" customHeight="1" hidden="1">
      <c r="A39" s="66" t="s">
        <v>202</v>
      </c>
      <c r="B39" s="64">
        <v>0</v>
      </c>
      <c r="C39" s="63">
        <v>0</v>
      </c>
      <c r="D39" s="65">
        <v>0</v>
      </c>
      <c r="E39" s="62">
        <f>SUM(B39:D39)</f>
        <v>0</v>
      </c>
    </row>
    <row r="40" spans="1:5" ht="9" customHeight="1" hidden="1" thickBot="1">
      <c r="A40" s="764">
        <v>612</v>
      </c>
      <c r="B40" s="765">
        <f>SUM(B39)</f>
        <v>0</v>
      </c>
      <c r="C40" s="766">
        <f>SUM(C39)</f>
        <v>0</v>
      </c>
      <c r="D40" s="767">
        <f>SUM(D39)</f>
        <v>0</v>
      </c>
      <c r="E40" s="768">
        <f>SUM(B40:D40)</f>
        <v>0</v>
      </c>
    </row>
    <row r="41" spans="1:5" ht="33.75" customHeight="1" thickTop="1">
      <c r="A41" s="852" t="s">
        <v>36</v>
      </c>
      <c r="B41" s="755">
        <f>B37+B40+B34</f>
        <v>5900</v>
      </c>
      <c r="C41" s="756">
        <f>C37+C40+C34</f>
        <v>14350</v>
      </c>
      <c r="D41" s="757">
        <f>D37+D40+D34</f>
        <v>0</v>
      </c>
      <c r="E41" s="863">
        <f>SUM(E34+E37)</f>
        <v>20250</v>
      </c>
    </row>
    <row r="42" ht="19.5" customHeight="1"/>
    <row r="43" ht="21" customHeight="1"/>
    <row r="44" ht="2.25" customHeight="1" hidden="1"/>
    <row r="45" ht="18.75" customHeight="1"/>
    <row r="46" ht="21.75" customHeight="1"/>
    <row r="47" ht="27" customHeight="1"/>
  </sheetData>
  <sheetProtection/>
  <mergeCells count="1">
    <mergeCell ref="A1:D1"/>
  </mergeCells>
  <printOptions horizontalCentered="1"/>
  <pageMargins left="0.15748031496062992" right="0.15748031496062992" top="0.35433070866141736" bottom="0.4330708661417323" header="0.2362204724409449" footer="0.1968503937007874"/>
  <pageSetup horizontalDpi="600" verticalDpi="600" orientation="portrait" paperSize="9" r:id="rId1"/>
  <headerFooter alignWithMargins="0">
    <oddFooter>&amp;L&amp;"Times New Roman CE,Obyčejné"&amp;8Rozpočet na rok 2012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118" zoomScaleSheetLayoutView="118" zoomScalePageLayoutView="0" workbookViewId="0" topLeftCell="A1">
      <pane ySplit="1" topLeftCell="A2" activePane="bottomLeft" state="frozen"/>
      <selection pane="topLeft" activeCell="D2" sqref="D2"/>
      <selection pane="bottomLeft" activeCell="H11" sqref="H11"/>
    </sheetView>
  </sheetViews>
  <sheetFormatPr defaultColWidth="9.00390625" defaultRowHeight="12.75"/>
  <cols>
    <col min="1" max="1" width="26.875" style="225" customWidth="1"/>
    <col min="2" max="5" width="16.875" style="225" customWidth="1"/>
    <col min="6" max="7" width="11.25390625" style="225" customWidth="1"/>
    <col min="8" max="16384" width="9.125" style="225" customWidth="1"/>
  </cols>
  <sheetData>
    <row r="1" spans="1:5" ht="40.5" customHeight="1">
      <c r="A1" s="1383" t="s">
        <v>416</v>
      </c>
      <c r="B1" s="1383"/>
      <c r="C1" s="1383"/>
      <c r="D1" s="1383"/>
      <c r="E1" s="229" t="s">
        <v>277</v>
      </c>
    </row>
    <row r="2" spans="1:7" ht="41.25" customHeight="1" thickBot="1">
      <c r="A2" s="78" t="s">
        <v>512</v>
      </c>
      <c r="B2" s="127" t="s">
        <v>182</v>
      </c>
      <c r="C2" s="127" t="s">
        <v>183</v>
      </c>
      <c r="D2" s="107" t="s">
        <v>228</v>
      </c>
      <c r="E2" s="79" t="s">
        <v>116</v>
      </c>
      <c r="F2" s="232"/>
      <c r="G2" s="233"/>
    </row>
    <row r="3" spans="1:7" ht="16.5" customHeight="1" thickTop="1">
      <c r="A3" s="325" t="s">
        <v>43</v>
      </c>
      <c r="B3" s="394"/>
      <c r="C3" s="395"/>
      <c r="D3" s="95"/>
      <c r="E3" s="81"/>
      <c r="F3" s="232"/>
      <c r="G3" s="233"/>
    </row>
    <row r="4" spans="1:7" ht="16.5" customHeight="1">
      <c r="A4" s="396" t="s">
        <v>150</v>
      </c>
      <c r="B4" s="397"/>
      <c r="C4" s="398">
        <v>11787</v>
      </c>
      <c r="D4" s="399"/>
      <c r="E4" s="118">
        <f>SUM(B4:D4)</f>
        <v>11787</v>
      </c>
      <c r="F4" s="232"/>
      <c r="G4" s="233"/>
    </row>
    <row r="5" spans="1:7" ht="16.5" customHeight="1">
      <c r="A5" s="396" t="s">
        <v>134</v>
      </c>
      <c r="B5" s="397"/>
      <c r="C5" s="400">
        <v>12824</v>
      </c>
      <c r="D5" s="159"/>
      <c r="E5" s="118">
        <f aca="true" t="shared" si="0" ref="E5:E31">SUM(B5:D5)</f>
        <v>12824</v>
      </c>
      <c r="F5" s="232"/>
      <c r="G5" s="233"/>
    </row>
    <row r="6" spans="1:7" ht="16.5" customHeight="1">
      <c r="A6" s="396" t="s">
        <v>47</v>
      </c>
      <c r="B6" s="397"/>
      <c r="C6" s="400">
        <v>4971</v>
      </c>
      <c r="D6" s="159"/>
      <c r="E6" s="118">
        <f t="shared" si="0"/>
        <v>4971</v>
      </c>
      <c r="F6" s="232"/>
      <c r="G6" s="233"/>
    </row>
    <row r="7" spans="1:7" ht="16.5" customHeight="1">
      <c r="A7" s="396" t="s">
        <v>151</v>
      </c>
      <c r="B7" s="397"/>
      <c r="C7" s="401">
        <v>4176</v>
      </c>
      <c r="D7" s="159"/>
      <c r="E7" s="118">
        <f t="shared" si="0"/>
        <v>4176</v>
      </c>
      <c r="F7" s="232"/>
      <c r="G7" s="233"/>
    </row>
    <row r="8" spans="1:7" ht="16.5" customHeight="1">
      <c r="A8" s="396" t="s">
        <v>50</v>
      </c>
      <c r="B8" s="397"/>
      <c r="C8" s="401">
        <v>3285.7</v>
      </c>
      <c r="D8" s="159"/>
      <c r="E8" s="118">
        <f t="shared" si="0"/>
        <v>3285.7</v>
      </c>
      <c r="F8" s="232"/>
      <c r="G8" s="233"/>
    </row>
    <row r="9" spans="1:7" ht="16.5" customHeight="1">
      <c r="A9" s="396" t="s">
        <v>44</v>
      </c>
      <c r="B9" s="397"/>
      <c r="C9" s="400">
        <v>3989.7</v>
      </c>
      <c r="D9" s="159"/>
      <c r="E9" s="118">
        <f t="shared" si="0"/>
        <v>3989.7</v>
      </c>
      <c r="F9" s="232"/>
      <c r="G9" s="233"/>
    </row>
    <row r="10" spans="1:7" ht="16.5" customHeight="1">
      <c r="A10" s="396" t="s">
        <v>45</v>
      </c>
      <c r="B10" s="397"/>
      <c r="C10" s="400">
        <v>3745.4</v>
      </c>
      <c r="D10" s="159"/>
      <c r="E10" s="118">
        <f t="shared" si="0"/>
        <v>3745.4</v>
      </c>
      <c r="F10" s="232"/>
      <c r="G10" s="233"/>
    </row>
    <row r="11" spans="1:7" ht="16.5" customHeight="1">
      <c r="A11" s="396" t="s">
        <v>49</v>
      </c>
      <c r="B11" s="397"/>
      <c r="C11" s="283"/>
      <c r="D11" s="400">
        <v>2252.2</v>
      </c>
      <c r="E11" s="118">
        <f t="shared" si="0"/>
        <v>2252.2</v>
      </c>
      <c r="F11" s="232"/>
      <c r="G11" s="233"/>
    </row>
    <row r="12" spans="1:7" ht="16.5" customHeight="1">
      <c r="A12" s="396" t="s">
        <v>296</v>
      </c>
      <c r="B12" s="397"/>
      <c r="C12" s="400">
        <v>4009</v>
      </c>
      <c r="D12" s="159"/>
      <c r="E12" s="118">
        <f t="shared" si="0"/>
        <v>4009</v>
      </c>
      <c r="F12" s="232"/>
      <c r="G12" s="233"/>
    </row>
    <row r="13" spans="1:7" ht="16.5" customHeight="1">
      <c r="A13" s="396" t="s">
        <v>135</v>
      </c>
      <c r="B13" s="397"/>
      <c r="C13" s="400">
        <v>3692</v>
      </c>
      <c r="D13" s="159"/>
      <c r="E13" s="118">
        <f t="shared" si="0"/>
        <v>3692</v>
      </c>
      <c r="F13" s="232"/>
      <c r="G13" s="233"/>
    </row>
    <row r="14" spans="1:7" ht="16.5" customHeight="1">
      <c r="A14" s="396" t="s">
        <v>48</v>
      </c>
      <c r="B14" s="397"/>
      <c r="C14" s="400">
        <v>6800</v>
      </c>
      <c r="D14" s="159"/>
      <c r="E14" s="118">
        <f t="shared" si="0"/>
        <v>6800</v>
      </c>
      <c r="F14" s="232"/>
      <c r="G14" s="233"/>
    </row>
    <row r="15" spans="1:7" ht="16.5" customHeight="1">
      <c r="A15" s="396" t="s">
        <v>136</v>
      </c>
      <c r="B15" s="397"/>
      <c r="C15" s="400">
        <v>2743</v>
      </c>
      <c r="D15" s="159"/>
      <c r="E15" s="118">
        <f t="shared" si="0"/>
        <v>2743</v>
      </c>
      <c r="F15" s="232"/>
      <c r="G15" s="233"/>
    </row>
    <row r="16" spans="1:7" ht="16.5" customHeight="1">
      <c r="A16" s="396" t="s">
        <v>46</v>
      </c>
      <c r="B16" s="397"/>
      <c r="C16" s="400">
        <v>9800</v>
      </c>
      <c r="D16" s="159"/>
      <c r="E16" s="118">
        <f t="shared" si="0"/>
        <v>9800</v>
      </c>
      <c r="F16" s="232"/>
      <c r="G16" s="233"/>
    </row>
    <row r="17" spans="1:6" ht="16.5" customHeight="1">
      <c r="A17" s="160" t="s">
        <v>51</v>
      </c>
      <c r="B17" s="101">
        <v>2058.3</v>
      </c>
      <c r="C17" s="159"/>
      <c r="D17" s="159"/>
      <c r="E17" s="118">
        <f t="shared" si="0"/>
        <v>2058.3</v>
      </c>
      <c r="F17" s="232"/>
    </row>
    <row r="18" spans="1:6" ht="16.5" customHeight="1">
      <c r="A18" s="161" t="s">
        <v>55</v>
      </c>
      <c r="B18" s="101">
        <v>964.6</v>
      </c>
      <c r="C18" s="159"/>
      <c r="D18" s="159"/>
      <c r="E18" s="118">
        <f t="shared" si="0"/>
        <v>964.6</v>
      </c>
      <c r="F18" s="232"/>
    </row>
    <row r="19" spans="1:6" ht="16.5" customHeight="1">
      <c r="A19" s="161" t="s">
        <v>53</v>
      </c>
      <c r="B19" s="101">
        <v>963.1</v>
      </c>
      <c r="C19" s="159"/>
      <c r="D19" s="159"/>
      <c r="E19" s="118">
        <f t="shared" si="0"/>
        <v>963.1</v>
      </c>
      <c r="F19" s="232"/>
    </row>
    <row r="20" spans="1:6" ht="16.5" customHeight="1">
      <c r="A20" s="161" t="s">
        <v>52</v>
      </c>
      <c r="B20" s="101">
        <v>1541.6</v>
      </c>
      <c r="C20" s="159"/>
      <c r="D20" s="159"/>
      <c r="E20" s="118">
        <f t="shared" si="0"/>
        <v>1541.6</v>
      </c>
      <c r="F20" s="232"/>
    </row>
    <row r="21" spans="1:6" ht="16.5" customHeight="1">
      <c r="A21" s="161" t="s">
        <v>61</v>
      </c>
      <c r="B21" s="101">
        <v>1261.9</v>
      </c>
      <c r="C21" s="159"/>
      <c r="D21" s="159"/>
      <c r="E21" s="118">
        <f t="shared" si="0"/>
        <v>1261.9</v>
      </c>
      <c r="F21" s="232"/>
    </row>
    <row r="22" spans="1:6" ht="16.5" customHeight="1">
      <c r="A22" s="161" t="s">
        <v>62</v>
      </c>
      <c r="B22" s="101">
        <v>1129.2</v>
      </c>
      <c r="C22" s="159"/>
      <c r="D22" s="159"/>
      <c r="E22" s="118">
        <f t="shared" si="0"/>
        <v>1129.2</v>
      </c>
      <c r="F22" s="232"/>
    </row>
    <row r="23" spans="1:6" ht="16.5" customHeight="1">
      <c r="A23" s="161" t="s">
        <v>63</v>
      </c>
      <c r="B23" s="101">
        <v>1108</v>
      </c>
      <c r="C23" s="159"/>
      <c r="D23" s="159"/>
      <c r="E23" s="118">
        <f t="shared" si="0"/>
        <v>1108</v>
      </c>
      <c r="F23" s="232"/>
    </row>
    <row r="24" spans="1:6" ht="16.5" customHeight="1">
      <c r="A24" s="161" t="s">
        <v>54</v>
      </c>
      <c r="B24" s="101">
        <v>1549</v>
      </c>
      <c r="C24" s="159"/>
      <c r="D24" s="159"/>
      <c r="E24" s="118">
        <f t="shared" si="0"/>
        <v>1549</v>
      </c>
      <c r="F24" s="232"/>
    </row>
    <row r="25" spans="1:6" ht="16.5" customHeight="1">
      <c r="A25" s="161" t="s">
        <v>60</v>
      </c>
      <c r="B25" s="101">
        <v>1030</v>
      </c>
      <c r="C25" s="159"/>
      <c r="D25" s="159"/>
      <c r="E25" s="118">
        <f t="shared" si="0"/>
        <v>1030</v>
      </c>
      <c r="F25" s="232"/>
    </row>
    <row r="26" spans="1:6" ht="16.5" customHeight="1">
      <c r="A26" s="161" t="s">
        <v>58</v>
      </c>
      <c r="B26" s="101">
        <v>1331.5</v>
      </c>
      <c r="C26" s="159"/>
      <c r="D26" s="159"/>
      <c r="E26" s="118">
        <f t="shared" si="0"/>
        <v>1331.5</v>
      </c>
      <c r="F26" s="232"/>
    </row>
    <row r="27" spans="1:6" ht="16.5" customHeight="1">
      <c r="A27" s="161" t="s">
        <v>64</v>
      </c>
      <c r="B27" s="101">
        <v>1621.2</v>
      </c>
      <c r="C27" s="159"/>
      <c r="D27" s="159"/>
      <c r="E27" s="118">
        <f t="shared" si="0"/>
        <v>1621.2</v>
      </c>
      <c r="F27" s="232"/>
    </row>
    <row r="28" spans="1:6" ht="16.5" customHeight="1">
      <c r="A28" s="161" t="s">
        <v>57</v>
      </c>
      <c r="B28" s="101">
        <v>1101.2</v>
      </c>
      <c r="C28" s="159"/>
      <c r="D28" s="159"/>
      <c r="E28" s="118">
        <f t="shared" si="0"/>
        <v>1101.2</v>
      </c>
      <c r="F28" s="232"/>
    </row>
    <row r="29" spans="1:6" ht="16.5" customHeight="1">
      <c r="A29" s="161" t="s">
        <v>65</v>
      </c>
      <c r="B29" s="101">
        <v>1310.2</v>
      </c>
      <c r="C29" s="159"/>
      <c r="D29" s="159"/>
      <c r="E29" s="118">
        <f t="shared" si="0"/>
        <v>1310.2</v>
      </c>
      <c r="F29" s="232"/>
    </row>
    <row r="30" spans="1:6" ht="16.5" customHeight="1">
      <c r="A30" s="161" t="s">
        <v>56</v>
      </c>
      <c r="B30" s="101">
        <v>1457</v>
      </c>
      <c r="C30" s="159"/>
      <c r="D30" s="159"/>
      <c r="E30" s="118">
        <f t="shared" si="0"/>
        <v>1457</v>
      </c>
      <c r="F30" s="232"/>
    </row>
    <row r="31" spans="1:6" ht="16.5" customHeight="1" thickBot="1">
      <c r="A31" s="161" t="s">
        <v>59</v>
      </c>
      <c r="B31" s="101">
        <v>1078</v>
      </c>
      <c r="C31" s="159"/>
      <c r="D31" s="159"/>
      <c r="E31" s="118">
        <f t="shared" si="0"/>
        <v>1078</v>
      </c>
      <c r="F31" s="232"/>
    </row>
    <row r="32" spans="1:6" ht="21" customHeight="1" hidden="1" thickBot="1">
      <c r="A32" s="873">
        <v>5331</v>
      </c>
      <c r="B32" s="874">
        <f>SUM(B3:B31)</f>
        <v>19504.800000000003</v>
      </c>
      <c r="C32" s="774">
        <f>SUM(C3:C31)</f>
        <v>71822.79999999999</v>
      </c>
      <c r="D32" s="875">
        <f>SUM(D3:D31)</f>
        <v>2252.2</v>
      </c>
      <c r="E32" s="753">
        <f>B32+C32+D32</f>
        <v>93579.79999999999</v>
      </c>
      <c r="F32" s="232"/>
    </row>
    <row r="33" spans="1:6" ht="30" customHeight="1" thickTop="1">
      <c r="A33" s="876" t="s">
        <v>36</v>
      </c>
      <c r="B33" s="755">
        <f>SUM(B32)</f>
        <v>19504.800000000003</v>
      </c>
      <c r="C33" s="756">
        <f>SUM(C32)</f>
        <v>71822.79999999999</v>
      </c>
      <c r="D33" s="877">
        <f>SUM(D32)</f>
        <v>2252.2</v>
      </c>
      <c r="E33" s="755">
        <f>SUM(E32)</f>
        <v>93579.79999999999</v>
      </c>
      <c r="F33" s="232"/>
    </row>
    <row r="34" spans="1:5" ht="26.25" customHeight="1">
      <c r="A34" s="234"/>
      <c r="B34" s="234"/>
      <c r="C34" s="234"/>
      <c r="D34" s="234"/>
      <c r="E34" s="234"/>
    </row>
    <row r="35" ht="45" customHeight="1">
      <c r="A35" s="235"/>
    </row>
    <row r="39" ht="0.75" customHeight="1" hidden="1"/>
    <row r="40" ht="0.75" customHeight="1" hidden="1"/>
    <row r="41" ht="0.75" customHeight="1" hidden="1"/>
    <row r="42" ht="0.75" customHeight="1" hidden="1"/>
    <row r="43" ht="0.75" customHeight="1" hidden="1"/>
    <row r="44" ht="0.75" customHeight="1" hidden="1"/>
    <row r="45" ht="0.75" customHeight="1" hidden="1"/>
    <row r="46" ht="0.75" customHeight="1" hidden="1"/>
    <row r="47" ht="0.75" customHeight="1" hidden="1"/>
    <row r="48" ht="0.75" customHeight="1" hidden="1"/>
    <row r="49" ht="0.75" customHeight="1" hidden="1"/>
    <row r="50" ht="0.75" customHeight="1" hidden="1"/>
    <row r="51" ht="0.75" customHeight="1" hidden="1"/>
    <row r="52" ht="0.75" customHeight="1" hidden="1"/>
    <row r="53" ht="0.75" customHeight="1" hidden="1"/>
    <row r="54" ht="0.75" customHeight="1" hidden="1"/>
    <row r="55" ht="0.75" customHeight="1" hidden="1"/>
    <row r="56" ht="0.75" customHeight="1" hidden="1"/>
    <row r="57" ht="0.75" customHeight="1" hidden="1"/>
    <row r="58" ht="0.75" customHeight="1" hidden="1"/>
    <row r="59" ht="0.75" customHeight="1" hidden="1"/>
    <row r="60" ht="0.75" customHeight="1" hidden="1"/>
    <row r="61" ht="0.75" customHeight="1" hidden="1"/>
    <row r="62" ht="0.75" customHeight="1"/>
    <row r="63" ht="22.5" customHeight="1"/>
    <row r="64" ht="24" customHeight="1"/>
    <row r="69" ht="21.75" customHeight="1"/>
  </sheetData>
  <sheetProtection/>
  <mergeCells count="1">
    <mergeCell ref="A1:D1"/>
  </mergeCells>
  <printOptions horizontalCentered="1"/>
  <pageMargins left="0.1968503937007874" right="0.1968503937007874" top="0.5118110236220472" bottom="0.2362204724409449" header="0.2362204724409449" footer="0.1968503937007874"/>
  <pageSetup horizontalDpi="600" verticalDpi="600" orientation="portrait" paperSize="9" r:id="rId1"/>
  <headerFooter alignWithMargins="0">
    <oddFooter>&amp;L&amp;"Times New Roman CE,Obyčejné"&amp;9Rozpočet na rok 2012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workbookViewId="0" topLeftCell="A1">
      <selection activeCell="B74" sqref="A74:B74"/>
    </sheetView>
  </sheetViews>
  <sheetFormatPr defaultColWidth="9.00390625" defaultRowHeight="12.75"/>
  <cols>
    <col min="1" max="1" width="32.625" style="17" customWidth="1"/>
    <col min="2" max="5" width="17.125" style="17" customWidth="1"/>
    <col min="6" max="16384" width="9.125" style="17" customWidth="1"/>
  </cols>
  <sheetData>
    <row r="1" spans="1:5" ht="47.25" customHeight="1">
      <c r="A1" s="1377" t="s">
        <v>433</v>
      </c>
      <c r="B1" s="1384"/>
      <c r="C1" s="1384"/>
      <c r="D1" s="1384"/>
      <c r="E1" s="230" t="s">
        <v>278</v>
      </c>
    </row>
    <row r="2" spans="1:7" ht="42" customHeight="1" thickBot="1">
      <c r="A2" s="78" t="s">
        <v>600</v>
      </c>
      <c r="B2" s="79" t="s">
        <v>182</v>
      </c>
      <c r="C2" s="80" t="s">
        <v>116</v>
      </c>
      <c r="D2" s="420"/>
      <c r="E2" s="162"/>
      <c r="F2" s="162"/>
      <c r="G2" s="421"/>
    </row>
    <row r="3" spans="1:7" ht="1.5" customHeight="1" hidden="1" thickTop="1">
      <c r="A3" s="878"/>
      <c r="B3" s="175">
        <v>0</v>
      </c>
      <c r="C3" s="577">
        <f>SUM(B3:B3)</f>
        <v>0</v>
      </c>
      <c r="D3" s="422"/>
      <c r="E3" s="149"/>
      <c r="F3" s="149"/>
      <c r="G3" s="149"/>
    </row>
    <row r="4" spans="1:7" ht="1.5" customHeight="1" hidden="1">
      <c r="A4" s="137"/>
      <c r="B4" s="71">
        <v>0</v>
      </c>
      <c r="C4" s="105">
        <f>SUM(B4:B4)</f>
        <v>0</v>
      </c>
      <c r="D4" s="422"/>
      <c r="E4" s="149"/>
      <c r="F4" s="149"/>
      <c r="G4" s="149"/>
    </row>
    <row r="5" spans="1:7" ht="1.5" customHeight="1" hidden="1">
      <c r="A5" s="227"/>
      <c r="B5" s="198"/>
      <c r="C5" s="198"/>
      <c r="D5" s="879"/>
      <c r="E5" s="880"/>
      <c r="F5" s="423"/>
      <c r="G5" s="423"/>
    </row>
    <row r="6" spans="1:7" ht="1.5" customHeight="1" hidden="1">
      <c r="A6" s="227"/>
      <c r="B6" s="89"/>
      <c r="C6" s="346">
        <f>SUM(B6:B6)</f>
        <v>0</v>
      </c>
      <c r="D6" s="578"/>
      <c r="E6" s="149"/>
      <c r="F6" s="424"/>
      <c r="G6" s="424"/>
    </row>
    <row r="7" spans="1:7" ht="1.5" customHeight="1" hidden="1">
      <c r="A7" s="116"/>
      <c r="B7" s="89"/>
      <c r="C7" s="89">
        <f>SUM(B7:B7)</f>
        <v>0</v>
      </c>
      <c r="D7" s="578"/>
      <c r="E7" s="149"/>
      <c r="F7" s="424"/>
      <c r="G7" s="424"/>
    </row>
    <row r="8" spans="1:7" ht="1.5" customHeight="1" hidden="1">
      <c r="A8" s="116"/>
      <c r="B8" s="89">
        <v>0</v>
      </c>
      <c r="C8" s="347">
        <f>SUM(B8:B8)</f>
        <v>0</v>
      </c>
      <c r="D8" s="578"/>
      <c r="E8" s="149"/>
      <c r="F8" s="424"/>
      <c r="G8" s="424"/>
    </row>
    <row r="9" spans="1:7" ht="1.5" customHeight="1" hidden="1">
      <c r="A9" s="227"/>
      <c r="B9" s="198"/>
      <c r="C9" s="198"/>
      <c r="D9" s="879"/>
      <c r="E9" s="880"/>
      <c r="F9" s="423"/>
      <c r="G9" s="423"/>
    </row>
    <row r="10" spans="1:7" ht="1.5" customHeight="1" hidden="1">
      <c r="A10" s="137"/>
      <c r="B10" s="71"/>
      <c r="C10" s="203">
        <f>SUM(B10:B10)</f>
        <v>0</v>
      </c>
      <c r="D10" s="422"/>
      <c r="E10" s="149"/>
      <c r="F10" s="149"/>
      <c r="G10" s="149"/>
    </row>
    <row r="11" spans="1:7" ht="1.5" customHeight="1" hidden="1">
      <c r="A11" s="137"/>
      <c r="B11" s="71">
        <v>0</v>
      </c>
      <c r="C11" s="203">
        <f>SUM(B11:B11)</f>
        <v>0</v>
      </c>
      <c r="D11" s="422"/>
      <c r="E11" s="149"/>
      <c r="F11" s="149"/>
      <c r="G11" s="149"/>
    </row>
    <row r="12" spans="1:7" ht="1.5" customHeight="1" hidden="1">
      <c r="A12" s="116"/>
      <c r="B12" s="71"/>
      <c r="C12" s="203">
        <f>SUM(B12:B12)</f>
        <v>0</v>
      </c>
      <c r="D12" s="422"/>
      <c r="E12" s="149"/>
      <c r="F12" s="149"/>
      <c r="G12" s="149"/>
    </row>
    <row r="13" spans="1:7" ht="1.5" customHeight="1" hidden="1">
      <c r="A13" s="116"/>
      <c r="B13" s="71"/>
      <c r="C13" s="203">
        <f>SUM(B13:B13)</f>
        <v>0</v>
      </c>
      <c r="D13" s="422"/>
      <c r="E13" s="149"/>
      <c r="F13" s="149"/>
      <c r="G13" s="149"/>
    </row>
    <row r="14" spans="1:7" ht="1.5" customHeight="1" hidden="1">
      <c r="A14" s="228"/>
      <c r="B14" s="743"/>
      <c r="C14" s="743"/>
      <c r="D14" s="879"/>
      <c r="E14" s="880"/>
      <c r="F14" s="423"/>
      <c r="G14" s="423"/>
    </row>
    <row r="15" spans="1:7" ht="1.5" customHeight="1" hidden="1">
      <c r="A15" s="116"/>
      <c r="B15" s="71"/>
      <c r="C15" s="71">
        <f>SUM(B15:B15)</f>
        <v>0</v>
      </c>
      <c r="D15" s="422"/>
      <c r="E15" s="149"/>
      <c r="F15" s="149"/>
      <c r="G15" s="149"/>
    </row>
    <row r="16" spans="1:7" ht="0.75" customHeight="1" hidden="1">
      <c r="A16" s="116"/>
      <c r="B16" s="71">
        <v>0</v>
      </c>
      <c r="C16" s="71">
        <f>SUM(B16:B16)</f>
        <v>0</v>
      </c>
      <c r="D16" s="422"/>
      <c r="E16" s="149"/>
      <c r="F16" s="149"/>
      <c r="G16" s="149"/>
    </row>
    <row r="17" spans="1:7" ht="1.5" customHeight="1" hidden="1">
      <c r="A17" s="227"/>
      <c r="B17" s="198"/>
      <c r="C17" s="743"/>
      <c r="D17" s="879"/>
      <c r="E17" s="880"/>
      <c r="F17" s="423"/>
      <c r="G17" s="423"/>
    </row>
    <row r="18" spans="1:7" ht="12.75" hidden="1">
      <c r="A18" s="116"/>
      <c r="B18" s="71"/>
      <c r="C18" s="71">
        <f>SUM(B18:B18)</f>
        <v>0</v>
      </c>
      <c r="D18" s="422"/>
      <c r="E18" s="149"/>
      <c r="F18" s="149"/>
      <c r="G18" s="149"/>
    </row>
    <row r="19" spans="1:7" ht="12.75" hidden="1">
      <c r="A19" s="1144"/>
      <c r="B19" s="203"/>
      <c r="C19" s="1145"/>
      <c r="D19" s="422"/>
      <c r="E19" s="149"/>
      <c r="F19" s="149"/>
      <c r="G19" s="149"/>
    </row>
    <row r="20" spans="1:7" ht="17.25" customHeight="1" thickTop="1">
      <c r="A20" s="443" t="s">
        <v>34</v>
      </c>
      <c r="B20" s="69">
        <v>3900</v>
      </c>
      <c r="C20" s="142">
        <f>SUM(B20:B20)</f>
        <v>3900</v>
      </c>
      <c r="D20" s="422"/>
      <c r="E20" s="149"/>
      <c r="F20" s="149"/>
      <c r="G20" s="149"/>
    </row>
    <row r="21" spans="1:7" ht="17.25" customHeight="1" hidden="1">
      <c r="A21" s="116"/>
      <c r="B21" s="71"/>
      <c r="C21" s="144"/>
      <c r="D21" s="422"/>
      <c r="E21" s="149"/>
      <c r="F21" s="149"/>
      <c r="G21" s="149"/>
    </row>
    <row r="22" spans="1:7" ht="17.25" customHeight="1" thickBot="1">
      <c r="A22" s="881">
        <v>612</v>
      </c>
      <c r="B22" s="882">
        <f>SUM(B18:B21)</f>
        <v>3900</v>
      </c>
      <c r="C22" s="861">
        <f>SUM(C18:C21)</f>
        <v>3900</v>
      </c>
      <c r="D22" s="883"/>
      <c r="E22" s="884"/>
      <c r="F22" s="296"/>
      <c r="G22" s="296"/>
    </row>
    <row r="23" spans="1:7" ht="24" customHeight="1" thickTop="1">
      <c r="A23" s="885" t="s">
        <v>36</v>
      </c>
      <c r="B23" s="886">
        <f>SUM(B22,B17,B14,B9,B5)</f>
        <v>3900</v>
      </c>
      <c r="C23" s="863">
        <f>SUM(C5+C9+C14+C17+C22)</f>
        <v>3900</v>
      </c>
      <c r="D23" s="887"/>
      <c r="E23" s="797"/>
      <c r="F23" s="574"/>
      <c r="G23" s="574"/>
    </row>
    <row r="25" spans="1:5" ht="39" thickBot="1">
      <c r="A25" s="78" t="s">
        <v>601</v>
      </c>
      <c r="B25" s="79" t="s">
        <v>182</v>
      </c>
      <c r="C25" s="79" t="s">
        <v>183</v>
      </c>
      <c r="D25" s="61" t="s">
        <v>258</v>
      </c>
      <c r="E25" s="79" t="s">
        <v>116</v>
      </c>
    </row>
    <row r="26" spans="1:5" ht="18" customHeight="1" thickTop="1">
      <c r="A26" s="73" t="s">
        <v>186</v>
      </c>
      <c r="B26" s="190">
        <v>0</v>
      </c>
      <c r="C26" s="188"/>
      <c r="D26" s="189">
        <v>0</v>
      </c>
      <c r="E26" s="191">
        <f>SUM(B26:D26)</f>
        <v>0</v>
      </c>
    </row>
    <row r="27" spans="1:5" ht="18" customHeight="1">
      <c r="A27" s="231" t="s">
        <v>187</v>
      </c>
      <c r="B27" s="888">
        <f>B26</f>
        <v>0</v>
      </c>
      <c r="C27" s="205">
        <f>C26</f>
        <v>0</v>
      </c>
      <c r="D27" s="226">
        <f>D26</f>
        <v>0</v>
      </c>
      <c r="E27" s="199">
        <f>SUM(B27:D27)</f>
        <v>0</v>
      </c>
    </row>
    <row r="28" spans="1:5" ht="18" customHeight="1" hidden="1">
      <c r="A28" s="889"/>
      <c r="B28" s="77"/>
      <c r="C28" s="579"/>
      <c r="D28" s="192"/>
      <c r="E28" s="193"/>
    </row>
    <row r="29" spans="1:5" ht="18" customHeight="1">
      <c r="A29" s="42" t="s">
        <v>137</v>
      </c>
      <c r="B29" s="77"/>
      <c r="C29" s="579">
        <f>'[25]0442'!$C$6</f>
        <v>30920</v>
      </c>
      <c r="D29" s="580"/>
      <c r="E29" s="581">
        <f>SUM(B29:D29)</f>
        <v>30920</v>
      </c>
    </row>
    <row r="30" spans="1:5" ht="18" customHeight="1" thickBot="1">
      <c r="A30" s="890">
        <v>612</v>
      </c>
      <c r="B30" s="773">
        <f>SUM(B28:B29)</f>
        <v>0</v>
      </c>
      <c r="C30" s="774">
        <f>SUM(C28:C29)</f>
        <v>30920</v>
      </c>
      <c r="D30" s="775">
        <f>SUM(D28:D29)</f>
        <v>0</v>
      </c>
      <c r="E30" s="891">
        <f>SUM(E28:E29)</f>
        <v>30920</v>
      </c>
    </row>
    <row r="31" spans="1:5" ht="27" customHeight="1" thickTop="1">
      <c r="A31" s="754" t="s">
        <v>36</v>
      </c>
      <c r="B31" s="892">
        <f>B27+B30</f>
        <v>0</v>
      </c>
      <c r="C31" s="893">
        <f>C27+C30</f>
        <v>30920</v>
      </c>
      <c r="D31" s="894">
        <f>D27+D30</f>
        <v>0</v>
      </c>
      <c r="E31" s="895">
        <f>E27+E30</f>
        <v>30920</v>
      </c>
    </row>
  </sheetData>
  <sheetProtection/>
  <mergeCells count="1">
    <mergeCell ref="A1:D1"/>
  </mergeCells>
  <printOptions horizontalCentered="1"/>
  <pageMargins left="0.1968503937007874" right="0.15748031496062992" top="0.35433070866141736" bottom="0.4330708661417323" header="0.2362204724409449" footer="0.1968503937007874"/>
  <pageSetup horizontalDpi="600" verticalDpi="600" orientation="portrait" paperSize="9" r:id="rId1"/>
  <headerFooter alignWithMargins="0">
    <oddFooter>&amp;L&amp;"Times New Roman CE,Obyčejné"&amp;8Rozpočet na rok 2012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SheetLayoutView="100" workbookViewId="0" topLeftCell="A1">
      <selection activeCell="D35" sqref="D35"/>
    </sheetView>
  </sheetViews>
  <sheetFormatPr defaultColWidth="9.00390625" defaultRowHeight="12.75"/>
  <cols>
    <col min="1" max="1" width="34.25390625" style="275" customWidth="1"/>
    <col min="2" max="2" width="13.75390625" style="566" customWidth="1"/>
    <col min="3" max="3" width="16.875" style="275" hidden="1" customWidth="1"/>
    <col min="4" max="4" width="14.625" style="275" customWidth="1"/>
    <col min="5" max="5" width="13.625" style="275" customWidth="1"/>
    <col min="6" max="6" width="11.625" style="275" customWidth="1"/>
    <col min="7" max="7" width="15.00390625" style="275" hidden="1" customWidth="1"/>
    <col min="8" max="8" width="11.625" style="275" hidden="1" customWidth="1"/>
    <col min="9" max="9" width="16.875" style="275" hidden="1" customWidth="1"/>
    <col min="10" max="10" width="7.00390625" style="275" hidden="1" customWidth="1"/>
    <col min="11" max="11" width="12.375" style="275" customWidth="1"/>
    <col min="12" max="12" width="14.25390625" style="275" customWidth="1"/>
    <col min="13" max="13" width="16.375" style="275" customWidth="1"/>
    <col min="14" max="16384" width="9.125" style="275" customWidth="1"/>
  </cols>
  <sheetData>
    <row r="1" spans="1:14" ht="37.5" customHeight="1">
      <c r="A1" s="1385" t="s">
        <v>438</v>
      </c>
      <c r="B1" s="1385"/>
      <c r="C1" s="1385"/>
      <c r="D1" s="1386"/>
      <c r="E1" s="1386"/>
      <c r="F1" s="1386"/>
      <c r="G1" s="1386"/>
      <c r="H1" s="1386"/>
      <c r="I1" s="1386"/>
      <c r="J1" s="2"/>
      <c r="K1" s="230" t="s">
        <v>279</v>
      </c>
      <c r="L1" s="559"/>
      <c r="M1" s="560"/>
      <c r="N1" s="274"/>
    </row>
    <row r="2" spans="1:13" s="274" customFormat="1" ht="0.75" customHeight="1">
      <c r="A2" s="26"/>
      <c r="B2" s="561"/>
      <c r="C2" s="26"/>
      <c r="D2" s="148"/>
      <c r="E2" s="149"/>
      <c r="F2" s="149"/>
      <c r="G2" s="149"/>
      <c r="H2" s="149"/>
      <c r="I2" s="149"/>
      <c r="J2" s="149"/>
      <c r="K2" s="149"/>
      <c r="L2" s="149"/>
      <c r="M2" s="83"/>
    </row>
    <row r="3" spans="1:12" ht="66" customHeight="1" thickBot="1">
      <c r="A3" s="896" t="s">
        <v>603</v>
      </c>
      <c r="B3" s="1146" t="s">
        <v>424</v>
      </c>
      <c r="C3" s="271" t="s">
        <v>410</v>
      </c>
      <c r="D3" s="1147" t="s">
        <v>213</v>
      </c>
      <c r="E3" s="1148" t="s">
        <v>411</v>
      </c>
      <c r="F3" s="1148" t="s">
        <v>412</v>
      </c>
      <c r="G3" s="236" t="s">
        <v>371</v>
      </c>
      <c r="H3" s="897" t="s">
        <v>214</v>
      </c>
      <c r="I3" s="236" t="s">
        <v>372</v>
      </c>
      <c r="J3" s="236" t="s">
        <v>244</v>
      </c>
      <c r="K3" s="236" t="s">
        <v>116</v>
      </c>
      <c r="L3" s="528"/>
    </row>
    <row r="4" spans="1:12" ht="17.25" customHeight="1" thickTop="1">
      <c r="A4" s="898" t="s">
        <v>31</v>
      </c>
      <c r="B4" s="899">
        <v>15</v>
      </c>
      <c r="C4" s="900"/>
      <c r="D4" s="70">
        <v>0</v>
      </c>
      <c r="E4" s="70">
        <v>0</v>
      </c>
      <c r="F4" s="70">
        <v>0</v>
      </c>
      <c r="G4" s="70">
        <v>0</v>
      </c>
      <c r="H4" s="70">
        <v>0</v>
      </c>
      <c r="I4" s="901"/>
      <c r="J4" s="301"/>
      <c r="K4" s="81">
        <f>SUM(B4:J4)</f>
        <v>15</v>
      </c>
      <c r="L4" s="528"/>
    </row>
    <row r="5" spans="1:12" ht="17.25" customHeight="1">
      <c r="A5" s="902" t="s">
        <v>37</v>
      </c>
      <c r="B5" s="903">
        <v>5</v>
      </c>
      <c r="C5" s="904"/>
      <c r="D5" s="72">
        <v>0</v>
      </c>
      <c r="E5" s="72">
        <v>0</v>
      </c>
      <c r="F5" s="72">
        <v>0</v>
      </c>
      <c r="G5" s="197">
        <v>0</v>
      </c>
      <c r="H5" s="197">
        <v>0</v>
      </c>
      <c r="I5" s="749"/>
      <c r="J5" s="905"/>
      <c r="K5" s="118">
        <f>SUM(B5:J5)</f>
        <v>5</v>
      </c>
      <c r="L5" s="528"/>
    </row>
    <row r="6" spans="1:12" ht="17.25" customHeight="1">
      <c r="A6" s="906">
        <v>513</v>
      </c>
      <c r="B6" s="907">
        <f>SUM(B4:B5)</f>
        <v>20</v>
      </c>
      <c r="C6" s="270">
        <f>SUM(C4:C5)</f>
        <v>0</v>
      </c>
      <c r="D6" s="205">
        <f aca="true" t="shared" si="0" ref="D6:K6">SUM(D4:D5)</f>
        <v>0</v>
      </c>
      <c r="E6" s="205">
        <f t="shared" si="0"/>
        <v>0</v>
      </c>
      <c r="F6" s="205">
        <f t="shared" si="0"/>
        <v>0</v>
      </c>
      <c r="G6" s="908">
        <f t="shared" si="0"/>
        <v>0</v>
      </c>
      <c r="H6" s="908">
        <f t="shared" si="0"/>
        <v>0</v>
      </c>
      <c r="I6" s="908">
        <f t="shared" si="0"/>
        <v>0</v>
      </c>
      <c r="J6" s="908">
        <f t="shared" si="0"/>
        <v>0</v>
      </c>
      <c r="K6" s="909">
        <f t="shared" si="0"/>
        <v>20</v>
      </c>
      <c r="L6" s="528"/>
    </row>
    <row r="7" spans="1:12" ht="17.25" customHeight="1" hidden="1">
      <c r="A7" s="906"/>
      <c r="B7" s="907"/>
      <c r="C7" s="270"/>
      <c r="D7" s="90"/>
      <c r="E7" s="90"/>
      <c r="F7" s="90"/>
      <c r="G7" s="777"/>
      <c r="H7" s="777"/>
      <c r="I7" s="910"/>
      <c r="J7" s="911"/>
      <c r="K7" s="118"/>
      <c r="L7" s="528"/>
    </row>
    <row r="8" spans="1:12" ht="17.25" customHeight="1">
      <c r="A8" s="912" t="s">
        <v>82</v>
      </c>
      <c r="B8" s="903"/>
      <c r="C8" s="904"/>
      <c r="D8" s="90"/>
      <c r="E8" s="90"/>
      <c r="F8" s="90">
        <v>0</v>
      </c>
      <c r="G8" s="777">
        <v>0</v>
      </c>
      <c r="H8" s="777">
        <v>0</v>
      </c>
      <c r="I8" s="749"/>
      <c r="J8" s="580"/>
      <c r="K8" s="118">
        <f>SUM(B8:J8)</f>
        <v>0</v>
      </c>
      <c r="L8" s="528"/>
    </row>
    <row r="9" spans="1:12" ht="17.25" customHeight="1">
      <c r="A9" s="912" t="s">
        <v>209</v>
      </c>
      <c r="B9" s="903">
        <v>720</v>
      </c>
      <c r="C9" s="904"/>
      <c r="D9" s="72">
        <f>2260-600</f>
        <v>1660</v>
      </c>
      <c r="E9" s="72">
        <v>20</v>
      </c>
      <c r="F9" s="72">
        <v>750</v>
      </c>
      <c r="G9" s="197">
        <v>0</v>
      </c>
      <c r="H9" s="197">
        <v>0</v>
      </c>
      <c r="I9" s="579"/>
      <c r="J9" s="905"/>
      <c r="K9" s="118">
        <f>SUM(B9:J9)</f>
        <v>3150</v>
      </c>
      <c r="L9" s="528"/>
    </row>
    <row r="10" spans="1:12" ht="18.75" customHeight="1">
      <c r="A10" s="1011">
        <v>516</v>
      </c>
      <c r="B10" s="907">
        <f>SUM(B8:B9)</f>
        <v>720</v>
      </c>
      <c r="C10" s="270">
        <f>SUM(C7:C9)</f>
        <v>0</v>
      </c>
      <c r="D10" s="205">
        <f aca="true" t="shared" si="1" ref="D10:K10">SUM(D7:D9)</f>
        <v>1660</v>
      </c>
      <c r="E10" s="205">
        <f t="shared" si="1"/>
        <v>20</v>
      </c>
      <c r="F10" s="205">
        <f t="shared" si="1"/>
        <v>750</v>
      </c>
      <c r="G10" s="913">
        <f t="shared" si="1"/>
        <v>0</v>
      </c>
      <c r="H10" s="913">
        <f t="shared" si="1"/>
        <v>0</v>
      </c>
      <c r="I10" s="913">
        <f t="shared" si="1"/>
        <v>0</v>
      </c>
      <c r="J10" s="913">
        <f t="shared" si="1"/>
        <v>0</v>
      </c>
      <c r="K10" s="914">
        <f t="shared" si="1"/>
        <v>3150</v>
      </c>
      <c r="L10" s="528"/>
    </row>
    <row r="11" spans="1:12" ht="17.25" customHeight="1" hidden="1">
      <c r="A11" s="915"/>
      <c r="B11" s="903"/>
      <c r="C11" s="904"/>
      <c r="D11" s="72"/>
      <c r="E11" s="72"/>
      <c r="F11" s="72"/>
      <c r="G11" s="72"/>
      <c r="H11" s="72"/>
      <c r="I11" s="749">
        <v>0</v>
      </c>
      <c r="J11" s="580"/>
      <c r="K11" s="118">
        <f>SUM(B11:J11)</f>
        <v>0</v>
      </c>
      <c r="L11" s="528"/>
    </row>
    <row r="12" spans="1:12" ht="17.25" customHeight="1">
      <c r="A12" s="912" t="s">
        <v>67</v>
      </c>
      <c r="B12" s="903"/>
      <c r="C12" s="904"/>
      <c r="D12" s="72"/>
      <c r="E12" s="72">
        <v>10</v>
      </c>
      <c r="F12" s="72"/>
      <c r="G12" s="197"/>
      <c r="H12" s="197"/>
      <c r="I12" s="749"/>
      <c r="J12" s="580"/>
      <c r="K12" s="118">
        <f>SUM(B12:J12)</f>
        <v>10</v>
      </c>
      <c r="L12" s="528"/>
    </row>
    <row r="13" spans="1:13" ht="17.25" customHeight="1">
      <c r="A13" s="912" t="s">
        <v>68</v>
      </c>
      <c r="B13" s="903"/>
      <c r="C13" s="904"/>
      <c r="D13" s="72">
        <v>50</v>
      </c>
      <c r="E13" s="72"/>
      <c r="F13" s="72">
        <v>0</v>
      </c>
      <c r="G13" s="916"/>
      <c r="H13" s="916">
        <v>0</v>
      </c>
      <c r="I13" s="749"/>
      <c r="J13" s="580"/>
      <c r="K13" s="118">
        <f>SUM(B13:J13)</f>
        <v>50</v>
      </c>
      <c r="L13" s="528"/>
      <c r="M13" s="341"/>
    </row>
    <row r="14" spans="1:12" ht="16.5" customHeight="1">
      <c r="A14" s="906">
        <v>517</v>
      </c>
      <c r="B14" s="907">
        <f>SUM(B11:B13)</f>
        <v>0</v>
      </c>
      <c r="C14" s="270">
        <f>SUM(C11:C13)</f>
        <v>0</v>
      </c>
      <c r="D14" s="205">
        <f aca="true" t="shared" si="2" ref="D14:K14">SUM(D11:D13)</f>
        <v>50</v>
      </c>
      <c r="E14" s="205">
        <f t="shared" si="2"/>
        <v>10</v>
      </c>
      <c r="F14" s="205">
        <f t="shared" si="2"/>
        <v>0</v>
      </c>
      <c r="G14" s="744">
        <f t="shared" si="2"/>
        <v>0</v>
      </c>
      <c r="H14" s="744">
        <f t="shared" si="2"/>
        <v>0</v>
      </c>
      <c r="I14" s="744">
        <f t="shared" si="2"/>
        <v>0</v>
      </c>
      <c r="J14" s="744">
        <f t="shared" si="2"/>
        <v>0</v>
      </c>
      <c r="K14" s="743">
        <f t="shared" si="2"/>
        <v>60</v>
      </c>
      <c r="L14" s="528"/>
    </row>
    <row r="15" spans="1:12" ht="17.25" customHeight="1" hidden="1">
      <c r="A15" s="912"/>
      <c r="B15" s="903"/>
      <c r="C15" s="904"/>
      <c r="D15" s="72"/>
      <c r="E15" s="72"/>
      <c r="F15" s="72"/>
      <c r="G15" s="72"/>
      <c r="H15" s="72"/>
      <c r="I15" s="749">
        <v>0</v>
      </c>
      <c r="J15" s="580"/>
      <c r="K15" s="118">
        <f>SUM(B15:J15)</f>
        <v>0</v>
      </c>
      <c r="L15" s="528"/>
    </row>
    <row r="16" spans="1:12" ht="17.25" customHeight="1">
      <c r="A16" s="42" t="s">
        <v>118</v>
      </c>
      <c r="B16" s="164"/>
      <c r="C16" s="177"/>
      <c r="D16" s="72">
        <v>30</v>
      </c>
      <c r="E16" s="72">
        <v>0</v>
      </c>
      <c r="F16" s="72">
        <v>0</v>
      </c>
      <c r="G16" s="197">
        <v>0</v>
      </c>
      <c r="H16" s="197">
        <v>0</v>
      </c>
      <c r="I16" s="749">
        <v>0</v>
      </c>
      <c r="J16" s="580"/>
      <c r="K16" s="118">
        <f>SUM(B16:J16)</f>
        <v>30</v>
      </c>
      <c r="L16" s="528"/>
    </row>
    <row r="17" spans="1:12" ht="17.25" customHeight="1">
      <c r="A17" s="917">
        <v>519</v>
      </c>
      <c r="B17" s="918">
        <f>SUM(B15:B16)</f>
        <v>0</v>
      </c>
      <c r="C17" s="919">
        <f>SUM(C15:C16)</f>
        <v>0</v>
      </c>
      <c r="D17" s="429">
        <f aca="true" t="shared" si="3" ref="D17:K17">D16</f>
        <v>30</v>
      </c>
      <c r="E17" s="429">
        <f t="shared" si="3"/>
        <v>0</v>
      </c>
      <c r="F17" s="429">
        <f t="shared" si="3"/>
        <v>0</v>
      </c>
      <c r="G17" s="920">
        <f t="shared" si="3"/>
        <v>0</v>
      </c>
      <c r="H17" s="920">
        <f t="shared" si="3"/>
        <v>0</v>
      </c>
      <c r="I17" s="920">
        <f t="shared" si="3"/>
        <v>0</v>
      </c>
      <c r="J17" s="920">
        <f t="shared" si="3"/>
        <v>0</v>
      </c>
      <c r="K17" s="921">
        <f t="shared" si="3"/>
        <v>30</v>
      </c>
      <c r="L17" s="528"/>
    </row>
    <row r="18" spans="1:12" ht="17.25" customHeight="1" hidden="1">
      <c r="A18" s="42"/>
      <c r="B18" s="164"/>
      <c r="C18" s="177"/>
      <c r="D18" s="438"/>
      <c r="E18" s="438"/>
      <c r="F18" s="438"/>
      <c r="G18" s="438"/>
      <c r="H18" s="438"/>
      <c r="I18" s="438"/>
      <c r="J18" s="439"/>
      <c r="K18" s="153">
        <f>SUM(B18:J18)</f>
        <v>0</v>
      </c>
      <c r="L18" s="528"/>
    </row>
    <row r="19" spans="1:12" ht="17.25" customHeight="1" hidden="1">
      <c r="A19" s="158" t="s">
        <v>218</v>
      </c>
      <c r="B19" s="567"/>
      <c r="C19" s="568"/>
      <c r="D19" s="438"/>
      <c r="E19" s="438"/>
      <c r="F19" s="438"/>
      <c r="G19" s="438"/>
      <c r="H19" s="438"/>
      <c r="I19" s="438"/>
      <c r="J19" s="439"/>
      <c r="K19" s="153">
        <f>SUM(B19:J19)</f>
        <v>0</v>
      </c>
      <c r="L19" s="528"/>
    </row>
    <row r="20" spans="1:12" ht="17.25" customHeight="1" hidden="1">
      <c r="A20" s="917">
        <v>521</v>
      </c>
      <c r="B20" s="918">
        <f>SUM(B18:B19)</f>
        <v>0</v>
      </c>
      <c r="C20" s="919">
        <f>SUM(C18:C19)</f>
        <v>0</v>
      </c>
      <c r="D20" s="922">
        <f aca="true" t="shared" si="4" ref="D20:K20">SUM(D18:D19)</f>
        <v>0</v>
      </c>
      <c r="E20" s="922">
        <f t="shared" si="4"/>
        <v>0</v>
      </c>
      <c r="F20" s="922">
        <f t="shared" si="4"/>
        <v>0</v>
      </c>
      <c r="G20" s="922">
        <f t="shared" si="4"/>
        <v>0</v>
      </c>
      <c r="H20" s="922">
        <f t="shared" si="4"/>
        <v>0</v>
      </c>
      <c r="I20" s="922">
        <f t="shared" si="4"/>
        <v>0</v>
      </c>
      <c r="J20" s="922">
        <f t="shared" si="4"/>
        <v>0</v>
      </c>
      <c r="K20" s="923">
        <f t="shared" si="4"/>
        <v>0</v>
      </c>
      <c r="L20" s="528"/>
    </row>
    <row r="21" spans="1:12" ht="17.25" customHeight="1">
      <c r="A21" s="889" t="s">
        <v>210</v>
      </c>
      <c r="B21" s="118"/>
      <c r="C21" s="749"/>
      <c r="D21" s="72">
        <v>200</v>
      </c>
      <c r="E21" s="72"/>
      <c r="F21" s="72"/>
      <c r="G21" s="197"/>
      <c r="H21" s="197"/>
      <c r="I21" s="749"/>
      <c r="J21" s="580"/>
      <c r="K21" s="153">
        <f>SUM(B21:J21)</f>
        <v>200</v>
      </c>
      <c r="L21" s="528"/>
    </row>
    <row r="22" spans="1:12" ht="17.25" customHeight="1" hidden="1">
      <c r="A22" s="889" t="s">
        <v>224</v>
      </c>
      <c r="B22" s="118"/>
      <c r="C22" s="749"/>
      <c r="D22" s="72"/>
      <c r="E22" s="72"/>
      <c r="F22" s="72"/>
      <c r="G22" s="197"/>
      <c r="H22" s="197"/>
      <c r="I22" s="749"/>
      <c r="J22" s="580"/>
      <c r="K22" s="153">
        <f>SUM(B22:J22)</f>
        <v>0</v>
      </c>
      <c r="L22" s="528"/>
    </row>
    <row r="23" spans="1:12" ht="17.25" customHeight="1" hidden="1">
      <c r="A23" s="889" t="s">
        <v>211</v>
      </c>
      <c r="B23" s="118"/>
      <c r="C23" s="749"/>
      <c r="D23" s="72"/>
      <c r="E23" s="72"/>
      <c r="F23" s="72"/>
      <c r="G23" s="197"/>
      <c r="H23" s="197"/>
      <c r="I23" s="749"/>
      <c r="J23" s="580"/>
      <c r="K23" s="153">
        <f>SUM(B23:J23)</f>
        <v>0</v>
      </c>
      <c r="L23" s="528"/>
    </row>
    <row r="24" spans="1:12" ht="18.75" customHeight="1">
      <c r="A24" s="889" t="s">
        <v>212</v>
      </c>
      <c r="B24" s="118"/>
      <c r="C24" s="749"/>
      <c r="D24" s="72">
        <v>2800</v>
      </c>
      <c r="E24" s="72">
        <v>0</v>
      </c>
      <c r="F24" s="72"/>
      <c r="G24" s="72"/>
      <c r="H24" s="72"/>
      <c r="I24" s="749"/>
      <c r="J24" s="580"/>
      <c r="K24" s="153">
        <f>SUM(B24:J24)</f>
        <v>2800</v>
      </c>
      <c r="L24" s="528"/>
    </row>
    <row r="25" spans="1:12" ht="17.25" customHeight="1" thickBot="1">
      <c r="A25" s="906">
        <v>522</v>
      </c>
      <c r="B25" s="907">
        <f>SUM(B21:B24)</f>
        <v>0</v>
      </c>
      <c r="C25" s="270">
        <f>SUM(C21:C24)</f>
        <v>0</v>
      </c>
      <c r="D25" s="205">
        <f aca="true" t="shared" si="5" ref="D25:K25">SUM(D21:D24)</f>
        <v>3000</v>
      </c>
      <c r="E25" s="205">
        <f t="shared" si="5"/>
        <v>0</v>
      </c>
      <c r="F25" s="205">
        <f t="shared" si="5"/>
        <v>0</v>
      </c>
      <c r="G25" s="908">
        <f t="shared" si="5"/>
        <v>0</v>
      </c>
      <c r="H25" s="908">
        <f t="shared" si="5"/>
        <v>0</v>
      </c>
      <c r="I25" s="908">
        <f t="shared" si="5"/>
        <v>0</v>
      </c>
      <c r="J25" s="908">
        <f t="shared" si="5"/>
        <v>0</v>
      </c>
      <c r="K25" s="909">
        <f t="shared" si="5"/>
        <v>3000</v>
      </c>
      <c r="L25" s="528"/>
    </row>
    <row r="26" spans="1:12" ht="0.75" customHeight="1" hidden="1">
      <c r="A26" s="912"/>
      <c r="B26" s="903"/>
      <c r="C26" s="904"/>
      <c r="D26" s="72"/>
      <c r="E26" s="72"/>
      <c r="F26" s="72"/>
      <c r="G26" s="197"/>
      <c r="H26" s="197"/>
      <c r="I26" s="749"/>
      <c r="J26" s="580"/>
      <c r="K26" s="118">
        <f>SUM(B26:J26)</f>
        <v>0</v>
      </c>
      <c r="L26" s="528"/>
    </row>
    <row r="27" spans="1:12" ht="0.75" customHeight="1" hidden="1">
      <c r="A27" s="912" t="s">
        <v>373</v>
      </c>
      <c r="B27" s="903"/>
      <c r="C27" s="904"/>
      <c r="D27" s="72"/>
      <c r="E27" s="72">
        <v>0</v>
      </c>
      <c r="F27" s="72">
        <v>0</v>
      </c>
      <c r="G27" s="197">
        <v>0</v>
      </c>
      <c r="H27" s="197">
        <v>0</v>
      </c>
      <c r="I27" s="749">
        <v>0</v>
      </c>
      <c r="J27" s="580"/>
      <c r="K27" s="118">
        <f>SUM(B27:J27)</f>
        <v>0</v>
      </c>
      <c r="L27" s="528"/>
    </row>
    <row r="28" spans="1:12" ht="0.75" customHeight="1" hidden="1" thickBot="1">
      <c r="A28" s="924">
        <v>541</v>
      </c>
      <c r="B28" s="925">
        <f>SUM(B26:B27)</f>
        <v>0</v>
      </c>
      <c r="C28" s="926">
        <f>SUM(C26:C27)</f>
        <v>0</v>
      </c>
      <c r="D28" s="926">
        <f aca="true" t="shared" si="6" ref="D28:K28">SUM(D26:D27)</f>
        <v>0</v>
      </c>
      <c r="E28" s="926">
        <f t="shared" si="6"/>
        <v>0</v>
      </c>
      <c r="F28" s="926">
        <f t="shared" si="6"/>
        <v>0</v>
      </c>
      <c r="G28" s="927">
        <f t="shared" si="6"/>
        <v>0</v>
      </c>
      <c r="H28" s="927">
        <f t="shared" si="6"/>
        <v>0</v>
      </c>
      <c r="I28" s="927">
        <f t="shared" si="6"/>
        <v>0</v>
      </c>
      <c r="J28" s="927">
        <f t="shared" si="6"/>
        <v>0</v>
      </c>
      <c r="K28" s="928">
        <f t="shared" si="6"/>
        <v>0</v>
      </c>
      <c r="L28" s="528"/>
    </row>
    <row r="29" spans="1:14" ht="17.25" customHeight="1" hidden="1">
      <c r="A29" s="458" t="s">
        <v>425</v>
      </c>
      <c r="B29" s="459"/>
      <c r="C29" s="460"/>
      <c r="D29" s="460"/>
      <c r="E29" s="460"/>
      <c r="F29" s="460"/>
      <c r="G29" s="460"/>
      <c r="H29" s="460"/>
      <c r="I29" s="460"/>
      <c r="J29" s="461"/>
      <c r="K29" s="459">
        <f>SUM(B29:J29)</f>
        <v>0</v>
      </c>
      <c r="L29" s="528"/>
      <c r="M29" s="562"/>
      <c r="N29" s="562"/>
    </row>
    <row r="30" spans="1:14" ht="17.25" customHeight="1" hidden="1" thickBot="1">
      <c r="A30" s="929">
        <v>638</v>
      </c>
      <c r="B30" s="862">
        <f>SUM(B29)</f>
        <v>0</v>
      </c>
      <c r="C30" s="930">
        <f>SUM(C29)</f>
        <v>0</v>
      </c>
      <c r="D30" s="930">
        <f>SUM(D29)</f>
        <v>0</v>
      </c>
      <c r="E30" s="930">
        <f aca="true" t="shared" si="7" ref="E30:K30">SUM(E29)</f>
        <v>0</v>
      </c>
      <c r="F30" s="930">
        <f t="shared" si="7"/>
        <v>0</v>
      </c>
      <c r="G30" s="930">
        <f t="shared" si="7"/>
        <v>0</v>
      </c>
      <c r="H30" s="930">
        <f t="shared" si="7"/>
        <v>0</v>
      </c>
      <c r="I30" s="930">
        <f t="shared" si="7"/>
        <v>0</v>
      </c>
      <c r="J30" s="931">
        <f t="shared" si="7"/>
        <v>0</v>
      </c>
      <c r="K30" s="862">
        <f t="shared" si="7"/>
        <v>0</v>
      </c>
      <c r="L30" s="528"/>
      <c r="M30" s="562"/>
      <c r="N30" s="562"/>
    </row>
    <row r="31" spans="1:12" ht="38.25" customHeight="1" thickTop="1">
      <c r="A31" s="932" t="s">
        <v>36</v>
      </c>
      <c r="B31" s="933">
        <f>B6+B10+B14+B17+B20+B25+B28+B30</f>
        <v>740</v>
      </c>
      <c r="C31" s="934">
        <f>C6+C10+C14+C17+C20+C25+C28+C30</f>
        <v>0</v>
      </c>
      <c r="D31" s="756">
        <f>D6+D10+D14+D17+D25+D28+D20+D30</f>
        <v>4740</v>
      </c>
      <c r="E31" s="756">
        <f aca="true" t="shared" si="8" ref="E31:K31">E6+E10+E14+E17+E25+E28+E20+E30</f>
        <v>30</v>
      </c>
      <c r="F31" s="756">
        <f t="shared" si="8"/>
        <v>750</v>
      </c>
      <c r="G31" s="756">
        <f t="shared" si="8"/>
        <v>0</v>
      </c>
      <c r="H31" s="756">
        <f t="shared" si="8"/>
        <v>0</v>
      </c>
      <c r="I31" s="756">
        <f t="shared" si="8"/>
        <v>0</v>
      </c>
      <c r="J31" s="757">
        <f t="shared" si="8"/>
        <v>0</v>
      </c>
      <c r="K31" s="755">
        <f t="shared" si="8"/>
        <v>6260</v>
      </c>
      <c r="L31" s="563"/>
    </row>
    <row r="32" spans="1:12" ht="12.75">
      <c r="A32" s="234"/>
      <c r="B32" s="935"/>
      <c r="C32" s="234"/>
      <c r="D32" s="234"/>
      <c r="E32" s="234"/>
      <c r="F32" s="234"/>
      <c r="G32" s="234"/>
      <c r="H32" s="234"/>
      <c r="I32" s="936"/>
      <c r="J32" s="936"/>
      <c r="K32" s="936"/>
      <c r="L32" s="528"/>
    </row>
    <row r="33" spans="1:12" ht="12.75">
      <c r="A33" s="156"/>
      <c r="B33" s="564"/>
      <c r="C33" s="156"/>
      <c r="D33" s="157"/>
      <c r="E33" s="565"/>
      <c r="F33" s="154"/>
      <c r="G33" s="154"/>
      <c r="H33" s="154"/>
      <c r="I33" s="937"/>
      <c r="J33" s="937"/>
      <c r="K33" s="937"/>
      <c r="L33" s="528"/>
    </row>
    <row r="34" spans="1:11" ht="12.75">
      <c r="A34" s="225"/>
      <c r="B34" s="938"/>
      <c r="C34" s="225"/>
      <c r="D34" s="225"/>
      <c r="E34" s="939"/>
      <c r="F34" s="225"/>
      <c r="G34" s="225"/>
      <c r="H34" s="225"/>
      <c r="I34" s="225"/>
      <c r="J34" s="225"/>
      <c r="K34" s="225"/>
    </row>
    <row r="65" ht="11.25" customHeight="1"/>
  </sheetData>
  <sheetProtection/>
  <mergeCells count="1">
    <mergeCell ref="A1:I1"/>
  </mergeCells>
  <printOptions horizontalCentered="1"/>
  <pageMargins left="0.17" right="0.15748031496062992" top="0.31496062992125984" bottom="0.43" header="0.1968503937007874" footer="0.1968503937007874"/>
  <pageSetup horizontalDpi="600" verticalDpi="600" orientation="portrait" paperSize="9" r:id="rId1"/>
  <headerFooter alignWithMargins="0">
    <oddFooter xml:space="preserve">&amp;L&amp;"Times New Roman CE,Obyčejné"&amp;8Rozpočet na rok 2012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79"/>
  <sheetViews>
    <sheetView view="pageBreakPreview" zoomScale="115" zoomScaleSheetLayoutView="115" workbookViewId="0" topLeftCell="A1">
      <selection activeCell="C86" sqref="A86:C86"/>
    </sheetView>
  </sheetViews>
  <sheetFormatPr defaultColWidth="9.00390625" defaultRowHeight="12.75"/>
  <cols>
    <col min="1" max="1" width="36.625" style="275" customWidth="1"/>
    <col min="2" max="2" width="15.125" style="275" hidden="1" customWidth="1"/>
    <col min="3" max="4" width="13.75390625" style="275" customWidth="1"/>
    <col min="5" max="5" width="0.12890625" style="275" customWidth="1"/>
    <col min="6" max="7" width="13.75390625" style="275" customWidth="1"/>
    <col min="8" max="8" width="13.625" style="275" customWidth="1"/>
    <col min="9" max="9" width="14.00390625" style="275" customWidth="1"/>
    <col min="10" max="16384" width="9.125" style="275" customWidth="1"/>
  </cols>
  <sheetData>
    <row r="1" spans="1:7" ht="40.5" customHeight="1">
      <c r="A1" s="1383" t="s">
        <v>426</v>
      </c>
      <c r="B1" s="1390"/>
      <c r="C1" s="1390"/>
      <c r="D1" s="1390"/>
      <c r="E1" s="1390"/>
      <c r="F1" s="1390"/>
      <c r="G1" s="230" t="s">
        <v>280</v>
      </c>
    </row>
    <row r="2" spans="1:10" ht="40.5" customHeight="1" thickBot="1">
      <c r="A2" s="126" t="s">
        <v>683</v>
      </c>
      <c r="B2" s="402"/>
      <c r="C2" s="127" t="s">
        <v>179</v>
      </c>
      <c r="D2" s="127" t="s">
        <v>180</v>
      </c>
      <c r="E2" s="127"/>
      <c r="F2" s="127" t="s">
        <v>181</v>
      </c>
      <c r="G2" s="87" t="s">
        <v>116</v>
      </c>
      <c r="J2" s="274"/>
    </row>
    <row r="3" spans="1:10" ht="18" customHeight="1" hidden="1" thickTop="1">
      <c r="A3" s="403"/>
      <c r="B3" s="404"/>
      <c r="C3" s="405"/>
      <c r="D3" s="405"/>
      <c r="E3" s="405"/>
      <c r="F3" s="406"/>
      <c r="G3" s="940">
        <f>SUM(B3:F3)</f>
        <v>0</v>
      </c>
      <c r="J3" s="274"/>
    </row>
    <row r="4" spans="1:10" ht="18" customHeight="1" hidden="1">
      <c r="A4" s="941"/>
      <c r="B4" s="942">
        <v>0</v>
      </c>
      <c r="C4" s="943">
        <v>0</v>
      </c>
      <c r="D4" s="943">
        <v>0</v>
      </c>
      <c r="E4" s="943">
        <v>0</v>
      </c>
      <c r="F4" s="944">
        <v>0</v>
      </c>
      <c r="G4" s="407">
        <f>SUM(B4:F4)</f>
        <v>0</v>
      </c>
      <c r="J4" s="274"/>
    </row>
    <row r="5" spans="1:10" ht="18" customHeight="1" hidden="1">
      <c r="A5" s="945">
        <v>501</v>
      </c>
      <c r="B5" s="946">
        <f aca="true" t="shared" si="0" ref="B5:G5">SUM(B3:B4)</f>
        <v>0</v>
      </c>
      <c r="C5" s="947">
        <f t="shared" si="0"/>
        <v>0</v>
      </c>
      <c r="D5" s="947">
        <f t="shared" si="0"/>
        <v>0</v>
      </c>
      <c r="E5" s="947">
        <f t="shared" si="0"/>
        <v>0</v>
      </c>
      <c r="F5" s="948">
        <f t="shared" si="0"/>
        <v>0</v>
      </c>
      <c r="G5" s="949">
        <f t="shared" si="0"/>
        <v>0</v>
      </c>
      <c r="J5" s="274"/>
    </row>
    <row r="6" spans="1:10" ht="18" customHeight="1" hidden="1">
      <c r="A6" s="950"/>
      <c r="B6" s="951"/>
      <c r="C6" s="72"/>
      <c r="D6" s="72"/>
      <c r="E6" s="72"/>
      <c r="F6" s="159"/>
      <c r="G6" s="118">
        <f aca="true" t="shared" si="1" ref="G6:G12">SUM(B6:F6)</f>
        <v>0</v>
      </c>
      <c r="J6" s="274"/>
    </row>
    <row r="7" spans="1:10" ht="17.25" customHeight="1" hidden="1">
      <c r="A7" s="374"/>
      <c r="B7" s="952"/>
      <c r="C7" s="197"/>
      <c r="D7" s="197"/>
      <c r="E7" s="197">
        <v>0</v>
      </c>
      <c r="F7" s="399"/>
      <c r="G7" s="77">
        <f t="shared" si="1"/>
        <v>0</v>
      </c>
      <c r="J7" s="274"/>
    </row>
    <row r="8" spans="1:10" ht="18" customHeight="1" hidden="1">
      <c r="A8" s="945">
        <v>503</v>
      </c>
      <c r="B8" s="953">
        <f>SUM(B6:B7)</f>
        <v>0</v>
      </c>
      <c r="C8" s="270">
        <f>SUM(C6:C7)</f>
        <v>0</v>
      </c>
      <c r="D8" s="270">
        <f>SUM(D6:D7)</f>
        <v>0</v>
      </c>
      <c r="E8" s="270">
        <f>SUM(E6:E7)</f>
        <v>0</v>
      </c>
      <c r="F8" s="954">
        <f>SUM(F6:F7)</f>
        <v>0</v>
      </c>
      <c r="G8" s="955">
        <f t="shared" si="1"/>
        <v>0</v>
      </c>
      <c r="J8" s="274"/>
    </row>
    <row r="9" spans="1:10" ht="18" customHeight="1" hidden="1">
      <c r="A9" s="950"/>
      <c r="B9" s="951">
        <v>0</v>
      </c>
      <c r="C9" s="956"/>
      <c r="D9" s="956"/>
      <c r="E9" s="956"/>
      <c r="F9" s="957"/>
      <c r="G9" s="903">
        <f t="shared" si="1"/>
        <v>0</v>
      </c>
      <c r="J9" s="274"/>
    </row>
    <row r="10" spans="1:10" ht="18" customHeight="1" hidden="1">
      <c r="A10" s="958" t="s">
        <v>219</v>
      </c>
      <c r="B10" s="959">
        <v>0</v>
      </c>
      <c r="C10" s="960"/>
      <c r="D10" s="960"/>
      <c r="E10" s="960"/>
      <c r="F10" s="961"/>
      <c r="G10" s="962">
        <f t="shared" si="1"/>
        <v>0</v>
      </c>
      <c r="J10" s="274"/>
    </row>
    <row r="11" spans="1:10" ht="18" customHeight="1" hidden="1">
      <c r="A11" s="958" t="s">
        <v>232</v>
      </c>
      <c r="B11" s="963"/>
      <c r="C11" s="964"/>
      <c r="D11" s="964"/>
      <c r="E11" s="964"/>
      <c r="F11" s="161"/>
      <c r="G11" s="962">
        <f t="shared" si="1"/>
        <v>0</v>
      </c>
      <c r="J11" s="274"/>
    </row>
    <row r="12" spans="1:10" ht="18" customHeight="1" hidden="1">
      <c r="A12" s="143" t="s">
        <v>37</v>
      </c>
      <c r="B12" s="408">
        <v>0</v>
      </c>
      <c r="C12" s="409"/>
      <c r="D12" s="409"/>
      <c r="E12" s="409"/>
      <c r="F12" s="410"/>
      <c r="G12" s="411">
        <f t="shared" si="1"/>
        <v>0</v>
      </c>
      <c r="J12" s="274"/>
    </row>
    <row r="13" spans="1:10" ht="18" customHeight="1" hidden="1">
      <c r="A13" s="265">
        <v>513</v>
      </c>
      <c r="B13" s="415">
        <f aca="true" t="shared" si="2" ref="B13:G13">SUM(B9:B12)</f>
        <v>0</v>
      </c>
      <c r="C13" s="965">
        <f t="shared" si="2"/>
        <v>0</v>
      </c>
      <c r="D13" s="965">
        <f t="shared" si="2"/>
        <v>0</v>
      </c>
      <c r="E13" s="965">
        <f t="shared" si="2"/>
        <v>0</v>
      </c>
      <c r="F13" s="966">
        <f t="shared" si="2"/>
        <v>0</v>
      </c>
      <c r="G13" s="955">
        <f t="shared" si="2"/>
        <v>0</v>
      </c>
      <c r="J13" s="274"/>
    </row>
    <row r="14" spans="1:10" ht="18" customHeight="1" hidden="1">
      <c r="A14" s="143"/>
      <c r="B14" s="408"/>
      <c r="C14" s="409"/>
      <c r="D14" s="409"/>
      <c r="E14" s="409"/>
      <c r="F14" s="410"/>
      <c r="G14" s="411">
        <f>SUM(B14:F14)</f>
        <v>0</v>
      </c>
      <c r="J14" s="274"/>
    </row>
    <row r="15" spans="1:10" ht="18" customHeight="1" hidden="1">
      <c r="A15" s="1149" t="s">
        <v>220</v>
      </c>
      <c r="B15" s="1150">
        <v>0</v>
      </c>
      <c r="C15" s="1151"/>
      <c r="D15" s="1151"/>
      <c r="E15" s="1151"/>
      <c r="F15" s="1152"/>
      <c r="G15" s="1153">
        <f>SUM(B15:F15)</f>
        <v>0</v>
      </c>
      <c r="J15" s="274"/>
    </row>
    <row r="16" spans="1:10" ht="17.25" customHeight="1" thickTop="1">
      <c r="A16" s="425" t="s">
        <v>519</v>
      </c>
      <c r="B16" s="1154">
        <v>0</v>
      </c>
      <c r="C16" s="573"/>
      <c r="D16" s="1155">
        <v>20</v>
      </c>
      <c r="E16" s="1155"/>
      <c r="F16" s="1156"/>
      <c r="G16" s="380">
        <f>SUM(B16:F16)</f>
        <v>20</v>
      </c>
      <c r="J16" s="274"/>
    </row>
    <row r="17" spans="1:10" ht="17.25" customHeight="1">
      <c r="A17" s="145" t="s">
        <v>209</v>
      </c>
      <c r="B17" s="412">
        <v>0</v>
      </c>
      <c r="C17" s="138"/>
      <c r="D17" s="238"/>
      <c r="E17" s="238"/>
      <c r="F17" s="334">
        <v>50</v>
      </c>
      <c r="G17" s="164">
        <f>SUM(B17:F17)</f>
        <v>50</v>
      </c>
      <c r="J17" s="274"/>
    </row>
    <row r="18" spans="1:10" ht="17.25" customHeight="1">
      <c r="A18" s="265">
        <v>516</v>
      </c>
      <c r="B18" s="415">
        <f aca="true" t="shared" si="3" ref="B18:G18">SUM(B14:B17)</f>
        <v>0</v>
      </c>
      <c r="C18" s="417">
        <f t="shared" si="3"/>
        <v>0</v>
      </c>
      <c r="D18" s="965">
        <f>SUM(D14:D17)</f>
        <v>20</v>
      </c>
      <c r="E18" s="965">
        <f>SUM(E14:E17)</f>
        <v>0</v>
      </c>
      <c r="F18" s="966">
        <f>SUM(F14:F17)</f>
        <v>50</v>
      </c>
      <c r="G18" s="955">
        <f t="shared" si="3"/>
        <v>70</v>
      </c>
      <c r="J18" s="274"/>
    </row>
    <row r="19" spans="1:10" ht="17.25" customHeight="1" hidden="1">
      <c r="A19" s="265"/>
      <c r="B19" s="413"/>
      <c r="C19" s="166"/>
      <c r="D19" s="178"/>
      <c r="E19" s="178"/>
      <c r="F19" s="414"/>
      <c r="G19" s="165">
        <f>SUM(B19:F19)</f>
        <v>0</v>
      </c>
      <c r="J19" s="274"/>
    </row>
    <row r="20" spans="1:10" ht="17.25" customHeight="1" hidden="1">
      <c r="A20" s="145" t="s">
        <v>42</v>
      </c>
      <c r="B20" s="413">
        <v>0</v>
      </c>
      <c r="C20" s="166"/>
      <c r="D20" s="178"/>
      <c r="E20" s="178"/>
      <c r="F20" s="414"/>
      <c r="G20" s="165">
        <f>SUM(B20:F20)</f>
        <v>0</v>
      </c>
      <c r="J20" s="274"/>
    </row>
    <row r="21" spans="1:10" ht="17.25" customHeight="1" hidden="1">
      <c r="A21" s="145" t="s">
        <v>67</v>
      </c>
      <c r="B21" s="413">
        <v>0</v>
      </c>
      <c r="C21" s="166"/>
      <c r="D21" s="178"/>
      <c r="E21" s="178"/>
      <c r="F21" s="414"/>
      <c r="G21" s="165">
        <f>SUM(B21:F21)</f>
        <v>0</v>
      </c>
      <c r="J21" s="274"/>
    </row>
    <row r="22" spans="1:10" ht="17.25" customHeight="1">
      <c r="A22" s="145" t="s">
        <v>68</v>
      </c>
      <c r="B22" s="413">
        <v>0</v>
      </c>
      <c r="C22" s="166"/>
      <c r="D22" s="178">
        <v>12</v>
      </c>
      <c r="E22" s="178"/>
      <c r="F22" s="414"/>
      <c r="G22" s="165">
        <f>SUM(B22:F22)</f>
        <v>12</v>
      </c>
      <c r="J22" s="274"/>
    </row>
    <row r="23" spans="1:10" ht="17.25" customHeight="1">
      <c r="A23" s="265">
        <v>517</v>
      </c>
      <c r="B23" s="415">
        <f aca="true" t="shared" si="4" ref="B23:G23">SUM(B20:B22)</f>
        <v>0</v>
      </c>
      <c r="C23" s="417">
        <f t="shared" si="4"/>
        <v>0</v>
      </c>
      <c r="D23" s="965">
        <f>SUM(D20:D22)</f>
        <v>12</v>
      </c>
      <c r="E23" s="965">
        <f>SUM(E20:E22)</f>
        <v>0</v>
      </c>
      <c r="F23" s="966">
        <f>SUM(F20:F22)</f>
        <v>0</v>
      </c>
      <c r="G23" s="417">
        <f t="shared" si="4"/>
        <v>12</v>
      </c>
      <c r="J23" s="274"/>
    </row>
    <row r="24" spans="1:10" ht="0.75" customHeight="1" hidden="1">
      <c r="A24" s="265"/>
      <c r="B24" s="415"/>
      <c r="C24" s="286"/>
      <c r="D24" s="416"/>
      <c r="E24" s="416"/>
      <c r="F24" s="337"/>
      <c r="G24" s="417"/>
      <c r="J24" s="274"/>
    </row>
    <row r="25" spans="1:10" ht="17.25" customHeight="1">
      <c r="A25" s="146" t="s">
        <v>118</v>
      </c>
      <c r="B25" s="413">
        <v>0</v>
      </c>
      <c r="C25" s="166"/>
      <c r="D25" s="178">
        <v>38</v>
      </c>
      <c r="E25" s="178"/>
      <c r="F25" s="414"/>
      <c r="G25" s="165">
        <f>SUM(B25:F25)</f>
        <v>38</v>
      </c>
      <c r="J25" s="274"/>
    </row>
    <row r="26" spans="1:10" ht="17.25" customHeight="1">
      <c r="A26" s="265">
        <v>519</v>
      </c>
      <c r="B26" s="415">
        <f aca="true" t="shared" si="5" ref="B26:G26">B25</f>
        <v>0</v>
      </c>
      <c r="C26" s="417">
        <f t="shared" si="5"/>
        <v>0</v>
      </c>
      <c r="D26" s="965">
        <f>D25</f>
        <v>38</v>
      </c>
      <c r="E26" s="965">
        <f>E25</f>
        <v>0</v>
      </c>
      <c r="F26" s="966">
        <f>F25</f>
        <v>0</v>
      </c>
      <c r="G26" s="417">
        <f t="shared" si="5"/>
        <v>38</v>
      </c>
      <c r="J26" s="274"/>
    </row>
    <row r="27" spans="1:10" s="522" customFormat="1" ht="17.25" customHeight="1" hidden="1">
      <c r="A27" s="145" t="s">
        <v>520</v>
      </c>
      <c r="B27" s="412"/>
      <c r="C27" s="164"/>
      <c r="D27" s="177"/>
      <c r="E27" s="177"/>
      <c r="F27" s="418"/>
      <c r="G27" s="164">
        <f>SUM(C27:F27)</f>
        <v>0</v>
      </c>
      <c r="J27" s="523"/>
    </row>
    <row r="28" spans="1:10" ht="17.25" customHeight="1">
      <c r="A28" s="146" t="s">
        <v>210</v>
      </c>
      <c r="B28" s="413"/>
      <c r="C28" s="166"/>
      <c r="D28" s="178">
        <v>600</v>
      </c>
      <c r="E28" s="178"/>
      <c r="F28" s="414"/>
      <c r="G28" s="117">
        <f>SUM(C28:F28)</f>
        <v>600</v>
      </c>
      <c r="J28" s="274"/>
    </row>
    <row r="29" spans="1:10" ht="17.25" customHeight="1" hidden="1">
      <c r="A29" s="145" t="s">
        <v>221</v>
      </c>
      <c r="B29" s="413">
        <v>0</v>
      </c>
      <c r="C29" s="166"/>
      <c r="D29" s="178"/>
      <c r="E29" s="178"/>
      <c r="F29" s="414"/>
      <c r="G29" s="118">
        <f>SUM(B29:F29)</f>
        <v>0</v>
      </c>
      <c r="J29" s="274"/>
    </row>
    <row r="30" spans="1:10" ht="17.25" customHeight="1" thickBot="1">
      <c r="A30" s="967">
        <v>522</v>
      </c>
      <c r="B30" s="968">
        <f>SUM(B28:B29)</f>
        <v>0</v>
      </c>
      <c r="C30" s="971">
        <f>SUM(C27:C29)</f>
        <v>0</v>
      </c>
      <c r="D30" s="969">
        <f>SUM(D27:D29)</f>
        <v>600</v>
      </c>
      <c r="E30" s="969">
        <f>SUM(E27:E29)</f>
        <v>0</v>
      </c>
      <c r="F30" s="970">
        <f>SUM(F27:F29)</f>
        <v>0</v>
      </c>
      <c r="G30" s="971">
        <f>SUM(G27:G29)</f>
        <v>600</v>
      </c>
      <c r="J30" s="274"/>
    </row>
    <row r="31" spans="1:10" ht="0.75" customHeight="1" hidden="1">
      <c r="A31" s="145"/>
      <c r="B31" s="412"/>
      <c r="C31" s="138"/>
      <c r="D31" s="238"/>
      <c r="E31" s="238"/>
      <c r="F31" s="334"/>
      <c r="G31" s="164">
        <f>SUM(B31:F31)</f>
        <v>0</v>
      </c>
      <c r="J31" s="274"/>
    </row>
    <row r="32" spans="1:10" ht="0.75" customHeight="1" hidden="1">
      <c r="A32" s="145" t="s">
        <v>222</v>
      </c>
      <c r="B32" s="412"/>
      <c r="C32" s="138"/>
      <c r="D32" s="238"/>
      <c r="E32" s="238"/>
      <c r="F32" s="334"/>
      <c r="G32" s="164">
        <f>SUM(B32:F32)</f>
        <v>0</v>
      </c>
      <c r="J32" s="274"/>
    </row>
    <row r="33" spans="1:10" ht="0.75" customHeight="1" hidden="1">
      <c r="A33" s="972">
        <v>533</v>
      </c>
      <c r="B33" s="973">
        <f>B32</f>
        <v>0</v>
      </c>
      <c r="C33" s="918">
        <f>SUM(C32)</f>
        <v>0</v>
      </c>
      <c r="D33" s="919">
        <f>SUM(D32)</f>
        <v>0</v>
      </c>
      <c r="E33" s="919">
        <f>SUM(E32)</f>
        <v>0</v>
      </c>
      <c r="F33" s="974">
        <f>SUM(F32)</f>
        <v>0</v>
      </c>
      <c r="G33" s="918">
        <f>G32</f>
        <v>0</v>
      </c>
      <c r="J33" s="274"/>
    </row>
    <row r="34" spans="1:10" ht="0.75" customHeight="1" hidden="1">
      <c r="A34" s="145" t="s">
        <v>121</v>
      </c>
      <c r="B34" s="412"/>
      <c r="C34" s="138"/>
      <c r="D34" s="238"/>
      <c r="E34" s="238"/>
      <c r="F34" s="334"/>
      <c r="G34" s="164">
        <f>SUM(C34:F34)</f>
        <v>0</v>
      </c>
      <c r="J34" s="274"/>
    </row>
    <row r="35" spans="1:10" ht="0.75" customHeight="1" hidden="1">
      <c r="A35" s="975">
        <v>612</v>
      </c>
      <c r="B35" s="976">
        <f>SUM(B31:B34)</f>
        <v>0</v>
      </c>
      <c r="C35" s="979">
        <f>C34</f>
        <v>0</v>
      </c>
      <c r="D35" s="977">
        <f>D34</f>
        <v>0</v>
      </c>
      <c r="E35" s="977">
        <f>E34</f>
        <v>0</v>
      </c>
      <c r="F35" s="978">
        <f>F34</f>
        <v>0</v>
      </c>
      <c r="G35" s="979">
        <f>G34</f>
        <v>0</v>
      </c>
      <c r="J35" s="274"/>
    </row>
    <row r="36" spans="1:10" ht="0.75" customHeight="1" hidden="1">
      <c r="A36" s="145"/>
      <c r="B36" s="412"/>
      <c r="C36" s="138"/>
      <c r="D36" s="238"/>
      <c r="E36" s="238"/>
      <c r="F36" s="334"/>
      <c r="G36" s="164"/>
      <c r="J36" s="274"/>
    </row>
    <row r="37" spans="1:10" ht="0.75" customHeight="1" hidden="1">
      <c r="A37" s="145" t="s">
        <v>374</v>
      </c>
      <c r="B37" s="101">
        <v>0</v>
      </c>
      <c r="C37" s="71">
        <v>0</v>
      </c>
      <c r="D37" s="72">
        <v>0</v>
      </c>
      <c r="E37" s="72"/>
      <c r="F37" s="159">
        <v>0</v>
      </c>
      <c r="G37" s="118">
        <f>SUM(B37:F37)</f>
        <v>0</v>
      </c>
      <c r="J37" s="274"/>
    </row>
    <row r="38" spans="1:10" ht="0.75" customHeight="1" hidden="1" thickBot="1">
      <c r="A38" s="980">
        <v>635</v>
      </c>
      <c r="B38" s="981">
        <f>SUM(B34:B37)</f>
        <v>0</v>
      </c>
      <c r="C38" s="753">
        <f>SUM(C36:C37)</f>
        <v>0</v>
      </c>
      <c r="D38" s="850">
        <f>SUM(D36:D37)</f>
        <v>0</v>
      </c>
      <c r="E38" s="850">
        <f>SUM(E36:E37)</f>
        <v>0</v>
      </c>
      <c r="F38" s="850">
        <f>SUM(F36:F37)</f>
        <v>0</v>
      </c>
      <c r="G38" s="982">
        <f>SUM(B38+C38+D38+E38+F38)</f>
        <v>0</v>
      </c>
      <c r="J38" s="274"/>
    </row>
    <row r="39" spans="1:10" ht="30.75" customHeight="1" thickTop="1">
      <c r="A39" s="852" t="s">
        <v>36</v>
      </c>
      <c r="B39" s="853">
        <f>SUM(B38,B30,B23,B18,B13,B8,B5+B26+B33)</f>
        <v>0</v>
      </c>
      <c r="C39" s="755">
        <f>SUM(C38,C30,C23,C18,C13,C8,C5+C26+C33+C35)</f>
        <v>0</v>
      </c>
      <c r="D39" s="756">
        <f>SUM(D38,D30,D23,D18,D13,D8,D5+D26+D33+D35)</f>
        <v>670</v>
      </c>
      <c r="E39" s="756">
        <f>SUM(E38,E30,E23,E18,E13,E8,E5+E26+E33+E35)</f>
        <v>0</v>
      </c>
      <c r="F39" s="877">
        <f>SUM(F38,F30,F23,F18,F13,F8,F5+F26+F33+F35)</f>
        <v>50</v>
      </c>
      <c r="G39" s="755">
        <f>SUM(G38,G30,G23,G18,G13,G8,G5+G26+G33+G35)</f>
        <v>720</v>
      </c>
      <c r="H39" s="524"/>
      <c r="J39" s="274"/>
    </row>
    <row r="40" spans="1:10" ht="9" customHeight="1">
      <c r="A40" s="148"/>
      <c r="B40" s="148"/>
      <c r="C40" s="149"/>
      <c r="D40" s="149"/>
      <c r="E40" s="149"/>
      <c r="F40" s="149"/>
      <c r="G40" s="149"/>
      <c r="H40" s="83"/>
      <c r="I40" s="83"/>
      <c r="J40" s="274"/>
    </row>
    <row r="41" spans="1:7" ht="12.75">
      <c r="A41" s="156"/>
      <c r="B41" s="156"/>
      <c r="C41" s="157"/>
      <c r="D41" s="525"/>
      <c r="E41" s="154"/>
      <c r="F41" s="154"/>
      <c r="G41" s="526"/>
    </row>
    <row r="42" spans="1:7" ht="13.5" customHeight="1">
      <c r="A42" s="527"/>
      <c r="B42" s="527"/>
      <c r="C42" s="155"/>
      <c r="D42" s="155"/>
      <c r="E42" s="155"/>
      <c r="F42" s="155"/>
      <c r="G42" s="528"/>
    </row>
    <row r="43" spans="1:7" ht="12.75" customHeight="1">
      <c r="A43" s="529"/>
      <c r="B43" s="529"/>
      <c r="C43" s="149"/>
      <c r="D43" s="149"/>
      <c r="E43" s="155"/>
      <c r="F43" s="155"/>
      <c r="G43" s="528"/>
    </row>
    <row r="44" spans="1:7" ht="12.75" customHeight="1">
      <c r="A44" s="529"/>
      <c r="B44" s="529"/>
      <c r="C44" s="149"/>
      <c r="D44" s="149"/>
      <c r="E44" s="155"/>
      <c r="F44" s="155"/>
      <c r="G44" s="528"/>
    </row>
    <row r="45" spans="1:6" ht="12.75">
      <c r="A45" s="530"/>
      <c r="B45" s="530"/>
      <c r="C45" s="531"/>
      <c r="D45" s="531"/>
      <c r="E45" s="264"/>
      <c r="F45" s="264"/>
    </row>
    <row r="46" spans="1:9" ht="12.75">
      <c r="A46" s="532"/>
      <c r="B46" s="532"/>
      <c r="C46" s="83"/>
      <c r="D46" s="83"/>
      <c r="E46" s="533"/>
      <c r="F46" s="533"/>
      <c r="G46" s="534"/>
      <c r="H46" s="533"/>
      <c r="I46" s="535"/>
    </row>
    <row r="47" spans="1:9" ht="12.75" customHeight="1">
      <c r="A47" s="532"/>
      <c r="B47" s="532"/>
      <c r="C47" s="83"/>
      <c r="D47" s="83"/>
      <c r="E47" s="533"/>
      <c r="F47" s="533"/>
      <c r="G47" s="534"/>
      <c r="H47" s="533"/>
      <c r="I47" s="535"/>
    </row>
    <row r="48" spans="1:9" ht="12.75">
      <c r="A48" s="532"/>
      <c r="B48" s="532"/>
      <c r="C48" s="83"/>
      <c r="D48" s="83"/>
      <c r="E48" s="533"/>
      <c r="F48" s="533"/>
      <c r="G48" s="534"/>
      <c r="H48" s="533"/>
      <c r="I48" s="535"/>
    </row>
    <row r="49" spans="1:9" ht="12.75" customHeight="1">
      <c r="A49" s="532"/>
      <c r="B49" s="532"/>
      <c r="C49" s="83"/>
      <c r="D49" s="83"/>
      <c r="E49" s="533"/>
      <c r="F49" s="533"/>
      <c r="G49" s="534"/>
      <c r="H49" s="533"/>
      <c r="I49" s="535"/>
    </row>
    <row r="50" spans="1:9" ht="12.75">
      <c r="A50" s="536"/>
      <c r="B50" s="536"/>
      <c r="C50" s="83"/>
      <c r="D50" s="83"/>
      <c r="E50" s="533"/>
      <c r="F50" s="533"/>
      <c r="G50" s="537"/>
      <c r="H50" s="533"/>
      <c r="I50" s="535"/>
    </row>
    <row r="51" spans="1:9" ht="12.75">
      <c r="A51" s="536"/>
      <c r="B51" s="536"/>
      <c r="C51" s="83"/>
      <c r="D51" s="83"/>
      <c r="E51" s="533"/>
      <c r="F51" s="533"/>
      <c r="G51" s="537"/>
      <c r="H51" s="533"/>
      <c r="I51" s="535"/>
    </row>
    <row r="52" spans="1:9" ht="12.75" customHeight="1">
      <c r="A52" s="538"/>
      <c r="B52" s="538"/>
      <c r="C52" s="83"/>
      <c r="D52" s="83"/>
      <c r="E52" s="539"/>
      <c r="F52" s="539"/>
      <c r="G52" s="538"/>
      <c r="H52" s="533"/>
      <c r="I52" s="533"/>
    </row>
    <row r="53" spans="1:9" ht="12.75">
      <c r="A53" s="540"/>
      <c r="B53" s="540"/>
      <c r="C53" s="541"/>
      <c r="D53" s="541"/>
      <c r="E53" s="264"/>
      <c r="F53" s="264"/>
      <c r="G53" s="82"/>
      <c r="H53" s="533"/>
      <c r="I53" s="533"/>
    </row>
    <row r="54" spans="1:9" ht="12.75">
      <c r="A54" s="542"/>
      <c r="B54" s="542"/>
      <c r="C54" s="543"/>
      <c r="D54" s="543"/>
      <c r="E54" s="539"/>
      <c r="F54" s="539"/>
      <c r="G54" s="538"/>
      <c r="H54" s="533"/>
      <c r="I54" s="533"/>
    </row>
    <row r="55" spans="1:9" ht="12.75" customHeight="1">
      <c r="A55" s="542"/>
      <c r="B55" s="542"/>
      <c r="C55" s="543"/>
      <c r="D55" s="543"/>
      <c r="E55" s="539"/>
      <c r="F55" s="539"/>
      <c r="G55" s="538"/>
      <c r="H55" s="539"/>
      <c r="I55" s="539"/>
    </row>
    <row r="56" spans="1:9" ht="12.75">
      <c r="A56" s="542"/>
      <c r="B56" s="542"/>
      <c r="C56" s="543"/>
      <c r="D56" s="543"/>
      <c r="E56" s="539"/>
      <c r="F56" s="539"/>
      <c r="G56" s="538"/>
      <c r="H56" s="539"/>
      <c r="I56" s="539"/>
    </row>
    <row r="57" spans="1:9" ht="12.75">
      <c r="A57" s="542"/>
      <c r="B57" s="542"/>
      <c r="C57" s="543"/>
      <c r="D57" s="543"/>
      <c r="E57" s="539"/>
      <c r="F57" s="539"/>
      <c r="G57" s="538"/>
      <c r="H57" s="539"/>
      <c r="I57" s="539"/>
    </row>
    <row r="58" spans="1:9" ht="12.75" customHeight="1">
      <c r="A58" s="542"/>
      <c r="B58" s="542"/>
      <c r="C58" s="543"/>
      <c r="D58" s="543"/>
      <c r="E58" s="539"/>
      <c r="F58" s="539"/>
      <c r="G58" s="538"/>
      <c r="H58" s="539"/>
      <c r="I58" s="539"/>
    </row>
    <row r="59" spans="1:9" ht="12.75" customHeight="1">
      <c r="A59" s="542"/>
      <c r="B59" s="542"/>
      <c r="C59" s="543"/>
      <c r="D59" s="543"/>
      <c r="E59" s="539"/>
      <c r="F59" s="539"/>
      <c r="G59" s="538"/>
      <c r="H59" s="539"/>
      <c r="I59" s="539"/>
    </row>
    <row r="60" spans="1:9" ht="12.75">
      <c r="A60" s="540"/>
      <c r="B60" s="540"/>
      <c r="C60" s="541"/>
      <c r="D60" s="541"/>
      <c r="E60" s="539"/>
      <c r="F60" s="539"/>
      <c r="G60" s="538"/>
      <c r="H60" s="539"/>
      <c r="I60" s="539"/>
    </row>
    <row r="61" spans="1:9" ht="12.75">
      <c r="A61" s="542"/>
      <c r="B61" s="542"/>
      <c r="C61" s="543"/>
      <c r="D61" s="543"/>
      <c r="E61" s="539"/>
      <c r="F61" s="539"/>
      <c r="G61" s="538"/>
      <c r="H61" s="539"/>
      <c r="I61" s="539"/>
    </row>
    <row r="62" spans="1:9" ht="12.75" customHeight="1">
      <c r="A62" s="542"/>
      <c r="B62" s="542"/>
      <c r="C62" s="543"/>
      <c r="D62" s="543"/>
      <c r="E62" s="539"/>
      <c r="F62" s="539"/>
      <c r="G62" s="538"/>
      <c r="H62" s="539"/>
      <c r="I62" s="539"/>
    </row>
    <row r="63" spans="1:9" ht="12.75" customHeight="1">
      <c r="A63" s="544"/>
      <c r="B63" s="544"/>
      <c r="C63" s="543"/>
      <c r="D63" s="543"/>
      <c r="E63" s="539"/>
      <c r="F63" s="539"/>
      <c r="G63" s="82"/>
      <c r="H63" s="539"/>
      <c r="I63" s="539"/>
    </row>
    <row r="64" spans="1:9" ht="12.75">
      <c r="A64" s="540"/>
      <c r="B64" s="540"/>
      <c r="C64" s="541"/>
      <c r="D64" s="541"/>
      <c r="E64" s="264"/>
      <c r="F64" s="264"/>
      <c r="G64" s="266"/>
      <c r="H64" s="264"/>
      <c r="I64" s="539"/>
    </row>
    <row r="65" spans="1:9" ht="12.75">
      <c r="A65" s="544"/>
      <c r="B65" s="544"/>
      <c r="C65" s="543"/>
      <c r="D65" s="543"/>
      <c r="E65" s="539"/>
      <c r="F65" s="539"/>
      <c r="G65" s="82"/>
      <c r="H65" s="539"/>
      <c r="I65" s="539"/>
    </row>
    <row r="66" spans="1:9" ht="12.75" customHeight="1">
      <c r="A66" s="544"/>
      <c r="B66" s="544"/>
      <c r="C66" s="543"/>
      <c r="D66" s="543"/>
      <c r="E66" s="539"/>
      <c r="F66" s="539"/>
      <c r="G66" s="82"/>
      <c r="H66" s="539"/>
      <c r="I66" s="539"/>
    </row>
    <row r="67" spans="1:9" ht="12.75" customHeight="1">
      <c r="A67" s="544"/>
      <c r="B67" s="544"/>
      <c r="C67" s="543"/>
      <c r="D67" s="543"/>
      <c r="E67" s="539"/>
      <c r="F67" s="539"/>
      <c r="G67" s="82"/>
      <c r="H67" s="539"/>
      <c r="I67" s="539"/>
    </row>
    <row r="68" spans="1:9" ht="12.75">
      <c r="A68" s="540"/>
      <c r="B68" s="540"/>
      <c r="C68" s="541"/>
      <c r="D68" s="541"/>
      <c r="E68" s="264"/>
      <c r="F68" s="264"/>
      <c r="G68" s="266"/>
      <c r="H68" s="264"/>
      <c r="I68" s="539"/>
    </row>
    <row r="69" spans="1:6" ht="15.75" customHeight="1">
      <c r="A69" s="545"/>
      <c r="B69" s="545"/>
      <c r="C69" s="546"/>
      <c r="D69" s="546"/>
      <c r="E69" s="547"/>
      <c r="F69" s="547"/>
    </row>
    <row r="70" spans="1:4" ht="18.75" customHeight="1">
      <c r="A70" s="548"/>
      <c r="B70" s="548"/>
      <c r="C70" s="548"/>
      <c r="D70" s="548"/>
    </row>
    <row r="71" spans="1:7" ht="12.75">
      <c r="A71" s="1387"/>
      <c r="B71" s="549"/>
      <c r="C71" s="550"/>
      <c r="D71" s="550"/>
      <c r="E71" s="1389"/>
      <c r="F71" s="152"/>
      <c r="G71" s="225"/>
    </row>
    <row r="72" spans="1:7" ht="12.75">
      <c r="A72" s="1388"/>
      <c r="B72" s="551"/>
      <c r="C72" s="552"/>
      <c r="D72" s="552"/>
      <c r="E72" s="1389"/>
      <c r="F72" s="553"/>
      <c r="G72" s="225"/>
    </row>
    <row r="73" spans="1:7" ht="12.75">
      <c r="A73" s="554"/>
      <c r="B73" s="554"/>
      <c r="C73" s="555"/>
      <c r="D73" s="555"/>
      <c r="E73" s="533"/>
      <c r="F73" s="533"/>
      <c r="G73" s="225"/>
    </row>
    <row r="74" spans="1:7" ht="12.75">
      <c r="A74" s="556"/>
      <c r="B74" s="556"/>
      <c r="C74" s="541"/>
      <c r="D74" s="541"/>
      <c r="E74" s="264"/>
      <c r="F74" s="264"/>
      <c r="G74" s="225"/>
    </row>
    <row r="75" spans="1:7" ht="12.75">
      <c r="A75" s="557"/>
      <c r="B75" s="557"/>
      <c r="C75" s="555"/>
      <c r="D75" s="555"/>
      <c r="E75" s="558"/>
      <c r="F75" s="558"/>
      <c r="G75" s="225"/>
    </row>
    <row r="76" spans="1:7" ht="12.75">
      <c r="A76" s="557"/>
      <c r="B76" s="557"/>
      <c r="C76" s="555"/>
      <c r="D76" s="555"/>
      <c r="E76" s="533"/>
      <c r="F76" s="533"/>
      <c r="G76" s="225"/>
    </row>
    <row r="77" spans="1:7" ht="12.75">
      <c r="A77" s="556"/>
      <c r="B77" s="556"/>
      <c r="C77" s="541"/>
      <c r="D77" s="541"/>
      <c r="E77" s="264"/>
      <c r="F77" s="264"/>
      <c r="G77" s="225"/>
    </row>
    <row r="78" spans="1:7" ht="15">
      <c r="A78" s="545"/>
      <c r="B78" s="545"/>
      <c r="C78" s="546"/>
      <c r="D78" s="546"/>
      <c r="E78" s="547"/>
      <c r="F78" s="547"/>
      <c r="G78" s="225"/>
    </row>
    <row r="79" spans="5:7" ht="12.75">
      <c r="E79" s="225"/>
      <c r="F79" s="225"/>
      <c r="G79" s="225"/>
    </row>
  </sheetData>
  <sheetProtection/>
  <mergeCells count="3">
    <mergeCell ref="A71:A72"/>
    <mergeCell ref="E71:E72"/>
    <mergeCell ref="A1:F1"/>
  </mergeCells>
  <printOptions horizontalCentered="1"/>
  <pageMargins left="0.15748031496062992" right="0.15748031496062992" top="0.4330708661417323" bottom="0.3937007874015748" header="0.15748031496062992" footer="0.1968503937007874"/>
  <pageSetup horizontalDpi="600" verticalDpi="600" orientation="portrait" paperSize="9" scale="95" r:id="rId1"/>
  <headerFooter alignWithMargins="0">
    <oddFooter xml:space="preserve">&amp;L&amp;"Times New Roman CE,Obyčejné"&amp;8Rozpočet na rok 2012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17"/>
  <sheetViews>
    <sheetView view="pageBreakPreview" zoomScale="115" zoomScaleSheetLayoutView="115" workbookViewId="0" topLeftCell="A1">
      <selection activeCell="A67" sqref="A67"/>
    </sheetView>
  </sheetViews>
  <sheetFormatPr defaultColWidth="9.00390625" defaultRowHeight="12.75"/>
  <cols>
    <col min="1" max="1" width="52.00390625" style="17" customWidth="1"/>
    <col min="2" max="2" width="21.625" style="17" customWidth="1"/>
    <col min="3" max="3" width="21.00390625" style="17" customWidth="1"/>
    <col min="4" max="4" width="17.125" style="17" customWidth="1"/>
    <col min="5" max="5" width="13.625" style="17" customWidth="1"/>
    <col min="6" max="6" width="14.75390625" style="17" customWidth="1"/>
    <col min="7" max="9" width="13.625" style="17" customWidth="1"/>
    <col min="10" max="10" width="15.375" style="17" customWidth="1"/>
    <col min="11" max="11" width="13.625" style="17" customWidth="1"/>
    <col min="12" max="12" width="14.00390625" style="17" customWidth="1"/>
    <col min="13" max="16384" width="9.125" style="17" customWidth="1"/>
  </cols>
  <sheetData>
    <row r="1" spans="1:13" ht="43.5" customHeight="1">
      <c r="A1" s="1391" t="s">
        <v>435</v>
      </c>
      <c r="B1" s="1392"/>
      <c r="C1" s="223" t="s">
        <v>281</v>
      </c>
      <c r="D1" s="223"/>
      <c r="E1" s="239"/>
      <c r="F1" s="239"/>
      <c r="G1" s="15"/>
      <c r="H1" s="15"/>
      <c r="I1" s="15"/>
      <c r="J1" s="242"/>
      <c r="K1" s="237"/>
      <c r="L1" s="237"/>
      <c r="M1" s="8"/>
    </row>
    <row r="2" spans="1:5" ht="17.25" customHeight="1" hidden="1" thickBot="1">
      <c r="A2" s="181" t="s">
        <v>178</v>
      </c>
      <c r="B2" s="182" t="s">
        <v>200</v>
      </c>
      <c r="C2" s="183" t="s">
        <v>201</v>
      </c>
      <c r="D2" s="184" t="s">
        <v>116</v>
      </c>
      <c r="E2" s="9"/>
    </row>
    <row r="3" spans="1:12" ht="15.75" customHeight="1" hidden="1" thickTop="1">
      <c r="A3" s="97" t="s">
        <v>133</v>
      </c>
      <c r="B3" s="106">
        <v>0</v>
      </c>
      <c r="C3" s="106">
        <v>0</v>
      </c>
      <c r="D3" s="245">
        <f>SUM(B3:C3)</f>
        <v>0</v>
      </c>
      <c r="E3" s="9"/>
      <c r="F3" s="10"/>
      <c r="G3" s="10"/>
      <c r="H3" s="10"/>
      <c r="I3" s="10"/>
      <c r="J3" s="10"/>
      <c r="K3" s="9"/>
      <c r="L3" s="11"/>
    </row>
    <row r="4" spans="1:12" ht="14.25" customHeight="1" hidden="1" thickBot="1">
      <c r="A4" s="246">
        <v>612</v>
      </c>
      <c r="B4" s="247">
        <f>SUM(B3)</f>
        <v>0</v>
      </c>
      <c r="C4" s="248">
        <f>C3</f>
        <v>0</v>
      </c>
      <c r="D4" s="249">
        <f>D3</f>
        <v>0</v>
      </c>
      <c r="E4" s="9"/>
      <c r="F4" s="12"/>
      <c r="G4" s="12"/>
      <c r="H4" s="12"/>
      <c r="I4" s="12"/>
      <c r="J4" s="12"/>
      <c r="K4" s="9"/>
      <c r="L4" s="11"/>
    </row>
    <row r="5" spans="1:12" ht="0.75" customHeight="1" hidden="1">
      <c r="A5" s="250" t="s">
        <v>36</v>
      </c>
      <c r="B5" s="251">
        <f>SUM(B4)</f>
        <v>0</v>
      </c>
      <c r="C5" s="252">
        <f>C4</f>
        <v>0</v>
      </c>
      <c r="D5" s="253">
        <f>D4</f>
        <v>0</v>
      </c>
      <c r="E5" s="9"/>
      <c r="F5" s="12"/>
      <c r="G5" s="12"/>
      <c r="H5" s="12"/>
      <c r="I5" s="12"/>
      <c r="J5" s="12"/>
      <c r="K5" s="9"/>
      <c r="L5" s="11"/>
    </row>
    <row r="6" spans="1:12" ht="21.75" customHeight="1" hidden="1">
      <c r="A6" s="43"/>
      <c r="B6" s="185"/>
      <c r="C6" s="186"/>
      <c r="D6" s="186"/>
      <c r="E6" s="5"/>
      <c r="F6" s="13"/>
      <c r="G6" s="13"/>
      <c r="H6" s="13"/>
      <c r="I6" s="13"/>
      <c r="J6" s="12"/>
      <c r="K6" s="9"/>
      <c r="L6" s="9"/>
    </row>
    <row r="7" spans="1:12" ht="52.5" customHeight="1" thickBot="1">
      <c r="A7" s="388" t="s">
        <v>602</v>
      </c>
      <c r="B7" s="96" t="s">
        <v>240</v>
      </c>
      <c r="C7" s="984" t="s">
        <v>116</v>
      </c>
      <c r="D7" s="244"/>
      <c r="E7" s="5"/>
      <c r="F7" s="13"/>
      <c r="G7" s="13"/>
      <c r="H7" s="13"/>
      <c r="I7" s="13"/>
      <c r="J7" s="12"/>
      <c r="K7" s="9"/>
      <c r="L7" s="9"/>
    </row>
    <row r="8" spans="1:12" ht="18" customHeight="1" thickTop="1">
      <c r="A8" s="110" t="s">
        <v>238</v>
      </c>
      <c r="B8" s="111">
        <f>'[17]CSOP,ZZ Smíchov '!$B$29</f>
        <v>22178</v>
      </c>
      <c r="C8" s="112">
        <f>SUM(B8)</f>
        <v>22178</v>
      </c>
      <c r="D8" s="243"/>
      <c r="E8" s="5"/>
      <c r="F8" s="13"/>
      <c r="G8" s="13"/>
      <c r="H8" s="13"/>
      <c r="I8" s="13"/>
      <c r="J8" s="15"/>
      <c r="K8" s="5"/>
      <c r="L8" s="5"/>
    </row>
    <row r="9" spans="1:12" ht="18" customHeight="1" thickBot="1">
      <c r="A9" s="246">
        <v>533</v>
      </c>
      <c r="B9" s="256">
        <f>B8</f>
        <v>22178</v>
      </c>
      <c r="C9" s="257">
        <f>SUM(C8)</f>
        <v>22178</v>
      </c>
      <c r="D9" s="254"/>
      <c r="E9" s="5"/>
      <c r="F9" s="13"/>
      <c r="G9" s="13"/>
      <c r="H9" s="13"/>
      <c r="I9" s="13"/>
      <c r="J9" s="15"/>
      <c r="K9" s="5"/>
      <c r="L9" s="5"/>
    </row>
    <row r="10" spans="1:12" ht="23.25" customHeight="1" thickTop="1">
      <c r="A10" s="769" t="s">
        <v>36</v>
      </c>
      <c r="B10" s="261">
        <f>B9</f>
        <v>22178</v>
      </c>
      <c r="C10" s="985">
        <f>SUM(C9)</f>
        <v>22178</v>
      </c>
      <c r="D10" s="206"/>
      <c r="E10" s="5"/>
      <c r="F10" s="13"/>
      <c r="G10" s="41"/>
      <c r="H10" s="13"/>
      <c r="I10" s="13"/>
      <c r="J10" s="15"/>
      <c r="K10" s="5"/>
      <c r="L10" s="5"/>
    </row>
    <row r="11" spans="1:12" ht="0.75" customHeight="1" hidden="1">
      <c r="A11" s="32"/>
      <c r="B11" s="206"/>
      <c r="C11" s="206"/>
      <c r="D11" s="206"/>
      <c r="E11" s="5"/>
      <c r="F11" s="13"/>
      <c r="G11" s="13"/>
      <c r="H11" s="13"/>
      <c r="I11" s="13"/>
      <c r="J11" s="15"/>
      <c r="K11" s="5"/>
      <c r="L11" s="5"/>
    </row>
    <row r="12" spans="1:5" ht="0.75" customHeight="1" hidden="1">
      <c r="A12" s="108" t="s">
        <v>203</v>
      </c>
      <c r="B12" s="109" t="s">
        <v>204</v>
      </c>
      <c r="C12" s="255" t="s">
        <v>116</v>
      </c>
      <c r="D12" s="9"/>
      <c r="E12" s="9"/>
    </row>
    <row r="13" spans="1:5" ht="0.75" customHeight="1" hidden="1" thickTop="1">
      <c r="A13" s="110" t="s">
        <v>238</v>
      </c>
      <c r="B13" s="111"/>
      <c r="C13" s="112">
        <f>SUM(B13)</f>
        <v>0</v>
      </c>
      <c r="D13" s="6"/>
      <c r="E13" s="6"/>
    </row>
    <row r="14" spans="1:5" ht="0.75" customHeight="1" hidden="1" thickBot="1">
      <c r="A14" s="246">
        <v>533</v>
      </c>
      <c r="B14" s="256">
        <f>SUM(B13)</f>
        <v>0</v>
      </c>
      <c r="C14" s="257"/>
      <c r="D14" s="18"/>
      <c r="E14" s="18"/>
    </row>
    <row r="15" spans="1:5" ht="0.75" customHeight="1" hidden="1" thickTop="1">
      <c r="A15" s="113" t="s">
        <v>239</v>
      </c>
      <c r="B15" s="114"/>
      <c r="C15" s="115"/>
      <c r="D15" s="9"/>
      <c r="E15" s="9"/>
    </row>
    <row r="16" spans="1:5" ht="0.75" customHeight="1" hidden="1" thickBot="1">
      <c r="A16" s="258">
        <v>635</v>
      </c>
      <c r="B16" s="259">
        <f>SUM(B15)</f>
        <v>0</v>
      </c>
      <c r="C16" s="259">
        <f>SUM(B16)</f>
        <v>0</v>
      </c>
      <c r="D16" s="6"/>
      <c r="E16" s="6"/>
    </row>
    <row r="17" spans="1:5" ht="0.75" customHeight="1" hidden="1" thickTop="1">
      <c r="A17" s="260" t="s">
        <v>36</v>
      </c>
      <c r="B17" s="261">
        <f>B14+B16</f>
        <v>0</v>
      </c>
      <c r="C17" s="261">
        <f>C14+C16</f>
        <v>0</v>
      </c>
      <c r="D17" s="7"/>
      <c r="E17" s="7"/>
    </row>
    <row r="18" ht="23.25" customHeight="1"/>
    <row r="19" ht="23.25" customHeight="1"/>
  </sheetData>
  <sheetProtection/>
  <mergeCells count="1">
    <mergeCell ref="A1:B1"/>
  </mergeCells>
  <printOptions horizontalCentered="1"/>
  <pageMargins left="0.4724409448818898" right="0.2755905511811024" top="0.4330708661417323" bottom="0.3937007874015748" header="0.15748031496062992" footer="0.1968503937007874"/>
  <pageSetup horizontalDpi="600" verticalDpi="600" orientation="portrait" paperSize="9" r:id="rId1"/>
  <headerFooter alignWithMargins="0">
    <oddFooter>&amp;L&amp;"Times New Roman CE,Obyčejné"&amp;8Rozpočet na rok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SheetLayoutView="100" workbookViewId="0" topLeftCell="A1">
      <selection activeCell="B23" sqref="B23"/>
    </sheetView>
  </sheetViews>
  <sheetFormatPr defaultColWidth="9.00390625" defaultRowHeight="12.75"/>
  <cols>
    <col min="1" max="1" width="46.25390625" style="19" customWidth="1"/>
    <col min="2" max="2" width="14.75390625" style="19" customWidth="1"/>
    <col min="3" max="3" width="50.875" style="19" customWidth="1"/>
    <col min="4" max="6" width="14.375" style="19" customWidth="1"/>
    <col min="7" max="7" width="14.375" style="19" hidden="1" customWidth="1"/>
    <col min="8" max="8" width="23.75390625" style="19" customWidth="1"/>
    <col min="9" max="9" width="14.375" style="19" customWidth="1"/>
    <col min="10" max="16384" width="9.125" style="19" customWidth="1"/>
  </cols>
  <sheetData>
    <row r="1" spans="1:3" ht="49.5" customHeight="1">
      <c r="A1" s="480"/>
      <c r="B1" s="480"/>
      <c r="C1" s="481"/>
    </row>
    <row r="2" spans="1:11" ht="12.75" customHeight="1">
      <c r="A2" s="1280"/>
      <c r="B2" s="1281"/>
      <c r="C2" s="1281"/>
      <c r="D2" s="479"/>
      <c r="E2" s="1280"/>
      <c r="F2" s="1280"/>
      <c r="G2" s="1280"/>
      <c r="H2" s="1280"/>
      <c r="I2" s="1280"/>
      <c r="J2" s="1280"/>
      <c r="K2" s="1280"/>
    </row>
    <row r="3" ht="26.25" customHeight="1"/>
    <row r="19" spans="1:9" ht="12.75">
      <c r="A19" t="s">
        <v>483</v>
      </c>
      <c r="B19" s="477">
        <f>příjmy!G28</f>
        <v>110365</v>
      </c>
      <c r="H19"/>
      <c r="I19" s="273"/>
    </row>
    <row r="20" spans="1:9" ht="12.75">
      <c r="A20" t="s">
        <v>484</v>
      </c>
      <c r="B20" s="477">
        <f>příjmy!G30</f>
        <v>56447</v>
      </c>
      <c r="H20"/>
      <c r="I20" s="273"/>
    </row>
    <row r="21" spans="1:9" ht="12.75">
      <c r="A21" t="s">
        <v>485</v>
      </c>
      <c r="B21" s="477">
        <f>příjmy!G32</f>
        <v>208070</v>
      </c>
      <c r="H21"/>
      <c r="I21" s="273"/>
    </row>
    <row r="22" spans="1:9" ht="12.75">
      <c r="A22" t="s">
        <v>486</v>
      </c>
      <c r="B22" s="477">
        <f>příjmy!G35</f>
        <v>182238.6</v>
      </c>
      <c r="H22"/>
      <c r="I22" s="273"/>
    </row>
    <row r="23" spans="1:9" ht="14.25" customHeight="1">
      <c r="A23" t="s">
        <v>300</v>
      </c>
      <c r="B23" s="477">
        <f>SUM(B19:B22)</f>
        <v>557120.6</v>
      </c>
      <c r="H23"/>
      <c r="I23" s="273"/>
    </row>
    <row r="24" spans="1:9" ht="42" customHeight="1">
      <c r="A24"/>
      <c r="B24" s="477"/>
      <c r="H24"/>
      <c r="I24" s="273"/>
    </row>
  </sheetData>
  <sheetProtection/>
  <mergeCells count="2">
    <mergeCell ref="E2:K2"/>
    <mergeCell ref="A2:C2"/>
  </mergeCells>
  <printOptions horizontalCentered="1"/>
  <pageMargins left="0.8" right="0.69" top="0.79" bottom="0.72" header="0.15748031496062992" footer="0.1968503937007874"/>
  <pageSetup horizontalDpi="600" verticalDpi="600" orientation="landscape" paperSize="9" scale="115" r:id="rId2"/>
  <headerFooter alignWithMargins="0">
    <oddHeader>&amp;C&amp;"Arial CE,Tučné"&amp;12Příjmy 2012&amp;R&amp;"Times New Roman,Obyčejné"&amp;8Tabulka č. 2</oddHeader>
    <oddFooter>&amp;C&amp;Z&amp;F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1"/>
  <sheetViews>
    <sheetView view="pageBreakPreview" zoomScaleSheetLayoutView="100" workbookViewId="0" topLeftCell="A1">
      <selection activeCell="G5" sqref="G5"/>
    </sheetView>
  </sheetViews>
  <sheetFormatPr defaultColWidth="9.00390625" defaultRowHeight="12.75"/>
  <cols>
    <col min="1" max="1" width="46.25390625" style="240" customWidth="1"/>
    <col min="2" max="2" width="15.875" style="240" customWidth="1"/>
    <col min="3" max="3" width="14.00390625" style="240" customWidth="1"/>
    <col min="4" max="4" width="15.75390625" style="240" customWidth="1"/>
    <col min="5" max="16384" width="9.125" style="240" customWidth="1"/>
  </cols>
  <sheetData>
    <row r="1" spans="1:5" ht="42" customHeight="1">
      <c r="A1" s="1383" t="s">
        <v>416</v>
      </c>
      <c r="B1" s="1383"/>
      <c r="C1" s="1382"/>
      <c r="D1" s="45" t="s">
        <v>282</v>
      </c>
      <c r="E1" s="132"/>
    </row>
    <row r="2" spans="1:5" s="463" customFormat="1" ht="47.25" customHeight="1" thickBot="1">
      <c r="A2" s="464" t="s">
        <v>657</v>
      </c>
      <c r="B2" s="465" t="s">
        <v>200</v>
      </c>
      <c r="C2" s="96" t="s">
        <v>201</v>
      </c>
      <c r="D2" s="466" t="s">
        <v>116</v>
      </c>
      <c r="E2" s="462"/>
    </row>
    <row r="3" spans="1:5" s="463" customFormat="1" ht="17.25" customHeight="1" thickTop="1">
      <c r="A3" s="97" t="s">
        <v>133</v>
      </c>
      <c r="B3" s="467">
        <v>0</v>
      </c>
      <c r="C3" s="986">
        <f>'[18]02- 09'!$G$63</f>
        <v>9410.8</v>
      </c>
      <c r="D3" s="987">
        <f>SUM(B3:C3)</f>
        <v>9410.8</v>
      </c>
      <c r="E3" s="462"/>
    </row>
    <row r="4" spans="1:5" s="463" customFormat="1" ht="17.25" customHeight="1" thickBot="1">
      <c r="A4" s="246">
        <v>612</v>
      </c>
      <c r="B4" s="988">
        <f>SUM(B3)</f>
        <v>0</v>
      </c>
      <c r="C4" s="989">
        <f>C3</f>
        <v>9410.8</v>
      </c>
      <c r="D4" s="249">
        <f>D3</f>
        <v>9410.8</v>
      </c>
      <c r="E4" s="462"/>
    </row>
    <row r="5" spans="1:5" s="463" customFormat="1" ht="30" customHeight="1" thickTop="1">
      <c r="A5" s="990" t="s">
        <v>36</v>
      </c>
      <c r="B5" s="991">
        <f>SUM(B4)</f>
        <v>0</v>
      </c>
      <c r="C5" s="992">
        <f>C4</f>
        <v>9410.8</v>
      </c>
      <c r="D5" s="993">
        <f>D4</f>
        <v>9410.8</v>
      </c>
      <c r="E5" s="462"/>
    </row>
    <row r="6" spans="1:5" s="463" customFormat="1" ht="30" customHeight="1">
      <c r="A6" s="32"/>
      <c r="B6" s="994"/>
      <c r="C6" s="994"/>
      <c r="D6" s="994"/>
      <c r="E6" s="462"/>
    </row>
    <row r="7" ht="12" customHeight="1"/>
    <row r="8" spans="1:3" ht="38.25" hidden="1">
      <c r="A8" s="365" t="s">
        <v>347</v>
      </c>
      <c r="B8" s="109" t="s">
        <v>348</v>
      </c>
      <c r="C8" s="366" t="s">
        <v>116</v>
      </c>
    </row>
    <row r="9" spans="1:3" ht="25.5" customHeight="1" hidden="1" thickTop="1">
      <c r="A9" s="110" t="s">
        <v>209</v>
      </c>
      <c r="B9" s="111"/>
      <c r="C9" s="367"/>
    </row>
    <row r="10" spans="1:3" ht="22.5" customHeight="1" hidden="1" thickBot="1">
      <c r="A10" s="368">
        <v>516</v>
      </c>
      <c r="B10" s="369">
        <f>SUM(B9)</f>
        <v>0</v>
      </c>
      <c r="C10" s="369">
        <f>SUM(C9)</f>
        <v>0</v>
      </c>
    </row>
    <row r="11" spans="1:3" ht="26.25" customHeight="1" hidden="1" thickTop="1">
      <c r="A11" s="370" t="s">
        <v>36</v>
      </c>
      <c r="B11" s="371">
        <f>SUM(B10)</f>
        <v>0</v>
      </c>
      <c r="C11" s="371">
        <f>SUM(C10)</f>
        <v>0</v>
      </c>
    </row>
  </sheetData>
  <sheetProtection/>
  <mergeCells count="1">
    <mergeCell ref="A1:C1"/>
  </mergeCells>
  <printOptions horizontalCentered="1"/>
  <pageMargins left="0.31496062992125984" right="0.2755905511811024" top="0.5511811023622047" bottom="0.984251968503937" header="0.5118110236220472" footer="0.5118110236220472"/>
  <pageSetup horizontalDpi="600" verticalDpi="600" orientation="portrait" paperSize="9" r:id="rId1"/>
  <headerFooter alignWithMargins="0">
    <oddFooter xml:space="preserve">&amp;L&amp;"Times New Roman,Obyčejné"&amp;9Rozpočet na rok 2012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view="pageBreakPreview" zoomScaleSheetLayoutView="100" workbookViewId="0" topLeftCell="A1">
      <selection activeCell="B55" sqref="B55"/>
    </sheetView>
  </sheetViews>
  <sheetFormatPr defaultColWidth="9.00390625" defaultRowHeight="12.75"/>
  <cols>
    <col min="1" max="1" width="46.00390625" style="240" customWidth="1"/>
    <col min="2" max="3" width="21.125" style="240" customWidth="1"/>
    <col min="4" max="4" width="0.12890625" style="240" customWidth="1"/>
    <col min="5" max="16384" width="9.125" style="240" customWidth="1"/>
  </cols>
  <sheetData>
    <row r="1" spans="1:5" ht="44.25" customHeight="1">
      <c r="A1" s="1383" t="s">
        <v>670</v>
      </c>
      <c r="B1" s="1383"/>
      <c r="C1" s="272" t="s">
        <v>283</v>
      </c>
      <c r="D1" s="272"/>
      <c r="E1" s="122"/>
    </row>
    <row r="2" spans="1:4" ht="19.5" customHeight="1">
      <c r="A2" s="1393" t="s">
        <v>684</v>
      </c>
      <c r="B2" s="1395" t="s">
        <v>160</v>
      </c>
      <c r="C2" s="1397" t="s">
        <v>116</v>
      </c>
      <c r="D2" s="122"/>
    </row>
    <row r="3" spans="1:4" ht="33" customHeight="1" thickBot="1">
      <c r="A3" s="1394"/>
      <c r="B3" s="1396"/>
      <c r="C3" s="1398"/>
      <c r="D3" s="122"/>
    </row>
    <row r="4" spans="1:4" ht="22.5" customHeight="1" hidden="1" thickTop="1">
      <c r="A4" s="995" t="s">
        <v>231</v>
      </c>
      <c r="B4" s="444">
        <v>0</v>
      </c>
      <c r="C4" s="389">
        <f>B4</f>
        <v>0</v>
      </c>
      <c r="D4" s="241"/>
    </row>
    <row r="5" spans="1:4" ht="17.25" customHeight="1" thickTop="1">
      <c r="A5" s="445" t="s">
        <v>37</v>
      </c>
      <c r="B5" s="446">
        <f>'[19]0608 '!$B$5</f>
        <v>58</v>
      </c>
      <c r="C5" s="447">
        <f>B5</f>
        <v>58</v>
      </c>
      <c r="D5" s="241"/>
    </row>
    <row r="6" spans="1:4" ht="16.5" customHeight="1">
      <c r="A6" s="1157">
        <v>513</v>
      </c>
      <c r="B6" s="996">
        <f>SUM(B4:B5)</f>
        <v>58</v>
      </c>
      <c r="C6" s="996">
        <f>SUM(C4:C5)</f>
        <v>58</v>
      </c>
      <c r="D6" s="241"/>
    </row>
    <row r="7" spans="1:4" ht="1.5" customHeight="1" hidden="1">
      <c r="A7" s="29"/>
      <c r="B7" s="390"/>
      <c r="C7" s="128">
        <f>B7</f>
        <v>0</v>
      </c>
      <c r="D7" s="241"/>
    </row>
    <row r="8" spans="1:4" ht="17.25" customHeight="1">
      <c r="A8" s="29" t="s">
        <v>41</v>
      </c>
      <c r="B8" s="391">
        <f>'[19]0608 '!$B$8</f>
        <v>55</v>
      </c>
      <c r="C8" s="128">
        <f>B8</f>
        <v>55</v>
      </c>
      <c r="D8" s="241"/>
    </row>
    <row r="9" spans="1:4" ht="17.25" customHeight="1">
      <c r="A9" s="1157">
        <v>516</v>
      </c>
      <c r="B9" s="996">
        <f>SUM(B7:B8)</f>
        <v>55</v>
      </c>
      <c r="C9" s="996">
        <f>SUM(C7:C8)</f>
        <v>55</v>
      </c>
      <c r="D9" s="241"/>
    </row>
    <row r="10" spans="1:4" ht="17.25" customHeight="1" hidden="1">
      <c r="A10" s="29"/>
      <c r="B10" s="391"/>
      <c r="C10" s="128">
        <f>B10</f>
        <v>0</v>
      </c>
      <c r="D10" s="241"/>
    </row>
    <row r="11" spans="1:4" ht="17.25" customHeight="1">
      <c r="A11" s="29" t="s">
        <v>68</v>
      </c>
      <c r="B11" s="391">
        <f>'[19]0608 '!$B$11</f>
        <v>9</v>
      </c>
      <c r="C11" s="128">
        <f>B11</f>
        <v>9</v>
      </c>
      <c r="D11" s="241"/>
    </row>
    <row r="12" spans="1:4" ht="17.25" customHeight="1">
      <c r="A12" s="1157">
        <v>517</v>
      </c>
      <c r="B12" s="996">
        <f>SUM(B10:B11)</f>
        <v>9</v>
      </c>
      <c r="C12" s="996">
        <f>SUM(C10:C11)</f>
        <v>9</v>
      </c>
      <c r="D12" s="241"/>
    </row>
    <row r="13" spans="1:4" ht="17.25" customHeight="1" hidden="1">
      <c r="A13" s="29"/>
      <c r="B13" s="391"/>
      <c r="C13" s="128">
        <f>B13</f>
        <v>0</v>
      </c>
      <c r="D13" s="241"/>
    </row>
    <row r="14" spans="1:4" ht="17.25" customHeight="1">
      <c r="A14" s="29" t="s">
        <v>118</v>
      </c>
      <c r="B14" s="391">
        <f>'[19]0608 '!$B$14</f>
        <v>190</v>
      </c>
      <c r="C14" s="128">
        <f>B14</f>
        <v>190</v>
      </c>
      <c r="D14" s="241"/>
    </row>
    <row r="15" spans="1:4" ht="17.25" customHeight="1">
      <c r="A15" s="1157">
        <v>519</v>
      </c>
      <c r="B15" s="996">
        <f>SUM(B13:B14)</f>
        <v>190</v>
      </c>
      <c r="C15" s="996">
        <f>SUM(C13:C14)</f>
        <v>190</v>
      </c>
      <c r="D15" s="241"/>
    </row>
    <row r="16" spans="1:4" ht="0.75" customHeight="1" hidden="1">
      <c r="A16" s="29"/>
      <c r="B16" s="390"/>
      <c r="C16" s="997">
        <f>B16</f>
        <v>0</v>
      </c>
      <c r="D16" s="241"/>
    </row>
    <row r="17" spans="1:4" ht="17.25" customHeight="1">
      <c r="A17" s="29" t="s">
        <v>91</v>
      </c>
      <c r="B17" s="391">
        <f>'[19]0608 '!$B$17</f>
        <v>5</v>
      </c>
      <c r="C17" s="997">
        <f>B17</f>
        <v>5</v>
      </c>
      <c r="D17" s="241"/>
    </row>
    <row r="18" spans="1:4" ht="17.25" customHeight="1" thickBot="1">
      <c r="A18" s="1158">
        <v>549</v>
      </c>
      <c r="B18" s="998">
        <f>SUM(B16:B17)</f>
        <v>5</v>
      </c>
      <c r="C18" s="998">
        <f>SUM(C16:C17)</f>
        <v>5</v>
      </c>
      <c r="D18" s="241"/>
    </row>
    <row r="19" spans="1:4" ht="30" customHeight="1" thickTop="1">
      <c r="A19" s="999" t="s">
        <v>36</v>
      </c>
      <c r="B19" s="1000">
        <f>B6+B9+B12+B15+B18</f>
        <v>317</v>
      </c>
      <c r="C19" s="1000">
        <f>C6+C9+C12+C15+C18</f>
        <v>317</v>
      </c>
      <c r="D19" s="241"/>
    </row>
    <row r="20" spans="1:3" ht="14.25" customHeight="1">
      <c r="A20" s="16"/>
      <c r="B20" s="16"/>
      <c r="C20" s="129"/>
    </row>
    <row r="21" spans="1:3" ht="26.25" thickBot="1">
      <c r="A21" s="78" t="s">
        <v>607</v>
      </c>
      <c r="B21" s="1159" t="s">
        <v>676</v>
      </c>
      <c r="C21" s="80" t="s">
        <v>116</v>
      </c>
    </row>
    <row r="22" spans="1:3" ht="17.25" customHeight="1" thickTop="1">
      <c r="A22" s="170" t="s">
        <v>379</v>
      </c>
      <c r="B22" s="69">
        <v>4100</v>
      </c>
      <c r="C22" s="1160">
        <f>SUM(B22:B22)</f>
        <v>4100</v>
      </c>
    </row>
    <row r="23" spans="1:3" ht="17.25" customHeight="1" thickBot="1">
      <c r="A23" s="228">
        <v>516</v>
      </c>
      <c r="B23" s="743">
        <f>SUM(B22:B22)</f>
        <v>4100</v>
      </c>
      <c r="C23" s="743">
        <f>SUM(C22:C22)</f>
        <v>4100</v>
      </c>
    </row>
    <row r="24" spans="1:3" ht="30.75" customHeight="1" thickTop="1">
      <c r="A24" s="872" t="s">
        <v>36</v>
      </c>
      <c r="B24" s="755">
        <f>B23</f>
        <v>4100</v>
      </c>
      <c r="C24" s="755">
        <f>C23</f>
        <v>4100</v>
      </c>
    </row>
    <row r="25" spans="1:3" ht="14.25" customHeight="1">
      <c r="A25" s="132"/>
      <c r="B25" s="132"/>
      <c r="C25" s="131"/>
    </row>
    <row r="26" spans="1:3" ht="26.25" thickBot="1">
      <c r="A26" s="74" t="s">
        <v>685</v>
      </c>
      <c r="B26" s="75" t="s">
        <v>243</v>
      </c>
      <c r="C26" s="76" t="s">
        <v>116</v>
      </c>
    </row>
    <row r="27" spans="1:3" ht="15.75" customHeight="1" thickTop="1">
      <c r="A27" s="174" t="s">
        <v>233</v>
      </c>
      <c r="B27" s="69">
        <f>'[3]0626'!$B$3</f>
        <v>195</v>
      </c>
      <c r="C27" s="105">
        <f>SUM(B27)</f>
        <v>195</v>
      </c>
    </row>
    <row r="28" spans="1:3" ht="15.75" customHeight="1">
      <c r="A28" s="227">
        <v>502</v>
      </c>
      <c r="B28" s="198">
        <f>SUM(B27)</f>
        <v>195</v>
      </c>
      <c r="C28" s="198">
        <f>SUM(C27)</f>
        <v>195</v>
      </c>
    </row>
    <row r="29" spans="1:3" ht="15.75" customHeight="1">
      <c r="A29" s="302" t="s">
        <v>87</v>
      </c>
      <c r="B29" s="105">
        <f>'[3]0626'!$B$5</f>
        <v>50</v>
      </c>
      <c r="C29" s="105">
        <f>SUM(B29)</f>
        <v>50</v>
      </c>
    </row>
    <row r="30" spans="1:3" ht="15.75" customHeight="1">
      <c r="A30" s="180" t="s">
        <v>81</v>
      </c>
      <c r="B30" s="105">
        <f>'[3]0626'!$B$6</f>
        <v>20</v>
      </c>
      <c r="C30" s="105">
        <f>SUM(B30)</f>
        <v>20</v>
      </c>
    </row>
    <row r="31" spans="1:3" ht="15.75" customHeight="1" thickBot="1">
      <c r="A31" s="228">
        <v>503</v>
      </c>
      <c r="B31" s="753">
        <f>SUM(B29:B30)</f>
        <v>70</v>
      </c>
      <c r="C31" s="753">
        <f>SUM(B31:B31)</f>
        <v>70</v>
      </c>
    </row>
    <row r="32" spans="1:3" ht="30" customHeight="1" thickTop="1">
      <c r="A32" s="872" t="s">
        <v>36</v>
      </c>
      <c r="B32" s="983">
        <f>B28+B31</f>
        <v>265</v>
      </c>
      <c r="C32" s="755">
        <f>SUM(B32:B32)</f>
        <v>265</v>
      </c>
    </row>
    <row r="33" spans="1:3" ht="12.75">
      <c r="A33" s="132"/>
      <c r="B33" s="132"/>
      <c r="C33" s="132"/>
    </row>
    <row r="34" spans="1:3" ht="12.75">
      <c r="A34" s="132"/>
      <c r="B34" s="132"/>
      <c r="C34" s="132"/>
    </row>
    <row r="35" spans="1:3" ht="12.75">
      <c r="A35" s="132"/>
      <c r="B35" s="132"/>
      <c r="C35" s="132"/>
    </row>
    <row r="36" spans="1:3" ht="12.75">
      <c r="A36" s="132"/>
      <c r="B36" s="132"/>
      <c r="C36" s="132"/>
    </row>
    <row r="37" spans="1:3" ht="12.75">
      <c r="A37" s="132"/>
      <c r="B37" s="132"/>
      <c r="C37" s="132"/>
    </row>
    <row r="38" spans="1:3" ht="12.75">
      <c r="A38" s="132"/>
      <c r="B38" s="132"/>
      <c r="C38" s="132"/>
    </row>
    <row r="39" spans="1:3" ht="12.75">
      <c r="A39" s="132"/>
      <c r="B39" s="132"/>
      <c r="C39" s="132"/>
    </row>
    <row r="40" spans="1:3" ht="12.75">
      <c r="A40" s="132"/>
      <c r="B40" s="132"/>
      <c r="C40" s="132"/>
    </row>
    <row r="41" spans="1:3" ht="12.75">
      <c r="A41" s="132"/>
      <c r="B41" s="132"/>
      <c r="C41" s="132"/>
    </row>
    <row r="42" spans="1:3" ht="12.75">
      <c r="A42" s="132"/>
      <c r="B42" s="132"/>
      <c r="C42" s="132"/>
    </row>
    <row r="43" spans="1:3" ht="12.75">
      <c r="A43" s="132"/>
      <c r="B43" s="132"/>
      <c r="C43" s="132"/>
    </row>
    <row r="44" spans="1:3" ht="12.75">
      <c r="A44" s="132"/>
      <c r="B44" s="132"/>
      <c r="C44" s="132"/>
    </row>
    <row r="45" spans="1:3" ht="12.75">
      <c r="A45" s="132"/>
      <c r="B45" s="132"/>
      <c r="C45" s="132"/>
    </row>
    <row r="46" spans="1:3" ht="12.75">
      <c r="A46" s="132"/>
      <c r="B46" s="132"/>
      <c r="C46" s="132"/>
    </row>
    <row r="47" spans="1:3" ht="12.75">
      <c r="A47" s="132"/>
      <c r="B47" s="132"/>
      <c r="C47" s="132"/>
    </row>
    <row r="48" spans="1:3" ht="12.75">
      <c r="A48" s="132"/>
      <c r="B48" s="132"/>
      <c r="C48" s="132"/>
    </row>
    <row r="49" spans="1:3" ht="12.75">
      <c r="A49" s="132"/>
      <c r="B49" s="132"/>
      <c r="C49" s="132"/>
    </row>
    <row r="50" spans="1:3" ht="12.75">
      <c r="A50" s="132"/>
      <c r="B50" s="132"/>
      <c r="C50" s="132"/>
    </row>
    <row r="51" spans="1:3" ht="12.75">
      <c r="A51" s="132"/>
      <c r="B51" s="132"/>
      <c r="C51" s="132"/>
    </row>
    <row r="52" spans="1:3" ht="12.75">
      <c r="A52" s="132"/>
      <c r="B52" s="132"/>
      <c r="C52" s="132"/>
    </row>
  </sheetData>
  <sheetProtection/>
  <mergeCells count="4">
    <mergeCell ref="A2:A3"/>
    <mergeCell ref="B2:B3"/>
    <mergeCell ref="C2:C3"/>
    <mergeCell ref="A1:B1"/>
  </mergeCells>
  <printOptions horizontalCentered="1"/>
  <pageMargins left="0.23" right="0.16" top="0.51" bottom="0.4330708661417323" header="0.2362204724409449" footer="0.19"/>
  <pageSetup fitToHeight="1" fitToWidth="1" horizontalDpi="600" verticalDpi="600" orientation="portrait" paperSize="9" r:id="rId1"/>
  <headerFooter alignWithMargins="0">
    <oddFooter>&amp;L&amp;"Times New Roman CE,Obyčejné"&amp;8Rozpočet na rok 2012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workbookViewId="0" topLeftCell="A1">
      <selection activeCell="E49" sqref="E49"/>
    </sheetView>
  </sheetViews>
  <sheetFormatPr defaultColWidth="11.00390625" defaultRowHeight="12.75"/>
  <cols>
    <col min="1" max="1" width="33.25390625" style="275" customWidth="1"/>
    <col min="2" max="2" width="9.625" style="520" customWidth="1"/>
    <col min="3" max="4" width="9.25390625" style="521" customWidth="1"/>
    <col min="5" max="6" width="9.25390625" style="275" customWidth="1"/>
    <col min="7" max="7" width="9.125" style="275" customWidth="1"/>
    <col min="8" max="8" width="9.25390625" style="275" hidden="1" customWidth="1"/>
    <col min="9" max="9" width="10.375" style="275" customWidth="1"/>
    <col min="10" max="10" width="9.75390625" style="275" customWidth="1"/>
    <col min="11" max="16384" width="11.00390625" style="275" customWidth="1"/>
  </cols>
  <sheetData>
    <row r="1" spans="1:11" ht="46.5" customHeight="1">
      <c r="A1" s="1402" t="s">
        <v>671</v>
      </c>
      <c r="B1" s="1402"/>
      <c r="C1" s="1402"/>
      <c r="D1" s="1402"/>
      <c r="E1" s="1402"/>
      <c r="F1" s="1402"/>
      <c r="G1" s="1402"/>
      <c r="H1" s="1402"/>
      <c r="I1" s="1255"/>
      <c r="J1" s="230" t="s">
        <v>284</v>
      </c>
      <c r="K1" s="225"/>
    </row>
    <row r="2" spans="1:11" ht="99.75" customHeight="1" thickBot="1">
      <c r="A2" s="231" t="s">
        <v>349</v>
      </c>
      <c r="B2" s="1001" t="s">
        <v>530</v>
      </c>
      <c r="C2" s="271" t="s">
        <v>635</v>
      </c>
      <c r="D2" s="1002" t="s">
        <v>259</v>
      </c>
      <c r="E2" s="1002" t="s">
        <v>350</v>
      </c>
      <c r="F2" s="811" t="s">
        <v>351</v>
      </c>
      <c r="G2" s="1003" t="s">
        <v>260</v>
      </c>
      <c r="H2" s="811" t="s">
        <v>177</v>
      </c>
      <c r="I2" s="127" t="s">
        <v>352</v>
      </c>
      <c r="J2" s="1004" t="s">
        <v>116</v>
      </c>
      <c r="K2" s="225"/>
    </row>
    <row r="3" spans="1:11" ht="12.75" customHeight="1" thickTop="1">
      <c r="A3" s="1005">
        <v>5139</v>
      </c>
      <c r="B3" s="1006"/>
      <c r="C3" s="1007"/>
      <c r="D3" s="1008"/>
      <c r="E3" s="1009"/>
      <c r="F3" s="1010"/>
      <c r="G3" s="70">
        <v>500</v>
      </c>
      <c r="H3" s="70"/>
      <c r="I3" s="70">
        <v>0</v>
      </c>
      <c r="J3" s="69">
        <f>SUM(B3:I3)</f>
        <v>500</v>
      </c>
      <c r="K3" s="225"/>
    </row>
    <row r="4" spans="1:11" ht="12.75" customHeight="1">
      <c r="A4" s="1011">
        <v>513</v>
      </c>
      <c r="B4" s="907">
        <f aca="true" t="shared" si="0" ref="B4:I4">SUM(B3)</f>
        <v>0</v>
      </c>
      <c r="C4" s="270">
        <f t="shared" si="0"/>
        <v>0</v>
      </c>
      <c r="D4" s="199">
        <f t="shared" si="0"/>
        <v>0</v>
      </c>
      <c r="E4" s="200">
        <f t="shared" si="0"/>
        <v>0</v>
      </c>
      <c r="F4" s="205">
        <f t="shared" si="0"/>
        <v>0</v>
      </c>
      <c r="G4" s="205">
        <f t="shared" si="0"/>
        <v>500</v>
      </c>
      <c r="H4" s="205">
        <f t="shared" si="0"/>
        <v>0</v>
      </c>
      <c r="I4" s="205">
        <f t="shared" si="0"/>
        <v>0</v>
      </c>
      <c r="J4" s="198">
        <f>SUM(D4:I4)</f>
        <v>500</v>
      </c>
      <c r="K4" s="225"/>
    </row>
    <row r="5" spans="1:11" ht="12.75" customHeight="1">
      <c r="A5" s="179" t="s">
        <v>82</v>
      </c>
      <c r="B5" s="584"/>
      <c r="C5" s="586"/>
      <c r="D5" s="583"/>
      <c r="E5" s="372"/>
      <c r="F5" s="270"/>
      <c r="G5" s="187">
        <v>50</v>
      </c>
      <c r="H5" s="187"/>
      <c r="I5" s="187"/>
      <c r="J5" s="117">
        <f>SUM(D5:I5)</f>
        <v>50</v>
      </c>
      <c r="K5" s="225"/>
    </row>
    <row r="6" spans="1:11" ht="12.75" customHeight="1">
      <c r="A6" s="950" t="s">
        <v>209</v>
      </c>
      <c r="B6" s="1012">
        <v>2335</v>
      </c>
      <c r="C6" s="956">
        <v>600</v>
      </c>
      <c r="D6" s="1013">
        <v>600</v>
      </c>
      <c r="E6" s="1014">
        <v>100</v>
      </c>
      <c r="F6" s="956">
        <v>8170</v>
      </c>
      <c r="G6" s="72">
        <f>3718+350</f>
        <v>4068</v>
      </c>
      <c r="H6" s="72"/>
      <c r="I6" s="72">
        <v>96</v>
      </c>
      <c r="J6" s="89">
        <f>SUM(B6:I6)</f>
        <v>15969</v>
      </c>
      <c r="K6" s="225"/>
    </row>
    <row r="7" spans="1:11" ht="12.75" customHeight="1">
      <c r="A7" s="1011">
        <v>516</v>
      </c>
      <c r="B7" s="907">
        <f aca="true" t="shared" si="1" ref="B7:J7">SUM(B5:B6)</f>
        <v>2335</v>
      </c>
      <c r="C7" s="270">
        <f t="shared" si="1"/>
        <v>600</v>
      </c>
      <c r="D7" s="583">
        <f t="shared" si="1"/>
        <v>600</v>
      </c>
      <c r="E7" s="372">
        <f t="shared" si="1"/>
        <v>100</v>
      </c>
      <c r="F7" s="270">
        <f t="shared" si="1"/>
        <v>8170</v>
      </c>
      <c r="G7" s="270">
        <f t="shared" si="1"/>
        <v>4118</v>
      </c>
      <c r="H7" s="270">
        <f t="shared" si="1"/>
        <v>0</v>
      </c>
      <c r="I7" s="270">
        <f t="shared" si="1"/>
        <v>96</v>
      </c>
      <c r="J7" s="198">
        <f t="shared" si="1"/>
        <v>16019</v>
      </c>
      <c r="K7" s="225"/>
    </row>
    <row r="8" spans="1:11" ht="12.75" customHeight="1">
      <c r="A8" s="1015" t="s">
        <v>353</v>
      </c>
      <c r="B8" s="117"/>
      <c r="C8" s="187"/>
      <c r="D8" s="1016"/>
      <c r="E8" s="1017"/>
      <c r="F8" s="586"/>
      <c r="G8" s="586">
        <v>0</v>
      </c>
      <c r="H8" s="270"/>
      <c r="I8" s="270"/>
      <c r="J8" s="198">
        <f>SUM(D8:I8)</f>
        <v>0</v>
      </c>
      <c r="K8" s="225"/>
    </row>
    <row r="9" spans="1:11" ht="12.75" customHeight="1">
      <c r="A9" s="950" t="s">
        <v>68</v>
      </c>
      <c r="B9" s="1012"/>
      <c r="C9" s="956"/>
      <c r="D9" s="1013"/>
      <c r="E9" s="1014"/>
      <c r="F9" s="956"/>
      <c r="G9" s="72">
        <v>500</v>
      </c>
      <c r="H9" s="72"/>
      <c r="I9" s="72"/>
      <c r="J9" s="71">
        <f>SUM(B9:I9)</f>
        <v>500</v>
      </c>
      <c r="K9" s="225"/>
    </row>
    <row r="10" spans="1:11" ht="12.75" customHeight="1">
      <c r="A10" s="1018">
        <v>517</v>
      </c>
      <c r="B10" s="1019">
        <f>SUM(B9)</f>
        <v>0</v>
      </c>
      <c r="C10" s="1020">
        <f>SUM(C9)</f>
        <v>0</v>
      </c>
      <c r="D10" s="1021">
        <f aca="true" t="shared" si="2" ref="D10:J10">SUM(D8:D9)</f>
        <v>0</v>
      </c>
      <c r="E10" s="1022">
        <f t="shared" si="2"/>
        <v>0</v>
      </c>
      <c r="F10" s="1023">
        <f t="shared" si="2"/>
        <v>0</v>
      </c>
      <c r="G10" s="1023">
        <f t="shared" si="2"/>
        <v>500</v>
      </c>
      <c r="H10" s="1023">
        <f t="shared" si="2"/>
        <v>0</v>
      </c>
      <c r="I10" s="1023">
        <f t="shared" si="2"/>
        <v>0</v>
      </c>
      <c r="J10" s="865">
        <f t="shared" si="2"/>
        <v>500</v>
      </c>
      <c r="K10" s="225"/>
    </row>
    <row r="11" spans="1:11" ht="12.75" customHeight="1">
      <c r="A11" s="179" t="s">
        <v>118</v>
      </c>
      <c r="B11" s="584"/>
      <c r="C11" s="586"/>
      <c r="D11" s="93"/>
      <c r="E11" s="373"/>
      <c r="F11" s="187"/>
      <c r="G11" s="187">
        <v>350</v>
      </c>
      <c r="H11" s="187"/>
      <c r="I11" s="187"/>
      <c r="J11" s="117">
        <f>SUM(B11:I11)</f>
        <v>350</v>
      </c>
      <c r="K11" s="225"/>
    </row>
    <row r="12" spans="1:11" ht="12.75" customHeight="1">
      <c r="A12" s="1011">
        <v>519</v>
      </c>
      <c r="B12" s="907">
        <f>SUM(B11)</f>
        <v>0</v>
      </c>
      <c r="C12" s="270">
        <f>SUM(C11)</f>
        <v>0</v>
      </c>
      <c r="D12" s="199">
        <f aca="true" t="shared" si="3" ref="D12:I12">D11</f>
        <v>0</v>
      </c>
      <c r="E12" s="200">
        <f t="shared" si="3"/>
        <v>0</v>
      </c>
      <c r="F12" s="205">
        <f t="shared" si="3"/>
        <v>0</v>
      </c>
      <c r="G12" s="205">
        <f t="shared" si="3"/>
        <v>350</v>
      </c>
      <c r="H12" s="205">
        <f t="shared" si="3"/>
        <v>0</v>
      </c>
      <c r="I12" s="205">
        <f t="shared" si="3"/>
        <v>0</v>
      </c>
      <c r="J12" s="198">
        <f>SUM(J11)</f>
        <v>350</v>
      </c>
      <c r="K12" s="225"/>
    </row>
    <row r="13" spans="1:11" ht="12.75" customHeight="1">
      <c r="A13" s="179"/>
      <c r="B13" s="584"/>
      <c r="C13" s="586"/>
      <c r="D13" s="93"/>
      <c r="E13" s="373"/>
      <c r="F13" s="187"/>
      <c r="G13" s="187"/>
      <c r="H13" s="187"/>
      <c r="I13" s="187"/>
      <c r="J13" s="117">
        <f>SUM(D13:I13)</f>
        <v>0</v>
      </c>
      <c r="K13" s="225"/>
    </row>
    <row r="14" spans="1:11" ht="12.75" customHeight="1">
      <c r="A14" s="950" t="s">
        <v>261</v>
      </c>
      <c r="B14" s="1012"/>
      <c r="C14" s="956"/>
      <c r="D14" s="1013">
        <v>250</v>
      </c>
      <c r="E14" s="1014"/>
      <c r="F14" s="956"/>
      <c r="G14" s="90"/>
      <c r="H14" s="90"/>
      <c r="I14" s="90"/>
      <c r="J14" s="89">
        <f>SUM(B14:I14)</f>
        <v>250</v>
      </c>
      <c r="K14" s="225"/>
    </row>
    <row r="15" spans="1:11" ht="12.75" customHeight="1">
      <c r="A15" s="1018">
        <v>521</v>
      </c>
      <c r="B15" s="1019">
        <f>SUM(B14)</f>
        <v>0</v>
      </c>
      <c r="C15" s="1020"/>
      <c r="D15" s="1021">
        <f aca="true" t="shared" si="4" ref="D15:J15">SUM(D13:D14)</f>
        <v>250</v>
      </c>
      <c r="E15" s="1022">
        <f t="shared" si="4"/>
        <v>0</v>
      </c>
      <c r="F15" s="1023">
        <f t="shared" si="4"/>
        <v>0</v>
      </c>
      <c r="G15" s="1023">
        <f t="shared" si="4"/>
        <v>0</v>
      </c>
      <c r="H15" s="1023">
        <f t="shared" si="4"/>
        <v>0</v>
      </c>
      <c r="I15" s="1023">
        <f t="shared" si="4"/>
        <v>0</v>
      </c>
      <c r="J15" s="865">
        <f t="shared" si="4"/>
        <v>250</v>
      </c>
      <c r="K15" s="225"/>
    </row>
    <row r="16" spans="1:11" ht="12.75" customHeight="1">
      <c r="A16" s="179" t="s">
        <v>531</v>
      </c>
      <c r="B16" s="1019">
        <v>400</v>
      </c>
      <c r="C16" s="1020"/>
      <c r="D16" s="1021"/>
      <c r="E16" s="1022"/>
      <c r="F16" s="1023"/>
      <c r="G16" s="1023"/>
      <c r="H16" s="1023"/>
      <c r="I16" s="1023"/>
      <c r="J16" s="865">
        <f>SUM(B16:I16)</f>
        <v>400</v>
      </c>
      <c r="K16" s="225"/>
    </row>
    <row r="17" spans="1:11" ht="12.75" customHeight="1">
      <c r="A17" s="950" t="s">
        <v>262</v>
      </c>
      <c r="B17" s="1012"/>
      <c r="C17" s="956"/>
      <c r="D17" s="1013"/>
      <c r="E17" s="1014"/>
      <c r="F17" s="956"/>
      <c r="G17" s="90">
        <v>200</v>
      </c>
      <c r="H17" s="90"/>
      <c r="I17" s="90"/>
      <c r="J17" s="89">
        <f>SUM(B17:I17)</f>
        <v>200</v>
      </c>
      <c r="K17" s="225"/>
    </row>
    <row r="18" spans="1:11" ht="12.75" customHeight="1" hidden="1">
      <c r="A18" s="582" t="s">
        <v>385</v>
      </c>
      <c r="B18" s="585"/>
      <c r="C18" s="587"/>
      <c r="D18" s="1013"/>
      <c r="E18" s="1014"/>
      <c r="F18" s="956"/>
      <c r="G18" s="90"/>
      <c r="H18" s="90"/>
      <c r="I18" s="90"/>
      <c r="J18" s="89">
        <f>SUM(D18:I18)</f>
        <v>0</v>
      </c>
      <c r="K18" s="225"/>
    </row>
    <row r="19" spans="1:11" ht="12.75" customHeight="1" hidden="1">
      <c r="A19" s="582" t="s">
        <v>384</v>
      </c>
      <c r="B19" s="585"/>
      <c r="C19" s="587"/>
      <c r="D19" s="1013"/>
      <c r="E19" s="1014"/>
      <c r="F19" s="956"/>
      <c r="G19" s="90"/>
      <c r="H19" s="90"/>
      <c r="I19" s="90"/>
      <c r="J19" s="89">
        <f>SUM(D19:I19)</f>
        <v>0</v>
      </c>
      <c r="K19" s="225"/>
    </row>
    <row r="20" spans="1:11" ht="12.75" customHeight="1">
      <c r="A20" s="1011">
        <v>522</v>
      </c>
      <c r="B20" s="907">
        <f>SUM(B16:B17)</f>
        <v>400</v>
      </c>
      <c r="C20" s="270">
        <f>SUM(C16:C17)</f>
        <v>0</v>
      </c>
      <c r="D20" s="199">
        <f aca="true" t="shared" si="5" ref="D20:I20">SUM(D17:D19)</f>
        <v>0</v>
      </c>
      <c r="E20" s="200">
        <f t="shared" si="5"/>
        <v>0</v>
      </c>
      <c r="F20" s="205">
        <f t="shared" si="5"/>
        <v>0</v>
      </c>
      <c r="G20" s="205">
        <f t="shared" si="5"/>
        <v>200</v>
      </c>
      <c r="H20" s="205">
        <f t="shared" si="5"/>
        <v>0</v>
      </c>
      <c r="I20" s="205">
        <f t="shared" si="5"/>
        <v>0</v>
      </c>
      <c r="J20" s="198">
        <f>SUM(J16:J19)</f>
        <v>600</v>
      </c>
      <c r="K20" s="225"/>
    </row>
    <row r="21" spans="1:11" ht="12.75" customHeight="1">
      <c r="A21" s="950" t="s">
        <v>91</v>
      </c>
      <c r="B21" s="1012"/>
      <c r="C21" s="956"/>
      <c r="D21" s="1013"/>
      <c r="E21" s="1014"/>
      <c r="F21" s="956"/>
      <c r="G21" s="72">
        <v>218</v>
      </c>
      <c r="H21" s="72"/>
      <c r="I21" s="72"/>
      <c r="J21" s="71">
        <f>SUM(B21:I21)</f>
        <v>218</v>
      </c>
      <c r="K21" s="225"/>
    </row>
    <row r="22" spans="1:11" ht="12.75" customHeight="1">
      <c r="A22" s="950" t="s">
        <v>263</v>
      </c>
      <c r="B22" s="1012"/>
      <c r="C22" s="956"/>
      <c r="D22" s="1013"/>
      <c r="E22" s="1014"/>
      <c r="F22" s="956"/>
      <c r="G22" s="72"/>
      <c r="H22" s="72"/>
      <c r="I22" s="72"/>
      <c r="J22" s="71">
        <f>SUM(D22:I22)</f>
        <v>0</v>
      </c>
      <c r="K22" s="225"/>
    </row>
    <row r="23" spans="1:11" ht="12.75" customHeight="1" thickBot="1">
      <c r="A23" s="1011">
        <v>549</v>
      </c>
      <c r="B23" s="907">
        <f>SUM(B21)</f>
        <v>0</v>
      </c>
      <c r="C23" s="270">
        <f>SUM(C21)</f>
        <v>0</v>
      </c>
      <c r="D23" s="199">
        <f aca="true" t="shared" si="6" ref="D23:J23">SUM(D21:D22)</f>
        <v>0</v>
      </c>
      <c r="E23" s="200">
        <f t="shared" si="6"/>
        <v>0</v>
      </c>
      <c r="F23" s="205">
        <f t="shared" si="6"/>
        <v>0</v>
      </c>
      <c r="G23" s="205">
        <f t="shared" si="6"/>
        <v>218</v>
      </c>
      <c r="H23" s="205">
        <f t="shared" si="6"/>
        <v>0</v>
      </c>
      <c r="I23" s="205">
        <f t="shared" si="6"/>
        <v>0</v>
      </c>
      <c r="J23" s="198">
        <f t="shared" si="6"/>
        <v>218</v>
      </c>
      <c r="K23" s="225"/>
    </row>
    <row r="24" spans="1:11" ht="18" customHeight="1" hidden="1">
      <c r="A24" s="145" t="s">
        <v>264</v>
      </c>
      <c r="B24" s="138"/>
      <c r="C24" s="238"/>
      <c r="D24" s="204"/>
      <c r="E24" s="204"/>
      <c r="F24" s="138"/>
      <c r="G24" s="90">
        <v>0</v>
      </c>
      <c r="H24" s="90"/>
      <c r="I24" s="90">
        <v>0</v>
      </c>
      <c r="J24" s="89">
        <f>SUM(G24:I24)</f>
        <v>0</v>
      </c>
      <c r="K24" s="225"/>
    </row>
    <row r="25" spans="1:11" ht="18" customHeight="1" hidden="1" thickBot="1">
      <c r="A25" s="1024">
        <v>612</v>
      </c>
      <c r="B25" s="1025"/>
      <c r="C25" s="1026"/>
      <c r="D25" s="1027">
        <f aca="true" t="shared" si="7" ref="D25:I25">SUM(D24:D24)</f>
        <v>0</v>
      </c>
      <c r="E25" s="1027">
        <f t="shared" si="7"/>
        <v>0</v>
      </c>
      <c r="F25" s="753">
        <f t="shared" si="7"/>
        <v>0</v>
      </c>
      <c r="G25" s="850">
        <f t="shared" si="7"/>
        <v>0</v>
      </c>
      <c r="H25" s="850">
        <f t="shared" si="7"/>
        <v>0</v>
      </c>
      <c r="I25" s="850">
        <f t="shared" si="7"/>
        <v>0</v>
      </c>
      <c r="J25" s="753">
        <f>SUM(G25:I25)</f>
        <v>0</v>
      </c>
      <c r="K25" s="225"/>
    </row>
    <row r="26" spans="1:11" ht="29.25" customHeight="1" thickTop="1">
      <c r="A26" s="932" t="s">
        <v>36</v>
      </c>
      <c r="B26" s="933">
        <f>B4+B7+B10+B12+B20+B23</f>
        <v>2735</v>
      </c>
      <c r="C26" s="934">
        <f>C4+C7+C10+C12+C20+C23</f>
        <v>600</v>
      </c>
      <c r="D26" s="1028">
        <f aca="true" t="shared" si="8" ref="D26:J26">D4+D7+D10+D12+D15+D20+D23+D25</f>
        <v>850</v>
      </c>
      <c r="E26" s="1029">
        <f t="shared" si="8"/>
        <v>100</v>
      </c>
      <c r="F26" s="1029">
        <f t="shared" si="8"/>
        <v>8170</v>
      </c>
      <c r="G26" s="1029">
        <f t="shared" si="8"/>
        <v>5886</v>
      </c>
      <c r="H26" s="1029">
        <f t="shared" si="8"/>
        <v>0</v>
      </c>
      <c r="I26" s="1029">
        <f t="shared" si="8"/>
        <v>96</v>
      </c>
      <c r="J26" s="1030">
        <f t="shared" si="8"/>
        <v>18437</v>
      </c>
      <c r="K26" s="225"/>
    </row>
    <row r="27" spans="1:11" ht="20.25" customHeight="1">
      <c r="A27" s="240"/>
      <c r="B27" s="1031"/>
      <c r="C27" s="1032"/>
      <c r="D27" s="1032"/>
      <c r="E27" s="240"/>
      <c r="F27" s="240"/>
      <c r="G27" s="240"/>
      <c r="H27" s="240"/>
      <c r="I27" s="1033"/>
      <c r="J27" s="225"/>
      <c r="K27" s="225"/>
    </row>
    <row r="28" spans="1:11" ht="90" thickBot="1">
      <c r="A28" s="231" t="s">
        <v>518</v>
      </c>
      <c r="B28" s="811" t="s">
        <v>260</v>
      </c>
      <c r="C28" s="1004" t="s">
        <v>116</v>
      </c>
      <c r="D28" s="1399"/>
      <c r="E28" s="1400"/>
      <c r="F28" s="1400"/>
      <c r="G28" s="1400"/>
      <c r="H28" s="1400"/>
      <c r="I28" s="1400"/>
      <c r="J28" s="225"/>
      <c r="K28" s="225"/>
    </row>
    <row r="29" spans="1:11" ht="15.75" customHeight="1" thickTop="1">
      <c r="A29" s="1034" t="s">
        <v>353</v>
      </c>
      <c r="B29" s="1161">
        <v>250</v>
      </c>
      <c r="C29" s="1030">
        <f>B29</f>
        <v>250</v>
      </c>
      <c r="D29" s="1401"/>
      <c r="E29" s="1400"/>
      <c r="F29" s="1400"/>
      <c r="G29" s="1400"/>
      <c r="H29" s="1400"/>
      <c r="I29" s="1400"/>
      <c r="J29" s="225"/>
      <c r="K29" s="225"/>
    </row>
    <row r="30" spans="1:11" ht="15.75" customHeight="1" thickBot="1">
      <c r="A30" s="1035">
        <v>517</v>
      </c>
      <c r="B30" s="1162">
        <f>SUM(B29:B29)</f>
        <v>250</v>
      </c>
      <c r="C30" s="1036">
        <f>SUM(C29:C29)</f>
        <v>250</v>
      </c>
      <c r="D30" s="1401"/>
      <c r="E30" s="1400"/>
      <c r="F30" s="1400"/>
      <c r="G30" s="1400"/>
      <c r="H30" s="1400"/>
      <c r="I30" s="1400"/>
      <c r="J30" s="225"/>
      <c r="K30" s="225"/>
    </row>
    <row r="31" spans="1:11" ht="25.5" customHeight="1" thickTop="1">
      <c r="A31" s="1037" t="s">
        <v>36</v>
      </c>
      <c r="B31" s="1163">
        <f>B30</f>
        <v>250</v>
      </c>
      <c r="C31" s="1030">
        <f>C30</f>
        <v>250</v>
      </c>
      <c r="D31" s="1401"/>
      <c r="E31" s="1400"/>
      <c r="F31" s="1400"/>
      <c r="G31" s="1400"/>
      <c r="H31" s="1400"/>
      <c r="I31" s="1400"/>
      <c r="J31" s="225"/>
      <c r="K31" s="225"/>
    </row>
  </sheetData>
  <sheetProtection/>
  <mergeCells count="2">
    <mergeCell ref="D28:I31"/>
    <mergeCell ref="A1:I1"/>
  </mergeCells>
  <printOptions/>
  <pageMargins left="0.35433070866141736" right="0.15748031496062992" top="0.7086614173228347" bottom="0.984251968503937" header="0.5118110236220472" footer="0.5118110236220472"/>
  <pageSetup horizontalDpi="600" verticalDpi="600" orientation="portrait" paperSize="9" scale="82" r:id="rId1"/>
  <headerFooter alignWithMargins="0">
    <oddFooter>&amp;L&amp;"Times New Roman CE,Obyčejné"&amp;9Rozpočet na rok 2012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view="pageBreakPreview" zoomScaleSheetLayoutView="100" workbookViewId="0" topLeftCell="A1">
      <selection activeCell="E79" sqref="E79"/>
    </sheetView>
  </sheetViews>
  <sheetFormatPr defaultColWidth="9.00390625" defaultRowHeight="12.75"/>
  <cols>
    <col min="1" max="1" width="37.75390625" style="240" customWidth="1"/>
    <col min="2" max="2" width="13.375" style="240" customWidth="1"/>
    <col min="3" max="10" width="11.75390625" style="240" customWidth="1"/>
    <col min="11" max="16384" width="9.125" style="240" customWidth="1"/>
  </cols>
  <sheetData>
    <row r="1" spans="1:11" ht="44.25" customHeight="1">
      <c r="A1" s="1407" t="s">
        <v>436</v>
      </c>
      <c r="B1" s="1407"/>
      <c r="C1" s="1408"/>
      <c r="D1" s="1408"/>
      <c r="E1" s="1408"/>
      <c r="F1" s="1408"/>
      <c r="G1" s="1408"/>
      <c r="H1" s="1408"/>
      <c r="I1" s="1409"/>
      <c r="J1" s="272" t="s">
        <v>641</v>
      </c>
      <c r="K1" s="122"/>
    </row>
    <row r="2" spans="1:11" ht="52.5" customHeight="1" thickBot="1">
      <c r="A2" s="78" t="s">
        <v>605</v>
      </c>
      <c r="B2" s="163" t="s">
        <v>225</v>
      </c>
      <c r="C2" s="79" t="s">
        <v>149</v>
      </c>
      <c r="D2" s="79" t="s">
        <v>161</v>
      </c>
      <c r="E2" s="79" t="s">
        <v>162</v>
      </c>
      <c r="F2" s="79" t="s">
        <v>298</v>
      </c>
      <c r="G2" s="79" t="s">
        <v>163</v>
      </c>
      <c r="H2" s="79" t="s">
        <v>205</v>
      </c>
      <c r="I2" s="79" t="s">
        <v>177</v>
      </c>
      <c r="J2" s="80" t="s">
        <v>116</v>
      </c>
      <c r="K2" s="122"/>
    </row>
    <row r="3" spans="1:11" ht="16.5" customHeight="1" thickTop="1">
      <c r="A3" s="425" t="s">
        <v>37</v>
      </c>
      <c r="B3" s="426"/>
      <c r="C3" s="70">
        <v>10</v>
      </c>
      <c r="D3" s="70">
        <f>'[9]0604, KK Poštovka'!$D$3</f>
        <v>10</v>
      </c>
      <c r="E3" s="70"/>
      <c r="F3" s="70"/>
      <c r="G3" s="70"/>
      <c r="H3" s="427"/>
      <c r="I3" s="95"/>
      <c r="J3" s="69">
        <f>SUM(B3:I3)</f>
        <v>20</v>
      </c>
      <c r="K3" s="122"/>
    </row>
    <row r="4" spans="1:11" ht="16.5" customHeight="1">
      <c r="A4" s="265">
        <v>513</v>
      </c>
      <c r="B4" s="286">
        <f>SUM(B3)</f>
        <v>0</v>
      </c>
      <c r="C4" s="199">
        <f aca="true" t="shared" si="0" ref="C4:I4">SUM(C3:C3)</f>
        <v>10</v>
      </c>
      <c r="D4" s="205">
        <f t="shared" si="0"/>
        <v>10</v>
      </c>
      <c r="E4" s="205">
        <f t="shared" si="0"/>
        <v>0</v>
      </c>
      <c r="F4" s="205">
        <f t="shared" si="0"/>
        <v>0</v>
      </c>
      <c r="G4" s="205">
        <f t="shared" si="0"/>
        <v>0</v>
      </c>
      <c r="H4" s="854">
        <f t="shared" si="0"/>
        <v>0</v>
      </c>
      <c r="I4" s="854">
        <f t="shared" si="0"/>
        <v>0</v>
      </c>
      <c r="J4" s="198">
        <f>SUM(J3)</f>
        <v>20</v>
      </c>
      <c r="K4" s="122"/>
    </row>
    <row r="5" spans="1:11" ht="16.5" customHeight="1">
      <c r="A5" s="145" t="s">
        <v>82</v>
      </c>
      <c r="B5" s="138"/>
      <c r="C5" s="147"/>
      <c r="D5" s="90"/>
      <c r="E5" s="90"/>
      <c r="F5" s="90"/>
      <c r="G5" s="90"/>
      <c r="H5" s="336"/>
      <c r="I5" s="91">
        <v>200</v>
      </c>
      <c r="J5" s="71">
        <f>SUM(B5:I5)</f>
        <v>200</v>
      </c>
      <c r="K5" s="122"/>
    </row>
    <row r="6" spans="1:12" ht="16.5" customHeight="1">
      <c r="A6" s="145" t="s">
        <v>41</v>
      </c>
      <c r="B6" s="339"/>
      <c r="C6" s="72">
        <f>'[9]0604, KK Poštovka'!$C$6</f>
        <v>630</v>
      </c>
      <c r="D6" s="72">
        <f>390+1900</f>
        <v>2290</v>
      </c>
      <c r="E6" s="72"/>
      <c r="F6" s="72">
        <v>0</v>
      </c>
      <c r="G6" s="72"/>
      <c r="H6" s="72">
        <f>'[9]0604, KK Poštovka'!$H$6</f>
        <v>2880</v>
      </c>
      <c r="I6" s="94">
        <v>200</v>
      </c>
      <c r="J6" s="71">
        <f>SUM(B6:I6)</f>
        <v>6000</v>
      </c>
      <c r="K6" s="122"/>
      <c r="L6" s="119"/>
    </row>
    <row r="7" spans="1:12" ht="16.5" customHeight="1">
      <c r="A7" s="265">
        <v>516</v>
      </c>
      <c r="B7" s="286">
        <f>SUM(B5:B6)</f>
        <v>0</v>
      </c>
      <c r="C7" s="199">
        <f aca="true" t="shared" si="1" ref="C7:I7">SUM(C5:C6)</f>
        <v>630</v>
      </c>
      <c r="D7" s="205">
        <f t="shared" si="1"/>
        <v>2290</v>
      </c>
      <c r="E7" s="205">
        <f t="shared" si="1"/>
        <v>0</v>
      </c>
      <c r="F7" s="205">
        <f t="shared" si="1"/>
        <v>0</v>
      </c>
      <c r="G7" s="205">
        <f t="shared" si="1"/>
        <v>0</v>
      </c>
      <c r="H7" s="854">
        <f t="shared" si="1"/>
        <v>2880</v>
      </c>
      <c r="I7" s="854">
        <f t="shared" si="1"/>
        <v>400</v>
      </c>
      <c r="J7" s="198">
        <f>SUM(J5:J6)</f>
        <v>6200</v>
      </c>
      <c r="K7" s="122"/>
      <c r="L7" s="120"/>
    </row>
    <row r="8" spans="1:12" ht="16.5" customHeight="1">
      <c r="A8" s="145" t="s">
        <v>42</v>
      </c>
      <c r="B8" s="71"/>
      <c r="C8" s="72"/>
      <c r="D8" s="72"/>
      <c r="E8" s="72"/>
      <c r="F8" s="72">
        <f>'[9]0604, KK Poštovka'!$F$8</f>
        <v>200</v>
      </c>
      <c r="G8" s="72">
        <v>0</v>
      </c>
      <c r="H8" s="72"/>
      <c r="I8" s="94"/>
      <c r="J8" s="71">
        <f>SUM(B8:I8)</f>
        <v>200</v>
      </c>
      <c r="K8" s="122"/>
      <c r="L8" s="120"/>
    </row>
    <row r="9" spans="1:12" ht="16.5" customHeight="1">
      <c r="A9" s="145" t="s">
        <v>68</v>
      </c>
      <c r="B9" s="71"/>
      <c r="C9" s="72">
        <v>20</v>
      </c>
      <c r="D9" s="72">
        <v>15</v>
      </c>
      <c r="E9" s="72"/>
      <c r="F9" s="72"/>
      <c r="G9" s="72"/>
      <c r="H9" s="72"/>
      <c r="I9" s="94">
        <v>100</v>
      </c>
      <c r="J9" s="71">
        <f>SUM(B9:I9)</f>
        <v>135</v>
      </c>
      <c r="K9" s="122"/>
      <c r="L9" s="121"/>
    </row>
    <row r="10" spans="1:12" ht="16.5" customHeight="1">
      <c r="A10" s="265">
        <v>517</v>
      </c>
      <c r="B10" s="286">
        <f>SUM(B8:B9)</f>
        <v>0</v>
      </c>
      <c r="C10" s="199">
        <f aca="true" t="shared" si="2" ref="C10:I10">SUM(C8:C9)</f>
        <v>20</v>
      </c>
      <c r="D10" s="205">
        <f t="shared" si="2"/>
        <v>15</v>
      </c>
      <c r="E10" s="205">
        <f t="shared" si="2"/>
        <v>0</v>
      </c>
      <c r="F10" s="205">
        <f t="shared" si="2"/>
        <v>200</v>
      </c>
      <c r="G10" s="205">
        <f t="shared" si="2"/>
        <v>0</v>
      </c>
      <c r="H10" s="854">
        <f t="shared" si="2"/>
        <v>0</v>
      </c>
      <c r="I10" s="854">
        <f t="shared" si="2"/>
        <v>100</v>
      </c>
      <c r="J10" s="198">
        <f>SUM(J8:J9)</f>
        <v>335</v>
      </c>
      <c r="K10" s="122"/>
      <c r="L10" s="121"/>
    </row>
    <row r="11" spans="1:12" ht="16.5" customHeight="1" hidden="1">
      <c r="A11" s="146" t="s">
        <v>386</v>
      </c>
      <c r="B11" s="286"/>
      <c r="C11" s="205"/>
      <c r="D11" s="205"/>
      <c r="E11" s="205"/>
      <c r="F11" s="205"/>
      <c r="G11" s="205"/>
      <c r="H11" s="187"/>
      <c r="I11" s="226"/>
      <c r="J11" s="117">
        <f>SUM(B11:I11)</f>
        <v>0</v>
      </c>
      <c r="K11" s="122"/>
      <c r="L11" s="121"/>
    </row>
    <row r="12" spans="1:12" s="124" customFormat="1" ht="16.5" customHeight="1">
      <c r="A12" s="146" t="s">
        <v>387</v>
      </c>
      <c r="B12" s="89"/>
      <c r="C12" s="90"/>
      <c r="D12" s="90"/>
      <c r="E12" s="90"/>
      <c r="F12" s="90"/>
      <c r="G12" s="90">
        <f>'[9]0604, KK Poštovka'!$G$12</f>
        <v>50</v>
      </c>
      <c r="H12" s="90"/>
      <c r="I12" s="91"/>
      <c r="J12" s="89">
        <f>SUM(C12:I12)</f>
        <v>50</v>
      </c>
      <c r="K12" s="122"/>
      <c r="L12" s="123"/>
    </row>
    <row r="13" spans="1:12" ht="16.5" customHeight="1">
      <c r="A13" s="265">
        <v>521</v>
      </c>
      <c r="B13" s="286">
        <f>SUM(B11:B12)</f>
        <v>0</v>
      </c>
      <c r="C13" s="199">
        <f>SUM(C11:C12)</f>
        <v>0</v>
      </c>
      <c r="D13" s="199">
        <f aca="true" t="shared" si="3" ref="D13:I13">SUM(D11:D12)</f>
        <v>0</v>
      </c>
      <c r="E13" s="199">
        <f t="shared" si="3"/>
        <v>0</v>
      </c>
      <c r="F13" s="199">
        <f t="shared" si="3"/>
        <v>0</v>
      </c>
      <c r="G13" s="199">
        <f t="shared" si="3"/>
        <v>50</v>
      </c>
      <c r="H13" s="199">
        <f t="shared" si="3"/>
        <v>0</v>
      </c>
      <c r="I13" s="199">
        <f t="shared" si="3"/>
        <v>0</v>
      </c>
      <c r="J13" s="198">
        <f>SUM(J11:J12)</f>
        <v>50</v>
      </c>
      <c r="K13" s="122"/>
      <c r="L13" s="121"/>
    </row>
    <row r="14" spans="1:12" ht="16.5" customHeight="1" hidden="1">
      <c r="A14" s="145" t="s">
        <v>210</v>
      </c>
      <c r="B14" s="71"/>
      <c r="C14" s="72"/>
      <c r="D14" s="72"/>
      <c r="E14" s="72"/>
      <c r="F14" s="72"/>
      <c r="G14" s="72"/>
      <c r="H14" s="72">
        <v>0</v>
      </c>
      <c r="I14" s="94"/>
      <c r="J14" s="71">
        <f>SUM(C14:I14)</f>
        <v>0</v>
      </c>
      <c r="K14" s="122"/>
      <c r="L14" s="120"/>
    </row>
    <row r="15" spans="1:12" ht="16.5" customHeight="1">
      <c r="A15" s="145" t="s">
        <v>388</v>
      </c>
      <c r="B15" s="71"/>
      <c r="C15" s="72"/>
      <c r="D15" s="72"/>
      <c r="E15" s="72"/>
      <c r="F15" s="72">
        <v>90</v>
      </c>
      <c r="G15" s="72">
        <v>50</v>
      </c>
      <c r="H15" s="72"/>
      <c r="I15" s="94"/>
      <c r="J15" s="71">
        <f>SUM(C15:I15)</f>
        <v>140</v>
      </c>
      <c r="K15" s="122"/>
      <c r="L15" s="121"/>
    </row>
    <row r="16" spans="1:12" ht="16.5" customHeight="1">
      <c r="A16" s="145" t="s">
        <v>389</v>
      </c>
      <c r="B16" s="71"/>
      <c r="C16" s="72"/>
      <c r="D16" s="72"/>
      <c r="E16" s="72"/>
      <c r="F16" s="72">
        <v>100</v>
      </c>
      <c r="G16" s="72">
        <f>'[9]0604, KK Poštovka'!$G$16</f>
        <v>805</v>
      </c>
      <c r="H16" s="72"/>
      <c r="I16" s="94">
        <v>2340</v>
      </c>
      <c r="J16" s="71">
        <f>SUM(C16:I16)</f>
        <v>3245</v>
      </c>
      <c r="K16" s="122"/>
      <c r="L16" s="121"/>
    </row>
    <row r="17" spans="1:12" ht="16.5" customHeight="1">
      <c r="A17" s="265">
        <v>522</v>
      </c>
      <c r="B17" s="286">
        <f>SUM(B14:B16)</f>
        <v>0</v>
      </c>
      <c r="C17" s="199">
        <f aca="true" t="shared" si="4" ref="C17:I17">SUM(C14:C16)</f>
        <v>0</v>
      </c>
      <c r="D17" s="205">
        <f t="shared" si="4"/>
        <v>0</v>
      </c>
      <c r="E17" s="205">
        <f t="shared" si="4"/>
        <v>0</v>
      </c>
      <c r="F17" s="205">
        <f t="shared" si="4"/>
        <v>190</v>
      </c>
      <c r="G17" s="205">
        <f t="shared" si="4"/>
        <v>855</v>
      </c>
      <c r="H17" s="854">
        <f t="shared" si="4"/>
        <v>0</v>
      </c>
      <c r="I17" s="854">
        <f t="shared" si="4"/>
        <v>2340</v>
      </c>
      <c r="J17" s="198">
        <f>SUM(J14:J16)</f>
        <v>3385</v>
      </c>
      <c r="K17" s="122"/>
      <c r="L17" s="120"/>
    </row>
    <row r="18" spans="1:12" ht="16.5" customHeight="1">
      <c r="A18" s="145" t="s">
        <v>390</v>
      </c>
      <c r="B18" s="71">
        <v>200</v>
      </c>
      <c r="C18" s="72"/>
      <c r="D18" s="72"/>
      <c r="E18" s="72"/>
      <c r="F18" s="72"/>
      <c r="G18" s="72"/>
      <c r="H18" s="159"/>
      <c r="I18" s="94">
        <v>0</v>
      </c>
      <c r="J18" s="71">
        <f>SUM(B18:I18)</f>
        <v>200</v>
      </c>
      <c r="K18" s="122"/>
      <c r="L18" s="121"/>
    </row>
    <row r="19" spans="1:12" ht="16.5" customHeight="1">
      <c r="A19" s="265">
        <v>533</v>
      </c>
      <c r="B19" s="286">
        <f>SUM(B18)</f>
        <v>200</v>
      </c>
      <c r="C19" s="1021">
        <f aca="true" t="shared" si="5" ref="C19:I19">SUM(C18)</f>
        <v>0</v>
      </c>
      <c r="D19" s="1023">
        <f t="shared" si="5"/>
        <v>0</v>
      </c>
      <c r="E19" s="1023">
        <f t="shared" si="5"/>
        <v>0</v>
      </c>
      <c r="F19" s="1023">
        <f t="shared" si="5"/>
        <v>0</v>
      </c>
      <c r="G19" s="1023">
        <f t="shared" si="5"/>
        <v>0</v>
      </c>
      <c r="H19" s="1038">
        <f t="shared" si="5"/>
        <v>0</v>
      </c>
      <c r="I19" s="1038">
        <f t="shared" si="5"/>
        <v>0</v>
      </c>
      <c r="J19" s="198">
        <f>SUM(J18)</f>
        <v>200</v>
      </c>
      <c r="K19" s="122"/>
      <c r="L19" s="120"/>
    </row>
    <row r="20" spans="1:12" ht="16.5" customHeight="1">
      <c r="A20" s="146" t="s">
        <v>0</v>
      </c>
      <c r="B20" s="166"/>
      <c r="C20" s="93"/>
      <c r="D20" s="187"/>
      <c r="E20" s="187"/>
      <c r="F20" s="187"/>
      <c r="G20" s="187"/>
      <c r="H20" s="1039"/>
      <c r="I20" s="1039">
        <v>100</v>
      </c>
      <c r="J20" s="117">
        <f>SUM(B20:I20)</f>
        <v>100</v>
      </c>
      <c r="K20" s="122"/>
      <c r="L20" s="120"/>
    </row>
    <row r="21" spans="1:12" ht="16.5" customHeight="1" thickBot="1">
      <c r="A21" s="265">
        <v>549</v>
      </c>
      <c r="B21" s="286">
        <f>SUM(B20)</f>
        <v>0</v>
      </c>
      <c r="C21" s="1021">
        <f>SUM(C20)</f>
        <v>0</v>
      </c>
      <c r="D21" s="1021">
        <f aca="true" t="shared" si="6" ref="D21:I21">SUM(D20)</f>
        <v>0</v>
      </c>
      <c r="E21" s="1021">
        <f t="shared" si="6"/>
        <v>0</v>
      </c>
      <c r="F21" s="1021">
        <f t="shared" si="6"/>
        <v>0</v>
      </c>
      <c r="G21" s="1021">
        <f t="shared" si="6"/>
        <v>0</v>
      </c>
      <c r="H21" s="1021">
        <f t="shared" si="6"/>
        <v>0</v>
      </c>
      <c r="I21" s="1021">
        <f t="shared" si="6"/>
        <v>100</v>
      </c>
      <c r="J21" s="198">
        <f>SUM(J20)</f>
        <v>100</v>
      </c>
      <c r="K21" s="122"/>
      <c r="L21" s="120"/>
    </row>
    <row r="22" spans="1:12" ht="16.5" customHeight="1" hidden="1">
      <c r="A22" s="146" t="s">
        <v>229</v>
      </c>
      <c r="B22" s="166"/>
      <c r="C22" s="428"/>
      <c r="D22" s="429"/>
      <c r="E22" s="90"/>
      <c r="F22" s="90">
        <v>0</v>
      </c>
      <c r="G22" s="429"/>
      <c r="H22" s="430"/>
      <c r="I22" s="431"/>
      <c r="J22" s="432">
        <f>SUM(B22:I22)</f>
        <v>0</v>
      </c>
      <c r="K22" s="122"/>
      <c r="L22" s="120"/>
    </row>
    <row r="23" spans="1:12" ht="16.5" customHeight="1" hidden="1" thickBot="1">
      <c r="A23" s="855">
        <v>612</v>
      </c>
      <c r="B23" s="289">
        <f>SUM(B22)</f>
        <v>0</v>
      </c>
      <c r="C23" s="1021">
        <f>SUM(C22)</f>
        <v>0</v>
      </c>
      <c r="D23" s="1023">
        <f aca="true" t="shared" si="7" ref="D23:I23">SUM(D22)</f>
        <v>0</v>
      </c>
      <c r="E23" s="1023">
        <f t="shared" si="7"/>
        <v>0</v>
      </c>
      <c r="F23" s="1023">
        <f t="shared" si="7"/>
        <v>0</v>
      </c>
      <c r="G23" s="1023">
        <f t="shared" si="7"/>
        <v>0</v>
      </c>
      <c r="H23" s="1038">
        <f t="shared" si="7"/>
        <v>0</v>
      </c>
      <c r="I23" s="1038">
        <f t="shared" si="7"/>
        <v>0</v>
      </c>
      <c r="J23" s="865">
        <f>SUM(J22)</f>
        <v>0</v>
      </c>
      <c r="K23" s="122"/>
      <c r="L23" s="120"/>
    </row>
    <row r="24" spans="1:12" ht="30.75" customHeight="1" thickTop="1">
      <c r="A24" s="1040" t="s">
        <v>36</v>
      </c>
      <c r="B24" s="1041">
        <f>B4+B7+B10+B13+B17+B19+B23</f>
        <v>200</v>
      </c>
      <c r="C24" s="863">
        <f aca="true" t="shared" si="8" ref="C24:H24">SUM(C4+C7+C10+C17+C19+C13+C23)</f>
        <v>660</v>
      </c>
      <c r="D24" s="756">
        <f t="shared" si="8"/>
        <v>2315</v>
      </c>
      <c r="E24" s="756">
        <f t="shared" si="8"/>
        <v>0</v>
      </c>
      <c r="F24" s="756">
        <f t="shared" si="8"/>
        <v>390</v>
      </c>
      <c r="G24" s="756">
        <f t="shared" si="8"/>
        <v>905</v>
      </c>
      <c r="H24" s="756">
        <f t="shared" si="8"/>
        <v>2880</v>
      </c>
      <c r="I24" s="756">
        <f>SUM(I4+I7+I10+I17+I19+I13+I23+I21)</f>
        <v>2940</v>
      </c>
      <c r="J24" s="755">
        <f>SUM(J4+J7+J10+J17+J19+J13+J23+J21)</f>
        <v>10290</v>
      </c>
      <c r="K24" s="122"/>
      <c r="L24" s="121"/>
    </row>
    <row r="25" spans="1:12" ht="18.75" customHeight="1">
      <c r="A25" s="1410"/>
      <c r="B25" s="1404"/>
      <c r="C25" s="1404"/>
      <c r="D25" s="1404"/>
      <c r="E25" s="1404"/>
      <c r="F25" s="1404"/>
      <c r="G25" s="1404"/>
      <c r="H25" s="1404"/>
      <c r="I25" s="1404"/>
      <c r="J25" s="1404"/>
      <c r="K25" s="122"/>
      <c r="L25" s="121"/>
    </row>
    <row r="26" spans="1:12" ht="12.75">
      <c r="A26" s="1415" t="s">
        <v>606</v>
      </c>
      <c r="B26" s="1416"/>
      <c r="C26" s="1411" t="s">
        <v>159</v>
      </c>
      <c r="D26" s="1413" t="s">
        <v>116</v>
      </c>
      <c r="E26" s="440"/>
      <c r="F26" s="441"/>
      <c r="G26" s="441"/>
      <c r="H26" s="441"/>
      <c r="I26" s="441"/>
      <c r="J26" s="441"/>
      <c r="K26" s="122"/>
      <c r="L26" s="120"/>
    </row>
    <row r="27" spans="1:12" ht="33" customHeight="1" thickBot="1">
      <c r="A27" s="1417"/>
      <c r="B27" s="1418"/>
      <c r="C27" s="1412"/>
      <c r="D27" s="1414"/>
      <c r="E27" s="441"/>
      <c r="F27" s="441"/>
      <c r="G27" s="441"/>
      <c r="H27" s="441"/>
      <c r="I27" s="441"/>
      <c r="J27" s="441"/>
      <c r="K27" s="122"/>
      <c r="L27" s="262"/>
    </row>
    <row r="28" spans="1:12" ht="15.75" customHeight="1" thickTop="1">
      <c r="A28" s="1405" t="s">
        <v>230</v>
      </c>
      <c r="B28" s="1406"/>
      <c r="C28" s="263">
        <f>'[9]0604, KK Poštovka'!$C$26</f>
        <v>1827</v>
      </c>
      <c r="D28" s="88">
        <f>SUM(C28)</f>
        <v>1827</v>
      </c>
      <c r="E28" s="441"/>
      <c r="F28" s="441"/>
      <c r="G28" s="441"/>
      <c r="H28" s="441"/>
      <c r="I28" s="441"/>
      <c r="J28" s="441"/>
      <c r="K28" s="122"/>
      <c r="L28" s="125"/>
    </row>
    <row r="29" spans="1:11" ht="15.75" customHeight="1" thickBot="1">
      <c r="A29" s="855">
        <v>533</v>
      </c>
      <c r="B29" s="1042"/>
      <c r="C29" s="1043">
        <f>C28</f>
        <v>1827</v>
      </c>
      <c r="D29" s="1044">
        <f>D28</f>
        <v>1827</v>
      </c>
      <c r="E29" s="441"/>
      <c r="F29" s="441"/>
      <c r="G29" s="441"/>
      <c r="H29" s="441"/>
      <c r="I29" s="441"/>
      <c r="J29" s="441"/>
      <c r="K29" s="122"/>
    </row>
    <row r="30" spans="1:11" ht="30" customHeight="1" thickTop="1">
      <c r="A30" s="1040" t="s">
        <v>36</v>
      </c>
      <c r="B30" s="1045"/>
      <c r="C30" s="853">
        <f>C29</f>
        <v>1827</v>
      </c>
      <c r="D30" s="755">
        <f>D29</f>
        <v>1827</v>
      </c>
      <c r="E30" s="441"/>
      <c r="F30" s="441"/>
      <c r="G30" s="441"/>
      <c r="H30" s="441"/>
      <c r="I30" s="441"/>
      <c r="J30" s="441"/>
      <c r="K30" s="122"/>
    </row>
    <row r="31" spans="1:11" ht="18.75" customHeight="1">
      <c r="A31" s="1403"/>
      <c r="B31" s="1262"/>
      <c r="C31" s="1262"/>
      <c r="D31" s="1404"/>
      <c r="E31" s="441"/>
      <c r="F31" s="441"/>
      <c r="G31" s="441"/>
      <c r="H31" s="441"/>
      <c r="I31" s="441"/>
      <c r="J31" s="441"/>
      <c r="K31" s="122"/>
    </row>
    <row r="32" spans="1:10" ht="26.25" customHeight="1" thickBot="1">
      <c r="A32" s="78" t="s">
        <v>614</v>
      </c>
      <c r="B32" s="78" t="s">
        <v>523</v>
      </c>
      <c r="C32" s="79" t="s">
        <v>377</v>
      </c>
      <c r="D32" s="79" t="s">
        <v>116</v>
      </c>
      <c r="E32" s="441"/>
      <c r="F32" s="441"/>
      <c r="G32" s="441"/>
      <c r="H32" s="441"/>
      <c r="I32" s="441"/>
      <c r="J32" s="122"/>
    </row>
    <row r="33" spans="1:10" ht="17.25" customHeight="1" thickTop="1">
      <c r="A33" s="171" t="s">
        <v>41</v>
      </c>
      <c r="B33" s="1165"/>
      <c r="C33" s="95">
        <v>500</v>
      </c>
      <c r="D33" s="1164">
        <f>SUM(C33)</f>
        <v>500</v>
      </c>
      <c r="E33" s="441"/>
      <c r="F33" s="441"/>
      <c r="G33" s="441"/>
      <c r="H33" s="441"/>
      <c r="I33" s="441"/>
      <c r="J33" s="122"/>
    </row>
    <row r="34" spans="1:10" ht="22.5" customHeight="1" hidden="1" thickTop="1">
      <c r="A34" s="38">
        <v>516</v>
      </c>
      <c r="B34" s="1166"/>
      <c r="C34" s="226">
        <f>SUM(C33)</f>
        <v>500</v>
      </c>
      <c r="D34" s="199">
        <f>SUM(D33)</f>
        <v>500</v>
      </c>
      <c r="E34" s="441"/>
      <c r="F34" s="441"/>
      <c r="G34" s="441"/>
      <c r="H34" s="441"/>
      <c r="I34" s="441"/>
      <c r="J34" s="241"/>
    </row>
    <row r="35" spans="1:10" ht="15.75" customHeight="1" hidden="1">
      <c r="A35" s="143"/>
      <c r="B35" s="1167"/>
      <c r="C35" s="94"/>
      <c r="D35" s="147"/>
      <c r="E35" s="441"/>
      <c r="F35" s="441"/>
      <c r="G35" s="441"/>
      <c r="H35" s="441"/>
      <c r="I35" s="441"/>
      <c r="J35" s="241"/>
    </row>
    <row r="36" spans="1:10" ht="15.75" customHeight="1">
      <c r="A36" s="143" t="s">
        <v>42</v>
      </c>
      <c r="B36" s="1167"/>
      <c r="C36" s="94">
        <v>3500</v>
      </c>
      <c r="D36" s="147">
        <f>SUM(C36)</f>
        <v>3500</v>
      </c>
      <c r="E36" s="441"/>
      <c r="F36" s="441"/>
      <c r="G36" s="441"/>
      <c r="H36" s="441"/>
      <c r="I36" s="441"/>
      <c r="J36" s="241"/>
    </row>
    <row r="37" spans="1:10" ht="15.75" customHeight="1">
      <c r="A37" s="38">
        <v>517</v>
      </c>
      <c r="B37" s="1166"/>
      <c r="C37" s="226">
        <f>SUM(C36)</f>
        <v>3500</v>
      </c>
      <c r="D37" s="199">
        <f>SUM(D36)</f>
        <v>3500</v>
      </c>
      <c r="E37" s="441"/>
      <c r="F37" s="441"/>
      <c r="G37" s="441"/>
      <c r="H37" s="441"/>
      <c r="I37" s="441"/>
      <c r="J37" s="241"/>
    </row>
    <row r="38" spans="1:10" ht="15.75" customHeight="1" hidden="1">
      <c r="A38" s="38"/>
      <c r="B38" s="1166"/>
      <c r="C38" s="226"/>
      <c r="D38" s="199"/>
      <c r="E38" s="441"/>
      <c r="F38" s="441"/>
      <c r="G38" s="441"/>
      <c r="H38" s="441"/>
      <c r="I38" s="441"/>
      <c r="J38" s="241"/>
    </row>
    <row r="39" spans="1:10" ht="15.75" customHeight="1">
      <c r="A39" s="38" t="s">
        <v>524</v>
      </c>
      <c r="B39" s="71">
        <v>500</v>
      </c>
      <c r="C39" s="226"/>
      <c r="D39" s="147">
        <f>SUM(B39)</f>
        <v>500</v>
      </c>
      <c r="E39" s="441"/>
      <c r="F39" s="441"/>
      <c r="G39" s="441"/>
      <c r="H39" s="441"/>
      <c r="I39" s="441"/>
      <c r="J39" s="241"/>
    </row>
    <row r="40" spans="1:10" ht="15.75" customHeight="1" thickBot="1">
      <c r="A40" s="1024"/>
      <c r="B40" s="743">
        <f>SUM(B39)</f>
        <v>500</v>
      </c>
      <c r="C40" s="745">
        <f>SUM(C39)</f>
        <v>0</v>
      </c>
      <c r="D40" s="746">
        <f>SUM(D39)</f>
        <v>500</v>
      </c>
      <c r="E40" s="441"/>
      <c r="F40" s="441"/>
      <c r="G40" s="441"/>
      <c r="H40" s="441"/>
      <c r="I40" s="441"/>
      <c r="J40" s="241"/>
    </row>
    <row r="41" spans="1:10" ht="26.25" customHeight="1" thickTop="1">
      <c r="A41" s="852" t="s">
        <v>36</v>
      </c>
      <c r="B41" s="755">
        <f>SUM(B40)</f>
        <v>500</v>
      </c>
      <c r="C41" s="757">
        <f>SUM(C34+C37)</f>
        <v>4000</v>
      </c>
      <c r="D41" s="863">
        <f>SUM(D34+D37+D39)</f>
        <v>4500</v>
      </c>
      <c r="E41" s="441"/>
      <c r="F41" s="441"/>
      <c r="G41" s="441"/>
      <c r="H41" s="441"/>
      <c r="I41" s="441"/>
      <c r="J41" s="241"/>
    </row>
    <row r="42" spans="1:3" ht="12.75">
      <c r="A42" s="16"/>
      <c r="B42" s="16"/>
      <c r="C42" s="129"/>
    </row>
    <row r="43" spans="1:3" ht="12.75">
      <c r="A43" s="16"/>
      <c r="B43" s="16"/>
      <c r="C43" s="129"/>
    </row>
    <row r="44" spans="1:3" ht="12.75">
      <c r="A44" s="14"/>
      <c r="B44" s="14"/>
      <c r="C44" s="130"/>
    </row>
    <row r="45" spans="1:3" ht="12.75">
      <c r="A45" s="14"/>
      <c r="B45" s="14"/>
      <c r="C45" s="131"/>
    </row>
    <row r="46" spans="1:3" ht="12.75">
      <c r="A46" s="16"/>
      <c r="B46" s="16"/>
      <c r="C46" s="129"/>
    </row>
    <row r="47" spans="1:3" ht="12.75">
      <c r="A47" s="132"/>
      <c r="B47" s="132"/>
      <c r="C47" s="131"/>
    </row>
    <row r="48" spans="1:3" ht="12.75">
      <c r="A48" s="14"/>
      <c r="B48" s="14"/>
      <c r="C48" s="131"/>
    </row>
    <row r="49" spans="1:3" ht="12.75">
      <c r="A49" s="14"/>
      <c r="B49" s="14"/>
      <c r="C49" s="131"/>
    </row>
    <row r="50" spans="1:3" ht="12.75">
      <c r="A50" s="14"/>
      <c r="B50" s="14"/>
      <c r="C50" s="131"/>
    </row>
    <row r="51" spans="1:3" ht="12.75">
      <c r="A51" s="133"/>
      <c r="B51" s="133"/>
      <c r="C51" s="134"/>
    </row>
    <row r="52" spans="1:3" ht="15">
      <c r="A52" s="135"/>
      <c r="B52" s="135"/>
      <c r="C52" s="136"/>
    </row>
    <row r="53" spans="1:3" ht="12.75">
      <c r="A53" s="132"/>
      <c r="B53" s="132"/>
      <c r="C53" s="132"/>
    </row>
    <row r="54" spans="1:3" ht="12.75">
      <c r="A54" s="132"/>
      <c r="B54" s="132"/>
      <c r="C54" s="132"/>
    </row>
    <row r="55" spans="1:3" ht="12.75">
      <c r="A55" s="132"/>
      <c r="B55" s="132"/>
      <c r="C55" s="132"/>
    </row>
    <row r="56" spans="1:3" ht="12.75">
      <c r="A56" s="132"/>
      <c r="B56" s="132"/>
      <c r="C56" s="132"/>
    </row>
    <row r="57" spans="1:3" ht="12.75">
      <c r="A57" s="132"/>
      <c r="B57" s="132"/>
      <c r="C57" s="132"/>
    </row>
    <row r="58" spans="1:3" ht="12.75">
      <c r="A58" s="132"/>
      <c r="B58" s="132"/>
      <c r="C58" s="132"/>
    </row>
    <row r="59" spans="1:3" ht="12.75">
      <c r="A59" s="132"/>
      <c r="B59" s="132"/>
      <c r="C59" s="132"/>
    </row>
    <row r="60" spans="1:3" ht="12.75">
      <c r="A60" s="132"/>
      <c r="B60" s="132"/>
      <c r="C60" s="132"/>
    </row>
    <row r="61" spans="1:3" ht="12.75">
      <c r="A61" s="132"/>
      <c r="B61" s="132"/>
      <c r="C61" s="132"/>
    </row>
    <row r="62" spans="1:3" ht="12.75">
      <c r="A62" s="132"/>
      <c r="B62" s="132"/>
      <c r="C62" s="132"/>
    </row>
    <row r="63" spans="1:3" ht="12.75">
      <c r="A63" s="132"/>
      <c r="B63" s="132"/>
      <c r="C63" s="132"/>
    </row>
    <row r="64" spans="1:3" ht="12.75">
      <c r="A64" s="132"/>
      <c r="B64" s="132"/>
      <c r="C64" s="132"/>
    </row>
    <row r="65" spans="1:3" ht="12.75">
      <c r="A65" s="132"/>
      <c r="B65" s="132"/>
      <c r="C65" s="132"/>
    </row>
    <row r="66" spans="1:3" ht="12.75">
      <c r="A66" s="132"/>
      <c r="B66" s="132"/>
      <c r="C66" s="132"/>
    </row>
    <row r="67" spans="1:3" ht="12.75">
      <c r="A67" s="132"/>
      <c r="B67" s="132"/>
      <c r="C67" s="132"/>
    </row>
    <row r="68" spans="1:3" ht="12.75">
      <c r="A68" s="132"/>
      <c r="B68" s="132"/>
      <c r="C68" s="132"/>
    </row>
    <row r="69" spans="1:3" ht="12.75">
      <c r="A69" s="132"/>
      <c r="B69" s="132"/>
      <c r="C69" s="132"/>
    </row>
    <row r="70" spans="1:3" ht="12.75">
      <c r="A70" s="132"/>
      <c r="B70" s="132"/>
      <c r="C70" s="132"/>
    </row>
    <row r="71" spans="1:3" ht="12.75">
      <c r="A71" s="132"/>
      <c r="B71" s="132"/>
      <c r="C71" s="132"/>
    </row>
    <row r="72" spans="1:3" ht="12.75">
      <c r="A72" s="132"/>
      <c r="B72" s="132"/>
      <c r="C72" s="132"/>
    </row>
    <row r="73" spans="1:3" ht="12.75">
      <c r="A73" s="132"/>
      <c r="B73" s="132"/>
      <c r="C73" s="132"/>
    </row>
    <row r="74" spans="1:3" ht="12.75">
      <c r="A74" s="132"/>
      <c r="B74" s="132"/>
      <c r="C74" s="132"/>
    </row>
  </sheetData>
  <sheetProtection/>
  <mergeCells count="7">
    <mergeCell ref="A31:D31"/>
    <mergeCell ref="A28:B28"/>
    <mergeCell ref="A1:I1"/>
    <mergeCell ref="A25:J25"/>
    <mergeCell ref="C26:C27"/>
    <mergeCell ref="D26:D27"/>
    <mergeCell ref="A26:B27"/>
  </mergeCells>
  <printOptions horizontalCentered="1"/>
  <pageMargins left="0.23" right="0.16" top="0.51" bottom="0.4330708661417323" header="0.2362204724409449" footer="0.19"/>
  <pageSetup fitToHeight="1" fitToWidth="1" horizontalDpi="600" verticalDpi="600" orientation="portrait" paperSize="9" scale="70" r:id="rId1"/>
  <headerFooter alignWithMargins="0">
    <oddFooter xml:space="preserve">&amp;L&amp;"Times New Roman CE,Obyčejné"&amp;8Rozpočet na rok 2012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41"/>
  <sheetViews>
    <sheetView view="pageBreakPreview" zoomScaleSheetLayoutView="100" workbookViewId="0" topLeftCell="A1">
      <selection activeCell="D66" sqref="D66"/>
    </sheetView>
  </sheetViews>
  <sheetFormatPr defaultColWidth="9.00390625" defaultRowHeight="12.75"/>
  <cols>
    <col min="1" max="1" width="45.25390625" style="225" customWidth="1"/>
    <col min="2" max="2" width="12.375" style="225" customWidth="1"/>
    <col min="3" max="3" width="18.875" style="225" hidden="1" customWidth="1"/>
    <col min="4" max="4" width="14.125" style="225" customWidth="1"/>
    <col min="5" max="5" width="12.625" style="225" customWidth="1"/>
    <col min="6" max="16384" width="9.125" style="225" customWidth="1"/>
  </cols>
  <sheetData>
    <row r="1" spans="1:5" ht="43.5" customHeight="1">
      <c r="A1" s="1379" t="s">
        <v>426</v>
      </c>
      <c r="B1" s="1379"/>
      <c r="C1" s="1310"/>
      <c r="D1" s="1310"/>
      <c r="E1" s="230" t="s">
        <v>494</v>
      </c>
    </row>
    <row r="2" spans="1:5" ht="63.75" customHeight="1" thickBot="1">
      <c r="A2" s="78" t="s">
        <v>686</v>
      </c>
      <c r="B2" s="79" t="s">
        <v>176</v>
      </c>
      <c r="C2" s="79"/>
      <c r="D2" s="86" t="s">
        <v>401</v>
      </c>
      <c r="E2" s="1168" t="s">
        <v>116</v>
      </c>
    </row>
    <row r="3" spans="1:5" ht="17.25" customHeight="1" thickTop="1">
      <c r="A3" s="1169" t="s">
        <v>31</v>
      </c>
      <c r="B3" s="69"/>
      <c r="C3" s="70"/>
      <c r="D3" s="95">
        <f>'[1]0725'!$D$3</f>
        <v>40</v>
      </c>
      <c r="E3" s="69">
        <f>SUM(B3:D3)</f>
        <v>40</v>
      </c>
    </row>
    <row r="4" spans="1:5" ht="17.25" customHeight="1">
      <c r="A4" s="143" t="s">
        <v>37</v>
      </c>
      <c r="B4" s="71"/>
      <c r="C4" s="72"/>
      <c r="D4" s="94">
        <f>'[1]0725'!$D$4</f>
        <v>20</v>
      </c>
      <c r="E4" s="71">
        <f>SUM(B4:D4)</f>
        <v>20</v>
      </c>
    </row>
    <row r="5" spans="1:5" ht="17.25" customHeight="1">
      <c r="A5" s="265">
        <v>513</v>
      </c>
      <c r="B5" s="198">
        <f>SUM(B3:B4)</f>
        <v>0</v>
      </c>
      <c r="C5" s="205">
        <f>SUM(C3:C4)</f>
        <v>0</v>
      </c>
      <c r="D5" s="226">
        <f>SUM(D3:D4)</f>
        <v>60</v>
      </c>
      <c r="E5" s="198">
        <f>SUM(B5:D5)</f>
        <v>60</v>
      </c>
    </row>
    <row r="6" spans="1:5" ht="17.25" customHeight="1" hidden="1">
      <c r="A6" s="143" t="s">
        <v>207</v>
      </c>
      <c r="B6" s="71"/>
      <c r="C6" s="72"/>
      <c r="D6" s="94"/>
      <c r="E6" s="71">
        <f>SUM(B6:D6)</f>
        <v>0</v>
      </c>
    </row>
    <row r="7" spans="1:5" ht="17.25" customHeight="1">
      <c r="A7" s="145" t="s">
        <v>41</v>
      </c>
      <c r="B7" s="71"/>
      <c r="C7" s="72"/>
      <c r="D7" s="94">
        <f>'[1]0725'!$D$7</f>
        <v>60</v>
      </c>
      <c r="E7" s="71">
        <f>SUM(B7:D7)</f>
        <v>60</v>
      </c>
    </row>
    <row r="8" spans="1:5" ht="17.25" customHeight="1">
      <c r="A8" s="265">
        <v>516</v>
      </c>
      <c r="B8" s="198">
        <f>SUM(B6:B7)</f>
        <v>0</v>
      </c>
      <c r="C8" s="205">
        <f>SUM(C6:C7)</f>
        <v>0</v>
      </c>
      <c r="D8" s="226">
        <f>SUM(D6:D7)</f>
        <v>60</v>
      </c>
      <c r="E8" s="198">
        <f>SUM(E6:E7)</f>
        <v>60</v>
      </c>
    </row>
    <row r="9" spans="1:5" ht="17.25" customHeight="1">
      <c r="A9" s="146" t="s">
        <v>68</v>
      </c>
      <c r="B9" s="89"/>
      <c r="C9" s="90"/>
      <c r="D9" s="91">
        <f>'[1]0725'!$D$9</f>
        <v>20</v>
      </c>
      <c r="E9" s="89">
        <f>SUM(B9:D9)</f>
        <v>20</v>
      </c>
    </row>
    <row r="10" spans="1:5" ht="17.25" customHeight="1" thickBot="1">
      <c r="A10" s="265">
        <v>517</v>
      </c>
      <c r="B10" s="198">
        <f>B9</f>
        <v>0</v>
      </c>
      <c r="C10" s="205">
        <f>C9</f>
        <v>0</v>
      </c>
      <c r="D10" s="226">
        <f>D9</f>
        <v>20</v>
      </c>
      <c r="E10" s="198">
        <f>E9</f>
        <v>20</v>
      </c>
    </row>
    <row r="11" spans="1:5" ht="24" customHeight="1" hidden="1">
      <c r="A11" s="146" t="s">
        <v>402</v>
      </c>
      <c r="B11" s="89"/>
      <c r="C11" s="90"/>
      <c r="D11" s="91"/>
      <c r="E11" s="89">
        <f>SUM(B11:D11)</f>
        <v>0</v>
      </c>
    </row>
    <row r="12" spans="1:5" ht="24" customHeight="1" hidden="1">
      <c r="A12" s="145" t="s">
        <v>403</v>
      </c>
      <c r="B12" s="71"/>
      <c r="C12" s="72"/>
      <c r="D12" s="94"/>
      <c r="E12" s="89">
        <f>SUM(B12:D12)</f>
        <v>0</v>
      </c>
    </row>
    <row r="13" spans="1:5" ht="24" customHeight="1" hidden="1">
      <c r="A13" s="265">
        <v>522</v>
      </c>
      <c r="B13" s="198">
        <f>SUM(B11:B12)</f>
        <v>0</v>
      </c>
      <c r="C13" s="205">
        <f>SUM(C11:C12)</f>
        <v>0</v>
      </c>
      <c r="D13" s="226">
        <f>SUM(D11:D12)</f>
        <v>0</v>
      </c>
      <c r="E13" s="198">
        <f>SUM(E11:E12)</f>
        <v>0</v>
      </c>
    </row>
    <row r="14" spans="1:5" ht="24" customHeight="1" hidden="1">
      <c r="A14" s="146" t="s">
        <v>404</v>
      </c>
      <c r="B14" s="89"/>
      <c r="C14" s="90"/>
      <c r="D14" s="91"/>
      <c r="E14" s="89">
        <f>SUM(B14:D14)</f>
        <v>0</v>
      </c>
    </row>
    <row r="15" spans="1:5" ht="24" customHeight="1" hidden="1">
      <c r="A15" s="265">
        <v>531</v>
      </c>
      <c r="B15" s="198">
        <f>SUM(B14)</f>
        <v>0</v>
      </c>
      <c r="C15" s="205">
        <f>SUM(C14)</f>
        <v>0</v>
      </c>
      <c r="D15" s="226">
        <f>SUM(D14)</f>
        <v>0</v>
      </c>
      <c r="E15" s="198">
        <f>SUM(E14)</f>
        <v>0</v>
      </c>
    </row>
    <row r="16" spans="1:5" ht="24" customHeight="1" hidden="1">
      <c r="A16" s="145" t="s">
        <v>303</v>
      </c>
      <c r="B16" s="71"/>
      <c r="C16" s="72"/>
      <c r="D16" s="94"/>
      <c r="E16" s="89">
        <f>SUM(B16:D16)</f>
        <v>0</v>
      </c>
    </row>
    <row r="17" spans="1:5" ht="26.25" customHeight="1" hidden="1">
      <c r="A17" s="855">
        <v>612</v>
      </c>
      <c r="B17" s="743">
        <f>SUM(B16:B16)</f>
        <v>0</v>
      </c>
      <c r="C17" s="744">
        <f>SUM(C16:C16)</f>
        <v>0</v>
      </c>
      <c r="D17" s="745">
        <f>SUM(D16:D16)</f>
        <v>0</v>
      </c>
      <c r="E17" s="743">
        <f>SUM(E16:E16)</f>
        <v>0</v>
      </c>
    </row>
    <row r="18" spans="1:5" ht="31.5" customHeight="1" thickTop="1">
      <c r="A18" s="866" t="s">
        <v>36</v>
      </c>
      <c r="B18" s="755">
        <f>B5+B8+B13+B17+B15+B10</f>
        <v>0</v>
      </c>
      <c r="C18" s="756">
        <f>C5+C8+C13+C17+C15+C10</f>
        <v>0</v>
      </c>
      <c r="D18" s="757">
        <f>D5+D8+D13+D17+D15+D10</f>
        <v>140</v>
      </c>
      <c r="E18" s="755">
        <f>E5+E8+E13+E17+E15+E10</f>
        <v>140</v>
      </c>
    </row>
    <row r="20" spans="1:4" ht="56.25" customHeight="1" thickBot="1">
      <c r="A20" s="317" t="s">
        <v>687</v>
      </c>
      <c r="B20" s="329" t="s">
        <v>176</v>
      </c>
      <c r="C20" s="86" t="s">
        <v>355</v>
      </c>
      <c r="D20" s="79" t="s">
        <v>116</v>
      </c>
    </row>
    <row r="21" spans="1:4" ht="17.25" customHeight="1" thickTop="1">
      <c r="A21" s="572" t="s">
        <v>31</v>
      </c>
      <c r="B21" s="573">
        <v>1100</v>
      </c>
      <c r="C21" s="427"/>
      <c r="D21" s="81">
        <f>SUM(B21:C21)</f>
        <v>1100</v>
      </c>
    </row>
    <row r="22" spans="1:4" ht="17.25" customHeight="1">
      <c r="A22" s="145" t="s">
        <v>376</v>
      </c>
      <c r="B22" s="138">
        <v>20</v>
      </c>
      <c r="C22" s="102"/>
      <c r="D22" s="118">
        <f>SUM(B22:C22)</f>
        <v>20</v>
      </c>
    </row>
    <row r="23" spans="1:4" ht="17.25" customHeight="1">
      <c r="A23" s="265">
        <v>513</v>
      </c>
      <c r="B23" s="286">
        <v>1120</v>
      </c>
      <c r="C23" s="1047">
        <f>SUM(C21)</f>
        <v>0</v>
      </c>
      <c r="D23" s="286">
        <f>SUM(B23:C23)</f>
        <v>1120</v>
      </c>
    </row>
    <row r="24" spans="1:4" ht="17.25" customHeight="1">
      <c r="A24" s="145" t="s">
        <v>206</v>
      </c>
      <c r="B24" s="138">
        <v>150</v>
      </c>
      <c r="C24" s="159"/>
      <c r="D24" s="118">
        <f>SUM(B24:C24)</f>
        <v>150</v>
      </c>
    </row>
    <row r="25" spans="1:4" ht="17.25" customHeight="1">
      <c r="A25" s="145" t="s">
        <v>209</v>
      </c>
      <c r="B25" s="138">
        <v>900</v>
      </c>
      <c r="C25" s="159"/>
      <c r="D25" s="118">
        <f>SUM(B25:C25)</f>
        <v>900</v>
      </c>
    </row>
    <row r="26" spans="1:4" ht="17.25" customHeight="1">
      <c r="A26" s="265">
        <v>516</v>
      </c>
      <c r="B26" s="286">
        <f>SUM(B24:B25)</f>
        <v>1050</v>
      </c>
      <c r="C26" s="286">
        <f>SUM(C21:C25)</f>
        <v>0</v>
      </c>
      <c r="D26" s="286">
        <f>SUM(D24:D25)</f>
        <v>1050</v>
      </c>
    </row>
    <row r="27" spans="1:4" ht="17.25" customHeight="1">
      <c r="A27" s="146" t="s">
        <v>68</v>
      </c>
      <c r="B27" s="166">
        <v>225</v>
      </c>
      <c r="C27" s="569"/>
      <c r="D27" s="286">
        <f>SUM(B27:C27)</f>
        <v>225</v>
      </c>
    </row>
    <row r="28" spans="1:4" ht="17.25" customHeight="1">
      <c r="A28" s="265">
        <v>517</v>
      </c>
      <c r="B28" s="286">
        <v>225</v>
      </c>
      <c r="C28" s="1047">
        <f>SUM(C27)</f>
        <v>0</v>
      </c>
      <c r="D28" s="286">
        <f>SUM(D27)</f>
        <v>225</v>
      </c>
    </row>
    <row r="29" spans="1:4" ht="0.75" customHeight="1" hidden="1">
      <c r="A29" s="145" t="s">
        <v>118</v>
      </c>
      <c r="B29" s="570"/>
      <c r="C29" s="159"/>
      <c r="D29" s="118"/>
    </row>
    <row r="30" spans="1:4" ht="0.75" customHeight="1" hidden="1">
      <c r="A30" s="265">
        <v>519</v>
      </c>
      <c r="B30" s="286">
        <f>SUM(B29)</f>
        <v>0</v>
      </c>
      <c r="C30" s="1047">
        <f>SUM(C29)</f>
        <v>0</v>
      </c>
      <c r="D30" s="286">
        <f>SUM(D29)</f>
        <v>0</v>
      </c>
    </row>
    <row r="31" spans="1:4" ht="17.25" customHeight="1">
      <c r="A31" s="146" t="s">
        <v>210</v>
      </c>
      <c r="B31" s="166">
        <v>100</v>
      </c>
      <c r="C31" s="571"/>
      <c r="D31" s="166">
        <f>SUM(B31:C31)</f>
        <v>100</v>
      </c>
    </row>
    <row r="32" spans="1:4" ht="17.25" customHeight="1">
      <c r="A32" s="146" t="s">
        <v>427</v>
      </c>
      <c r="B32" s="166">
        <v>600</v>
      </c>
      <c r="C32" s="569"/>
      <c r="D32" s="286">
        <f>SUM(B32:C32)</f>
        <v>600</v>
      </c>
    </row>
    <row r="33" spans="1:4" ht="17.25" customHeight="1">
      <c r="A33" s="265">
        <v>522</v>
      </c>
      <c r="B33" s="286">
        <f>SUM(B31:B32)</f>
        <v>700</v>
      </c>
      <c r="C33" s="1047">
        <f>SUM(C32)</f>
        <v>0</v>
      </c>
      <c r="D33" s="286">
        <f>SUM(D31:D32)</f>
        <v>700</v>
      </c>
    </row>
    <row r="34" spans="1:4" ht="17.25" customHeight="1">
      <c r="A34" s="145" t="s">
        <v>428</v>
      </c>
      <c r="B34" s="138">
        <v>50</v>
      </c>
      <c r="C34" s="159"/>
      <c r="D34" s="118">
        <f>SUM(B34:C34)</f>
        <v>50</v>
      </c>
    </row>
    <row r="35" spans="1:4" ht="17.25" customHeight="1" thickBot="1">
      <c r="A35" s="1048">
        <v>531</v>
      </c>
      <c r="B35" s="1044">
        <f>SUM(B34)</f>
        <v>50</v>
      </c>
      <c r="C35" s="1044">
        <f>SUM(C34)</f>
        <v>0</v>
      </c>
      <c r="D35" s="1044">
        <f>SUM(D34)</f>
        <v>50</v>
      </c>
    </row>
    <row r="36" spans="1:5" ht="29.25" customHeight="1" thickTop="1">
      <c r="A36" s="260" t="s">
        <v>36</v>
      </c>
      <c r="B36" s="1049">
        <f>SUM(B23,B26,B28,B35,B33)</f>
        <v>3145</v>
      </c>
      <c r="C36" s="877">
        <f>C23+C26+C30+C35</f>
        <v>0</v>
      </c>
      <c r="D36" s="755">
        <f>D23+D26+D28+D30+D33+D35</f>
        <v>3145</v>
      </c>
      <c r="E36" s="230"/>
    </row>
    <row r="37" spans="1:4" ht="12.75">
      <c r="A37" s="82"/>
      <c r="B37" s="83"/>
      <c r="C37" s="83"/>
      <c r="D37" s="83"/>
    </row>
    <row r="38" spans="1:4" ht="12.75">
      <c r="A38" s="266"/>
      <c r="B38" s="267"/>
      <c r="C38" s="267"/>
      <c r="D38" s="267"/>
    </row>
    <row r="39" spans="1:4" ht="21.75" customHeight="1">
      <c r="A39" s="472"/>
      <c r="B39" s="85"/>
      <c r="C39" s="85"/>
      <c r="D39" s="85"/>
    </row>
    <row r="40" spans="1:4" ht="9.75" customHeight="1">
      <c r="A40" s="84"/>
      <c r="B40" s="85"/>
      <c r="C40" s="85"/>
      <c r="D40" s="85"/>
    </row>
    <row r="41" spans="1:4" ht="0.75" customHeight="1">
      <c r="A41" s="151"/>
      <c r="B41" s="150"/>
      <c r="C41" s="150"/>
      <c r="D41" s="152"/>
    </row>
  </sheetData>
  <sheetProtection/>
  <mergeCells count="1">
    <mergeCell ref="A1:D1"/>
  </mergeCells>
  <printOptions horizontalCentered="1"/>
  <pageMargins left="0.2755905511811024" right="0.4330708661417323" top="0.7086614173228347" bottom="0.5511811023622047" header="0.5118110236220472" footer="0.1968503937007874"/>
  <pageSetup horizontalDpi="600" verticalDpi="600" orientation="portrait" paperSize="9" scale="90" r:id="rId1"/>
  <headerFooter alignWithMargins="0">
    <oddFooter xml:space="preserve">&amp;L&amp;"Times New Roman CE,Obyčejné"&amp;9Rozpočet na rok 2012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70"/>
  <sheetViews>
    <sheetView view="pageBreakPreview" zoomScaleSheetLayoutView="100" workbookViewId="0" topLeftCell="A4">
      <selection activeCell="M83" sqref="M83"/>
    </sheetView>
  </sheetViews>
  <sheetFormatPr defaultColWidth="9.00390625" defaultRowHeight="12.75"/>
  <cols>
    <col min="1" max="1" width="42.75390625" style="17" customWidth="1"/>
    <col min="2" max="5" width="14.625" style="17" customWidth="1"/>
    <col min="6" max="16384" width="9.125" style="17" customWidth="1"/>
  </cols>
  <sheetData>
    <row r="1" spans="1:5" ht="35.25" customHeight="1">
      <c r="A1" s="1377" t="s">
        <v>434</v>
      </c>
      <c r="B1" s="1384"/>
      <c r="C1" s="1384"/>
      <c r="D1" s="1400"/>
      <c r="E1" s="230" t="s">
        <v>285</v>
      </c>
    </row>
    <row r="2" spans="1:4" ht="51.75" thickBot="1">
      <c r="A2" s="74" t="s">
        <v>608</v>
      </c>
      <c r="B2" s="76" t="s">
        <v>419</v>
      </c>
      <c r="C2" s="79" t="s">
        <v>420</v>
      </c>
      <c r="D2" s="127" t="s">
        <v>116</v>
      </c>
    </row>
    <row r="3" spans="1:4" ht="17.25" customHeight="1" hidden="1" thickTop="1">
      <c r="A3" s="374" t="s">
        <v>83</v>
      </c>
      <c r="B3" s="105"/>
      <c r="C3" s="331"/>
      <c r="D3" s="392">
        <f>SUM(B3:C3)</f>
        <v>0</v>
      </c>
    </row>
    <row r="4" spans="1:4" ht="17.25" customHeight="1" thickTop="1">
      <c r="A4" s="116" t="s">
        <v>413</v>
      </c>
      <c r="B4" s="71">
        <f>'[16]0838 '!$D$21</f>
        <v>5</v>
      </c>
      <c r="C4" s="427"/>
      <c r="D4" s="69">
        <f>SUM(B4)</f>
        <v>5</v>
      </c>
    </row>
    <row r="5" spans="1:4" ht="17.25" customHeight="1" thickBot="1">
      <c r="A5" s="227">
        <v>516</v>
      </c>
      <c r="B5" s="854">
        <f>SUM(B3:B4)</f>
        <v>5</v>
      </c>
      <c r="C5" s="854">
        <f>SUM(C3:C4)</f>
        <v>0</v>
      </c>
      <c r="D5" s="198">
        <f>SUM(D3:D4)</f>
        <v>5</v>
      </c>
    </row>
    <row r="6" spans="1:4" ht="13.5" hidden="1" thickBot="1">
      <c r="A6" s="227"/>
      <c r="B6" s="336"/>
      <c r="C6" s="290"/>
      <c r="D6" s="89">
        <f aca="true" t="shared" si="0" ref="D6:D12">SUM(B6)</f>
        <v>0</v>
      </c>
    </row>
    <row r="7" spans="1:4" ht="13.5" hidden="1" thickBot="1">
      <c r="A7" s="137"/>
      <c r="B7" s="159"/>
      <c r="C7" s="292"/>
      <c r="D7" s="89">
        <f t="shared" si="0"/>
        <v>0</v>
      </c>
    </row>
    <row r="8" spans="1:4" ht="13.5" hidden="1" thickBot="1">
      <c r="A8" s="137"/>
      <c r="B8" s="159"/>
      <c r="C8" s="292"/>
      <c r="D8" s="89">
        <f t="shared" si="0"/>
        <v>0</v>
      </c>
    </row>
    <row r="9" spans="1:4" ht="13.5" hidden="1" thickBot="1">
      <c r="A9" s="137"/>
      <c r="B9" s="159"/>
      <c r="C9" s="292"/>
      <c r="D9" s="89">
        <f t="shared" si="0"/>
        <v>0</v>
      </c>
    </row>
    <row r="10" spans="1:4" ht="13.5" hidden="1" thickBot="1">
      <c r="A10" s="137"/>
      <c r="B10" s="159"/>
      <c r="C10" s="292"/>
      <c r="D10" s="89">
        <f t="shared" si="0"/>
        <v>0</v>
      </c>
    </row>
    <row r="11" spans="1:4" ht="13.5" hidden="1" thickBot="1">
      <c r="A11" s="116"/>
      <c r="B11" s="159"/>
      <c r="C11" s="292"/>
      <c r="D11" s="89">
        <f t="shared" si="0"/>
        <v>0</v>
      </c>
    </row>
    <row r="12" spans="1:4" ht="13.5" hidden="1" thickBot="1">
      <c r="A12" s="116"/>
      <c r="B12" s="159"/>
      <c r="C12" s="292"/>
      <c r="D12" s="89">
        <f t="shared" si="0"/>
        <v>0</v>
      </c>
    </row>
    <row r="13" spans="1:4" ht="13.5" hidden="1" thickBot="1">
      <c r="A13" s="228"/>
      <c r="B13" s="856">
        <f>SUM(B6:B12)</f>
        <v>0</v>
      </c>
      <c r="C13" s="758"/>
      <c r="D13" s="198">
        <f>B13</f>
        <v>0</v>
      </c>
    </row>
    <row r="14" spans="1:4" ht="13.5" hidden="1" thickBot="1">
      <c r="A14" s="228"/>
      <c r="B14" s="376"/>
      <c r="C14" s="290"/>
      <c r="D14" s="89">
        <f>SUM(B14)</f>
        <v>0</v>
      </c>
    </row>
    <row r="15" spans="1:4" ht="13.5" hidden="1" thickBot="1">
      <c r="A15" s="116"/>
      <c r="B15" s="375"/>
      <c r="C15" s="292"/>
      <c r="D15" s="89">
        <f>SUM(B15)</f>
        <v>0</v>
      </c>
    </row>
    <row r="16" spans="1:4" ht="13.5" hidden="1" thickBot="1">
      <c r="A16" s="116"/>
      <c r="B16" s="375"/>
      <c r="C16" s="292"/>
      <c r="D16" s="89"/>
    </row>
    <row r="17" spans="1:4" ht="13.5" hidden="1" thickBot="1">
      <c r="A17" s="227"/>
      <c r="B17" s="856">
        <f>SUM(B14:B15)</f>
        <v>0</v>
      </c>
      <c r="C17" s="758"/>
      <c r="D17" s="198">
        <f>B17</f>
        <v>0</v>
      </c>
    </row>
    <row r="18" spans="1:4" ht="13.5" hidden="1" thickBot="1">
      <c r="A18" s="227"/>
      <c r="B18" s="376"/>
      <c r="C18" s="290"/>
      <c r="D18" s="89">
        <f>SUM(B18)</f>
        <v>0</v>
      </c>
    </row>
    <row r="19" spans="1:4" ht="13.5" hidden="1" thickBot="1">
      <c r="A19" s="116"/>
      <c r="B19" s="375"/>
      <c r="C19" s="292"/>
      <c r="D19" s="89">
        <f>SUM(B19)</f>
        <v>0</v>
      </c>
    </row>
    <row r="20" spans="1:4" ht="13.5" hidden="1" thickBot="1">
      <c r="A20" s="228"/>
      <c r="B20" s="856">
        <f>SUM(B18:B19)</f>
        <v>0</v>
      </c>
      <c r="C20" s="758"/>
      <c r="D20" s="743">
        <f>B20</f>
        <v>0</v>
      </c>
    </row>
    <row r="21" spans="1:4" ht="26.25" customHeight="1" thickTop="1">
      <c r="A21" s="872" t="s">
        <v>36</v>
      </c>
      <c r="B21" s="755">
        <f>B5+B13+B17+B20</f>
        <v>5</v>
      </c>
      <c r="C21" s="1050">
        <f>C5+C13+C17+C20</f>
        <v>0</v>
      </c>
      <c r="D21" s="755">
        <f>SUM(D5)</f>
        <v>5</v>
      </c>
    </row>
    <row r="22" spans="1:5" ht="12" customHeight="1">
      <c r="A22" s="1377"/>
      <c r="B22" s="1400"/>
      <c r="C22" s="1400"/>
      <c r="D22" s="1400"/>
      <c r="E22" s="1400"/>
    </row>
    <row r="23" spans="1:5" ht="42.75" customHeight="1" thickBot="1">
      <c r="A23" s="74" t="s">
        <v>688</v>
      </c>
      <c r="B23" s="75" t="s">
        <v>168</v>
      </c>
      <c r="C23" s="76" t="s">
        <v>116</v>
      </c>
      <c r="D23" s="34"/>
      <c r="E23" s="8"/>
    </row>
    <row r="24" spans="1:5" ht="15.75" customHeight="1" thickTop="1">
      <c r="A24" s="174" t="s">
        <v>84</v>
      </c>
      <c r="B24" s="377">
        <v>270</v>
      </c>
      <c r="C24" s="77">
        <f>B24</f>
        <v>270</v>
      </c>
      <c r="D24" s="34"/>
      <c r="E24" s="8"/>
    </row>
    <row r="25" spans="1:5" ht="15.75" customHeight="1" thickBot="1">
      <c r="A25" s="798">
        <v>519</v>
      </c>
      <c r="B25" s="1051">
        <f>SUM(B24)</f>
        <v>270</v>
      </c>
      <c r="C25" s="1052">
        <f>B25</f>
        <v>270</v>
      </c>
      <c r="D25" s="141"/>
      <c r="E25" s="8"/>
    </row>
    <row r="26" spans="1:5" ht="26.25" customHeight="1" thickTop="1">
      <c r="A26" s="260" t="s">
        <v>36</v>
      </c>
      <c r="B26" s="853">
        <f>B25</f>
        <v>270</v>
      </c>
      <c r="C26" s="853">
        <f>C25</f>
        <v>270</v>
      </c>
      <c r="D26" s="35"/>
      <c r="E26" s="8"/>
    </row>
    <row r="27" spans="1:5" ht="12" customHeight="1">
      <c r="A27" s="1421"/>
      <c r="B27" s="1381"/>
      <c r="C27" s="1381"/>
      <c r="D27" s="1381"/>
      <c r="E27" s="1381"/>
    </row>
    <row r="28" spans="1:4" ht="48" customHeight="1" thickBot="1">
      <c r="A28" s="1422" t="s">
        <v>610</v>
      </c>
      <c r="B28" s="1423"/>
      <c r="C28" s="109" t="s">
        <v>354</v>
      </c>
      <c r="D28" s="255" t="s">
        <v>116</v>
      </c>
    </row>
    <row r="29" spans="1:4" ht="17.25" customHeight="1" thickTop="1">
      <c r="A29" s="1424" t="s">
        <v>209</v>
      </c>
      <c r="B29" s="1420"/>
      <c r="C29" s="111">
        <v>154.6</v>
      </c>
      <c r="D29" s="367">
        <f>SUM(B29:C29)</f>
        <v>154.6</v>
      </c>
    </row>
    <row r="30" spans="1:4" ht="17.25" customHeight="1" thickBot="1">
      <c r="A30" s="1425">
        <v>516</v>
      </c>
      <c r="B30" s="1426"/>
      <c r="C30" s="1170">
        <f>SUM(C29)</f>
        <v>154.6</v>
      </c>
      <c r="D30" s="1054">
        <f>SUM(D29)</f>
        <v>154.6</v>
      </c>
    </row>
    <row r="31" spans="1:4" ht="26.25" customHeight="1" thickTop="1">
      <c r="A31" s="1419" t="s">
        <v>36</v>
      </c>
      <c r="B31" s="1420"/>
      <c r="C31" s="1171">
        <f>SUM(C30)</f>
        <v>154.6</v>
      </c>
      <c r="D31" s="1056">
        <f>SUM(D30)</f>
        <v>154.6</v>
      </c>
    </row>
    <row r="32" spans="1:5" ht="12.75" customHeight="1">
      <c r="A32" s="39"/>
      <c r="B32" s="36"/>
      <c r="C32" s="36"/>
      <c r="D32" s="27"/>
      <c r="E32" s="8"/>
    </row>
    <row r="33" spans="1:5" ht="57.75" customHeight="1" thickBot="1">
      <c r="A33" s="74" t="s">
        <v>604</v>
      </c>
      <c r="B33" s="107" t="s">
        <v>166</v>
      </c>
      <c r="C33" s="1057" t="s">
        <v>167</v>
      </c>
      <c r="D33" s="1058" t="s">
        <v>265</v>
      </c>
      <c r="E33" s="127" t="s">
        <v>116</v>
      </c>
    </row>
    <row r="34" spans="1:5" ht="15.75" customHeight="1" hidden="1" thickTop="1">
      <c r="A34" s="42" t="s">
        <v>32</v>
      </c>
      <c r="B34" s="69">
        <v>0</v>
      </c>
      <c r="C34" s="195"/>
      <c r="D34" s="175"/>
      <c r="E34" s="81">
        <f>SUM(B34:D34)</f>
        <v>0</v>
      </c>
    </row>
    <row r="35" spans="1:5" ht="15.75" customHeight="1" hidden="1">
      <c r="A35" s="29" t="s">
        <v>38</v>
      </c>
      <c r="B35" s="71">
        <v>0</v>
      </c>
      <c r="C35" s="102"/>
      <c r="D35" s="94"/>
      <c r="E35" s="118">
        <f>SUM(B35+D35)</f>
        <v>0</v>
      </c>
    </row>
    <row r="36" spans="1:5" ht="15.75" customHeight="1" hidden="1">
      <c r="A36" s="29" t="s">
        <v>120</v>
      </c>
      <c r="B36" s="71">
        <v>0</v>
      </c>
      <c r="C36" s="196"/>
      <c r="D36" s="197"/>
      <c r="E36" s="118">
        <f>SUM(B36+D36)</f>
        <v>0</v>
      </c>
    </row>
    <row r="37" spans="1:5" ht="15.75" customHeight="1" hidden="1">
      <c r="A37" s="1024">
        <v>515</v>
      </c>
      <c r="B37" s="743">
        <f>SUM(B34:B36)</f>
        <v>0</v>
      </c>
      <c r="C37" s="746">
        <f>SUM(C34:C36)</f>
        <v>0</v>
      </c>
      <c r="D37" s="744">
        <f>SUM(D34:D36)</f>
        <v>0</v>
      </c>
      <c r="E37" s="743">
        <f>SUM(B37:D37)</f>
        <v>0</v>
      </c>
    </row>
    <row r="38" spans="1:5" ht="15.75" customHeight="1" hidden="1">
      <c r="A38" s="1172"/>
      <c r="B38" s="392"/>
      <c r="C38" s="195"/>
      <c r="D38" s="142"/>
      <c r="E38" s="167"/>
    </row>
    <row r="39" spans="1:5" ht="15.75" customHeight="1" thickTop="1">
      <c r="A39" s="171" t="s">
        <v>83</v>
      </c>
      <c r="B39" s="69">
        <v>0</v>
      </c>
      <c r="C39" s="142"/>
      <c r="D39" s="144"/>
      <c r="E39" s="81">
        <f>SUM(B39:D39)</f>
        <v>0</v>
      </c>
    </row>
    <row r="40" spans="1:5" ht="15.75" customHeight="1">
      <c r="A40" s="29" t="s">
        <v>41</v>
      </c>
      <c r="B40" s="71"/>
      <c r="C40" s="144">
        <v>900</v>
      </c>
      <c r="D40" s="144">
        <v>360</v>
      </c>
      <c r="E40" s="118">
        <f>SUM(B40:D40)</f>
        <v>1260</v>
      </c>
    </row>
    <row r="41" spans="1:5" ht="15.75" customHeight="1">
      <c r="A41" s="867">
        <v>516</v>
      </c>
      <c r="B41" s="198">
        <f>SUM(B38:B40)</f>
        <v>0</v>
      </c>
      <c r="C41" s="199">
        <f>SUM(C38:C40)</f>
        <v>900</v>
      </c>
      <c r="D41" s="199">
        <f>SUM(D38:D40)</f>
        <v>360</v>
      </c>
      <c r="E41" s="198">
        <f>SUM(E38:E40)</f>
        <v>1260</v>
      </c>
    </row>
    <row r="42" spans="1:5" ht="0.75" customHeight="1" hidden="1">
      <c r="A42" s="40"/>
      <c r="B42" s="71"/>
      <c r="C42" s="144"/>
      <c r="D42" s="144"/>
      <c r="E42" s="118">
        <f>SUM(B42:D42)</f>
        <v>0</v>
      </c>
    </row>
    <row r="43" spans="1:5" ht="15.75" customHeight="1">
      <c r="A43" s="40" t="s">
        <v>42</v>
      </c>
      <c r="B43" s="71">
        <v>0</v>
      </c>
      <c r="C43" s="144">
        <v>2860</v>
      </c>
      <c r="D43" s="144">
        <v>0</v>
      </c>
      <c r="E43" s="118">
        <f>SUM(B43:D43)</f>
        <v>2860</v>
      </c>
    </row>
    <row r="44" spans="1:5" ht="15.75" customHeight="1">
      <c r="A44" s="867">
        <v>517</v>
      </c>
      <c r="B44" s="743">
        <f>SUM(B42:B43)</f>
        <v>0</v>
      </c>
      <c r="C44" s="743">
        <f>SUM(C43)</f>
        <v>2860</v>
      </c>
      <c r="D44" s="746">
        <f>SUM(D42:D43)</f>
        <v>0</v>
      </c>
      <c r="E44" s="743">
        <f>SUM(B44:D44)</f>
        <v>2860</v>
      </c>
    </row>
    <row r="45" spans="1:5" ht="0.75" customHeight="1" hidden="1">
      <c r="A45" s="38"/>
      <c r="B45" s="198"/>
      <c r="C45" s="199"/>
      <c r="D45" s="200"/>
      <c r="E45" s="198"/>
    </row>
    <row r="46" spans="1:5" ht="15.75" customHeight="1" hidden="1">
      <c r="A46" s="168" t="s">
        <v>365</v>
      </c>
      <c r="B46" s="169">
        <v>0</v>
      </c>
      <c r="C46" s="92">
        <v>0</v>
      </c>
      <c r="D46" s="201">
        <v>0</v>
      </c>
      <c r="E46" s="118">
        <f>SUM(B46:D46)</f>
        <v>0</v>
      </c>
    </row>
    <row r="47" spans="1:5" s="225" customFormat="1" ht="15.75" customHeight="1" hidden="1">
      <c r="A47" s="867">
        <v>519</v>
      </c>
      <c r="B47" s="743">
        <f>SUM(B45:B46)</f>
        <v>0</v>
      </c>
      <c r="C47" s="746">
        <f>SUM(C45:C46)</f>
        <v>0</v>
      </c>
      <c r="D47" s="746">
        <f>SUM(D45:D46)</f>
        <v>0</v>
      </c>
      <c r="E47" s="743">
        <f>SUM(B47:D47)</f>
        <v>0</v>
      </c>
    </row>
    <row r="48" spans="1:5" s="225" customFormat="1" ht="15.75" customHeight="1">
      <c r="A48" s="168" t="s">
        <v>242</v>
      </c>
      <c r="B48" s="169">
        <v>1200</v>
      </c>
      <c r="C48" s="92">
        <f>'[22]0842'!$C$17</f>
        <v>1525.5</v>
      </c>
      <c r="D48" s="201">
        <v>0</v>
      </c>
      <c r="E48" s="118">
        <f>SUM(B48:D48)</f>
        <v>2725.5</v>
      </c>
    </row>
    <row r="49" spans="1:5" ht="15.75" customHeight="1" thickBot="1">
      <c r="A49" s="1059">
        <v>612</v>
      </c>
      <c r="B49" s="753">
        <f>SUM(B48)</f>
        <v>1200</v>
      </c>
      <c r="C49" s="1027">
        <f>SUM(C48)</f>
        <v>1525.5</v>
      </c>
      <c r="D49" s="1027">
        <f>SUM(D48)</f>
        <v>0</v>
      </c>
      <c r="E49" s="753">
        <f>SUM(E48)</f>
        <v>2725.5</v>
      </c>
    </row>
    <row r="50" spans="1:5" ht="26.25" customHeight="1" thickTop="1">
      <c r="A50" s="769" t="s">
        <v>36</v>
      </c>
      <c r="B50" s="886">
        <f>SUM(B37+B41+B44+B49+B47)</f>
        <v>1200</v>
      </c>
      <c r="C50" s="770">
        <f>SUM(C37+C41+C44+C49)</f>
        <v>5285.5</v>
      </c>
      <c r="D50" s="770">
        <f>SUM(D37+D41+D44+D49)</f>
        <v>360</v>
      </c>
      <c r="E50" s="770">
        <f>SUM(E37+E41+E44+E49+E47)</f>
        <v>6845.5</v>
      </c>
    </row>
    <row r="51" spans="1:5" ht="12" customHeight="1">
      <c r="A51" s="32"/>
      <c r="B51" s="797"/>
      <c r="C51" s="797"/>
      <c r="D51" s="797"/>
      <c r="E51" s="797"/>
    </row>
    <row r="52" spans="1:5" ht="26.25" customHeight="1" thickBot="1">
      <c r="A52" s="1173" t="s">
        <v>609</v>
      </c>
      <c r="B52" s="1159" t="s">
        <v>527</v>
      </c>
      <c r="C52" s="1159"/>
      <c r="D52" s="80" t="s">
        <v>116</v>
      </c>
      <c r="E52" s="797"/>
    </row>
    <row r="53" spans="1:5" ht="15.75" customHeight="1" thickTop="1">
      <c r="A53" s="170" t="s">
        <v>528</v>
      </c>
      <c r="B53" s="69">
        <v>100</v>
      </c>
      <c r="C53" s="69">
        <v>0</v>
      </c>
      <c r="D53" s="1160">
        <f>SUM(B53:C53)</f>
        <v>100</v>
      </c>
      <c r="E53" s="797"/>
    </row>
    <row r="54" spans="1:5" ht="15.75" customHeight="1" thickBot="1">
      <c r="A54" s="228">
        <v>516</v>
      </c>
      <c r="B54" s="743">
        <f>SUM(B53:B53)</f>
        <v>100</v>
      </c>
      <c r="C54" s="743">
        <f>SUM(C53:C53)</f>
        <v>0</v>
      </c>
      <c r="D54" s="743">
        <f>SUM(B54:C54)</f>
        <v>100</v>
      </c>
      <c r="E54" s="797"/>
    </row>
    <row r="55" spans="1:5" ht="26.25" customHeight="1" thickTop="1">
      <c r="A55" s="872" t="s">
        <v>36</v>
      </c>
      <c r="B55" s="755">
        <f>B54</f>
        <v>100</v>
      </c>
      <c r="C55" s="755">
        <f>C54</f>
        <v>0</v>
      </c>
      <c r="D55" s="755">
        <f>SUM(B55:C55)</f>
        <v>100</v>
      </c>
      <c r="E55" s="797"/>
    </row>
    <row r="56" ht="12" customHeight="1"/>
    <row r="57" spans="1:5" ht="39" customHeight="1" thickBot="1">
      <c r="A57" s="365" t="s">
        <v>611</v>
      </c>
      <c r="B57" s="382" t="s">
        <v>360</v>
      </c>
      <c r="C57" s="382" t="s">
        <v>167</v>
      </c>
      <c r="D57" s="109" t="s">
        <v>361</v>
      </c>
      <c r="E57" s="255" t="s">
        <v>116</v>
      </c>
    </row>
    <row r="58" spans="1:5" ht="15.75" customHeight="1" thickTop="1">
      <c r="A58" s="383" t="s">
        <v>362</v>
      </c>
      <c r="B58" s="1174">
        <v>150</v>
      </c>
      <c r="C58" s="384">
        <v>0</v>
      </c>
      <c r="D58" s="384"/>
      <c r="E58" s="384">
        <f>SUM(B58:D58)</f>
        <v>150</v>
      </c>
    </row>
    <row r="59" spans="1:5" ht="15.75" customHeight="1">
      <c r="A59" s="386" t="s">
        <v>209</v>
      </c>
      <c r="B59" s="1175">
        <v>70</v>
      </c>
      <c r="C59" s="385">
        <v>120</v>
      </c>
      <c r="D59" s="385">
        <v>110</v>
      </c>
      <c r="E59" s="385">
        <f>SUM(B59:D59)</f>
        <v>300</v>
      </c>
    </row>
    <row r="60" spans="1:5" ht="15.75" customHeight="1">
      <c r="A60" s="1060">
        <v>516</v>
      </c>
      <c r="B60" s="1176">
        <f>SUM(B58:B59)</f>
        <v>220</v>
      </c>
      <c r="C60" s="1061">
        <f>SUM(C58:C59)</f>
        <v>120</v>
      </c>
      <c r="D60" s="1061">
        <f>SUM(D58:D59)</f>
        <v>110</v>
      </c>
      <c r="E60" s="1062">
        <f>SUM(E58:E59)</f>
        <v>450</v>
      </c>
    </row>
    <row r="61" spans="1:5" ht="15.75" customHeight="1">
      <c r="A61" s="386" t="s">
        <v>363</v>
      </c>
      <c r="B61" s="1177">
        <v>550</v>
      </c>
      <c r="C61" s="387"/>
      <c r="D61" s="387"/>
      <c r="E61" s="385">
        <f>SUM(B61:D61)</f>
        <v>550</v>
      </c>
    </row>
    <row r="62" spans="1:5" ht="17.25" customHeight="1" thickBot="1">
      <c r="A62" s="1060">
        <v>519</v>
      </c>
      <c r="B62" s="1176">
        <f>SUM(B61)</f>
        <v>550</v>
      </c>
      <c r="C62" s="1061">
        <f>SUM(C61)</f>
        <v>0</v>
      </c>
      <c r="D62" s="1061">
        <f>SUM(D61)</f>
        <v>0</v>
      </c>
      <c r="E62" s="1062">
        <f>SUM(E61)</f>
        <v>550</v>
      </c>
    </row>
    <row r="63" spans="1:5" ht="15.75" customHeight="1" hidden="1">
      <c r="A63" s="386" t="s">
        <v>447</v>
      </c>
      <c r="B63" s="1177"/>
      <c r="C63" s="387">
        <v>0</v>
      </c>
      <c r="D63" s="387"/>
      <c r="E63" s="385">
        <f>SUM(B63:D63)</f>
        <v>0</v>
      </c>
    </row>
    <row r="64" spans="1:5" ht="15.75" customHeight="1" hidden="1">
      <c r="A64" s="1060">
        <v>611</v>
      </c>
      <c r="B64" s="1176">
        <f>B63</f>
        <v>0</v>
      </c>
      <c r="C64" s="1061">
        <f>C63</f>
        <v>0</v>
      </c>
      <c r="D64" s="1061">
        <f>D63</f>
        <v>0</v>
      </c>
      <c r="E64" s="1061">
        <f>SUM(E63)</f>
        <v>0</v>
      </c>
    </row>
    <row r="65" spans="1:5" ht="15.75" customHeight="1" hidden="1">
      <c r="A65" s="386" t="s">
        <v>364</v>
      </c>
      <c r="B65" s="1177"/>
      <c r="C65" s="387">
        <v>0</v>
      </c>
      <c r="D65" s="387"/>
      <c r="E65" s="387">
        <f>SUM(B65:D65)</f>
        <v>0</v>
      </c>
    </row>
    <row r="66" spans="1:5" ht="15.75" customHeight="1" hidden="1" thickBot="1">
      <c r="A66" s="1053">
        <v>612</v>
      </c>
      <c r="B66" s="1178">
        <f>SUM(B65)</f>
        <v>0</v>
      </c>
      <c r="C66" s="1063">
        <f>SUM(C65)</f>
        <v>0</v>
      </c>
      <c r="D66" s="1063">
        <f>SUM(D65)</f>
        <v>0</v>
      </c>
      <c r="E66" s="1063">
        <f>SUM(E65)</f>
        <v>0</v>
      </c>
    </row>
    <row r="67" spans="1:5" ht="26.25" customHeight="1" thickTop="1">
      <c r="A67" s="1055" t="s">
        <v>36</v>
      </c>
      <c r="B67" s="1123">
        <f>B60+B62+B66+B64</f>
        <v>770</v>
      </c>
      <c r="C67" s="1123">
        <f>C60+C62+C66+C64</f>
        <v>120</v>
      </c>
      <c r="D67" s="1123">
        <f>D60+D62+D66+D64</f>
        <v>110</v>
      </c>
      <c r="E67" s="1123">
        <f>E60+E62+E66+E64</f>
        <v>1000</v>
      </c>
    </row>
    <row r="70" ht="12.75">
      <c r="A70" s="468"/>
    </row>
  </sheetData>
  <sheetProtection/>
  <mergeCells count="7">
    <mergeCell ref="A31:B31"/>
    <mergeCell ref="A27:E27"/>
    <mergeCell ref="A22:E22"/>
    <mergeCell ref="A1:D1"/>
    <mergeCell ref="A28:B28"/>
    <mergeCell ref="A29:B29"/>
    <mergeCell ref="A30:B30"/>
  </mergeCells>
  <printOptions horizontalCentered="1"/>
  <pageMargins left="0.15748031496062992" right="0.15748031496062992" top="0.1968503937007874" bottom="0.31496062992125984" header="0.15748031496062992" footer="0.1968503937007874"/>
  <pageSetup fitToHeight="2" horizontalDpi="600" verticalDpi="600" orientation="portrait" paperSize="9" scale="85" r:id="rId1"/>
  <headerFooter alignWithMargins="0">
    <oddFooter xml:space="preserve">&amp;L&amp;"Times New Roman CE,Obyčejné"&amp;8Rozpočet na rok 2012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SheetLayoutView="100" workbookViewId="0" topLeftCell="A1">
      <selection activeCell="F23" sqref="F23"/>
    </sheetView>
  </sheetViews>
  <sheetFormatPr defaultColWidth="9.00390625" defaultRowHeight="12.75"/>
  <cols>
    <col min="1" max="1" width="36.00390625" style="0" customWidth="1"/>
    <col min="2" max="2" width="14.00390625" style="0" customWidth="1"/>
    <col min="3" max="5" width="13.625" style="0" customWidth="1"/>
    <col min="6" max="6" width="14.00390625" style="0" customWidth="1"/>
  </cols>
  <sheetData>
    <row r="1" spans="1:6" ht="43.5" customHeight="1">
      <c r="A1" s="1427" t="s">
        <v>438</v>
      </c>
      <c r="B1" s="1427"/>
      <c r="C1" s="1427"/>
      <c r="D1" s="1427"/>
      <c r="E1" s="1427"/>
      <c r="F1" s="442" t="s">
        <v>301</v>
      </c>
    </row>
    <row r="2" spans="1:7" ht="51.75" thickBot="1">
      <c r="A2" s="317" t="s">
        <v>660</v>
      </c>
      <c r="B2" s="271" t="s">
        <v>175</v>
      </c>
      <c r="C2" s="1180" t="s">
        <v>356</v>
      </c>
      <c r="D2" s="236" t="s">
        <v>171</v>
      </c>
      <c r="E2" s="236" t="s">
        <v>172</v>
      </c>
      <c r="F2" s="378" t="s">
        <v>116</v>
      </c>
      <c r="G2" s="17"/>
    </row>
    <row r="3" spans="1:7" ht="18.75" customHeight="1" thickTop="1">
      <c r="A3" s="379" t="s">
        <v>359</v>
      </c>
      <c r="B3" s="380">
        <f>'[20]0909'!$B$3</f>
        <v>2490</v>
      </c>
      <c r="C3" s="142"/>
      <c r="D3" s="70"/>
      <c r="E3" s="95">
        <v>0</v>
      </c>
      <c r="F3" s="142">
        <f>SUM(B3:E3)</f>
        <v>2490</v>
      </c>
      <c r="G3" s="17"/>
    </row>
    <row r="4" spans="1:7" ht="18.75" customHeight="1">
      <c r="A4" s="158" t="s">
        <v>422</v>
      </c>
      <c r="B4" s="1179">
        <f>'[20]0909'!$B$4</f>
        <v>360</v>
      </c>
      <c r="C4" s="72"/>
      <c r="D4" s="197"/>
      <c r="E4" s="457"/>
      <c r="F4" s="196">
        <f>SUM(B4:E4)</f>
        <v>360</v>
      </c>
      <c r="G4" s="17"/>
    </row>
    <row r="5" spans="1:7" ht="18.75" customHeight="1" thickBot="1">
      <c r="A5" s="38">
        <v>516</v>
      </c>
      <c r="B5" s="417">
        <f>SUM(B3:B4)</f>
        <v>2850</v>
      </c>
      <c r="C5" s="199">
        <f>C3</f>
        <v>0</v>
      </c>
      <c r="D5" s="205">
        <f>D3</f>
        <v>0</v>
      </c>
      <c r="E5" s="226">
        <f>E3</f>
        <v>0</v>
      </c>
      <c r="F5" s="199">
        <f>SUM(F3:F4)</f>
        <v>2850</v>
      </c>
      <c r="G5" s="17"/>
    </row>
    <row r="6" spans="1:7" ht="12.75" hidden="1">
      <c r="A6" s="776"/>
      <c r="B6" s="1064"/>
      <c r="C6" s="779"/>
      <c r="D6" s="777"/>
      <c r="E6" s="778"/>
      <c r="F6" s="779"/>
      <c r="G6" s="17"/>
    </row>
    <row r="7" spans="1:7" ht="12.75" hidden="1">
      <c r="A7" s="42"/>
      <c r="B7" s="1065"/>
      <c r="C7" s="779"/>
      <c r="D7" s="777"/>
      <c r="E7" s="91"/>
      <c r="F7" s="779">
        <f>SUM(C7:E7)</f>
        <v>0</v>
      </c>
      <c r="G7" s="17"/>
    </row>
    <row r="8" spans="1:7" ht="12.75" hidden="1">
      <c r="A8" s="1066"/>
      <c r="B8" s="1067"/>
      <c r="C8" s="1068"/>
      <c r="D8" s="782"/>
      <c r="E8" s="381"/>
      <c r="F8" s="1068">
        <f>SUM(C8:E8)</f>
        <v>0</v>
      </c>
      <c r="G8" s="17"/>
    </row>
    <row r="9" spans="1:7" ht="13.5" hidden="1" thickBot="1">
      <c r="A9" s="791">
        <v>590</v>
      </c>
      <c r="B9" s="773">
        <f>SUM(B6:B8)</f>
        <v>0</v>
      </c>
      <c r="C9" s="1069">
        <f>SUM(C7:C8)</f>
        <v>0</v>
      </c>
      <c r="D9" s="793">
        <f>SUM(D7:D8)</f>
        <v>0</v>
      </c>
      <c r="E9" s="793">
        <f>SUM(E7:E8)</f>
        <v>0</v>
      </c>
      <c r="F9" s="1070">
        <f>SUM(F7:F8)</f>
        <v>0</v>
      </c>
      <c r="G9" s="17"/>
    </row>
    <row r="10" spans="1:7" ht="30" customHeight="1" thickTop="1">
      <c r="A10" s="769" t="s">
        <v>36</v>
      </c>
      <c r="B10" s="1041">
        <f>B5+B9</f>
        <v>2850</v>
      </c>
      <c r="C10" s="863">
        <f>SUM(C5+C9)</f>
        <v>0</v>
      </c>
      <c r="D10" s="756">
        <f>SUM(D5+D9)</f>
        <v>0</v>
      </c>
      <c r="E10" s="757">
        <f>SUM(E5+E9)</f>
        <v>0</v>
      </c>
      <c r="F10" s="755">
        <f>F5+F9</f>
        <v>2850</v>
      </c>
      <c r="G10" s="17"/>
    </row>
    <row r="11" spans="1:7" ht="12.75">
      <c r="A11" s="17"/>
      <c r="B11" s="17"/>
      <c r="C11" s="17"/>
      <c r="D11" s="17"/>
      <c r="E11" s="17"/>
      <c r="F11" s="17"/>
      <c r="G11" s="17"/>
    </row>
    <row r="12" spans="1:7" ht="12.75">
      <c r="A12" s="17"/>
      <c r="B12" s="17"/>
      <c r="C12" s="17"/>
      <c r="D12" s="17"/>
      <c r="E12" s="17"/>
      <c r="F12" s="17"/>
      <c r="G12" s="17"/>
    </row>
    <row r="13" spans="1:7" ht="12.75">
      <c r="A13" s="17"/>
      <c r="B13" s="17"/>
      <c r="C13" s="17"/>
      <c r="D13" s="17"/>
      <c r="E13" s="17"/>
      <c r="F13" s="17"/>
      <c r="G13" s="17"/>
    </row>
    <row r="14" spans="1:7" ht="12.75">
      <c r="A14" s="17"/>
      <c r="B14" s="17"/>
      <c r="C14" s="17"/>
      <c r="D14" s="17"/>
      <c r="E14" s="17"/>
      <c r="F14" s="17"/>
      <c r="G14" s="17"/>
    </row>
    <row r="15" spans="1:7" ht="12.75">
      <c r="A15" s="17"/>
      <c r="B15" s="17"/>
      <c r="C15" s="17"/>
      <c r="D15" s="17"/>
      <c r="E15" s="17"/>
      <c r="F15" s="17"/>
      <c r="G15" s="17"/>
    </row>
  </sheetData>
  <sheetProtection/>
  <mergeCells count="1">
    <mergeCell ref="A1:E1"/>
  </mergeCells>
  <printOptions/>
  <pageMargins left="0.3" right="0.29" top="0.7874015748031497" bottom="0.7874015748031497" header="0.31496062992125984" footer="0.31496062992125984"/>
  <pageSetup horizontalDpi="600" verticalDpi="600" orientation="portrait" paperSize="9" scale="93" r:id="rId1"/>
  <headerFooter>
    <oddFooter>&amp;L&amp;"Times New Roman,Obyčejné"&amp;8Rozpočet na rok 2012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J76"/>
  <sheetViews>
    <sheetView view="pageBreakPreview" zoomScaleSheetLayoutView="100" workbookViewId="0" topLeftCell="A1">
      <selection activeCell="B55" sqref="B55"/>
    </sheetView>
  </sheetViews>
  <sheetFormatPr defaultColWidth="9.00390625" defaultRowHeight="12.75"/>
  <cols>
    <col min="1" max="1" width="44.625" style="275" customWidth="1"/>
    <col min="2" max="4" width="16.625" style="275" customWidth="1"/>
    <col min="5" max="16384" width="9.125" style="275" customWidth="1"/>
  </cols>
  <sheetData>
    <row r="1" spans="1:5" ht="41.25" customHeight="1">
      <c r="A1" s="1428" t="s">
        <v>694</v>
      </c>
      <c r="B1" s="1429"/>
      <c r="C1" s="1429"/>
      <c r="D1" s="1127" t="s">
        <v>396</v>
      </c>
      <c r="E1" s="274"/>
    </row>
    <row r="2" spans="1:5" ht="46.5" customHeight="1" thickBot="1">
      <c r="A2" s="1128" t="s">
        <v>658</v>
      </c>
      <c r="B2" s="276" t="s">
        <v>174</v>
      </c>
      <c r="C2" s="86" t="s">
        <v>129</v>
      </c>
      <c r="D2" s="1129" t="s">
        <v>116</v>
      </c>
      <c r="E2" s="274"/>
    </row>
    <row r="3" spans="1:5" ht="15.75" customHeight="1" thickTop="1">
      <c r="A3" s="1181" t="s">
        <v>405</v>
      </c>
      <c r="B3" s="1182">
        <v>0</v>
      </c>
      <c r="C3" s="1183">
        <f>'[10]0912'!$C$3</f>
        <v>20</v>
      </c>
      <c r="D3" s="1184">
        <f>SUM(B3:C3)</f>
        <v>20</v>
      </c>
      <c r="E3" s="274"/>
    </row>
    <row r="4" spans="1:5" ht="15.75" customHeight="1">
      <c r="A4" s="1071">
        <v>503</v>
      </c>
      <c r="B4" s="1072">
        <f>SUM(B3)</f>
        <v>0</v>
      </c>
      <c r="C4" s="200">
        <f>SUM(C3)</f>
        <v>20</v>
      </c>
      <c r="D4" s="1046">
        <f>SUM(C4)</f>
        <v>20</v>
      </c>
      <c r="E4" s="277"/>
    </row>
    <row r="5" spans="1:5" s="225" customFormat="1" ht="15.75" customHeight="1">
      <c r="A5" s="278" t="s">
        <v>234</v>
      </c>
      <c r="B5" s="279">
        <v>0</v>
      </c>
      <c r="C5" s="280">
        <f>'[10]0912'!$C$5</f>
        <v>70</v>
      </c>
      <c r="D5" s="281">
        <f aca="true" t="shared" si="0" ref="D5:D10">SUM(B5:C5)</f>
        <v>70</v>
      </c>
      <c r="E5" s="282"/>
    </row>
    <row r="6" spans="1:5" s="225" customFormat="1" ht="15.75" customHeight="1">
      <c r="A6" s="278" t="s">
        <v>307</v>
      </c>
      <c r="B6" s="279">
        <v>0</v>
      </c>
      <c r="C6" s="280">
        <f>'[10]0912'!$C$6</f>
        <v>33</v>
      </c>
      <c r="D6" s="281">
        <f t="shared" si="0"/>
        <v>33</v>
      </c>
      <c r="E6" s="282"/>
    </row>
    <row r="7" spans="1:5" ht="15.75" customHeight="1">
      <c r="A7" s="1073" t="s">
        <v>366</v>
      </c>
      <c r="B7" s="1012">
        <v>0</v>
      </c>
      <c r="C7" s="280">
        <f>'[10]0912'!$C$7</f>
        <v>5</v>
      </c>
      <c r="D7" s="281">
        <f t="shared" si="0"/>
        <v>5</v>
      </c>
      <c r="E7" s="274"/>
    </row>
    <row r="8" spans="1:10" ht="15.75" customHeight="1">
      <c r="A8" s="1073" t="s">
        <v>399</v>
      </c>
      <c r="B8" s="1012">
        <v>0</v>
      </c>
      <c r="C8" s="280">
        <f>'[10]0912'!$C$8</f>
        <v>500</v>
      </c>
      <c r="D8" s="281">
        <f t="shared" si="0"/>
        <v>500</v>
      </c>
      <c r="E8" s="274"/>
      <c r="J8" s="283"/>
    </row>
    <row r="9" spans="1:5" ht="15.75" customHeight="1">
      <c r="A9" s="1074" t="s">
        <v>31</v>
      </c>
      <c r="B9" s="1006">
        <v>0</v>
      </c>
      <c r="C9" s="280">
        <f>'[10]0912'!$C$9</f>
        <v>2010</v>
      </c>
      <c r="D9" s="281">
        <f t="shared" si="0"/>
        <v>2010</v>
      </c>
      <c r="E9" s="274"/>
    </row>
    <row r="10" spans="1:5" ht="15.75" customHeight="1">
      <c r="A10" s="284" t="s">
        <v>37</v>
      </c>
      <c r="B10" s="138">
        <v>0</v>
      </c>
      <c r="C10" s="280">
        <f>'[10]0912'!$C$10</f>
        <v>2046</v>
      </c>
      <c r="D10" s="281">
        <f t="shared" si="0"/>
        <v>2046</v>
      </c>
      <c r="E10" s="274"/>
    </row>
    <row r="11" spans="1:5" ht="15.75" customHeight="1">
      <c r="A11" s="285">
        <v>513</v>
      </c>
      <c r="B11" s="286">
        <f>SUM(B5:B10)</f>
        <v>0</v>
      </c>
      <c r="C11" s="1075">
        <f>SUM(C5:C10)</f>
        <v>4664</v>
      </c>
      <c r="D11" s="1076">
        <f>SUM(D5:D10)</f>
        <v>4664</v>
      </c>
      <c r="E11" s="274"/>
    </row>
    <row r="12" spans="1:5" s="225" customFormat="1" ht="15.75" customHeight="1" hidden="1">
      <c r="A12" s="285"/>
      <c r="B12" s="286"/>
      <c r="C12" s="280"/>
      <c r="D12" s="281">
        <f aca="true" t="shared" si="1" ref="D12:D18">SUM(B12:C12)</f>
        <v>0</v>
      </c>
      <c r="E12" s="233"/>
    </row>
    <row r="13" spans="1:5" ht="15.75" customHeight="1">
      <c r="A13" s="287" t="s">
        <v>32</v>
      </c>
      <c r="B13" s="138">
        <v>0</v>
      </c>
      <c r="C13" s="102">
        <f>'[10]0912'!$C$13</f>
        <v>450</v>
      </c>
      <c r="D13" s="281">
        <f t="shared" si="1"/>
        <v>450</v>
      </c>
      <c r="E13" s="274"/>
    </row>
    <row r="14" spans="1:5" ht="15.75" customHeight="1">
      <c r="A14" s="287" t="s">
        <v>223</v>
      </c>
      <c r="B14" s="138">
        <v>0</v>
      </c>
      <c r="C14" s="102">
        <f>'[10]0912'!$C$14</f>
        <v>95</v>
      </c>
      <c r="D14" s="281">
        <f t="shared" si="1"/>
        <v>95</v>
      </c>
      <c r="E14" s="274"/>
    </row>
    <row r="15" spans="1:5" ht="15.75" customHeight="1">
      <c r="A15" s="287" t="s">
        <v>38</v>
      </c>
      <c r="B15" s="138">
        <v>0</v>
      </c>
      <c r="C15" s="102">
        <f>'[10]0912'!$C$15</f>
        <v>2000</v>
      </c>
      <c r="D15" s="281">
        <f t="shared" si="1"/>
        <v>2000</v>
      </c>
      <c r="E15" s="274"/>
    </row>
    <row r="16" spans="1:5" ht="15.75" customHeight="1">
      <c r="A16" s="287" t="s">
        <v>69</v>
      </c>
      <c r="B16" s="138">
        <v>0</v>
      </c>
      <c r="C16" s="102">
        <f>'[10]0912'!$C$16</f>
        <v>3000</v>
      </c>
      <c r="D16" s="281">
        <f t="shared" si="1"/>
        <v>3000</v>
      </c>
      <c r="E16" s="274"/>
    </row>
    <row r="17" spans="1:5" ht="15.75" customHeight="1">
      <c r="A17" s="287" t="s">
        <v>406</v>
      </c>
      <c r="B17" s="138">
        <v>0</v>
      </c>
      <c r="C17" s="102">
        <f>'[10]0912'!$C$17</f>
        <v>1500</v>
      </c>
      <c r="D17" s="281">
        <f t="shared" si="1"/>
        <v>1500</v>
      </c>
      <c r="E17" s="274"/>
    </row>
    <row r="18" spans="1:5" ht="15.75" customHeight="1">
      <c r="A18" s="287" t="s">
        <v>308</v>
      </c>
      <c r="B18" s="138">
        <v>0</v>
      </c>
      <c r="C18" s="102">
        <f>'[10]0912'!$C$18</f>
        <v>1.5</v>
      </c>
      <c r="D18" s="281">
        <f t="shared" si="1"/>
        <v>1.5</v>
      </c>
      <c r="E18" s="274"/>
    </row>
    <row r="19" spans="1:5" ht="15.75" customHeight="1">
      <c r="A19" s="285">
        <v>515</v>
      </c>
      <c r="B19" s="286">
        <f>SUM(B13:B18)</f>
        <v>0</v>
      </c>
      <c r="C19" s="1075">
        <f>SUM(C12:C18)</f>
        <v>7046.5</v>
      </c>
      <c r="D19" s="1076">
        <f>SUM(D12:D18)</f>
        <v>7046.5</v>
      </c>
      <c r="E19" s="274"/>
    </row>
    <row r="20" spans="1:5" s="225" customFormat="1" ht="6.75" customHeight="1" hidden="1">
      <c r="A20" s="285"/>
      <c r="B20" s="286"/>
      <c r="C20" s="280"/>
      <c r="D20" s="281"/>
      <c r="E20" s="233"/>
    </row>
    <row r="21" spans="1:5" ht="15.75" customHeight="1">
      <c r="A21" s="284" t="s">
        <v>39</v>
      </c>
      <c r="B21" s="138">
        <v>0</v>
      </c>
      <c r="C21" s="102">
        <f>'[10]0912'!$C$21</f>
        <v>1598</v>
      </c>
      <c r="D21" s="281">
        <f aca="true" t="shared" si="2" ref="D21:D26">SUM(B21:C21)</f>
        <v>1598</v>
      </c>
      <c r="E21" s="274"/>
    </row>
    <row r="22" spans="1:5" ht="15.75" customHeight="1">
      <c r="A22" s="284" t="s">
        <v>66</v>
      </c>
      <c r="B22" s="138">
        <f>'[10]0912'!$B$22</f>
        <v>600</v>
      </c>
      <c r="C22" s="102">
        <f>'[10]0912'!$C$22</f>
        <v>2000</v>
      </c>
      <c r="D22" s="281">
        <f t="shared" si="2"/>
        <v>2600</v>
      </c>
      <c r="E22" s="274"/>
    </row>
    <row r="23" spans="1:5" ht="15.75" customHeight="1">
      <c r="A23" s="284" t="s">
        <v>90</v>
      </c>
      <c r="B23" s="138">
        <v>0</v>
      </c>
      <c r="C23" s="102">
        <f>'[10]0912'!$C$23</f>
        <v>590</v>
      </c>
      <c r="D23" s="281">
        <f t="shared" si="2"/>
        <v>590</v>
      </c>
      <c r="E23" s="274"/>
    </row>
    <row r="24" spans="1:5" ht="15.75" customHeight="1">
      <c r="A24" s="284" t="s">
        <v>82</v>
      </c>
      <c r="B24" s="138">
        <v>0</v>
      </c>
      <c r="C24" s="102">
        <f>'[10]0912'!$C$24</f>
        <v>1150</v>
      </c>
      <c r="D24" s="281">
        <f t="shared" si="2"/>
        <v>1150</v>
      </c>
      <c r="E24" s="274"/>
    </row>
    <row r="25" spans="1:5" ht="15.75" customHeight="1">
      <c r="A25" s="284" t="s">
        <v>92</v>
      </c>
      <c r="B25" s="138">
        <v>0</v>
      </c>
      <c r="C25" s="102">
        <f>'[10]0912'!$C$25</f>
        <v>18000</v>
      </c>
      <c r="D25" s="281">
        <f t="shared" si="2"/>
        <v>18000</v>
      </c>
      <c r="E25" s="274"/>
    </row>
    <row r="26" spans="1:5" ht="15.75" customHeight="1">
      <c r="A26" s="287" t="s">
        <v>41</v>
      </c>
      <c r="B26" s="138">
        <v>0</v>
      </c>
      <c r="C26" s="102">
        <f>'[10]0912'!$C$26</f>
        <v>17710</v>
      </c>
      <c r="D26" s="281">
        <f t="shared" si="2"/>
        <v>17710</v>
      </c>
      <c r="E26" s="274"/>
    </row>
    <row r="27" spans="1:5" ht="15" customHeight="1">
      <c r="A27" s="288">
        <v>516</v>
      </c>
      <c r="B27" s="289">
        <f>SUM(B21:B26)</f>
        <v>600</v>
      </c>
      <c r="C27" s="1075">
        <f>SUM(C21:C26)</f>
        <v>41048</v>
      </c>
      <c r="D27" s="1077">
        <f>SUM(D20:D26)</f>
        <v>41648</v>
      </c>
      <c r="E27" s="274"/>
    </row>
    <row r="28" spans="1:5" s="225" customFormat="1" ht="0.75" customHeight="1" hidden="1">
      <c r="A28" s="288"/>
      <c r="B28" s="289"/>
      <c r="C28" s="290"/>
      <c r="D28" s="281"/>
      <c r="E28" s="233"/>
    </row>
    <row r="29" spans="1:5" ht="15.75" customHeight="1">
      <c r="A29" s="287" t="s">
        <v>42</v>
      </c>
      <c r="B29" s="138">
        <v>0</v>
      </c>
      <c r="C29" s="102">
        <f>'[10]0912'!$C$29</f>
        <v>4885.5</v>
      </c>
      <c r="D29" s="281">
        <f>SUM(B29:C29)</f>
        <v>4885.5</v>
      </c>
      <c r="E29" s="274"/>
    </row>
    <row r="30" spans="1:5" ht="15.75" customHeight="1">
      <c r="A30" s="287" t="s">
        <v>68</v>
      </c>
      <c r="B30" s="291">
        <v>0</v>
      </c>
      <c r="C30" s="292">
        <f>'[10]0912'!$C$30</f>
        <v>200</v>
      </c>
      <c r="D30" s="281">
        <f>SUM(B30:C30)</f>
        <v>200</v>
      </c>
      <c r="E30" s="274"/>
    </row>
    <row r="31" spans="1:5" ht="15" customHeight="1">
      <c r="A31" s="285">
        <v>517</v>
      </c>
      <c r="B31" s="289">
        <f>SUM(B29:B30)</f>
        <v>0</v>
      </c>
      <c r="C31" s="1078">
        <f>SUM(C29:C30)</f>
        <v>5085.5</v>
      </c>
      <c r="D31" s="1046">
        <f>SUM(D28:D30)</f>
        <v>5085.5</v>
      </c>
      <c r="E31" s="274"/>
    </row>
    <row r="32" spans="1:5" ht="16.5" customHeight="1" hidden="1">
      <c r="A32" s="285"/>
      <c r="B32" s="289"/>
      <c r="C32" s="290"/>
      <c r="D32" s="281"/>
      <c r="E32" s="274"/>
    </row>
    <row r="33" spans="1:5" ht="15.75" customHeight="1" hidden="1">
      <c r="A33" s="202" t="s">
        <v>407</v>
      </c>
      <c r="B33" s="293">
        <v>0</v>
      </c>
      <c r="C33" s="290"/>
      <c r="D33" s="281">
        <f>SUM(B33:C33)</f>
        <v>0</v>
      </c>
      <c r="E33" s="274"/>
    </row>
    <row r="34" spans="1:5" s="225" customFormat="1" ht="15.75" customHeight="1" hidden="1">
      <c r="A34" s="202">
        <v>519</v>
      </c>
      <c r="B34" s="289">
        <f>SUM(B28:B33)</f>
        <v>0</v>
      </c>
      <c r="C34" s="1078">
        <f>SUM(C32:C33)</f>
        <v>0</v>
      </c>
      <c r="D34" s="1079">
        <f>SUM(C34)</f>
        <v>0</v>
      </c>
      <c r="E34" s="233"/>
    </row>
    <row r="35" spans="1:5" s="225" customFormat="1" ht="0.75" customHeight="1" hidden="1">
      <c r="A35" s="285"/>
      <c r="B35" s="289"/>
      <c r="C35" s="290">
        <v>50</v>
      </c>
      <c r="D35" s="281"/>
      <c r="E35" s="233"/>
    </row>
    <row r="36" spans="1:5" ht="15.75" customHeight="1">
      <c r="A36" s="287" t="s">
        <v>88</v>
      </c>
      <c r="B36" s="138">
        <v>0</v>
      </c>
      <c r="C36" s="102">
        <f>'[10]0912'!$C$36</f>
        <v>26</v>
      </c>
      <c r="D36" s="281">
        <f>SUM(B36:C36)</f>
        <v>26</v>
      </c>
      <c r="E36" s="274"/>
    </row>
    <row r="37" spans="1:5" ht="15.75" customHeight="1">
      <c r="A37" s="287" t="s">
        <v>408</v>
      </c>
      <c r="B37" s="138">
        <v>0</v>
      </c>
      <c r="C37" s="102">
        <f>'[10]0912'!$C$37</f>
        <v>30</v>
      </c>
      <c r="D37" s="281">
        <f>SUM(B37:C37)</f>
        <v>30</v>
      </c>
      <c r="E37" s="274"/>
    </row>
    <row r="38" spans="1:5" ht="15.75" customHeight="1">
      <c r="A38" s="285">
        <v>536</v>
      </c>
      <c r="B38" s="286">
        <f>SUM(B36:B37)</f>
        <v>0</v>
      </c>
      <c r="C38" s="1080">
        <f>SUM(C36:C37)</f>
        <v>56</v>
      </c>
      <c r="D38" s="1046">
        <f>SUM(C38)</f>
        <v>56</v>
      </c>
      <c r="E38" s="294"/>
    </row>
    <row r="39" spans="1:5" s="225" customFormat="1" ht="15.75" customHeight="1">
      <c r="A39" s="287" t="s">
        <v>34</v>
      </c>
      <c r="B39" s="286">
        <v>0</v>
      </c>
      <c r="C39" s="102">
        <f>'[10]0912'!$C$39</f>
        <v>100</v>
      </c>
      <c r="D39" s="281">
        <f>SUM(B39:C39)</f>
        <v>100</v>
      </c>
      <c r="E39" s="233"/>
    </row>
    <row r="40" spans="1:5" ht="15.75" customHeight="1">
      <c r="A40" s="287" t="s">
        <v>409</v>
      </c>
      <c r="B40" s="138">
        <v>0</v>
      </c>
      <c r="C40" s="102">
        <f>'[10]0912'!$C$40</f>
        <v>1300</v>
      </c>
      <c r="D40" s="281">
        <f>SUM(B40:C40)</f>
        <v>1300</v>
      </c>
      <c r="E40" s="274"/>
    </row>
    <row r="41" spans="1:5" ht="15.75" customHeight="1">
      <c r="A41" s="287" t="s">
        <v>121</v>
      </c>
      <c r="B41" s="138">
        <v>0</v>
      </c>
      <c r="C41" s="102">
        <f>'[10]0912'!$C$41</f>
        <v>500</v>
      </c>
      <c r="D41" s="281">
        <f>SUM(B41:C41)</f>
        <v>500</v>
      </c>
      <c r="E41" s="274"/>
    </row>
    <row r="42" spans="1:5" ht="15.75" customHeight="1">
      <c r="A42" s="1130" t="s">
        <v>677</v>
      </c>
      <c r="B42" s="138">
        <v>0</v>
      </c>
      <c r="C42" s="102">
        <f>'[10]0912'!$C$42</f>
        <v>20</v>
      </c>
      <c r="D42" s="281">
        <f>SUM(B42:C42)</f>
        <v>20</v>
      </c>
      <c r="E42" s="274"/>
    </row>
    <row r="43" spans="1:5" ht="15.75" customHeight="1" thickBot="1">
      <c r="A43" s="1081">
        <v>612</v>
      </c>
      <c r="B43" s="1082">
        <f>SUM(B39:B42)</f>
        <v>0</v>
      </c>
      <c r="C43" s="1078">
        <f>SUM(C39:C42)</f>
        <v>1920</v>
      </c>
      <c r="D43" s="1083">
        <f>SUM(C43)</f>
        <v>1920</v>
      </c>
      <c r="E43" s="274"/>
    </row>
    <row r="44" spans="1:5" ht="24.75" customHeight="1" thickBot="1" thickTop="1">
      <c r="A44" s="1084" t="s">
        <v>36</v>
      </c>
      <c r="B44" s="1085">
        <f>B4+B11+B19+B27+B31+B34+B38+B43</f>
        <v>600</v>
      </c>
      <c r="C44" s="1086">
        <f>SUM(C4,C11,C19,C27,C31,C34,C38,C43)</f>
        <v>59840</v>
      </c>
      <c r="D44" s="1087">
        <f>SUM(D4,D11,D19,D27,D31,D34,D38,D43)</f>
        <v>60440</v>
      </c>
      <c r="E44" s="274"/>
    </row>
    <row r="45" spans="1:5" ht="12.75">
      <c r="A45" s="295"/>
      <c r="B45" s="295"/>
      <c r="C45" s="884"/>
      <c r="D45" s="83"/>
      <c r="E45" s="274"/>
    </row>
    <row r="46" spans="1:5" ht="12.75">
      <c r="A46" s="295"/>
      <c r="B46" s="295"/>
      <c r="C46" s="295"/>
      <c r="D46" s="83"/>
      <c r="E46" s="274"/>
    </row>
    <row r="47" spans="1:5" ht="12.75">
      <c r="A47" s="295"/>
      <c r="B47" s="295"/>
      <c r="C47" s="295"/>
      <c r="D47" s="83"/>
      <c r="E47" s="274"/>
    </row>
    <row r="48" spans="1:5" ht="12.75">
      <c r="A48" s="295"/>
      <c r="B48" s="295"/>
      <c r="C48" s="295"/>
      <c r="D48" s="83"/>
      <c r="E48" s="274"/>
    </row>
    <row r="49" spans="1:5" ht="12.75">
      <c r="A49" s="295"/>
      <c r="B49" s="295"/>
      <c r="C49" s="295"/>
      <c r="D49" s="83"/>
      <c r="E49" s="274"/>
    </row>
    <row r="50" spans="1:5" ht="12.75">
      <c r="A50" s="295"/>
      <c r="B50" s="295"/>
      <c r="C50" s="295"/>
      <c r="D50" s="83"/>
      <c r="E50" s="274"/>
    </row>
    <row r="51" spans="1:5" ht="12.75">
      <c r="A51" s="295"/>
      <c r="B51" s="295"/>
      <c r="C51" s="295"/>
      <c r="D51" s="83"/>
      <c r="E51" s="274"/>
    </row>
    <row r="52" spans="1:5" ht="12.75">
      <c r="A52" s="295"/>
      <c r="B52" s="295"/>
      <c r="C52" s="295"/>
      <c r="D52" s="83"/>
      <c r="E52" s="274"/>
    </row>
    <row r="53" spans="1:5" ht="12.75">
      <c r="A53" s="297"/>
      <c r="B53" s="297"/>
      <c r="C53" s="297"/>
      <c r="D53" s="83"/>
      <c r="E53" s="274"/>
    </row>
    <row r="54" spans="1:5" ht="12.75">
      <c r="A54" s="295"/>
      <c r="B54" s="295"/>
      <c r="C54" s="295"/>
      <c r="D54" s="83"/>
      <c r="E54" s="274"/>
    </row>
    <row r="55" spans="1:5" ht="18">
      <c r="A55" s="298"/>
      <c r="B55" s="298"/>
      <c r="C55" s="298"/>
      <c r="D55" s="299"/>
      <c r="E55" s="274"/>
    </row>
    <row r="56" spans="1:5" ht="12.75">
      <c r="A56" s="295"/>
      <c r="B56" s="295"/>
      <c r="C56" s="295"/>
      <c r="D56" s="173"/>
      <c r="E56" s="274"/>
    </row>
    <row r="57" spans="1:5" ht="18">
      <c r="A57" s="298"/>
      <c r="B57" s="298"/>
      <c r="C57" s="298"/>
      <c r="D57" s="299"/>
      <c r="E57" s="274"/>
    </row>
    <row r="58" spans="1:5" ht="12.75">
      <c r="A58" s="233"/>
      <c r="B58" s="233"/>
      <c r="C58" s="233"/>
      <c r="D58" s="233"/>
      <c r="E58" s="274"/>
    </row>
    <row r="59" spans="1:4" ht="12.75">
      <c r="A59" s="225"/>
      <c r="B59" s="225"/>
      <c r="C59" s="225"/>
      <c r="D59" s="225"/>
    </row>
    <row r="60" spans="1:4" ht="12.75">
      <c r="A60" s="225"/>
      <c r="B60" s="225"/>
      <c r="C60" s="225"/>
      <c r="D60" s="225"/>
    </row>
    <row r="61" spans="1:4" ht="12.75">
      <c r="A61" s="225"/>
      <c r="B61" s="225"/>
      <c r="C61" s="225"/>
      <c r="D61" s="225"/>
    </row>
    <row r="62" spans="1:4" ht="12.75">
      <c r="A62" s="225"/>
      <c r="B62" s="225"/>
      <c r="C62" s="225"/>
      <c r="D62" s="225"/>
    </row>
    <row r="63" spans="1:4" ht="12.75">
      <c r="A63" s="225"/>
      <c r="B63" s="225"/>
      <c r="C63" s="225"/>
      <c r="D63" s="225"/>
    </row>
    <row r="64" spans="1:4" ht="12.75">
      <c r="A64" s="225"/>
      <c r="B64" s="225"/>
      <c r="C64" s="225"/>
      <c r="D64" s="225"/>
    </row>
    <row r="65" spans="1:4" ht="12.75">
      <c r="A65" s="225"/>
      <c r="B65" s="225"/>
      <c r="C65" s="225"/>
      <c r="D65" s="225"/>
    </row>
    <row r="66" spans="1:4" ht="12.75">
      <c r="A66" s="225"/>
      <c r="B66" s="225"/>
      <c r="C66" s="225"/>
      <c r="D66" s="225"/>
    </row>
    <row r="67" spans="1:4" ht="12.75">
      <c r="A67" s="225"/>
      <c r="B67" s="225"/>
      <c r="C67" s="225"/>
      <c r="D67" s="225"/>
    </row>
    <row r="68" spans="1:4" ht="12.75">
      <c r="A68" s="225"/>
      <c r="B68" s="225"/>
      <c r="C68" s="225"/>
      <c r="D68" s="225"/>
    </row>
    <row r="69" spans="1:4" ht="12.75">
      <c r="A69" s="225"/>
      <c r="B69" s="225"/>
      <c r="C69" s="225"/>
      <c r="D69" s="225"/>
    </row>
    <row r="70" spans="1:4" ht="12.75">
      <c r="A70" s="225"/>
      <c r="B70" s="225"/>
      <c r="C70" s="225"/>
      <c r="D70" s="225"/>
    </row>
    <row r="71" spans="1:4" ht="12.75">
      <c r="A71" s="225"/>
      <c r="B71" s="225"/>
      <c r="C71" s="225"/>
      <c r="D71" s="225"/>
    </row>
    <row r="72" spans="1:4" ht="12.75">
      <c r="A72" s="225"/>
      <c r="B72" s="225"/>
      <c r="C72" s="225"/>
      <c r="D72" s="225"/>
    </row>
    <row r="73" spans="1:4" ht="12.75">
      <c r="A73" s="225"/>
      <c r="B73" s="225"/>
      <c r="C73" s="225"/>
      <c r="D73" s="225"/>
    </row>
    <row r="74" spans="1:4" ht="12.75">
      <c r="A74" s="225"/>
      <c r="B74" s="225"/>
      <c r="C74" s="225"/>
      <c r="D74" s="225"/>
    </row>
    <row r="75" spans="1:4" ht="12.75">
      <c r="A75" s="225"/>
      <c r="B75" s="225"/>
      <c r="C75" s="225"/>
      <c r="D75" s="225"/>
    </row>
    <row r="76" spans="1:4" ht="12.75">
      <c r="A76" s="225"/>
      <c r="B76" s="225"/>
      <c r="C76" s="225"/>
      <c r="D76" s="225"/>
    </row>
  </sheetData>
  <sheetProtection/>
  <mergeCells count="1">
    <mergeCell ref="A1:C1"/>
  </mergeCells>
  <printOptions horizontalCentered="1"/>
  <pageMargins left="0.2755905511811024" right="0.2362204724409449" top="0.4330708661417323" bottom="0.4724409448818898" header="0.2362204724409449" footer="0.2362204724409449"/>
  <pageSetup horizontalDpi="600" verticalDpi="600" orientation="portrait" paperSize="9" scale="103" r:id="rId1"/>
  <headerFooter alignWithMargins="0">
    <oddFooter xml:space="preserve">&amp;L&amp;"Times New Roman CE,Obyčejné"&amp;9Rozpočet na rok 2012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workbookViewId="0" topLeftCell="A1">
      <selection activeCell="B67" sqref="B67"/>
    </sheetView>
  </sheetViews>
  <sheetFormatPr defaultColWidth="9.00390625" defaultRowHeight="12.75"/>
  <cols>
    <col min="1" max="1" width="52.875" style="17" customWidth="1"/>
    <col min="2" max="3" width="20.875" style="17" customWidth="1"/>
    <col min="4" max="4" width="0.74609375" style="17" hidden="1" customWidth="1"/>
    <col min="5" max="5" width="0.6171875" style="17" customWidth="1"/>
    <col min="6" max="16384" width="9.125" style="17" customWidth="1"/>
  </cols>
  <sheetData>
    <row r="1" spans="1:3" ht="33.75" customHeight="1">
      <c r="A1" s="1377" t="s">
        <v>437</v>
      </c>
      <c r="B1" s="1377"/>
      <c r="C1" s="230" t="s">
        <v>286</v>
      </c>
    </row>
    <row r="2" spans="1:3" ht="26.25" hidden="1" thickBot="1">
      <c r="A2" s="74" t="s">
        <v>613</v>
      </c>
      <c r="B2" s="75" t="s">
        <v>355</v>
      </c>
      <c r="C2" s="76" t="s">
        <v>116</v>
      </c>
    </row>
    <row r="3" spans="1:3" ht="13.5" customHeight="1" hidden="1" thickTop="1">
      <c r="A3" s="174" t="s">
        <v>39</v>
      </c>
      <c r="B3" s="377">
        <f>'[6]0901'!$B$3</f>
        <v>0</v>
      </c>
      <c r="C3" s="77">
        <f>B3</f>
        <v>0</v>
      </c>
    </row>
    <row r="4" spans="1:3" ht="13.5" customHeight="1" hidden="1" thickBot="1">
      <c r="A4" s="798">
        <v>516</v>
      </c>
      <c r="B4" s="1051">
        <f>B3</f>
        <v>0</v>
      </c>
      <c r="C4" s="1052">
        <f>B4</f>
        <v>0</v>
      </c>
    </row>
    <row r="5" spans="1:3" ht="24.75" customHeight="1" hidden="1" thickTop="1">
      <c r="A5" s="260" t="s">
        <v>36</v>
      </c>
      <c r="B5" s="853">
        <f>B4</f>
        <v>0</v>
      </c>
      <c r="C5" s="755">
        <f>C4</f>
        <v>0</v>
      </c>
    </row>
    <row r="6" spans="1:3" ht="10.5" customHeight="1" hidden="1">
      <c r="A6" s="1088"/>
      <c r="B6" s="797"/>
      <c r="C6" s="1089"/>
    </row>
    <row r="7" spans="1:3" ht="10.5" customHeight="1" hidden="1">
      <c r="A7" s="32"/>
      <c r="B7" s="33"/>
      <c r="C7" s="33"/>
    </row>
    <row r="8" spans="1:4" ht="35.25" customHeight="1" thickBot="1">
      <c r="A8" s="78" t="s">
        <v>659</v>
      </c>
      <c r="B8" s="86" t="s">
        <v>129</v>
      </c>
      <c r="C8" s="80" t="s">
        <v>116</v>
      </c>
      <c r="D8" s="139"/>
    </row>
    <row r="9" spans="1:4" ht="16.5" customHeight="1" thickTop="1">
      <c r="A9" s="448" t="s">
        <v>31</v>
      </c>
      <c r="B9" s="69">
        <f>'[11]0924'!$B$3</f>
        <v>2000</v>
      </c>
      <c r="C9" s="69">
        <f>SUM(B9)</f>
        <v>2000</v>
      </c>
      <c r="D9" s="34"/>
    </row>
    <row r="10" spans="1:4" ht="16.5" customHeight="1">
      <c r="A10" s="319" t="s">
        <v>380</v>
      </c>
      <c r="B10" s="105">
        <f>'[11]0924'!$B$4</f>
        <v>3000</v>
      </c>
      <c r="C10" s="105">
        <f>SUM(B10)</f>
        <v>3000</v>
      </c>
      <c r="D10" s="141"/>
    </row>
    <row r="11" spans="1:4" ht="15.75" customHeight="1">
      <c r="A11" s="227">
        <v>513</v>
      </c>
      <c r="B11" s="198">
        <f>SUM(B9:B10)</f>
        <v>5000</v>
      </c>
      <c r="C11" s="198">
        <f>SUM(C9:C10)</f>
        <v>5000</v>
      </c>
      <c r="D11" s="140"/>
    </row>
    <row r="12" spans="1:4" ht="16.5" customHeight="1" hidden="1">
      <c r="A12" s="227"/>
      <c r="B12" s="89"/>
      <c r="C12" s="117"/>
      <c r="D12" s="34"/>
    </row>
    <row r="13" spans="1:4" ht="16.5" customHeight="1">
      <c r="A13" s="137" t="s">
        <v>379</v>
      </c>
      <c r="B13" s="71">
        <f>'[11]0924'!$B$7</f>
        <v>2590</v>
      </c>
      <c r="C13" s="117">
        <f>SUM(B13:B13)</f>
        <v>2590</v>
      </c>
      <c r="D13" s="34"/>
    </row>
    <row r="14" spans="1:4" ht="16.5" customHeight="1">
      <c r="A14" s="137" t="s">
        <v>82</v>
      </c>
      <c r="B14" s="71">
        <f>'[11]0924'!$B$8</f>
        <v>12230</v>
      </c>
      <c r="C14" s="117">
        <f>SUM(B14:B14)</f>
        <v>12230</v>
      </c>
      <c r="D14" s="34"/>
    </row>
    <row r="15" spans="1:4" ht="16.5" customHeight="1">
      <c r="A15" s="137" t="s">
        <v>92</v>
      </c>
      <c r="B15" s="71">
        <v>2000</v>
      </c>
      <c r="C15" s="117">
        <f>SUM(B15:B15)</f>
        <v>2000</v>
      </c>
      <c r="D15" s="34"/>
    </row>
    <row r="16" spans="1:4" ht="16.5" customHeight="1">
      <c r="A16" s="116" t="s">
        <v>30</v>
      </c>
      <c r="B16" s="71">
        <f>'[11]0924'!$B$9</f>
        <v>5789</v>
      </c>
      <c r="C16" s="117">
        <f>SUM(B16:B16)</f>
        <v>5789</v>
      </c>
      <c r="D16" s="34"/>
    </row>
    <row r="17" spans="1:4" ht="16.5" customHeight="1">
      <c r="A17" s="116" t="s">
        <v>209</v>
      </c>
      <c r="B17" s="71">
        <f>'[11]0924'!$B$10</f>
        <v>14793</v>
      </c>
      <c r="C17" s="117">
        <f>SUM(B17:B17)</f>
        <v>14793</v>
      </c>
      <c r="D17" s="34"/>
    </row>
    <row r="18" spans="1:4" ht="15.75" customHeight="1">
      <c r="A18" s="228">
        <v>516</v>
      </c>
      <c r="B18" s="198">
        <f>SUM(B13:B17)</f>
        <v>37402</v>
      </c>
      <c r="C18" s="198">
        <f>SUM(C13:C17)</f>
        <v>37402</v>
      </c>
      <c r="D18" s="141"/>
    </row>
    <row r="19" spans="1:4" ht="16.5" customHeight="1" hidden="1">
      <c r="A19" s="228"/>
      <c r="B19" s="89"/>
      <c r="C19" s="117"/>
      <c r="D19" s="140"/>
    </row>
    <row r="20" spans="1:4" ht="16.5" customHeight="1">
      <c r="A20" s="116" t="s">
        <v>33</v>
      </c>
      <c r="B20" s="71">
        <f>'[11]0924'!$B$13</f>
        <v>500</v>
      </c>
      <c r="C20" s="117">
        <f>SUM(B20:B20)</f>
        <v>500</v>
      </c>
      <c r="D20" s="34"/>
    </row>
    <row r="21" spans="1:4" ht="15.75" customHeight="1">
      <c r="A21" s="227">
        <v>517</v>
      </c>
      <c r="B21" s="198">
        <f>SUM(B20:B20)</f>
        <v>500</v>
      </c>
      <c r="C21" s="198">
        <f>SUM(C20:C20)</f>
        <v>500</v>
      </c>
      <c r="D21" s="141"/>
    </row>
    <row r="22" spans="1:4" ht="12.75" customHeight="1" hidden="1">
      <c r="A22" s="227"/>
      <c r="B22" s="89"/>
      <c r="C22" s="117"/>
      <c r="D22" s="140"/>
    </row>
    <row r="23" spans="1:4" ht="12.75" customHeight="1" hidden="1">
      <c r="A23" s="116" t="s">
        <v>384</v>
      </c>
      <c r="B23" s="71">
        <v>0</v>
      </c>
      <c r="C23" s="117">
        <f>SUM(B23:B23)</f>
        <v>0</v>
      </c>
      <c r="D23" s="34"/>
    </row>
    <row r="24" spans="1:5" ht="12.75" customHeight="1" hidden="1">
      <c r="A24" s="227">
        <v>522</v>
      </c>
      <c r="B24" s="198">
        <f>B23</f>
        <v>0</v>
      </c>
      <c r="C24" s="198">
        <f>SUM(C23)</f>
        <v>0</v>
      </c>
      <c r="D24" s="141"/>
      <c r="E24" s="268"/>
    </row>
    <row r="25" spans="1:4" ht="0.75" customHeight="1" hidden="1">
      <c r="A25" s="227"/>
      <c r="B25" s="89"/>
      <c r="C25" s="117"/>
      <c r="D25" s="140"/>
    </row>
    <row r="26" spans="1:4" ht="17.25" customHeight="1">
      <c r="A26" s="116" t="s">
        <v>89</v>
      </c>
      <c r="B26" s="71">
        <f>'[11]0924'!$B$19</f>
        <v>1500</v>
      </c>
      <c r="C26" s="117">
        <f>SUM(B26)</f>
        <v>1500</v>
      </c>
      <c r="D26" s="34"/>
    </row>
    <row r="27" spans="1:4" ht="17.25" customHeight="1" thickBot="1">
      <c r="A27" s="227">
        <v>611</v>
      </c>
      <c r="B27" s="753">
        <f>SUM(B26)</f>
        <v>1500</v>
      </c>
      <c r="C27" s="198">
        <f>SUM(B27)</f>
        <v>1500</v>
      </c>
      <c r="D27" s="141"/>
    </row>
    <row r="28" spans="1:4" ht="15.75" hidden="1" thickBot="1" thickTop="1">
      <c r="A28" s="885" t="s">
        <v>36</v>
      </c>
      <c r="B28" s="755">
        <f>SUM(,B11,B18,B21,B24,B27)</f>
        <v>44402</v>
      </c>
      <c r="C28" s="755">
        <f>SUM(,C11,C18,C21,C24,C27)</f>
        <v>44402</v>
      </c>
      <c r="D28" s="140"/>
    </row>
    <row r="29" spans="1:4" ht="28.5" customHeight="1" thickTop="1">
      <c r="A29" s="852" t="s">
        <v>36</v>
      </c>
      <c r="B29" s="755">
        <f>B11+B18+B21+B24+B27</f>
        <v>44402</v>
      </c>
      <c r="C29" s="755">
        <f>C11+C18+C21+C24+C27</f>
        <v>44402</v>
      </c>
      <c r="D29" s="35"/>
    </row>
    <row r="33" ht="12.75">
      <c r="B33" s="162"/>
    </row>
  </sheetData>
  <sheetProtection/>
  <mergeCells count="1">
    <mergeCell ref="A1:B1"/>
  </mergeCells>
  <printOptions horizontalCentered="1"/>
  <pageMargins left="0.2755905511811024" right="0.2755905511811024" top="0.984251968503937" bottom="0.984251968503937" header="0.5118110236220472" footer="0.5118110236220472"/>
  <pageSetup horizontalDpi="600" verticalDpi="600" orientation="portrait" paperSize="9" r:id="rId1"/>
  <headerFooter alignWithMargins="0">
    <oddFooter xml:space="preserve">&amp;L&amp;"Times New Roman CE,Obyčejné"&amp;9Rozpočet na rok 2012 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SheetLayoutView="100" workbookViewId="0" topLeftCell="A1">
      <selection activeCell="H35" sqref="H35"/>
    </sheetView>
  </sheetViews>
  <sheetFormatPr defaultColWidth="9.00390625" defaultRowHeight="12.75"/>
  <cols>
    <col min="1" max="1" width="49.125" style="737" customWidth="1"/>
    <col min="2" max="2" width="18.25390625" style="737" customWidth="1"/>
    <col min="3" max="3" width="18.375" style="737" hidden="1" customWidth="1"/>
    <col min="4" max="4" width="16.375" style="737" customWidth="1"/>
    <col min="5" max="5" width="15.25390625" style="737" customWidth="1"/>
    <col min="6" max="16384" width="9.125" style="737" customWidth="1"/>
  </cols>
  <sheetData>
    <row r="1" spans="1:6" ht="34.5" customHeight="1">
      <c r="A1" s="1430" t="s">
        <v>667</v>
      </c>
      <c r="B1" s="1431"/>
      <c r="C1" s="1431"/>
      <c r="D1" s="1431"/>
      <c r="E1" s="736" t="s">
        <v>666</v>
      </c>
      <c r="F1" s="1090"/>
    </row>
    <row r="2" spans="1:6" ht="40.5" customHeight="1" thickBot="1">
      <c r="A2" s="1091" t="s">
        <v>689</v>
      </c>
      <c r="B2" s="485" t="s">
        <v>174</v>
      </c>
      <c r="C2" s="738" t="s">
        <v>332</v>
      </c>
      <c r="D2" s="485" t="s">
        <v>175</v>
      </c>
      <c r="E2" s="484" t="s">
        <v>116</v>
      </c>
      <c r="F2" s="1090"/>
    </row>
    <row r="3" spans="1:6" ht="33" customHeight="1" hidden="1" thickBot="1">
      <c r="A3" s="1185"/>
      <c r="B3" s="1186"/>
      <c r="C3" s="1092"/>
      <c r="D3" s="1186"/>
      <c r="E3" s="1187"/>
      <c r="F3" s="1090"/>
    </row>
    <row r="4" spans="1:6" ht="16.5" customHeight="1" thickTop="1">
      <c r="A4" s="113" t="s">
        <v>85</v>
      </c>
      <c r="B4" s="1191"/>
      <c r="C4" s="1188"/>
      <c r="D4" s="1206">
        <v>97000</v>
      </c>
      <c r="E4" s="1201">
        <f>SUM(B4:D4)</f>
        <v>97000</v>
      </c>
      <c r="F4" s="1090"/>
    </row>
    <row r="5" spans="1:10" ht="16.5" customHeight="1">
      <c r="A5" s="1189" t="s">
        <v>123</v>
      </c>
      <c r="B5" s="1192">
        <v>500</v>
      </c>
      <c r="C5" s="487"/>
      <c r="D5" s="1207"/>
      <c r="E5" s="1202">
        <f>SUM(B5:D5)</f>
        <v>500</v>
      </c>
      <c r="F5" s="1090"/>
      <c r="I5" s="739"/>
      <c r="J5" s="739"/>
    </row>
    <row r="6" spans="1:6" ht="15.75" customHeight="1">
      <c r="A6" s="1190">
        <v>501</v>
      </c>
      <c r="B6" s="1193">
        <f>SUM(B3:B5)</f>
        <v>500</v>
      </c>
      <c r="C6" s="740">
        <f>SUM(C3:C5)</f>
        <v>0</v>
      </c>
      <c r="D6" s="1208">
        <f>SUM(D3:D5)</f>
        <v>97000</v>
      </c>
      <c r="E6" s="1203">
        <f>SUM(E4:E5)</f>
        <v>97500</v>
      </c>
      <c r="F6" s="1090" t="s">
        <v>215</v>
      </c>
    </row>
    <row r="7" spans="1:6" ht="0.75" customHeight="1" hidden="1">
      <c r="A7" s="1189"/>
      <c r="B7" s="1192"/>
      <c r="C7" s="487"/>
      <c r="D7" s="1207"/>
      <c r="E7" s="1203"/>
      <c r="F7" s="1090"/>
    </row>
    <row r="8" spans="1:6" ht="16.5" customHeight="1">
      <c r="A8" s="1189" t="s">
        <v>333</v>
      </c>
      <c r="B8" s="1192"/>
      <c r="C8" s="487"/>
      <c r="D8" s="1207">
        <v>3000</v>
      </c>
      <c r="E8" s="1202">
        <f aca="true" t="shared" si="0" ref="E8:E13">SUM(B8:D8)</f>
        <v>3000</v>
      </c>
      <c r="F8" s="1090"/>
    </row>
    <row r="9" spans="1:6" ht="16.5" customHeight="1">
      <c r="A9" s="1189" t="s">
        <v>125</v>
      </c>
      <c r="B9" s="1192">
        <v>9000</v>
      </c>
      <c r="C9" s="487"/>
      <c r="D9" s="1207"/>
      <c r="E9" s="1202">
        <f t="shared" si="0"/>
        <v>9000</v>
      </c>
      <c r="F9" s="1090"/>
    </row>
    <row r="10" spans="1:6" ht="16.5" customHeight="1">
      <c r="A10" s="1189" t="s">
        <v>86</v>
      </c>
      <c r="B10" s="1192"/>
      <c r="C10" s="487"/>
      <c r="D10" s="1207">
        <v>2300</v>
      </c>
      <c r="E10" s="1202">
        <f>SUM(B10:D10)</f>
        <v>2300</v>
      </c>
      <c r="F10" s="1090"/>
    </row>
    <row r="11" spans="1:6" ht="16.5" customHeight="1" hidden="1">
      <c r="A11" s="1189" t="s">
        <v>188</v>
      </c>
      <c r="B11" s="1192"/>
      <c r="C11" s="487"/>
      <c r="D11" s="1207"/>
      <c r="E11" s="1202">
        <f t="shared" si="0"/>
        <v>0</v>
      </c>
      <c r="F11" s="1090"/>
    </row>
    <row r="12" spans="1:6" ht="16.5" customHeight="1" hidden="1">
      <c r="A12" s="1189" t="s">
        <v>334</v>
      </c>
      <c r="B12" s="1192"/>
      <c r="C12" s="487"/>
      <c r="D12" s="1207"/>
      <c r="E12" s="1202">
        <f t="shared" si="0"/>
        <v>0</v>
      </c>
      <c r="F12" s="1090"/>
    </row>
    <row r="13" spans="1:6" ht="16.5" customHeight="1">
      <c r="A13" s="1189" t="s">
        <v>216</v>
      </c>
      <c r="B13" s="1192">
        <v>6000</v>
      </c>
      <c r="C13" s="487"/>
      <c r="D13" s="1207"/>
      <c r="E13" s="1202">
        <f t="shared" si="0"/>
        <v>6000</v>
      </c>
      <c r="F13" s="1090"/>
    </row>
    <row r="14" spans="1:6" ht="16.5" customHeight="1">
      <c r="A14" s="1190">
        <v>502</v>
      </c>
      <c r="B14" s="1193">
        <f>SUM(B8:B13)</f>
        <v>15000</v>
      </c>
      <c r="C14" s="740">
        <f>SUM(C8:C13)</f>
        <v>0</v>
      </c>
      <c r="D14" s="1208">
        <f>SUM(D8:D13)</f>
        <v>5300</v>
      </c>
      <c r="E14" s="1203">
        <f>SUM(E8:E13)</f>
        <v>20300</v>
      </c>
      <c r="F14" s="1090"/>
    </row>
    <row r="15" spans="1:6" ht="0.75" customHeight="1" hidden="1">
      <c r="A15" s="1190"/>
      <c r="B15" s="1193"/>
      <c r="C15" s="740"/>
      <c r="D15" s="1208"/>
      <c r="E15" s="1203"/>
      <c r="F15" s="1090"/>
    </row>
    <row r="16" spans="1:6" ht="16.5" customHeight="1">
      <c r="A16" s="1189" t="s">
        <v>87</v>
      </c>
      <c r="B16" s="1192">
        <v>2280</v>
      </c>
      <c r="C16" s="487"/>
      <c r="D16" s="1207">
        <v>23350</v>
      </c>
      <c r="E16" s="1202">
        <f>SUM(B16:D16)</f>
        <v>25630</v>
      </c>
      <c r="F16" s="1090"/>
    </row>
    <row r="17" spans="1:7" ht="16.5" customHeight="1">
      <c r="A17" s="1189" t="s">
        <v>81</v>
      </c>
      <c r="B17" s="1192">
        <v>822</v>
      </c>
      <c r="C17" s="487"/>
      <c r="D17" s="1207">
        <v>9500</v>
      </c>
      <c r="E17" s="1202">
        <f>SUM(B17:D17)</f>
        <v>10322</v>
      </c>
      <c r="F17" s="1090"/>
      <c r="G17" s="741"/>
    </row>
    <row r="18" spans="1:6" ht="16.5" customHeight="1">
      <c r="A18" s="1189" t="s">
        <v>335</v>
      </c>
      <c r="B18" s="1192"/>
      <c r="C18" s="487"/>
      <c r="D18" s="1207">
        <v>900</v>
      </c>
      <c r="E18" s="1202">
        <f>SUM(B18:D18)</f>
        <v>900</v>
      </c>
      <c r="F18" s="1090"/>
    </row>
    <row r="19" spans="1:8" ht="16.5" customHeight="1">
      <c r="A19" s="1189" t="s">
        <v>336</v>
      </c>
      <c r="B19" s="1192">
        <v>170</v>
      </c>
      <c r="C19" s="487"/>
      <c r="D19" s="1207"/>
      <c r="E19" s="1202">
        <f>SUM(B19:D19)</f>
        <v>170</v>
      </c>
      <c r="F19" s="1090"/>
      <c r="H19" s="741"/>
    </row>
    <row r="20" spans="1:6" ht="16.5" customHeight="1">
      <c r="A20" s="1190">
        <v>503</v>
      </c>
      <c r="B20" s="1193">
        <f>SUM(B16:B19)</f>
        <v>3272</v>
      </c>
      <c r="C20" s="740">
        <f>SUM(C16:C19)</f>
        <v>0</v>
      </c>
      <c r="D20" s="1208">
        <f>SUM(D16:D19)</f>
        <v>33750</v>
      </c>
      <c r="E20" s="1203">
        <f>SUM(E16:E19)</f>
        <v>37022</v>
      </c>
      <c r="F20" s="1090"/>
    </row>
    <row r="21" spans="1:6" ht="16.5" customHeight="1">
      <c r="A21" s="1189" t="s">
        <v>219</v>
      </c>
      <c r="B21" s="1194">
        <v>1</v>
      </c>
      <c r="C21" s="449"/>
      <c r="D21" s="1209">
        <v>1</v>
      </c>
      <c r="E21" s="1202">
        <f>SUM(B21:D21)</f>
        <v>2</v>
      </c>
      <c r="F21" s="1090"/>
    </row>
    <row r="22" spans="1:6" ht="16.5" customHeight="1">
      <c r="A22" s="1190">
        <v>513</v>
      </c>
      <c r="B22" s="1193">
        <f>SUM(B21)</f>
        <v>1</v>
      </c>
      <c r="C22" s="740">
        <f>SUM(C21)</f>
        <v>0</v>
      </c>
      <c r="D22" s="1208">
        <f>SUM(D21)</f>
        <v>1</v>
      </c>
      <c r="E22" s="1203">
        <f>SUM(E21:E21)</f>
        <v>2</v>
      </c>
      <c r="F22" s="1090"/>
    </row>
    <row r="23" spans="1:6" ht="16.5" customHeight="1">
      <c r="A23" s="1189" t="s">
        <v>39</v>
      </c>
      <c r="B23" s="1192"/>
      <c r="C23" s="487"/>
      <c r="D23" s="1207">
        <v>50</v>
      </c>
      <c r="E23" s="1202">
        <f>SUM(B23:D23)</f>
        <v>50</v>
      </c>
      <c r="F23" s="1090"/>
    </row>
    <row r="24" spans="1:6" ht="16.5" customHeight="1">
      <c r="A24" s="1189" t="s">
        <v>297</v>
      </c>
      <c r="B24" s="1192">
        <v>1000</v>
      </c>
      <c r="C24" s="487"/>
      <c r="D24" s="1207">
        <v>400</v>
      </c>
      <c r="E24" s="1202">
        <f>SUM(B24:D24)</f>
        <v>1400</v>
      </c>
      <c r="F24" s="1090"/>
    </row>
    <row r="25" spans="1:6" ht="16.5" customHeight="1">
      <c r="A25" s="1189" t="s">
        <v>90</v>
      </c>
      <c r="B25" s="1192"/>
      <c r="C25" s="487"/>
      <c r="D25" s="1207">
        <v>50</v>
      </c>
      <c r="E25" s="1202">
        <f>SUM(B25:D25)</f>
        <v>50</v>
      </c>
      <c r="F25" s="1090"/>
    </row>
    <row r="26" spans="1:6" ht="16.5" customHeight="1">
      <c r="A26" s="1189" t="s">
        <v>337</v>
      </c>
      <c r="B26" s="1192">
        <v>300</v>
      </c>
      <c r="C26" s="487"/>
      <c r="D26" s="1207">
        <v>1500</v>
      </c>
      <c r="E26" s="1202">
        <f>SUM(B26:D26)</f>
        <v>1800</v>
      </c>
      <c r="F26" s="1090"/>
    </row>
    <row r="27" spans="1:6" ht="16.5" customHeight="1">
      <c r="A27" s="1190">
        <v>516</v>
      </c>
      <c r="B27" s="1193">
        <f>SUM(B23:B26)</f>
        <v>1300</v>
      </c>
      <c r="C27" s="740">
        <f>SUM(C23:C26)</f>
        <v>0</v>
      </c>
      <c r="D27" s="1208">
        <f>SUM(D23:D26)</f>
        <v>2000</v>
      </c>
      <c r="E27" s="1203">
        <f>SUM(E23:E26)</f>
        <v>3300</v>
      </c>
      <c r="F27" s="1090"/>
    </row>
    <row r="28" spans="1:6" ht="16.5" customHeight="1">
      <c r="A28" s="1189" t="s">
        <v>67</v>
      </c>
      <c r="B28" s="1192">
        <v>700</v>
      </c>
      <c r="C28" s="487"/>
      <c r="D28" s="1207">
        <v>700</v>
      </c>
      <c r="E28" s="1202">
        <f>SUM(B28:D28)</f>
        <v>1400</v>
      </c>
      <c r="F28" s="1090"/>
    </row>
    <row r="29" spans="1:6" ht="16.5" customHeight="1">
      <c r="A29" s="1189" t="s">
        <v>217</v>
      </c>
      <c r="B29" s="1192">
        <v>30</v>
      </c>
      <c r="C29" s="487"/>
      <c r="D29" s="1207">
        <v>20</v>
      </c>
      <c r="E29" s="1202">
        <f>SUM(B29:D29)</f>
        <v>50</v>
      </c>
      <c r="F29" s="1090"/>
    </row>
    <row r="30" spans="1:6" ht="16.5" customHeight="1">
      <c r="A30" s="1189" t="s">
        <v>338</v>
      </c>
      <c r="B30" s="1192"/>
      <c r="C30" s="487"/>
      <c r="D30" s="1207">
        <v>600</v>
      </c>
      <c r="E30" s="1202">
        <f>SUM(B30:D30)</f>
        <v>600</v>
      </c>
      <c r="F30" s="1090"/>
    </row>
    <row r="31" spans="1:6" ht="16.5" customHeight="1">
      <c r="A31" s="1190">
        <v>517</v>
      </c>
      <c r="B31" s="1193">
        <f>SUM(B28:B30)</f>
        <v>730</v>
      </c>
      <c r="C31" s="740"/>
      <c r="D31" s="1208">
        <f>SUM(D28:D30)</f>
        <v>1320</v>
      </c>
      <c r="E31" s="1203">
        <f>SUM(E28:E30)</f>
        <v>2050</v>
      </c>
      <c r="F31" s="1090"/>
    </row>
    <row r="32" spans="1:6" ht="16.5" customHeight="1">
      <c r="A32" s="1189" t="s">
        <v>299</v>
      </c>
      <c r="B32" s="1192"/>
      <c r="C32" s="487"/>
      <c r="D32" s="1207">
        <v>10</v>
      </c>
      <c r="E32" s="1202">
        <v>10</v>
      </c>
      <c r="F32" s="1090"/>
    </row>
    <row r="33" spans="1:6" ht="16.5" customHeight="1">
      <c r="A33" s="1190">
        <v>519</v>
      </c>
      <c r="B33" s="1192">
        <f>SUM(B32)</f>
        <v>0</v>
      </c>
      <c r="C33" s="487">
        <f>SUM(C32)</f>
        <v>0</v>
      </c>
      <c r="D33" s="1207">
        <f>SUM(D32)</f>
        <v>10</v>
      </c>
      <c r="E33" s="1203">
        <v>10</v>
      </c>
      <c r="F33" s="1090"/>
    </row>
    <row r="34" spans="1:6" ht="16.5" customHeight="1">
      <c r="A34" s="1189" t="s">
        <v>269</v>
      </c>
      <c r="B34" s="1192">
        <v>100</v>
      </c>
      <c r="C34" s="487"/>
      <c r="D34" s="1207">
        <v>700</v>
      </c>
      <c r="E34" s="1202">
        <f>SUM(B34:D34)</f>
        <v>800</v>
      </c>
      <c r="F34" s="1090"/>
    </row>
    <row r="35" spans="1:6" ht="16.5" customHeight="1">
      <c r="A35" s="1189" t="s">
        <v>665</v>
      </c>
      <c r="B35" s="1192"/>
      <c r="C35" s="487"/>
      <c r="D35" s="1207">
        <v>100</v>
      </c>
      <c r="E35" s="1202">
        <f>SUM(B35:D35)</f>
        <v>100</v>
      </c>
      <c r="F35" s="1090"/>
    </row>
    <row r="36" spans="1:6" ht="15.75" customHeight="1" thickBot="1">
      <c r="A36" s="1190">
        <v>542</v>
      </c>
      <c r="B36" s="1193">
        <f>SUM(B34:B35)</f>
        <v>100</v>
      </c>
      <c r="C36" s="740">
        <f>SUM(C34:C35)</f>
        <v>0</v>
      </c>
      <c r="D36" s="1208">
        <f>SUM(D34:D35)</f>
        <v>800</v>
      </c>
      <c r="E36" s="1203">
        <f>SUM(E34:E35)</f>
        <v>900</v>
      </c>
      <c r="F36" s="1090"/>
    </row>
    <row r="37" spans="1:6" ht="16.5" customHeight="1" hidden="1" thickTop="1">
      <c r="A37" s="1189"/>
      <c r="B37" s="1194"/>
      <c r="C37" s="449"/>
      <c r="D37" s="1209"/>
      <c r="E37" s="1202">
        <f>SUM(B37:D37)</f>
        <v>0</v>
      </c>
      <c r="F37" s="1090"/>
    </row>
    <row r="38" spans="1:6" ht="16.5" customHeight="1" hidden="1">
      <c r="A38" s="1189" t="s">
        <v>339</v>
      </c>
      <c r="B38" s="1194"/>
      <c r="C38" s="449"/>
      <c r="D38" s="1209"/>
      <c r="E38" s="1203"/>
      <c r="F38" s="1090"/>
    </row>
    <row r="39" spans="1:6" ht="16.5" customHeight="1" hidden="1">
      <c r="A39" s="1195" t="s">
        <v>340</v>
      </c>
      <c r="B39" s="1196">
        <f>SUM(B38)</f>
        <v>0</v>
      </c>
      <c r="C39" s="1197">
        <f>SUM(C38)</f>
        <v>0</v>
      </c>
      <c r="D39" s="1210">
        <f>SUM(D38)</f>
        <v>0</v>
      </c>
      <c r="E39" s="1204">
        <f>SUM(E38)</f>
        <v>0</v>
      </c>
      <c r="F39" s="1090"/>
    </row>
    <row r="40" spans="1:6" ht="27.75" customHeight="1" thickTop="1">
      <c r="A40" s="1200" t="s">
        <v>36</v>
      </c>
      <c r="B40" s="1198">
        <f>SUM(+B36+B33+B31+B27+B22+B20+B14+B6)</f>
        <v>20903</v>
      </c>
      <c r="C40" s="1199">
        <f>SUM(+C36+C33+C31+C27+C22+C20+C14+C6)</f>
        <v>0</v>
      </c>
      <c r="D40" s="1211">
        <f>SUM(+D36+D33+D31+D27+D22+D20+D14+D6)</f>
        <v>140181</v>
      </c>
      <c r="E40" s="1205">
        <f>SUM(+E36+E33+E31+E27+E22+E20+E14+E6)</f>
        <v>161084</v>
      </c>
      <c r="F40" s="1093"/>
    </row>
    <row r="41" spans="1:6" ht="12.75">
      <c r="A41" s="1090"/>
      <c r="B41" s="1090"/>
      <c r="C41" s="1090"/>
      <c r="D41" s="1090" t="s">
        <v>340</v>
      </c>
      <c r="E41" s="1090"/>
      <c r="F41" s="1090"/>
    </row>
    <row r="42" spans="1:6" ht="12.75">
      <c r="A42" s="1090"/>
      <c r="B42" s="1090"/>
      <c r="C42" s="1090"/>
      <c r="D42" s="1090"/>
      <c r="E42" s="1090"/>
      <c r="F42" s="1090"/>
    </row>
  </sheetData>
  <sheetProtection/>
  <mergeCells count="1">
    <mergeCell ref="A1:D1"/>
  </mergeCells>
  <printOptions horizontalCentered="1"/>
  <pageMargins left="0.31496062992125984" right="0.2755905511811024" top="0.5511811023622047" bottom="0.984251968503937" header="0.5118110236220472" footer="0.5118110236220472"/>
  <pageSetup horizontalDpi="600" verticalDpi="600" orientation="portrait" paperSize="9" scale="89" r:id="rId1"/>
  <headerFooter alignWithMargins="0">
    <oddFooter xml:space="preserve">&amp;L&amp;"Times New Roman,Obyčejné"&amp;9Rozpočet na rok 2012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0"/>
  <sheetViews>
    <sheetView view="pageBreakPreview" zoomScaleNormal="110" zoomScaleSheetLayoutView="100" zoomScalePageLayoutView="0" workbookViewId="0" topLeftCell="A1">
      <pane ySplit="4" topLeftCell="A29" activePane="bottomLeft" state="frozen"/>
      <selection pane="topLeft" activeCell="A1" sqref="A1"/>
      <selection pane="bottomLeft" activeCell="G46" sqref="G46"/>
    </sheetView>
  </sheetViews>
  <sheetFormatPr defaultColWidth="9.00390625" defaultRowHeight="12.75"/>
  <cols>
    <col min="1" max="1" width="17.625" style="813" customWidth="1"/>
    <col min="2" max="2" width="11.00390625" style="813" customWidth="1"/>
    <col min="3" max="3" width="42.75390625" style="813" customWidth="1"/>
    <col min="4" max="4" width="14.875" style="813" customWidth="1"/>
    <col min="5" max="5" width="13.875" style="813" customWidth="1"/>
    <col min="6" max="6" width="13.25390625" style="813" customWidth="1"/>
    <col min="7" max="7" width="15.25390625" style="813" customWidth="1"/>
    <col min="8" max="9" width="9.125" style="813" customWidth="1"/>
    <col min="10" max="10" width="10.75390625" style="813" bestFit="1" customWidth="1"/>
    <col min="11" max="16384" width="9.125" style="813" customWidth="1"/>
  </cols>
  <sheetData>
    <row r="1" spans="1:7" ht="40.5" customHeight="1">
      <c r="A1" s="1297" t="s">
        <v>27</v>
      </c>
      <c r="B1" s="1298"/>
      <c r="C1" s="1298"/>
      <c r="D1" s="1298"/>
      <c r="E1" s="1298"/>
      <c r="F1" s="1298"/>
      <c r="G1" s="594" t="s">
        <v>501</v>
      </c>
    </row>
    <row r="2" spans="1:8" ht="30" customHeight="1">
      <c r="A2" s="1305" t="s">
        <v>536</v>
      </c>
      <c r="B2" s="1306"/>
      <c r="C2" s="1269"/>
      <c r="D2" s="1301" t="s">
        <v>417</v>
      </c>
      <c r="E2" s="1302"/>
      <c r="F2" s="1302"/>
      <c r="G2" s="1303"/>
      <c r="H2" s="597"/>
    </row>
    <row r="3" spans="1:8" ht="21" customHeight="1">
      <c r="A3" s="1276" t="s">
        <v>534</v>
      </c>
      <c r="B3" s="1307" t="s">
        <v>535</v>
      </c>
      <c r="C3" s="1269"/>
      <c r="D3" s="1269" t="s">
        <v>680</v>
      </c>
      <c r="E3" s="1269"/>
      <c r="F3" s="1269"/>
      <c r="G3" s="1267" t="s">
        <v>192</v>
      </c>
      <c r="H3" s="597"/>
    </row>
    <row r="4" spans="1:8" ht="23.25" customHeight="1">
      <c r="A4" s="1295"/>
      <c r="B4" s="588" t="s">
        <v>537</v>
      </c>
      <c r="C4" s="589" t="s">
        <v>538</v>
      </c>
      <c r="D4" s="823" t="s">
        <v>79</v>
      </c>
      <c r="E4" s="823" t="s">
        <v>143</v>
      </c>
      <c r="F4" s="823" t="s">
        <v>80</v>
      </c>
      <c r="G4" s="1304"/>
      <c r="H4" s="597"/>
    </row>
    <row r="5" spans="1:8" ht="18.75" customHeight="1">
      <c r="A5" s="1294" t="s">
        <v>544</v>
      </c>
      <c r="B5" s="592" t="s">
        <v>539</v>
      </c>
      <c r="C5" s="593" t="s">
        <v>540</v>
      </c>
      <c r="D5" s="1225">
        <f>'0134, 0143,'!C5</f>
        <v>1200</v>
      </c>
      <c r="E5" s="591"/>
      <c r="F5" s="1226"/>
      <c r="G5" s="837">
        <f aca="true" t="shared" si="0" ref="G5:G13">SUM(D5:F5)</f>
        <v>1200</v>
      </c>
      <c r="H5" s="597"/>
    </row>
    <row r="6" spans="1:8" ht="18.75" customHeight="1">
      <c r="A6" s="1292"/>
      <c r="B6" s="592" t="s">
        <v>517</v>
      </c>
      <c r="C6" s="593" t="s">
        <v>541</v>
      </c>
      <c r="D6" s="1227">
        <f>'0134, 0143,'!C11</f>
        <v>500</v>
      </c>
      <c r="E6" s="592"/>
      <c r="F6" s="1228"/>
      <c r="G6" s="837">
        <f t="shared" si="0"/>
        <v>500</v>
      </c>
      <c r="H6" s="597"/>
    </row>
    <row r="7" spans="1:8" ht="18.75" customHeight="1">
      <c r="A7" s="1292"/>
      <c r="B7" s="592" t="s">
        <v>513</v>
      </c>
      <c r="C7" s="593" t="s">
        <v>542</v>
      </c>
      <c r="D7" s="1227">
        <f>'0144,0145'!D12</f>
        <v>234.2</v>
      </c>
      <c r="E7" s="592"/>
      <c r="F7" s="1228"/>
      <c r="G7" s="837">
        <f t="shared" si="0"/>
        <v>234.2</v>
      </c>
      <c r="H7" s="597"/>
    </row>
    <row r="8" spans="1:8" ht="18.75" customHeight="1">
      <c r="A8" s="1292"/>
      <c r="B8" s="819" t="s">
        <v>515</v>
      </c>
      <c r="C8" s="820" t="s">
        <v>543</v>
      </c>
      <c r="D8" s="1229">
        <f>'0144,0145'!C21</f>
        <v>4820</v>
      </c>
      <c r="E8" s="819"/>
      <c r="F8" s="1230"/>
      <c r="G8" s="839">
        <f t="shared" si="0"/>
        <v>4820</v>
      </c>
      <c r="H8" s="597"/>
    </row>
    <row r="9" spans="1:8" ht="18.75" customHeight="1">
      <c r="A9" s="1293"/>
      <c r="B9" s="1285" t="s">
        <v>552</v>
      </c>
      <c r="C9" s="1296"/>
      <c r="D9" s="1231">
        <f>SUM(D5:D8)</f>
        <v>6754.2</v>
      </c>
      <c r="E9" s="841"/>
      <c r="F9" s="1232"/>
      <c r="G9" s="842">
        <f t="shared" si="0"/>
        <v>6754.2</v>
      </c>
      <c r="H9" s="597"/>
    </row>
    <row r="10" spans="1:8" ht="18.75" customHeight="1">
      <c r="A10" s="1282" t="s">
        <v>548</v>
      </c>
      <c r="B10" s="592" t="s">
        <v>514</v>
      </c>
      <c r="C10" s="593" t="s">
        <v>545</v>
      </c>
      <c r="D10" s="1227">
        <f>('0241Ž. 0241 D,0242'!H18-50)+('0241Ž. 0241 D,0242'!I40-'0241Ž. 0241 D,0242'!I39)-400</f>
        <v>67705</v>
      </c>
      <c r="E10" s="815">
        <f>'0241Ž. 0241 D,0242'!H17+'0241Ž. 0241 D,0242'!I39</f>
        <v>8180</v>
      </c>
      <c r="F10" s="1233">
        <f>'0241Ž. 0241 D,0242'!D14</f>
        <v>400</v>
      </c>
      <c r="G10" s="837">
        <f t="shared" si="0"/>
        <v>76285</v>
      </c>
      <c r="H10" s="597"/>
    </row>
    <row r="11" spans="1:8" ht="18.75" customHeight="1">
      <c r="A11" s="1292"/>
      <c r="B11" s="819" t="s">
        <v>546</v>
      </c>
      <c r="C11" s="820" t="s">
        <v>547</v>
      </c>
      <c r="D11" s="1234"/>
      <c r="E11" s="838">
        <f>'0241Ž. 0241 D,0242'!D45</f>
        <v>16500</v>
      </c>
      <c r="F11" s="1230"/>
      <c r="G11" s="839">
        <f t="shared" si="0"/>
        <v>16500</v>
      </c>
      <c r="H11" s="597"/>
    </row>
    <row r="12" spans="1:8" ht="18.75" customHeight="1">
      <c r="A12" s="1293"/>
      <c r="B12" s="1285" t="s">
        <v>552</v>
      </c>
      <c r="C12" s="1296"/>
      <c r="D12" s="1231">
        <f>SUM(D10:D11)</f>
        <v>67705</v>
      </c>
      <c r="E12" s="840">
        <f>SUM(E10:E11)</f>
        <v>24680</v>
      </c>
      <c r="F12" s="1235">
        <f>SUM(F10:F11)</f>
        <v>400</v>
      </c>
      <c r="G12" s="595">
        <f t="shared" si="0"/>
        <v>92785</v>
      </c>
      <c r="H12" s="597"/>
    </row>
    <row r="13" spans="1:8" ht="18.75" customHeight="1">
      <c r="A13" s="1282" t="s">
        <v>549</v>
      </c>
      <c r="B13" s="819" t="s">
        <v>522</v>
      </c>
      <c r="C13" s="820" t="s">
        <v>545</v>
      </c>
      <c r="D13" s="1229">
        <f>' 0341'!F19</f>
        <v>600</v>
      </c>
      <c r="E13" s="819"/>
      <c r="F13" s="1230"/>
      <c r="G13" s="839">
        <f t="shared" si="0"/>
        <v>600</v>
      </c>
      <c r="H13" s="597"/>
    </row>
    <row r="14" spans="1:8" ht="18.75" customHeight="1">
      <c r="A14" s="1293"/>
      <c r="B14" s="1285" t="s">
        <v>552</v>
      </c>
      <c r="C14" s="1286"/>
      <c r="D14" s="1231">
        <f>SUM(D13)</f>
        <v>600</v>
      </c>
      <c r="E14" s="841"/>
      <c r="F14" s="1232"/>
      <c r="G14" s="595">
        <f aca="true" t="shared" si="1" ref="G14:G53">SUM(D14:F14)</f>
        <v>600</v>
      </c>
      <c r="H14" s="597"/>
    </row>
    <row r="15" spans="1:8" ht="18.75" customHeight="1">
      <c r="A15" s="1282" t="s">
        <v>554</v>
      </c>
      <c r="B15" s="592" t="s">
        <v>550</v>
      </c>
      <c r="C15" s="593" t="s">
        <v>551</v>
      </c>
      <c r="D15" s="1236">
        <f>'0440'!E29-'0440'!E19+'0440'!E41+'04 (ZŠ,MŠ)'!E33-'0440'!E28</f>
        <v>119465.69999999998</v>
      </c>
      <c r="E15" s="816">
        <f>'0440'!E28</f>
        <v>95.3</v>
      </c>
      <c r="F15" s="1233">
        <f>'0440'!E19</f>
        <v>1030</v>
      </c>
      <c r="G15" s="837">
        <f t="shared" si="1"/>
        <v>120590.99999999999</v>
      </c>
      <c r="H15" s="597"/>
    </row>
    <row r="16" spans="1:8" ht="18.75" customHeight="1">
      <c r="A16" s="1292"/>
      <c r="B16" s="592" t="s">
        <v>516</v>
      </c>
      <c r="C16" s="593" t="s">
        <v>545</v>
      </c>
      <c r="D16" s="1237"/>
      <c r="E16" s="815">
        <f>'0441, 0442, '!C23</f>
        <v>3900</v>
      </c>
      <c r="F16" s="1228"/>
      <c r="G16" s="837">
        <f t="shared" si="1"/>
        <v>3900</v>
      </c>
      <c r="H16" s="597"/>
    </row>
    <row r="17" spans="1:8" ht="18.75" customHeight="1">
      <c r="A17" s="1292"/>
      <c r="B17" s="819" t="s">
        <v>553</v>
      </c>
      <c r="C17" s="820" t="s">
        <v>547</v>
      </c>
      <c r="D17" s="1234"/>
      <c r="E17" s="838">
        <f>'0441, 0442, '!E30</f>
        <v>30920</v>
      </c>
      <c r="F17" s="1230"/>
      <c r="G17" s="839">
        <f t="shared" si="1"/>
        <v>30920</v>
      </c>
      <c r="H17" s="597"/>
    </row>
    <row r="18" spans="1:8" ht="18.75" customHeight="1">
      <c r="A18" s="1293"/>
      <c r="B18" s="1285" t="s">
        <v>552</v>
      </c>
      <c r="C18" s="1286"/>
      <c r="D18" s="1231">
        <f>SUM(D15:D17)</f>
        <v>119465.69999999998</v>
      </c>
      <c r="E18" s="840">
        <f>SUM(E15:E17)</f>
        <v>34915.3</v>
      </c>
      <c r="F18" s="1235">
        <f>SUM(F15:F17)</f>
        <v>1030</v>
      </c>
      <c r="G18" s="595">
        <f t="shared" si="1"/>
        <v>155411</v>
      </c>
      <c r="H18" s="597"/>
    </row>
    <row r="19" spans="1:8" ht="18.75" customHeight="1">
      <c r="A19" s="1282" t="s">
        <v>557</v>
      </c>
      <c r="B19" s="592" t="s">
        <v>555</v>
      </c>
      <c r="C19" s="593" t="s">
        <v>556</v>
      </c>
      <c r="D19" s="1227">
        <f>'05'!K31-'05'!K24+'0539'!G39+CSOP!C10</f>
        <v>26358</v>
      </c>
      <c r="E19" s="592"/>
      <c r="F19" s="1233">
        <f>'05'!K24</f>
        <v>2800</v>
      </c>
      <c r="G19" s="837">
        <f t="shared" si="1"/>
        <v>29158</v>
      </c>
      <c r="H19" s="597"/>
    </row>
    <row r="20" spans="1:8" ht="18.75" customHeight="1">
      <c r="A20" s="1292"/>
      <c r="B20" s="819" t="s">
        <v>521</v>
      </c>
      <c r="C20" s="820" t="s">
        <v>547</v>
      </c>
      <c r="D20" s="1234"/>
      <c r="E20" s="838">
        <f>'0542'!D5</f>
        <v>9410.8</v>
      </c>
      <c r="F20" s="1230"/>
      <c r="G20" s="839">
        <f t="shared" si="1"/>
        <v>9410.8</v>
      </c>
      <c r="H20" s="597"/>
    </row>
    <row r="21" spans="1:8" ht="18.75" customHeight="1">
      <c r="A21" s="1293"/>
      <c r="B21" s="1285" t="s">
        <v>552</v>
      </c>
      <c r="C21" s="1286"/>
      <c r="D21" s="1231">
        <f>SUM(D19:D20)</f>
        <v>26358</v>
      </c>
      <c r="E21" s="840">
        <f>SUM(E19:E20)</f>
        <v>9410.8</v>
      </c>
      <c r="F21" s="1235">
        <f>SUM(F19:F20)</f>
        <v>2800</v>
      </c>
      <c r="G21" s="595">
        <f t="shared" si="1"/>
        <v>38568.8</v>
      </c>
      <c r="H21" s="597"/>
    </row>
    <row r="22" spans="1:8" ht="18.75" customHeight="1">
      <c r="A22" s="1282" t="s">
        <v>568</v>
      </c>
      <c r="B22" s="592" t="s">
        <v>253</v>
      </c>
      <c r="C22" s="593" t="s">
        <v>558</v>
      </c>
      <c r="D22" s="1227">
        <f>'0608,0624, 0626'!C19</f>
        <v>317</v>
      </c>
      <c r="E22" s="592"/>
      <c r="F22" s="1228"/>
      <c r="G22" s="837">
        <f t="shared" si="1"/>
        <v>317</v>
      </c>
      <c r="H22" s="597"/>
    </row>
    <row r="23" spans="1:8" ht="18.75" customHeight="1">
      <c r="A23" s="1292"/>
      <c r="B23" s="592" t="s">
        <v>559</v>
      </c>
      <c r="C23" s="593" t="s">
        <v>584</v>
      </c>
      <c r="D23" s="1227">
        <f>'0608,0624, 0626'!C24</f>
        <v>4100</v>
      </c>
      <c r="E23" s="592"/>
      <c r="F23" s="1228"/>
      <c r="G23" s="837">
        <f t="shared" si="1"/>
        <v>4100</v>
      </c>
      <c r="H23" s="597"/>
    </row>
    <row r="24" spans="1:8" ht="18.75" customHeight="1">
      <c r="A24" s="1292"/>
      <c r="B24" s="592" t="s">
        <v>561</v>
      </c>
      <c r="C24" s="593" t="s">
        <v>562</v>
      </c>
      <c r="D24" s="1227">
        <f>'0608,0624, 0626'!C32</f>
        <v>265</v>
      </c>
      <c r="E24" s="592"/>
      <c r="F24" s="1228"/>
      <c r="G24" s="837">
        <f t="shared" si="1"/>
        <v>265</v>
      </c>
      <c r="H24" s="597"/>
    </row>
    <row r="25" spans="1:8" ht="18.75" customHeight="1">
      <c r="A25" s="1292"/>
      <c r="B25" s="592" t="s">
        <v>563</v>
      </c>
      <c r="C25" s="593" t="s">
        <v>540</v>
      </c>
      <c r="D25" s="1227">
        <f>'0634, 0638'!J26-'0634, 0638'!J16</f>
        <v>18037</v>
      </c>
      <c r="E25" s="592"/>
      <c r="F25" s="1233">
        <f>'0634, 0638'!J16</f>
        <v>400</v>
      </c>
      <c r="G25" s="837">
        <f t="shared" si="1"/>
        <v>18437</v>
      </c>
      <c r="H25" s="597"/>
    </row>
    <row r="26" spans="1:8" ht="18.75" customHeight="1">
      <c r="A26" s="1292"/>
      <c r="B26" s="592" t="s">
        <v>564</v>
      </c>
      <c r="C26" s="593" t="s">
        <v>565</v>
      </c>
      <c r="D26" s="1227">
        <f>'0634, 0638'!C31</f>
        <v>250</v>
      </c>
      <c r="E26" s="592"/>
      <c r="F26" s="1228"/>
      <c r="G26" s="837">
        <f t="shared" si="1"/>
        <v>250</v>
      </c>
      <c r="H26" s="597"/>
    </row>
    <row r="27" spans="1:8" ht="18.75" customHeight="1">
      <c r="A27" s="1292"/>
      <c r="B27" s="592" t="s">
        <v>566</v>
      </c>
      <c r="C27" s="593" t="s">
        <v>551</v>
      </c>
      <c r="D27" s="1227">
        <f>'0640,0642'!D30+'0640,0642'!J24-'0640,0642'!J16</f>
        <v>8872</v>
      </c>
      <c r="E27" s="592"/>
      <c r="F27" s="1233">
        <f>'0640,0642'!J16</f>
        <v>3245</v>
      </c>
      <c r="G27" s="837">
        <f t="shared" si="1"/>
        <v>12117</v>
      </c>
      <c r="H27" s="597"/>
    </row>
    <row r="28" spans="1:8" ht="18.75" customHeight="1">
      <c r="A28" s="1292"/>
      <c r="B28" s="819" t="s">
        <v>567</v>
      </c>
      <c r="C28" s="820" t="s">
        <v>547</v>
      </c>
      <c r="D28" s="1229">
        <f>'0640,0642'!D41-'0640,0642'!D40</f>
        <v>4000</v>
      </c>
      <c r="E28" s="838">
        <f>'0640,0642'!D40</f>
        <v>500</v>
      </c>
      <c r="F28" s="1230"/>
      <c r="G28" s="839">
        <f t="shared" si="1"/>
        <v>4500</v>
      </c>
      <c r="H28" s="597"/>
    </row>
    <row r="29" spans="1:8" ht="18.75" customHeight="1">
      <c r="A29" s="1293"/>
      <c r="B29" s="1285" t="s">
        <v>552</v>
      </c>
      <c r="C29" s="1286"/>
      <c r="D29" s="1231">
        <f>SUM(D22:D28)</f>
        <v>35841</v>
      </c>
      <c r="E29" s="840">
        <f>SUM(E22:E28)</f>
        <v>500</v>
      </c>
      <c r="F29" s="1235">
        <f>SUM(F22:F28)</f>
        <v>3645</v>
      </c>
      <c r="G29" s="595">
        <f t="shared" si="1"/>
        <v>39986</v>
      </c>
      <c r="H29" s="597"/>
    </row>
    <row r="30" spans="1:8" ht="18.75" customHeight="1">
      <c r="A30" s="1294" t="s">
        <v>572</v>
      </c>
      <c r="B30" s="591" t="s">
        <v>569</v>
      </c>
      <c r="C30" s="590" t="s">
        <v>570</v>
      </c>
      <c r="D30" s="1225">
        <f>'0737, 0739'!E18</f>
        <v>140</v>
      </c>
      <c r="E30" s="591"/>
      <c r="F30" s="1226"/>
      <c r="G30" s="843">
        <f t="shared" si="1"/>
        <v>140</v>
      </c>
      <c r="H30" s="597"/>
    </row>
    <row r="31" spans="1:8" ht="18.75" customHeight="1">
      <c r="A31" s="1292"/>
      <c r="B31" s="819" t="s">
        <v>571</v>
      </c>
      <c r="C31" s="820" t="s">
        <v>556</v>
      </c>
      <c r="D31" s="1229">
        <f>'0737, 0739'!D36-'0737, 0739'!D32</f>
        <v>2545</v>
      </c>
      <c r="E31" s="819"/>
      <c r="F31" s="1238">
        <f>'0737, 0739'!D32</f>
        <v>600</v>
      </c>
      <c r="G31" s="839">
        <f t="shared" si="1"/>
        <v>3145</v>
      </c>
      <c r="H31" s="597"/>
    </row>
    <row r="32" spans="1:8" ht="18.75" customHeight="1">
      <c r="A32" s="1293"/>
      <c r="B32" s="1285" t="s">
        <v>552</v>
      </c>
      <c r="C32" s="1286"/>
      <c r="D32" s="1231">
        <f>SUM(D30:D31)</f>
        <v>2685</v>
      </c>
      <c r="E32" s="841"/>
      <c r="F32" s="1235">
        <f>SUM(F30:F31)</f>
        <v>600</v>
      </c>
      <c r="G32" s="595">
        <f t="shared" si="1"/>
        <v>3285</v>
      </c>
      <c r="H32" s="597"/>
    </row>
    <row r="33" spans="1:8" ht="18.75" customHeight="1">
      <c r="A33" s="1282" t="s">
        <v>578</v>
      </c>
      <c r="B33" s="592" t="s">
        <v>593</v>
      </c>
      <c r="C33" s="596" t="s">
        <v>565</v>
      </c>
      <c r="D33" s="1227">
        <f>'0838,0839,0841,0842,0843, 0844,'!D21</f>
        <v>5</v>
      </c>
      <c r="E33" s="592"/>
      <c r="F33" s="1228"/>
      <c r="G33" s="837">
        <f t="shared" si="1"/>
        <v>5</v>
      </c>
      <c r="H33" s="597"/>
    </row>
    <row r="34" spans="1:8" ht="18.75" customHeight="1">
      <c r="A34" s="1283"/>
      <c r="B34" s="592" t="s">
        <v>573</v>
      </c>
      <c r="C34" s="593" t="s">
        <v>556</v>
      </c>
      <c r="D34" s="1227">
        <f>'0838,0839,0841,0842,0843, 0844,'!C26</f>
        <v>270</v>
      </c>
      <c r="E34" s="592"/>
      <c r="F34" s="1228"/>
      <c r="G34" s="837">
        <f t="shared" si="1"/>
        <v>270</v>
      </c>
      <c r="H34" s="597"/>
    </row>
    <row r="35" spans="1:8" ht="18.75" customHeight="1">
      <c r="A35" s="1283"/>
      <c r="B35" s="592" t="s">
        <v>574</v>
      </c>
      <c r="C35" s="593" t="s">
        <v>545</v>
      </c>
      <c r="D35" s="1227">
        <f>'0838,0839,0841,0842,0843, 0844,'!D31</f>
        <v>154.6</v>
      </c>
      <c r="E35" s="592"/>
      <c r="F35" s="1228"/>
      <c r="G35" s="837">
        <f t="shared" si="1"/>
        <v>154.6</v>
      </c>
      <c r="H35" s="597"/>
    </row>
    <row r="36" spans="1:8" ht="18.75" customHeight="1">
      <c r="A36" s="1283"/>
      <c r="B36" s="592" t="s">
        <v>575</v>
      </c>
      <c r="C36" s="593" t="s">
        <v>547</v>
      </c>
      <c r="D36" s="1227">
        <f>'0838,0839,0841,0842,0843, 0844,'!E50-'0838,0839,0841,0842,0843, 0844,'!E49</f>
        <v>4120</v>
      </c>
      <c r="E36" s="815">
        <f>'0838,0839,0841,0842,0843, 0844,'!E49</f>
        <v>2725.5</v>
      </c>
      <c r="F36" s="1228"/>
      <c r="G36" s="837">
        <f t="shared" si="1"/>
        <v>6845.5</v>
      </c>
      <c r="H36" s="592"/>
    </row>
    <row r="37" spans="1:8" ht="18.75" customHeight="1">
      <c r="A37" s="1283"/>
      <c r="B37" s="592" t="s">
        <v>576</v>
      </c>
      <c r="C37" s="593" t="s">
        <v>541</v>
      </c>
      <c r="D37" s="1227">
        <f>'0838,0839,0841,0842,0843, 0844,'!D55</f>
        <v>100</v>
      </c>
      <c r="E37" s="592"/>
      <c r="F37" s="1228"/>
      <c r="G37" s="837">
        <f t="shared" si="1"/>
        <v>100</v>
      </c>
      <c r="H37" s="597"/>
    </row>
    <row r="38" spans="1:8" ht="18.75" customHeight="1">
      <c r="A38" s="1283"/>
      <c r="B38" s="819" t="s">
        <v>577</v>
      </c>
      <c r="C38" s="820" t="s">
        <v>542</v>
      </c>
      <c r="D38" s="1229">
        <f>'0838,0839,0841,0842,0843, 0844,'!E67-'0838,0839,0841,0842,0843, 0844,'!E66-'0838,0839,0841,0842,0843, 0844,'!E64</f>
        <v>1000</v>
      </c>
      <c r="E38" s="819"/>
      <c r="F38" s="1230"/>
      <c r="G38" s="839">
        <f t="shared" si="1"/>
        <v>1000</v>
      </c>
      <c r="H38" s="597"/>
    </row>
    <row r="39" spans="1:8" ht="18.75" customHeight="1">
      <c r="A39" s="1284"/>
      <c r="B39" s="1285" t="s">
        <v>552</v>
      </c>
      <c r="C39" s="1286"/>
      <c r="D39" s="1231">
        <f>SUM(D33:D38)</f>
        <v>5649.6</v>
      </c>
      <c r="E39" s="840">
        <f>SUM(E33:E38)</f>
        <v>2725.5</v>
      </c>
      <c r="F39" s="1232"/>
      <c r="G39" s="595">
        <f t="shared" si="1"/>
        <v>8375.1</v>
      </c>
      <c r="H39" s="597"/>
    </row>
    <row r="40" spans="1:8" ht="18.75" customHeight="1">
      <c r="A40" s="1282" t="s">
        <v>589</v>
      </c>
      <c r="B40" s="592" t="s">
        <v>579</v>
      </c>
      <c r="C40" s="593" t="s">
        <v>580</v>
      </c>
      <c r="D40" s="1227">
        <f>'0909'!F10</f>
        <v>2850</v>
      </c>
      <c r="E40" s="592"/>
      <c r="F40" s="1228"/>
      <c r="G40" s="837">
        <f t="shared" si="1"/>
        <v>2850</v>
      </c>
      <c r="H40" s="597"/>
    </row>
    <row r="41" spans="1:8" ht="18.75" customHeight="1">
      <c r="A41" s="1292"/>
      <c r="B41" s="592" t="s">
        <v>254</v>
      </c>
      <c r="C41" s="593" t="s">
        <v>560</v>
      </c>
      <c r="D41" s="1227">
        <f>'0912'!D44-'0912'!D43</f>
        <v>58520</v>
      </c>
      <c r="E41" s="815">
        <f>'0912'!D43</f>
        <v>1920</v>
      </c>
      <c r="F41" s="1228"/>
      <c r="G41" s="837">
        <f t="shared" si="1"/>
        <v>60440</v>
      </c>
      <c r="H41" s="597"/>
    </row>
    <row r="42" spans="1:8" ht="18.75" customHeight="1">
      <c r="A42" s="1292"/>
      <c r="B42" s="592" t="s">
        <v>581</v>
      </c>
      <c r="C42" s="593" t="s">
        <v>584</v>
      </c>
      <c r="D42" s="1227">
        <f>'0924'!C29-'0924'!C27</f>
        <v>42902</v>
      </c>
      <c r="E42" s="815">
        <f>'0924'!C27</f>
        <v>1500</v>
      </c>
      <c r="F42" s="1228"/>
      <c r="G42" s="837">
        <f t="shared" si="1"/>
        <v>44402</v>
      </c>
      <c r="H42" s="597"/>
    </row>
    <row r="43" spans="1:8" ht="18.75" customHeight="1">
      <c r="A43" s="1292"/>
      <c r="B43" s="592" t="s">
        <v>255</v>
      </c>
      <c r="C43" s="593" t="s">
        <v>562</v>
      </c>
      <c r="D43" s="1227">
        <f>'0926'!E40</f>
        <v>161084</v>
      </c>
      <c r="E43" s="592"/>
      <c r="F43" s="1228"/>
      <c r="G43" s="837">
        <f t="shared" si="1"/>
        <v>161084</v>
      </c>
      <c r="H43" s="597"/>
    </row>
    <row r="44" spans="1:8" ht="18.75" customHeight="1">
      <c r="A44" s="1292"/>
      <c r="B44" s="592" t="s">
        <v>582</v>
      </c>
      <c r="C44" s="593" t="s">
        <v>583</v>
      </c>
      <c r="D44" s="1227">
        <f>'0926SF'!D11</f>
        <v>6277.5</v>
      </c>
      <c r="E44" s="592"/>
      <c r="F44" s="1228"/>
      <c r="G44" s="837">
        <f t="shared" si="1"/>
        <v>6277.5</v>
      </c>
      <c r="H44" s="597"/>
    </row>
    <row r="45" spans="1:8" ht="18.75" customHeight="1">
      <c r="A45" s="1292"/>
      <c r="B45" s="592" t="s">
        <v>585</v>
      </c>
      <c r="C45" s="593" t="s">
        <v>570</v>
      </c>
      <c r="D45" s="1227">
        <f>'0937, 0938, '!F9</f>
        <v>1000</v>
      </c>
      <c r="E45" s="592"/>
      <c r="F45" s="1228"/>
      <c r="G45" s="837">
        <f t="shared" si="1"/>
        <v>1000</v>
      </c>
      <c r="H45" s="597"/>
    </row>
    <row r="46" spans="1:8" ht="18.75" customHeight="1">
      <c r="A46" s="1292"/>
      <c r="B46" s="592" t="s">
        <v>586</v>
      </c>
      <c r="C46" s="593" t="s">
        <v>565</v>
      </c>
      <c r="D46" s="1227">
        <f>'0937, 0938, '!D30+'0937, 0938, '!C47+'0937, 0938, '!C54</f>
        <v>7802</v>
      </c>
      <c r="E46" s="592"/>
      <c r="F46" s="1228"/>
      <c r="G46" s="837">
        <f t="shared" si="1"/>
        <v>7802</v>
      </c>
      <c r="H46" s="597"/>
    </row>
    <row r="47" spans="1:8" ht="18.75" customHeight="1">
      <c r="A47" s="1292"/>
      <c r="B47" s="592" t="s">
        <v>587</v>
      </c>
      <c r="C47" s="593" t="s">
        <v>547</v>
      </c>
      <c r="D47" s="1237"/>
      <c r="E47" s="815">
        <f>'0942, 0944 '!C7</f>
        <v>2900</v>
      </c>
      <c r="F47" s="1228"/>
      <c r="G47" s="837">
        <f t="shared" si="1"/>
        <v>2900</v>
      </c>
      <c r="H47" s="597"/>
    </row>
    <row r="48" spans="1:8" ht="18.75" customHeight="1">
      <c r="A48" s="1292"/>
      <c r="B48" s="819" t="s">
        <v>588</v>
      </c>
      <c r="C48" s="820" t="s">
        <v>542</v>
      </c>
      <c r="D48" s="1229">
        <f>'0942, 0944 '!C12</f>
        <v>1500</v>
      </c>
      <c r="E48" s="819"/>
      <c r="F48" s="1230"/>
      <c r="G48" s="839">
        <f t="shared" si="1"/>
        <v>1500</v>
      </c>
      <c r="H48" s="597"/>
    </row>
    <row r="49" spans="1:8" ht="18.75" customHeight="1">
      <c r="A49" s="1293"/>
      <c r="B49" s="1285" t="s">
        <v>552</v>
      </c>
      <c r="C49" s="1286"/>
      <c r="D49" s="1231">
        <f>SUM(D40:D48)</f>
        <v>281935.5</v>
      </c>
      <c r="E49" s="840">
        <f>SUM(E40:E48)</f>
        <v>6320</v>
      </c>
      <c r="F49" s="1232"/>
      <c r="G49" s="595">
        <f t="shared" si="1"/>
        <v>288255.5</v>
      </c>
      <c r="H49" s="597"/>
    </row>
    <row r="50" spans="1:8" ht="18.75" customHeight="1">
      <c r="A50" s="1289" t="s">
        <v>591</v>
      </c>
      <c r="B50" s="799" t="s">
        <v>590</v>
      </c>
      <c r="C50" s="800" t="s">
        <v>580</v>
      </c>
      <c r="D50" s="1236">
        <f>'10'!E11-'10'!E10</f>
        <v>35308.5</v>
      </c>
      <c r="E50" s="799"/>
      <c r="F50" s="1239"/>
      <c r="G50" s="837">
        <f t="shared" si="1"/>
        <v>35308.5</v>
      </c>
      <c r="H50" s="597"/>
    </row>
    <row r="51" spans="1:8" ht="18.75" customHeight="1">
      <c r="A51" s="1290"/>
      <c r="B51" s="821" t="s">
        <v>256</v>
      </c>
      <c r="C51" s="822" t="s">
        <v>560</v>
      </c>
      <c r="D51" s="1240">
        <f>'10'!C16</f>
        <v>280</v>
      </c>
      <c r="E51" s="821"/>
      <c r="F51" s="1241"/>
      <c r="G51" s="839">
        <f t="shared" si="1"/>
        <v>280</v>
      </c>
      <c r="H51" s="597"/>
    </row>
    <row r="52" spans="1:8" ht="18.75" customHeight="1">
      <c r="A52" s="1291"/>
      <c r="B52" s="1287" t="s">
        <v>552</v>
      </c>
      <c r="C52" s="1288"/>
      <c r="D52" s="1242">
        <f>SUM(D50:D51)</f>
        <v>35588.5</v>
      </c>
      <c r="E52" s="844"/>
      <c r="F52" s="1243"/>
      <c r="G52" s="595">
        <f t="shared" si="1"/>
        <v>35588.5</v>
      </c>
      <c r="H52" s="597"/>
    </row>
    <row r="53" spans="1:8" ht="44.25" customHeight="1" thickBot="1">
      <c r="A53" s="1299" t="s">
        <v>592</v>
      </c>
      <c r="B53" s="1300"/>
      <c r="C53" s="1300"/>
      <c r="D53" s="1244">
        <f>D52+D49+D39+D32+D29+D21+D18+D14+D12+D9</f>
        <v>582582.4999999999</v>
      </c>
      <c r="E53" s="824">
        <f>E52+E49+E39+E32+E29+E21+E18+E14+E12+E9</f>
        <v>78551.6</v>
      </c>
      <c r="F53" s="1245">
        <f>F52+F49+F39+F32+F29+F21+F18+F14+F12+F9</f>
        <v>8475</v>
      </c>
      <c r="G53" s="845">
        <f t="shared" si="1"/>
        <v>669609.0999999999</v>
      </c>
      <c r="H53" s="597"/>
    </row>
    <row r="54" spans="1:8" ht="15" customHeight="1">
      <c r="A54" s="814"/>
      <c r="B54" s="592"/>
      <c r="C54" s="593"/>
      <c r="D54" s="592"/>
      <c r="E54" s="592"/>
      <c r="F54" s="592"/>
      <c r="G54" s="598"/>
      <c r="H54" s="597"/>
    </row>
    <row r="55" spans="1:8" ht="15" customHeight="1">
      <c r="A55" s="814"/>
      <c r="B55" s="592"/>
      <c r="C55" s="593"/>
      <c r="D55" s="592"/>
      <c r="E55" s="592"/>
      <c r="F55" s="592"/>
      <c r="G55" s="598"/>
      <c r="H55" s="597"/>
    </row>
    <row r="56" spans="1:8" ht="15" customHeight="1">
      <c r="A56" s="814"/>
      <c r="B56" s="592"/>
      <c r="C56" s="593"/>
      <c r="D56" s="592"/>
      <c r="E56" s="592"/>
      <c r="F56" s="592"/>
      <c r="G56" s="598"/>
      <c r="H56" s="597"/>
    </row>
    <row r="57" spans="1:8" ht="15" customHeight="1">
      <c r="A57" s="814"/>
      <c r="B57" s="592"/>
      <c r="C57" s="593"/>
      <c r="D57" s="592"/>
      <c r="E57" s="592"/>
      <c r="F57" s="592"/>
      <c r="G57" s="598"/>
      <c r="H57" s="597"/>
    </row>
    <row r="58" spans="1:8" ht="15" customHeight="1">
      <c r="A58" s="814"/>
      <c r="B58" s="592"/>
      <c r="C58" s="593"/>
      <c r="D58" s="592"/>
      <c r="E58" s="592"/>
      <c r="F58" s="592"/>
      <c r="G58" s="598"/>
      <c r="H58" s="597"/>
    </row>
    <row r="59" spans="1:8" ht="15" customHeight="1">
      <c r="A59" s="814"/>
      <c r="B59" s="592"/>
      <c r="C59" s="593"/>
      <c r="D59" s="592"/>
      <c r="E59" s="592"/>
      <c r="F59" s="592"/>
      <c r="G59" s="598"/>
      <c r="H59" s="597"/>
    </row>
    <row r="60" spans="1:8" ht="15" customHeight="1">
      <c r="A60" s="814"/>
      <c r="B60" s="592"/>
      <c r="C60" s="593"/>
      <c r="D60" s="592"/>
      <c r="E60" s="592"/>
      <c r="F60" s="592"/>
      <c r="G60" s="598"/>
      <c r="H60" s="597"/>
    </row>
    <row r="61" spans="1:8" ht="15" customHeight="1">
      <c r="A61" s="814"/>
      <c r="B61" s="592"/>
      <c r="C61" s="593"/>
      <c r="D61" s="592"/>
      <c r="E61" s="592"/>
      <c r="F61" s="592"/>
      <c r="G61" s="598"/>
      <c r="H61" s="597"/>
    </row>
    <row r="62" spans="1:8" ht="15" customHeight="1">
      <c r="A62" s="814"/>
      <c r="B62" s="592"/>
      <c r="C62" s="593"/>
      <c r="D62" s="592"/>
      <c r="E62" s="592"/>
      <c r="F62" s="592"/>
      <c r="G62" s="598"/>
      <c r="H62" s="597"/>
    </row>
    <row r="63" spans="1:8" ht="15" customHeight="1">
      <c r="A63" s="814"/>
      <c r="B63" s="592"/>
      <c r="C63" s="593"/>
      <c r="D63" s="592"/>
      <c r="E63" s="592"/>
      <c r="F63" s="592"/>
      <c r="G63" s="598"/>
      <c r="H63" s="597"/>
    </row>
    <row r="64" spans="1:8" ht="15" customHeight="1">
      <c r="A64" s="814"/>
      <c r="B64" s="592"/>
      <c r="C64" s="593"/>
      <c r="D64" s="592"/>
      <c r="E64" s="592"/>
      <c r="F64" s="592"/>
      <c r="G64" s="598"/>
      <c r="H64" s="597"/>
    </row>
    <row r="65" spans="1:8" ht="15" customHeight="1">
      <c r="A65" s="814"/>
      <c r="B65" s="592"/>
      <c r="C65" s="593"/>
      <c r="D65" s="592"/>
      <c r="E65" s="592"/>
      <c r="F65" s="592"/>
      <c r="G65" s="598"/>
      <c r="H65" s="597"/>
    </row>
    <row r="66" spans="1:8" ht="15" customHeight="1">
      <c r="A66" s="814"/>
      <c r="B66" s="592"/>
      <c r="C66" s="593"/>
      <c r="D66" s="592"/>
      <c r="E66" s="592"/>
      <c r="F66" s="592"/>
      <c r="G66" s="598"/>
      <c r="H66" s="597"/>
    </row>
    <row r="67" spans="1:8" ht="15" customHeight="1">
      <c r="A67" s="814"/>
      <c r="B67" s="592"/>
      <c r="C67" s="593"/>
      <c r="D67" s="592"/>
      <c r="E67" s="592"/>
      <c r="F67" s="592"/>
      <c r="G67" s="598"/>
      <c r="H67" s="597"/>
    </row>
    <row r="68" spans="1:8" ht="15" customHeight="1">
      <c r="A68" s="814"/>
      <c r="B68" s="592"/>
      <c r="C68" s="593"/>
      <c r="D68" s="592"/>
      <c r="E68" s="592"/>
      <c r="F68" s="592"/>
      <c r="G68" s="598"/>
      <c r="H68" s="597"/>
    </row>
    <row r="69" spans="1:8" ht="15" customHeight="1">
      <c r="A69" s="814"/>
      <c r="B69" s="592"/>
      <c r="C69" s="593"/>
      <c r="D69" s="592"/>
      <c r="E69" s="592"/>
      <c r="F69" s="592"/>
      <c r="G69" s="598"/>
      <c r="H69" s="597"/>
    </row>
    <row r="70" spans="1:8" ht="15" customHeight="1">
      <c r="A70" s="814"/>
      <c r="B70" s="592"/>
      <c r="C70" s="593"/>
      <c r="D70" s="592"/>
      <c r="E70" s="592"/>
      <c r="F70" s="592"/>
      <c r="G70" s="598"/>
      <c r="H70" s="597"/>
    </row>
    <row r="71" spans="1:8" ht="15" customHeight="1">
      <c r="A71" s="814"/>
      <c r="B71" s="592"/>
      <c r="C71" s="593"/>
      <c r="D71" s="592"/>
      <c r="E71" s="592"/>
      <c r="F71" s="592"/>
      <c r="G71" s="598"/>
      <c r="H71" s="597"/>
    </row>
    <row r="72" spans="1:8" ht="15" customHeight="1">
      <c r="A72" s="814"/>
      <c r="B72" s="592"/>
      <c r="C72" s="593"/>
      <c r="D72" s="592"/>
      <c r="E72" s="592"/>
      <c r="F72" s="592"/>
      <c r="G72" s="598"/>
      <c r="H72" s="597"/>
    </row>
    <row r="73" spans="1:8" ht="15" customHeight="1">
      <c r="A73" s="814"/>
      <c r="B73" s="592"/>
      <c r="C73" s="593"/>
      <c r="D73" s="592"/>
      <c r="E73" s="592"/>
      <c r="F73" s="592"/>
      <c r="G73" s="598"/>
      <c r="H73" s="597"/>
    </row>
    <row r="74" spans="1:8" ht="15" customHeight="1">
      <c r="A74" s="814"/>
      <c r="B74" s="592"/>
      <c r="C74" s="593"/>
      <c r="D74" s="592"/>
      <c r="E74" s="592"/>
      <c r="F74" s="592"/>
      <c r="G74" s="598"/>
      <c r="H74" s="597"/>
    </row>
    <row r="75" spans="1:8" ht="15" customHeight="1">
      <c r="A75" s="814"/>
      <c r="B75" s="592"/>
      <c r="C75" s="593"/>
      <c r="D75" s="592"/>
      <c r="E75" s="592"/>
      <c r="F75" s="592"/>
      <c r="G75" s="598"/>
      <c r="H75" s="597"/>
    </row>
    <row r="76" spans="1:8" ht="15" customHeight="1">
      <c r="A76" s="814"/>
      <c r="B76" s="592"/>
      <c r="C76" s="593"/>
      <c r="D76" s="592"/>
      <c r="E76" s="592"/>
      <c r="F76" s="592"/>
      <c r="G76" s="598"/>
      <c r="H76" s="597"/>
    </row>
    <row r="77" spans="1:8" ht="15" customHeight="1">
      <c r="A77" s="814"/>
      <c r="B77" s="592"/>
      <c r="C77" s="593"/>
      <c r="D77" s="592"/>
      <c r="E77" s="592"/>
      <c r="F77" s="592"/>
      <c r="G77" s="598"/>
      <c r="H77" s="597"/>
    </row>
    <row r="78" spans="1:8" ht="15" customHeight="1">
      <c r="A78" s="814"/>
      <c r="B78" s="592"/>
      <c r="C78" s="593"/>
      <c r="D78" s="592"/>
      <c r="E78" s="592"/>
      <c r="F78" s="592"/>
      <c r="G78" s="598"/>
      <c r="H78" s="597"/>
    </row>
    <row r="79" spans="1:8" ht="15" customHeight="1">
      <c r="A79" s="814"/>
      <c r="B79" s="592"/>
      <c r="C79" s="593"/>
      <c r="D79" s="592"/>
      <c r="E79" s="592"/>
      <c r="F79" s="592"/>
      <c r="G79" s="598"/>
      <c r="H79" s="597"/>
    </row>
    <row r="80" spans="1:8" ht="15" customHeight="1">
      <c r="A80" s="814"/>
      <c r="B80" s="592"/>
      <c r="C80" s="593"/>
      <c r="D80" s="592"/>
      <c r="E80" s="592"/>
      <c r="F80" s="592"/>
      <c r="G80" s="598"/>
      <c r="H80" s="597"/>
    </row>
    <row r="81" spans="1:8" ht="15" customHeight="1">
      <c r="A81" s="814"/>
      <c r="B81" s="593"/>
      <c r="C81" s="593"/>
      <c r="D81" s="592"/>
      <c r="E81" s="592"/>
      <c r="F81" s="592"/>
      <c r="G81" s="598"/>
      <c r="H81" s="597"/>
    </row>
    <row r="82" spans="1:8" ht="15" customHeight="1">
      <c r="A82" s="814"/>
      <c r="B82" s="593"/>
      <c r="C82" s="593"/>
      <c r="D82" s="592"/>
      <c r="E82" s="592"/>
      <c r="F82" s="592"/>
      <c r="G82" s="598"/>
      <c r="H82" s="597"/>
    </row>
    <row r="83" spans="1:8" ht="15" customHeight="1">
      <c r="A83" s="593"/>
      <c r="B83" s="593"/>
      <c r="C83" s="593"/>
      <c r="D83" s="592"/>
      <c r="E83" s="592"/>
      <c r="F83" s="592"/>
      <c r="G83" s="598"/>
      <c r="H83" s="597"/>
    </row>
    <row r="84" spans="1:8" ht="15" customHeight="1">
      <c r="A84" s="593"/>
      <c r="B84" s="593"/>
      <c r="C84" s="593"/>
      <c r="D84" s="592"/>
      <c r="E84" s="592"/>
      <c r="F84" s="592"/>
      <c r="G84" s="598"/>
      <c r="H84" s="597"/>
    </row>
    <row r="85" spans="1:8" ht="15" customHeight="1">
      <c r="A85" s="593"/>
      <c r="B85" s="593"/>
      <c r="C85" s="593"/>
      <c r="D85" s="592"/>
      <c r="E85" s="592"/>
      <c r="F85" s="592"/>
      <c r="G85" s="598"/>
      <c r="H85" s="597"/>
    </row>
    <row r="86" spans="1:8" ht="15" customHeight="1">
      <c r="A86" s="593"/>
      <c r="B86" s="593"/>
      <c r="C86" s="593"/>
      <c r="D86" s="592"/>
      <c r="E86" s="592"/>
      <c r="F86" s="592"/>
      <c r="G86" s="598"/>
      <c r="H86" s="597"/>
    </row>
    <row r="87" spans="1:8" ht="15" customHeight="1">
      <c r="A87" s="593"/>
      <c r="B87" s="593"/>
      <c r="C87" s="593"/>
      <c r="D87" s="592"/>
      <c r="E87" s="592"/>
      <c r="F87" s="592"/>
      <c r="G87" s="598"/>
      <c r="H87" s="597"/>
    </row>
    <row r="88" spans="1:8" ht="15" customHeight="1">
      <c r="A88" s="593"/>
      <c r="B88" s="593"/>
      <c r="C88" s="593"/>
      <c r="D88" s="592"/>
      <c r="E88" s="592"/>
      <c r="F88" s="592"/>
      <c r="G88" s="598"/>
      <c r="H88" s="597"/>
    </row>
    <row r="89" spans="1:8" ht="15" customHeight="1">
      <c r="A89" s="593"/>
      <c r="B89" s="593"/>
      <c r="C89" s="593"/>
      <c r="D89" s="592"/>
      <c r="E89" s="592"/>
      <c r="F89" s="592"/>
      <c r="G89" s="598"/>
      <c r="H89" s="597"/>
    </row>
    <row r="90" spans="1:8" ht="15" customHeight="1">
      <c r="A90" s="593"/>
      <c r="B90" s="593"/>
      <c r="C90" s="593"/>
      <c r="D90" s="592"/>
      <c r="E90" s="592"/>
      <c r="F90" s="592"/>
      <c r="G90" s="598"/>
      <c r="H90" s="597"/>
    </row>
    <row r="91" spans="1:8" ht="15" customHeight="1">
      <c r="A91" s="593"/>
      <c r="B91" s="593"/>
      <c r="C91" s="593"/>
      <c r="D91" s="592"/>
      <c r="E91" s="592"/>
      <c r="F91" s="592"/>
      <c r="G91" s="598"/>
      <c r="H91" s="597"/>
    </row>
    <row r="92" spans="1:8" ht="15" customHeight="1">
      <c r="A92" s="593"/>
      <c r="B92" s="593"/>
      <c r="C92" s="593"/>
      <c r="D92" s="592"/>
      <c r="E92" s="592"/>
      <c r="F92" s="592"/>
      <c r="G92" s="598"/>
      <c r="H92" s="597"/>
    </row>
    <row r="93" spans="1:8" ht="15" customHeight="1">
      <c r="A93" s="593"/>
      <c r="B93" s="593"/>
      <c r="C93" s="593"/>
      <c r="D93" s="592"/>
      <c r="E93" s="592"/>
      <c r="F93" s="592"/>
      <c r="G93" s="598"/>
      <c r="H93" s="597"/>
    </row>
    <row r="94" spans="1:8" ht="15" customHeight="1">
      <c r="A94" s="593"/>
      <c r="B94" s="593"/>
      <c r="C94" s="593"/>
      <c r="D94" s="592"/>
      <c r="E94" s="592"/>
      <c r="F94" s="592"/>
      <c r="G94" s="598"/>
      <c r="H94" s="597"/>
    </row>
    <row r="95" spans="1:8" ht="15" customHeight="1">
      <c r="A95" s="593"/>
      <c r="B95" s="593"/>
      <c r="C95" s="593"/>
      <c r="D95" s="592"/>
      <c r="E95" s="592"/>
      <c r="F95" s="592"/>
      <c r="G95" s="598"/>
      <c r="H95" s="597"/>
    </row>
    <row r="96" spans="1:8" ht="15" customHeight="1">
      <c r="A96" s="593"/>
      <c r="B96" s="593"/>
      <c r="C96" s="593"/>
      <c r="D96" s="592"/>
      <c r="E96" s="592"/>
      <c r="F96" s="592"/>
      <c r="G96" s="598"/>
      <c r="H96" s="597"/>
    </row>
    <row r="97" spans="1:8" ht="15" customHeight="1">
      <c r="A97" s="593"/>
      <c r="B97" s="593"/>
      <c r="C97" s="593"/>
      <c r="D97" s="592"/>
      <c r="E97" s="592"/>
      <c r="F97" s="592"/>
      <c r="G97" s="598"/>
      <c r="H97" s="597"/>
    </row>
    <row r="98" spans="1:8" ht="15" customHeight="1">
      <c r="A98" s="593"/>
      <c r="B98" s="593"/>
      <c r="C98" s="593"/>
      <c r="D98" s="592"/>
      <c r="E98" s="592"/>
      <c r="F98" s="592"/>
      <c r="G98" s="598"/>
      <c r="H98" s="597"/>
    </row>
    <row r="99" spans="1:8" ht="15" customHeight="1">
      <c r="A99" s="593"/>
      <c r="B99" s="593"/>
      <c r="C99" s="593"/>
      <c r="D99" s="592"/>
      <c r="E99" s="592"/>
      <c r="F99" s="592"/>
      <c r="G99" s="598"/>
      <c r="H99" s="597"/>
    </row>
    <row r="100" spans="1:8" ht="15" customHeight="1">
      <c r="A100" s="593"/>
      <c r="B100" s="593"/>
      <c r="C100" s="593"/>
      <c r="D100" s="592"/>
      <c r="E100" s="592"/>
      <c r="F100" s="592"/>
      <c r="G100" s="598"/>
      <c r="H100" s="597"/>
    </row>
    <row r="101" spans="1:8" ht="15" customHeight="1">
      <c r="A101" s="593"/>
      <c r="B101" s="593"/>
      <c r="C101" s="593"/>
      <c r="D101" s="592"/>
      <c r="E101" s="592"/>
      <c r="F101" s="592"/>
      <c r="G101" s="598"/>
      <c r="H101" s="597"/>
    </row>
    <row r="102" spans="1:8" ht="15" customHeight="1">
      <c r="A102" s="593"/>
      <c r="B102" s="593"/>
      <c r="C102" s="593"/>
      <c r="D102" s="592"/>
      <c r="E102" s="592"/>
      <c r="F102" s="592"/>
      <c r="G102" s="598"/>
      <c r="H102" s="597"/>
    </row>
    <row r="103" spans="1:8" ht="15" customHeight="1">
      <c r="A103" s="593"/>
      <c r="B103" s="593"/>
      <c r="C103" s="593"/>
      <c r="D103" s="592"/>
      <c r="E103" s="592"/>
      <c r="F103" s="592"/>
      <c r="G103" s="598"/>
      <c r="H103" s="597"/>
    </row>
    <row r="104" spans="1:8" ht="15" customHeight="1">
      <c r="A104" s="593"/>
      <c r="B104" s="593"/>
      <c r="C104" s="593"/>
      <c r="D104" s="592"/>
      <c r="E104" s="592"/>
      <c r="F104" s="592"/>
      <c r="G104" s="598"/>
      <c r="H104" s="597"/>
    </row>
    <row r="105" spans="1:8" ht="15" customHeight="1">
      <c r="A105" s="593"/>
      <c r="B105" s="593"/>
      <c r="C105" s="593"/>
      <c r="D105" s="592"/>
      <c r="E105" s="592"/>
      <c r="F105" s="592"/>
      <c r="G105" s="598"/>
      <c r="H105" s="597"/>
    </row>
    <row r="106" spans="1:8" ht="15" customHeight="1">
      <c r="A106" s="593"/>
      <c r="B106" s="593"/>
      <c r="C106" s="593"/>
      <c r="D106" s="592"/>
      <c r="E106" s="592"/>
      <c r="F106" s="592"/>
      <c r="G106" s="598"/>
      <c r="H106" s="597"/>
    </row>
    <row r="107" spans="1:8" ht="15" customHeight="1">
      <c r="A107" s="593"/>
      <c r="B107" s="593"/>
      <c r="C107" s="593"/>
      <c r="D107" s="592"/>
      <c r="E107" s="592"/>
      <c r="F107" s="592"/>
      <c r="G107" s="598"/>
      <c r="H107" s="597"/>
    </row>
    <row r="108" spans="1:8" ht="15" customHeight="1">
      <c r="A108" s="593"/>
      <c r="B108" s="593"/>
      <c r="C108" s="593"/>
      <c r="D108" s="592"/>
      <c r="E108" s="592"/>
      <c r="F108" s="592"/>
      <c r="G108" s="598"/>
      <c r="H108" s="597"/>
    </row>
    <row r="109" spans="1:8" ht="15" customHeight="1">
      <c r="A109" s="593"/>
      <c r="B109" s="593"/>
      <c r="C109" s="593"/>
      <c r="D109" s="592"/>
      <c r="E109" s="592"/>
      <c r="F109" s="592"/>
      <c r="G109" s="598"/>
      <c r="H109" s="597"/>
    </row>
    <row r="110" spans="1:8" ht="15" customHeight="1">
      <c r="A110" s="593"/>
      <c r="B110" s="593"/>
      <c r="C110" s="593"/>
      <c r="D110" s="592"/>
      <c r="E110" s="592"/>
      <c r="F110" s="592"/>
      <c r="G110" s="598"/>
      <c r="H110" s="597"/>
    </row>
    <row r="111" spans="1:8" ht="15" customHeight="1">
      <c r="A111" s="593"/>
      <c r="B111" s="593"/>
      <c r="C111" s="593"/>
      <c r="D111" s="592"/>
      <c r="E111" s="592"/>
      <c r="F111" s="592"/>
      <c r="G111" s="598"/>
      <c r="H111" s="597"/>
    </row>
    <row r="112" spans="1:8" ht="15" customHeight="1">
      <c r="A112" s="593"/>
      <c r="B112" s="593"/>
      <c r="C112" s="593"/>
      <c r="D112" s="592"/>
      <c r="E112" s="592"/>
      <c r="F112" s="592"/>
      <c r="G112" s="598"/>
      <c r="H112" s="597"/>
    </row>
    <row r="113" spans="1:8" ht="15" customHeight="1">
      <c r="A113" s="593"/>
      <c r="B113" s="593"/>
      <c r="C113" s="593"/>
      <c r="D113" s="592"/>
      <c r="E113" s="592"/>
      <c r="F113" s="592"/>
      <c r="G113" s="598"/>
      <c r="H113" s="597"/>
    </row>
    <row r="114" spans="1:8" ht="15" customHeight="1">
      <c r="A114" s="593"/>
      <c r="B114" s="593"/>
      <c r="C114" s="593"/>
      <c r="D114" s="592"/>
      <c r="E114" s="592"/>
      <c r="F114" s="592"/>
      <c r="G114" s="598"/>
      <c r="H114" s="597"/>
    </row>
    <row r="115" spans="1:8" ht="15" customHeight="1">
      <c r="A115" s="593"/>
      <c r="B115" s="593"/>
      <c r="C115" s="593"/>
      <c r="D115" s="592"/>
      <c r="E115" s="592"/>
      <c r="F115" s="592"/>
      <c r="G115" s="598"/>
      <c r="H115" s="597"/>
    </row>
    <row r="116" spans="1:8" ht="15" customHeight="1">
      <c r="A116" s="593"/>
      <c r="B116" s="593"/>
      <c r="C116" s="593"/>
      <c r="D116" s="592"/>
      <c r="E116" s="592"/>
      <c r="F116" s="592"/>
      <c r="G116" s="598"/>
      <c r="H116" s="597"/>
    </row>
    <row r="117" spans="1:8" ht="15" customHeight="1">
      <c r="A117" s="593"/>
      <c r="B117" s="593"/>
      <c r="C117" s="593"/>
      <c r="D117" s="592"/>
      <c r="E117" s="592"/>
      <c r="F117" s="592"/>
      <c r="G117" s="598"/>
      <c r="H117" s="597"/>
    </row>
    <row r="118" spans="1:8" ht="15" customHeight="1">
      <c r="A118" s="593"/>
      <c r="B118" s="593"/>
      <c r="C118" s="593"/>
      <c r="D118" s="592"/>
      <c r="E118" s="592"/>
      <c r="F118" s="592"/>
      <c r="G118" s="598"/>
      <c r="H118" s="597"/>
    </row>
    <row r="119" spans="1:8" ht="15" customHeight="1">
      <c r="A119" s="593"/>
      <c r="B119" s="593"/>
      <c r="C119" s="593"/>
      <c r="D119" s="592"/>
      <c r="E119" s="592"/>
      <c r="F119" s="592"/>
      <c r="G119" s="598"/>
      <c r="H119" s="597"/>
    </row>
    <row r="120" spans="1:8" ht="15" customHeight="1">
      <c r="A120" s="593"/>
      <c r="B120" s="593"/>
      <c r="C120" s="593"/>
      <c r="D120" s="592"/>
      <c r="E120" s="592"/>
      <c r="F120" s="592"/>
      <c r="G120" s="598"/>
      <c r="H120" s="597"/>
    </row>
    <row r="121" spans="1:8" ht="15" customHeight="1">
      <c r="A121" s="593"/>
      <c r="B121" s="593"/>
      <c r="C121" s="593"/>
      <c r="D121" s="592"/>
      <c r="E121" s="592"/>
      <c r="F121" s="592"/>
      <c r="G121" s="598"/>
      <c r="H121" s="597"/>
    </row>
    <row r="122" spans="1:8" ht="15" customHeight="1">
      <c r="A122" s="593"/>
      <c r="B122" s="593"/>
      <c r="C122" s="593"/>
      <c r="D122" s="592"/>
      <c r="E122" s="592"/>
      <c r="F122" s="592"/>
      <c r="G122" s="598"/>
      <c r="H122" s="597"/>
    </row>
    <row r="123" spans="1:8" ht="15" customHeight="1">
      <c r="A123" s="593"/>
      <c r="B123" s="593"/>
      <c r="C123" s="593"/>
      <c r="D123" s="593"/>
      <c r="E123" s="593"/>
      <c r="F123" s="593"/>
      <c r="G123" s="598"/>
      <c r="H123" s="597"/>
    </row>
    <row r="124" spans="1:8" ht="15" customHeight="1">
      <c r="A124" s="593"/>
      <c r="B124" s="593"/>
      <c r="C124" s="593"/>
      <c r="D124" s="593"/>
      <c r="E124" s="593"/>
      <c r="F124" s="593"/>
      <c r="G124" s="598"/>
      <c r="H124" s="597"/>
    </row>
    <row r="125" spans="1:8" ht="15" customHeight="1">
      <c r="A125" s="593"/>
      <c r="B125" s="593"/>
      <c r="C125" s="593"/>
      <c r="D125" s="593"/>
      <c r="E125" s="593"/>
      <c r="F125" s="593"/>
      <c r="G125" s="598"/>
      <c r="H125" s="597"/>
    </row>
    <row r="126" spans="1:8" ht="15" customHeight="1">
      <c r="A126" s="593"/>
      <c r="B126" s="593"/>
      <c r="C126" s="593"/>
      <c r="D126" s="593"/>
      <c r="E126" s="593"/>
      <c r="F126" s="593"/>
      <c r="G126" s="598"/>
      <c r="H126" s="597"/>
    </row>
    <row r="127" spans="1:8" ht="15" customHeight="1">
      <c r="A127" s="593"/>
      <c r="B127" s="593"/>
      <c r="C127" s="593"/>
      <c r="D127" s="593"/>
      <c r="E127" s="593"/>
      <c r="F127" s="593"/>
      <c r="G127" s="598"/>
      <c r="H127" s="597"/>
    </row>
    <row r="128" spans="1:8" ht="15" customHeight="1">
      <c r="A128" s="593"/>
      <c r="B128" s="593"/>
      <c r="C128" s="593"/>
      <c r="D128" s="593"/>
      <c r="E128" s="593"/>
      <c r="F128" s="593"/>
      <c r="G128" s="598"/>
      <c r="H128" s="597"/>
    </row>
    <row r="129" spans="1:8" ht="15" customHeight="1">
      <c r="A129" s="593"/>
      <c r="B129" s="593"/>
      <c r="C129" s="593"/>
      <c r="D129" s="593"/>
      <c r="E129" s="593"/>
      <c r="F129" s="593"/>
      <c r="G129" s="598"/>
      <c r="H129" s="597"/>
    </row>
    <row r="130" spans="1:8" ht="15" customHeight="1">
      <c r="A130" s="593"/>
      <c r="B130" s="593"/>
      <c r="C130" s="593"/>
      <c r="D130" s="593"/>
      <c r="E130" s="593"/>
      <c r="F130" s="593"/>
      <c r="G130" s="598"/>
      <c r="H130" s="597"/>
    </row>
    <row r="131" spans="1:8" ht="15" customHeight="1">
      <c r="A131" s="593"/>
      <c r="B131" s="593"/>
      <c r="C131" s="593"/>
      <c r="D131" s="593"/>
      <c r="E131" s="593"/>
      <c r="F131" s="593"/>
      <c r="G131" s="598"/>
      <c r="H131" s="597"/>
    </row>
    <row r="132" spans="1:8" ht="15" customHeight="1">
      <c r="A132" s="593"/>
      <c r="B132" s="593"/>
      <c r="C132" s="593"/>
      <c r="D132" s="593"/>
      <c r="E132" s="593"/>
      <c r="F132" s="593"/>
      <c r="G132" s="598"/>
      <c r="H132" s="597"/>
    </row>
    <row r="133" spans="1:8" ht="15" customHeight="1">
      <c r="A133" s="593"/>
      <c r="B133" s="593"/>
      <c r="C133" s="593"/>
      <c r="D133" s="593"/>
      <c r="E133" s="593"/>
      <c r="F133" s="593"/>
      <c r="G133" s="598"/>
      <c r="H133" s="597"/>
    </row>
    <row r="134" spans="1:8" ht="15" customHeight="1">
      <c r="A134" s="593"/>
      <c r="B134" s="593"/>
      <c r="C134" s="593"/>
      <c r="D134" s="593"/>
      <c r="E134" s="593"/>
      <c r="F134" s="593"/>
      <c r="G134" s="598"/>
      <c r="H134" s="597"/>
    </row>
    <row r="135" spans="1:8" ht="15" customHeight="1">
      <c r="A135" s="593"/>
      <c r="B135" s="593"/>
      <c r="C135" s="593"/>
      <c r="D135" s="593"/>
      <c r="E135" s="593"/>
      <c r="F135" s="593"/>
      <c r="G135" s="598"/>
      <c r="H135" s="597"/>
    </row>
    <row r="136" spans="1:8" ht="15" customHeight="1">
      <c r="A136" s="593"/>
      <c r="B136" s="593"/>
      <c r="C136" s="593"/>
      <c r="D136" s="593"/>
      <c r="E136" s="593"/>
      <c r="F136" s="593"/>
      <c r="G136" s="598"/>
      <c r="H136" s="597"/>
    </row>
    <row r="137" spans="1:8" ht="15" customHeight="1">
      <c r="A137" s="593"/>
      <c r="B137" s="593"/>
      <c r="C137" s="593"/>
      <c r="D137" s="593"/>
      <c r="E137" s="593"/>
      <c r="F137" s="593"/>
      <c r="G137" s="598"/>
      <c r="H137" s="597"/>
    </row>
    <row r="138" spans="1:8" ht="15" customHeight="1">
      <c r="A138" s="593"/>
      <c r="B138" s="593"/>
      <c r="C138" s="593"/>
      <c r="D138" s="593"/>
      <c r="E138" s="593"/>
      <c r="F138" s="593"/>
      <c r="G138" s="598"/>
      <c r="H138" s="597"/>
    </row>
    <row r="139" spans="1:8" ht="15" customHeight="1">
      <c r="A139" s="593"/>
      <c r="B139" s="593"/>
      <c r="C139" s="593"/>
      <c r="D139" s="593"/>
      <c r="E139" s="593"/>
      <c r="F139" s="593"/>
      <c r="G139" s="598"/>
      <c r="H139" s="597"/>
    </row>
    <row r="140" spans="1:8" ht="15" customHeight="1">
      <c r="A140" s="593"/>
      <c r="B140" s="593"/>
      <c r="C140" s="593"/>
      <c r="D140" s="593"/>
      <c r="E140" s="593"/>
      <c r="F140" s="593"/>
      <c r="G140" s="598"/>
      <c r="H140" s="597"/>
    </row>
    <row r="141" spans="1:8" ht="15" customHeight="1">
      <c r="A141" s="593"/>
      <c r="B141" s="593"/>
      <c r="C141" s="593"/>
      <c r="D141" s="593"/>
      <c r="E141" s="593"/>
      <c r="F141" s="593"/>
      <c r="G141" s="598"/>
      <c r="H141" s="597"/>
    </row>
    <row r="142" spans="1:8" ht="15" customHeight="1">
      <c r="A142" s="593"/>
      <c r="B142" s="593"/>
      <c r="C142" s="593"/>
      <c r="D142" s="593"/>
      <c r="E142" s="593"/>
      <c r="F142" s="593"/>
      <c r="G142" s="598"/>
      <c r="H142" s="597"/>
    </row>
    <row r="143" spans="1:8" ht="15" customHeight="1">
      <c r="A143" s="593"/>
      <c r="B143" s="593"/>
      <c r="C143" s="593"/>
      <c r="D143" s="593"/>
      <c r="E143" s="593"/>
      <c r="F143" s="593"/>
      <c r="G143" s="598"/>
      <c r="H143" s="597"/>
    </row>
    <row r="144" spans="1:8" ht="15" customHeight="1">
      <c r="A144" s="593"/>
      <c r="B144" s="593"/>
      <c r="C144" s="593"/>
      <c r="D144" s="593"/>
      <c r="E144" s="593"/>
      <c r="F144" s="593"/>
      <c r="G144" s="598"/>
      <c r="H144" s="597"/>
    </row>
    <row r="145" spans="1:8" ht="15" customHeight="1">
      <c r="A145" s="593"/>
      <c r="B145" s="593"/>
      <c r="C145" s="593"/>
      <c r="D145" s="593"/>
      <c r="E145" s="593"/>
      <c r="F145" s="593"/>
      <c r="G145" s="598"/>
      <c r="H145" s="597"/>
    </row>
    <row r="146" spans="1:8" ht="15" customHeight="1">
      <c r="A146" s="593"/>
      <c r="B146" s="593"/>
      <c r="C146" s="593"/>
      <c r="D146" s="593"/>
      <c r="E146" s="593"/>
      <c r="F146" s="593"/>
      <c r="G146" s="598"/>
      <c r="H146" s="597"/>
    </row>
    <row r="147" spans="1:8" ht="15" customHeight="1">
      <c r="A147" s="593"/>
      <c r="B147" s="593"/>
      <c r="C147" s="593"/>
      <c r="D147" s="593"/>
      <c r="E147" s="593"/>
      <c r="F147" s="593"/>
      <c r="G147" s="598"/>
      <c r="H147" s="597"/>
    </row>
    <row r="148" spans="1:8" ht="15" customHeight="1">
      <c r="A148" s="593"/>
      <c r="B148" s="593"/>
      <c r="C148" s="593"/>
      <c r="D148" s="593"/>
      <c r="E148" s="593"/>
      <c r="F148" s="593"/>
      <c r="G148" s="598"/>
      <c r="H148" s="597"/>
    </row>
    <row r="149" spans="1:8" ht="15" customHeight="1">
      <c r="A149" s="593"/>
      <c r="B149" s="593"/>
      <c r="C149" s="593"/>
      <c r="D149" s="593"/>
      <c r="E149" s="593"/>
      <c r="F149" s="593"/>
      <c r="G149" s="598"/>
      <c r="H149" s="597"/>
    </row>
    <row r="150" spans="1:8" ht="15" customHeight="1">
      <c r="A150" s="593"/>
      <c r="B150" s="593"/>
      <c r="C150" s="593"/>
      <c r="D150" s="593"/>
      <c r="E150" s="593"/>
      <c r="F150" s="593"/>
      <c r="G150" s="598"/>
      <c r="H150" s="597"/>
    </row>
    <row r="151" spans="1:8" ht="15" customHeight="1">
      <c r="A151" s="593"/>
      <c r="B151" s="593"/>
      <c r="C151" s="593"/>
      <c r="D151" s="593"/>
      <c r="E151" s="593"/>
      <c r="F151" s="593"/>
      <c r="G151" s="598"/>
      <c r="H151" s="597"/>
    </row>
    <row r="152" spans="1:8" ht="15" customHeight="1">
      <c r="A152" s="593"/>
      <c r="B152" s="593"/>
      <c r="C152" s="593"/>
      <c r="D152" s="593"/>
      <c r="E152" s="593"/>
      <c r="F152" s="593"/>
      <c r="G152" s="598"/>
      <c r="H152" s="597"/>
    </row>
    <row r="153" spans="1:8" ht="15" customHeight="1">
      <c r="A153" s="593"/>
      <c r="B153" s="593"/>
      <c r="C153" s="593"/>
      <c r="D153" s="593"/>
      <c r="E153" s="593"/>
      <c r="F153" s="593"/>
      <c r="G153" s="598"/>
      <c r="H153" s="597"/>
    </row>
    <row r="154" spans="1:8" ht="15" customHeight="1">
      <c r="A154" s="593"/>
      <c r="B154" s="593"/>
      <c r="C154" s="593"/>
      <c r="D154" s="593"/>
      <c r="E154" s="593"/>
      <c r="F154" s="593"/>
      <c r="G154" s="598"/>
      <c r="H154" s="597"/>
    </row>
    <row r="155" spans="1:8" ht="15" customHeight="1">
      <c r="A155" s="593"/>
      <c r="B155" s="593"/>
      <c r="C155" s="593"/>
      <c r="D155" s="593"/>
      <c r="E155" s="593"/>
      <c r="F155" s="593"/>
      <c r="G155" s="598"/>
      <c r="H155" s="597"/>
    </row>
    <row r="156" spans="1:8" ht="15" customHeight="1">
      <c r="A156" s="593"/>
      <c r="B156" s="593"/>
      <c r="C156" s="593"/>
      <c r="D156" s="593"/>
      <c r="E156" s="593"/>
      <c r="F156" s="593"/>
      <c r="G156" s="598"/>
      <c r="H156" s="597"/>
    </row>
    <row r="157" spans="1:8" ht="15" customHeight="1">
      <c r="A157" s="593"/>
      <c r="B157" s="593"/>
      <c r="C157" s="593"/>
      <c r="D157" s="593"/>
      <c r="E157" s="593"/>
      <c r="F157" s="593"/>
      <c r="G157" s="598"/>
      <c r="H157" s="597"/>
    </row>
    <row r="158" spans="1:8" ht="15" customHeight="1">
      <c r="A158" s="593"/>
      <c r="B158" s="593"/>
      <c r="C158" s="593"/>
      <c r="D158" s="593"/>
      <c r="E158" s="593"/>
      <c r="F158" s="593"/>
      <c r="G158" s="598"/>
      <c r="H158" s="597"/>
    </row>
    <row r="159" spans="1:8" ht="15" customHeight="1">
      <c r="A159" s="593"/>
      <c r="B159" s="593"/>
      <c r="C159" s="593"/>
      <c r="D159" s="593"/>
      <c r="E159" s="593"/>
      <c r="F159" s="593"/>
      <c r="G159" s="598"/>
      <c r="H159" s="597"/>
    </row>
    <row r="160" spans="1:8" ht="15" customHeight="1">
      <c r="A160" s="593"/>
      <c r="B160" s="593"/>
      <c r="C160" s="593"/>
      <c r="D160" s="593"/>
      <c r="E160" s="593"/>
      <c r="F160" s="593"/>
      <c r="G160" s="598"/>
      <c r="H160" s="597"/>
    </row>
    <row r="161" spans="1:8" ht="15" customHeight="1">
      <c r="A161" s="593"/>
      <c r="B161" s="593"/>
      <c r="C161" s="593"/>
      <c r="D161" s="593"/>
      <c r="E161" s="593"/>
      <c r="F161" s="593"/>
      <c r="G161" s="598"/>
      <c r="H161" s="597"/>
    </row>
    <row r="162" spans="1:8" ht="15" customHeight="1">
      <c r="A162" s="593"/>
      <c r="B162" s="593"/>
      <c r="C162" s="593"/>
      <c r="D162" s="593"/>
      <c r="E162" s="593"/>
      <c r="F162" s="593"/>
      <c r="G162" s="598"/>
      <c r="H162" s="597"/>
    </row>
    <row r="163" spans="1:8" ht="15" customHeight="1">
      <c r="A163" s="593"/>
      <c r="B163" s="593"/>
      <c r="C163" s="593"/>
      <c r="D163" s="593"/>
      <c r="E163" s="593"/>
      <c r="F163" s="593"/>
      <c r="G163" s="598"/>
      <c r="H163" s="597"/>
    </row>
    <row r="164" spans="1:8" ht="15" customHeight="1">
      <c r="A164" s="593"/>
      <c r="B164" s="593"/>
      <c r="C164" s="593"/>
      <c r="D164" s="593"/>
      <c r="E164" s="593"/>
      <c r="F164" s="593"/>
      <c r="G164" s="598"/>
      <c r="H164" s="597"/>
    </row>
    <row r="165" spans="1:8" ht="15" customHeight="1">
      <c r="A165" s="593"/>
      <c r="B165" s="593"/>
      <c r="C165" s="593"/>
      <c r="D165" s="593"/>
      <c r="E165" s="593"/>
      <c r="F165" s="593"/>
      <c r="G165" s="598"/>
      <c r="H165" s="597"/>
    </row>
    <row r="166" spans="1:8" ht="15" customHeight="1">
      <c r="A166" s="593"/>
      <c r="B166" s="593"/>
      <c r="C166" s="593"/>
      <c r="D166" s="593"/>
      <c r="E166" s="593"/>
      <c r="F166" s="593"/>
      <c r="G166" s="598"/>
      <c r="H166" s="597"/>
    </row>
    <row r="167" spans="1:8" ht="15" customHeight="1">
      <c r="A167" s="593"/>
      <c r="B167" s="593"/>
      <c r="C167" s="593"/>
      <c r="D167" s="593"/>
      <c r="E167" s="593"/>
      <c r="F167" s="593"/>
      <c r="G167" s="598"/>
      <c r="H167" s="597"/>
    </row>
    <row r="168" spans="1:8" ht="15" customHeight="1">
      <c r="A168" s="593"/>
      <c r="B168" s="593"/>
      <c r="C168" s="593"/>
      <c r="D168" s="593"/>
      <c r="E168" s="593"/>
      <c r="F168" s="593"/>
      <c r="G168" s="598"/>
      <c r="H168" s="597"/>
    </row>
    <row r="169" spans="1:8" ht="15" customHeight="1">
      <c r="A169" s="593"/>
      <c r="B169" s="593"/>
      <c r="C169" s="593"/>
      <c r="D169" s="593"/>
      <c r="E169" s="593"/>
      <c r="F169" s="593"/>
      <c r="G169" s="598"/>
      <c r="H169" s="597"/>
    </row>
    <row r="170" spans="1:8" ht="15" customHeight="1">
      <c r="A170" s="593"/>
      <c r="B170" s="593"/>
      <c r="C170" s="593"/>
      <c r="D170" s="593"/>
      <c r="E170" s="593"/>
      <c r="F170" s="593"/>
      <c r="G170" s="598"/>
      <c r="H170" s="597"/>
    </row>
    <row r="171" spans="1:8" ht="15" customHeight="1">
      <c r="A171" s="593"/>
      <c r="B171" s="593"/>
      <c r="C171" s="593"/>
      <c r="D171" s="593"/>
      <c r="E171" s="593"/>
      <c r="F171" s="593"/>
      <c r="G171" s="598"/>
      <c r="H171" s="597"/>
    </row>
    <row r="172" spans="1:8" ht="15" customHeight="1">
      <c r="A172" s="593"/>
      <c r="B172" s="593"/>
      <c r="C172" s="593"/>
      <c r="D172" s="593"/>
      <c r="E172" s="593"/>
      <c r="F172" s="593"/>
      <c r="G172" s="598"/>
      <c r="H172" s="597"/>
    </row>
    <row r="173" spans="1:8" ht="15" customHeight="1">
      <c r="A173" s="593"/>
      <c r="B173" s="593"/>
      <c r="C173" s="593"/>
      <c r="D173" s="593"/>
      <c r="E173" s="593"/>
      <c r="F173" s="593"/>
      <c r="G173" s="598"/>
      <c r="H173" s="597"/>
    </row>
    <row r="174" spans="1:8" ht="15" customHeight="1">
      <c r="A174" s="593"/>
      <c r="B174" s="593"/>
      <c r="C174" s="593"/>
      <c r="D174" s="593"/>
      <c r="E174" s="593"/>
      <c r="F174" s="593"/>
      <c r="G174" s="598"/>
      <c r="H174" s="597"/>
    </row>
    <row r="175" spans="1:8" ht="15" customHeight="1">
      <c r="A175" s="593"/>
      <c r="B175" s="593"/>
      <c r="C175" s="593"/>
      <c r="D175" s="593"/>
      <c r="E175" s="593"/>
      <c r="F175" s="593"/>
      <c r="G175" s="598"/>
      <c r="H175" s="597"/>
    </row>
    <row r="176" spans="1:8" ht="15" customHeight="1">
      <c r="A176" s="593"/>
      <c r="B176" s="593"/>
      <c r="C176" s="593"/>
      <c r="D176" s="593"/>
      <c r="E176" s="593"/>
      <c r="F176" s="593"/>
      <c r="G176" s="598"/>
      <c r="H176" s="597"/>
    </row>
    <row r="177" spans="1:8" ht="15" customHeight="1">
      <c r="A177" s="593"/>
      <c r="B177" s="593"/>
      <c r="C177" s="593"/>
      <c r="D177" s="593"/>
      <c r="E177" s="593"/>
      <c r="F177" s="593"/>
      <c r="G177" s="598"/>
      <c r="H177" s="597"/>
    </row>
    <row r="178" spans="1:8" ht="15" customHeight="1">
      <c r="A178" s="593"/>
      <c r="B178" s="593"/>
      <c r="C178" s="593"/>
      <c r="D178" s="593"/>
      <c r="E178" s="593"/>
      <c r="F178" s="593"/>
      <c r="G178" s="598"/>
      <c r="H178" s="597"/>
    </row>
    <row r="179" spans="1:8" ht="15" customHeight="1">
      <c r="A179" s="593"/>
      <c r="B179" s="593"/>
      <c r="C179" s="593"/>
      <c r="D179" s="593"/>
      <c r="E179" s="593"/>
      <c r="F179" s="593"/>
      <c r="G179" s="598"/>
      <c r="H179" s="597"/>
    </row>
    <row r="180" spans="1:8" ht="15" customHeight="1">
      <c r="A180" s="593"/>
      <c r="B180" s="593"/>
      <c r="C180" s="593"/>
      <c r="D180" s="593"/>
      <c r="E180" s="593"/>
      <c r="F180" s="593"/>
      <c r="G180" s="598"/>
      <c r="H180" s="597"/>
    </row>
    <row r="181" spans="1:8" ht="15" customHeight="1">
      <c r="A181" s="593"/>
      <c r="B181" s="593"/>
      <c r="C181" s="593"/>
      <c r="D181" s="593"/>
      <c r="E181" s="593"/>
      <c r="F181" s="593"/>
      <c r="G181" s="598"/>
      <c r="H181" s="597"/>
    </row>
    <row r="182" spans="1:8" ht="15" customHeight="1">
      <c r="A182" s="593"/>
      <c r="B182" s="593"/>
      <c r="C182" s="593"/>
      <c r="D182" s="593"/>
      <c r="E182" s="593"/>
      <c r="F182" s="593"/>
      <c r="G182" s="598"/>
      <c r="H182" s="597"/>
    </row>
    <row r="183" spans="1:8" ht="15" customHeight="1">
      <c r="A183" s="593"/>
      <c r="B183" s="593"/>
      <c r="C183" s="593"/>
      <c r="D183" s="593"/>
      <c r="E183" s="593"/>
      <c r="F183" s="593"/>
      <c r="G183" s="598"/>
      <c r="H183" s="597"/>
    </row>
    <row r="184" spans="1:8" ht="15" customHeight="1">
      <c r="A184" s="593"/>
      <c r="B184" s="593"/>
      <c r="C184" s="593"/>
      <c r="D184" s="593"/>
      <c r="E184" s="593"/>
      <c r="F184" s="593"/>
      <c r="G184" s="598"/>
      <c r="H184" s="597"/>
    </row>
    <row r="185" spans="1:8" ht="15" customHeight="1">
      <c r="A185" s="593"/>
      <c r="B185" s="593"/>
      <c r="C185" s="593"/>
      <c r="D185" s="593"/>
      <c r="E185" s="593"/>
      <c r="F185" s="593"/>
      <c r="G185" s="598"/>
      <c r="H185" s="597"/>
    </row>
    <row r="186" spans="1:8" ht="15" customHeight="1">
      <c r="A186" s="593"/>
      <c r="B186" s="593"/>
      <c r="C186" s="593"/>
      <c r="D186" s="593"/>
      <c r="E186" s="593"/>
      <c r="F186" s="593"/>
      <c r="G186" s="598"/>
      <c r="H186" s="597"/>
    </row>
    <row r="187" spans="1:8" ht="15" customHeight="1">
      <c r="A187" s="593"/>
      <c r="B187" s="593"/>
      <c r="C187" s="593"/>
      <c r="D187" s="593"/>
      <c r="E187" s="593"/>
      <c r="F187" s="593"/>
      <c r="G187" s="598"/>
      <c r="H187" s="597"/>
    </row>
    <row r="188" spans="1:8" ht="15" customHeight="1">
      <c r="A188" s="593"/>
      <c r="B188" s="593"/>
      <c r="C188" s="593"/>
      <c r="D188" s="593"/>
      <c r="E188" s="593"/>
      <c r="F188" s="593"/>
      <c r="G188" s="598"/>
      <c r="H188" s="597"/>
    </row>
    <row r="189" spans="1:8" ht="15" customHeight="1">
      <c r="A189" s="593"/>
      <c r="B189" s="593"/>
      <c r="C189" s="593"/>
      <c r="D189" s="593"/>
      <c r="E189" s="593"/>
      <c r="F189" s="593"/>
      <c r="G189" s="598"/>
      <c r="H189" s="597"/>
    </row>
    <row r="190" spans="1:8" ht="15" customHeight="1">
      <c r="A190" s="593"/>
      <c r="B190" s="593"/>
      <c r="C190" s="593"/>
      <c r="D190" s="593"/>
      <c r="E190" s="593"/>
      <c r="F190" s="593"/>
      <c r="G190" s="598"/>
      <c r="H190" s="597"/>
    </row>
    <row r="191" spans="1:8" ht="15" customHeight="1">
      <c r="A191" s="593"/>
      <c r="B191" s="593"/>
      <c r="C191" s="593"/>
      <c r="D191" s="593"/>
      <c r="E191" s="593"/>
      <c r="F191" s="593"/>
      <c r="G191" s="598"/>
      <c r="H191" s="597"/>
    </row>
    <row r="192" spans="1:8" ht="15" customHeight="1">
      <c r="A192" s="593"/>
      <c r="B192" s="593"/>
      <c r="C192" s="593"/>
      <c r="D192" s="593"/>
      <c r="E192" s="593"/>
      <c r="F192" s="593"/>
      <c r="G192" s="598"/>
      <c r="H192" s="597"/>
    </row>
    <row r="193" spans="1:8" ht="15" customHeight="1">
      <c r="A193" s="593"/>
      <c r="B193" s="593"/>
      <c r="C193" s="593"/>
      <c r="D193" s="593"/>
      <c r="E193" s="593"/>
      <c r="F193" s="593"/>
      <c r="G193" s="598"/>
      <c r="H193" s="597"/>
    </row>
    <row r="194" spans="1:8" ht="15" customHeight="1">
      <c r="A194" s="593"/>
      <c r="B194" s="593"/>
      <c r="C194" s="593"/>
      <c r="D194" s="593"/>
      <c r="E194" s="593"/>
      <c r="F194" s="593"/>
      <c r="G194" s="598"/>
      <c r="H194" s="597"/>
    </row>
    <row r="195" spans="1:8" ht="15" customHeight="1">
      <c r="A195" s="593"/>
      <c r="B195" s="593"/>
      <c r="C195" s="593"/>
      <c r="D195" s="593"/>
      <c r="E195" s="593"/>
      <c r="F195" s="593"/>
      <c r="G195" s="598"/>
      <c r="H195" s="597"/>
    </row>
    <row r="196" spans="1:8" ht="15" customHeight="1">
      <c r="A196" s="593"/>
      <c r="B196" s="593"/>
      <c r="C196" s="593"/>
      <c r="D196" s="593"/>
      <c r="E196" s="593"/>
      <c r="F196" s="593"/>
      <c r="G196" s="598"/>
      <c r="H196" s="597"/>
    </row>
    <row r="197" spans="1:8" ht="15" customHeight="1">
      <c r="A197" s="593"/>
      <c r="B197" s="593"/>
      <c r="C197" s="593"/>
      <c r="D197" s="593"/>
      <c r="E197" s="593"/>
      <c r="F197" s="593"/>
      <c r="G197" s="598"/>
      <c r="H197" s="597"/>
    </row>
    <row r="198" spans="1:8" ht="15" customHeight="1">
      <c r="A198" s="593"/>
      <c r="B198" s="593"/>
      <c r="C198" s="593"/>
      <c r="D198" s="593"/>
      <c r="E198" s="593"/>
      <c r="F198" s="593"/>
      <c r="G198" s="598"/>
      <c r="H198" s="597"/>
    </row>
    <row r="199" spans="1:8" ht="15" customHeight="1">
      <c r="A199" s="593"/>
      <c r="B199" s="593"/>
      <c r="C199" s="593"/>
      <c r="D199" s="593"/>
      <c r="E199" s="593"/>
      <c r="F199" s="593"/>
      <c r="G199" s="598"/>
      <c r="H199" s="597"/>
    </row>
    <row r="200" spans="1:8" ht="15" customHeight="1">
      <c r="A200" s="593"/>
      <c r="B200" s="593"/>
      <c r="C200" s="593"/>
      <c r="D200" s="593"/>
      <c r="E200" s="593"/>
      <c r="F200" s="593"/>
      <c r="G200" s="598"/>
      <c r="H200" s="597"/>
    </row>
    <row r="201" spans="1:8" ht="15" customHeight="1">
      <c r="A201" s="593"/>
      <c r="B201" s="593"/>
      <c r="C201" s="593"/>
      <c r="D201" s="593"/>
      <c r="E201" s="593"/>
      <c r="F201" s="593"/>
      <c r="G201" s="598"/>
      <c r="H201" s="597"/>
    </row>
    <row r="202" spans="1:8" ht="15" customHeight="1">
      <c r="A202" s="593"/>
      <c r="B202" s="593"/>
      <c r="C202" s="593"/>
      <c r="D202" s="593"/>
      <c r="E202" s="593"/>
      <c r="F202" s="593"/>
      <c r="G202" s="598"/>
      <c r="H202" s="597"/>
    </row>
    <row r="203" spans="1:8" ht="15" customHeight="1">
      <c r="A203" s="593"/>
      <c r="B203" s="593"/>
      <c r="C203" s="593"/>
      <c r="D203" s="593"/>
      <c r="E203" s="593"/>
      <c r="F203" s="593"/>
      <c r="G203" s="598"/>
      <c r="H203" s="597"/>
    </row>
    <row r="204" spans="1:8" ht="15" customHeight="1">
      <c r="A204" s="593"/>
      <c r="B204" s="593"/>
      <c r="C204" s="593"/>
      <c r="D204" s="593"/>
      <c r="E204" s="593"/>
      <c r="F204" s="593"/>
      <c r="G204" s="598"/>
      <c r="H204" s="597"/>
    </row>
    <row r="205" spans="1:8" ht="15" customHeight="1">
      <c r="A205" s="593"/>
      <c r="B205" s="593"/>
      <c r="C205" s="593"/>
      <c r="D205" s="593"/>
      <c r="E205" s="593"/>
      <c r="F205" s="593"/>
      <c r="G205" s="598"/>
      <c r="H205" s="597"/>
    </row>
    <row r="206" spans="1:8" ht="15" customHeight="1">
      <c r="A206" s="593"/>
      <c r="B206" s="593"/>
      <c r="C206" s="593"/>
      <c r="D206" s="593"/>
      <c r="E206" s="593"/>
      <c r="F206" s="593"/>
      <c r="G206" s="598"/>
      <c r="H206" s="597"/>
    </row>
    <row r="207" spans="1:8" ht="15" customHeight="1">
      <c r="A207" s="593"/>
      <c r="B207" s="593"/>
      <c r="C207" s="593"/>
      <c r="D207" s="593"/>
      <c r="E207" s="593"/>
      <c r="F207" s="593"/>
      <c r="G207" s="598"/>
      <c r="H207" s="597"/>
    </row>
    <row r="208" spans="1:8" ht="15" customHeight="1">
      <c r="A208" s="593"/>
      <c r="B208" s="593"/>
      <c r="C208" s="593"/>
      <c r="D208" s="593"/>
      <c r="E208" s="593"/>
      <c r="F208" s="593"/>
      <c r="G208" s="598"/>
      <c r="H208" s="597"/>
    </row>
    <row r="209" spans="1:8" ht="15" customHeight="1">
      <c r="A209" s="593"/>
      <c r="B209" s="593"/>
      <c r="C209" s="593"/>
      <c r="D209" s="593"/>
      <c r="E209" s="593"/>
      <c r="F209" s="593"/>
      <c r="G209" s="598"/>
      <c r="H209" s="597"/>
    </row>
    <row r="210" spans="1:8" ht="15" customHeight="1">
      <c r="A210" s="593"/>
      <c r="B210" s="593"/>
      <c r="C210" s="593"/>
      <c r="D210" s="593"/>
      <c r="E210" s="593"/>
      <c r="F210" s="593"/>
      <c r="G210" s="598"/>
      <c r="H210" s="597"/>
    </row>
    <row r="211" spans="1:8" ht="15" customHeight="1">
      <c r="A211" s="593"/>
      <c r="B211" s="593"/>
      <c r="C211" s="593"/>
      <c r="D211" s="593"/>
      <c r="E211" s="593"/>
      <c r="F211" s="593"/>
      <c r="G211" s="598"/>
      <c r="H211" s="597"/>
    </row>
    <row r="212" spans="1:8" ht="15" customHeight="1">
      <c r="A212" s="593"/>
      <c r="B212" s="593"/>
      <c r="C212" s="593"/>
      <c r="D212" s="593"/>
      <c r="E212" s="593"/>
      <c r="F212" s="593"/>
      <c r="G212" s="598"/>
      <c r="H212" s="597"/>
    </row>
    <row r="213" spans="1:8" ht="15" customHeight="1">
      <c r="A213" s="593"/>
      <c r="B213" s="593"/>
      <c r="C213" s="593"/>
      <c r="D213" s="593"/>
      <c r="E213" s="593"/>
      <c r="F213" s="593"/>
      <c r="G213" s="598"/>
      <c r="H213" s="597"/>
    </row>
    <row r="214" spans="1:8" ht="15" customHeight="1">
      <c r="A214" s="593"/>
      <c r="B214" s="593"/>
      <c r="C214" s="593"/>
      <c r="D214" s="593"/>
      <c r="E214" s="593"/>
      <c r="F214" s="593"/>
      <c r="G214" s="598"/>
      <c r="H214" s="597"/>
    </row>
    <row r="215" spans="1:8" ht="15" customHeight="1">
      <c r="A215" s="593"/>
      <c r="B215" s="593"/>
      <c r="C215" s="593"/>
      <c r="D215" s="593"/>
      <c r="E215" s="593"/>
      <c r="F215" s="593"/>
      <c r="G215" s="598"/>
      <c r="H215" s="597"/>
    </row>
    <row r="216" spans="1:8" ht="15" customHeight="1">
      <c r="A216" s="593"/>
      <c r="B216" s="593"/>
      <c r="C216" s="593"/>
      <c r="D216" s="593"/>
      <c r="E216" s="593"/>
      <c r="F216" s="593"/>
      <c r="G216" s="598"/>
      <c r="H216" s="597"/>
    </row>
    <row r="217" spans="1:8" ht="15" customHeight="1">
      <c r="A217" s="593"/>
      <c r="B217" s="593"/>
      <c r="C217" s="593"/>
      <c r="D217" s="593"/>
      <c r="E217" s="593"/>
      <c r="F217" s="593"/>
      <c r="G217" s="598"/>
      <c r="H217" s="597"/>
    </row>
    <row r="218" spans="1:8" ht="15" customHeight="1">
      <c r="A218" s="593"/>
      <c r="B218" s="593"/>
      <c r="C218" s="593"/>
      <c r="D218" s="593"/>
      <c r="E218" s="593"/>
      <c r="F218" s="593"/>
      <c r="G218" s="598"/>
      <c r="H218" s="597"/>
    </row>
    <row r="219" spans="1:8" ht="15" customHeight="1">
      <c r="A219" s="593"/>
      <c r="B219" s="593"/>
      <c r="C219" s="593"/>
      <c r="D219" s="593"/>
      <c r="E219" s="593"/>
      <c r="F219" s="593"/>
      <c r="G219" s="598"/>
      <c r="H219" s="597"/>
    </row>
    <row r="220" spans="1:8" ht="15" customHeight="1">
      <c r="A220" s="593"/>
      <c r="B220" s="593"/>
      <c r="C220" s="593"/>
      <c r="D220" s="593"/>
      <c r="E220" s="593"/>
      <c r="F220" s="593"/>
      <c r="G220" s="598"/>
      <c r="H220" s="597"/>
    </row>
    <row r="221" spans="1:8" ht="15" customHeight="1">
      <c r="A221" s="593"/>
      <c r="B221" s="593"/>
      <c r="C221" s="593"/>
      <c r="D221" s="593"/>
      <c r="E221" s="593"/>
      <c r="F221" s="593"/>
      <c r="G221" s="598"/>
      <c r="H221" s="597"/>
    </row>
    <row r="222" spans="1:8" ht="15" customHeight="1">
      <c r="A222" s="593"/>
      <c r="B222" s="593"/>
      <c r="C222" s="593"/>
      <c r="D222" s="593"/>
      <c r="E222" s="593"/>
      <c r="F222" s="593"/>
      <c r="G222" s="598"/>
      <c r="H222" s="597"/>
    </row>
    <row r="223" spans="1:8" ht="15" customHeight="1">
      <c r="A223" s="593"/>
      <c r="B223" s="593"/>
      <c r="C223" s="593"/>
      <c r="D223" s="593"/>
      <c r="E223" s="593"/>
      <c r="F223" s="593"/>
      <c r="G223" s="598"/>
      <c r="H223" s="597"/>
    </row>
    <row r="224" spans="1:8" ht="15" customHeight="1">
      <c r="A224" s="593"/>
      <c r="B224" s="593"/>
      <c r="C224" s="593"/>
      <c r="D224" s="593"/>
      <c r="E224" s="593"/>
      <c r="F224" s="593"/>
      <c r="G224" s="598"/>
      <c r="H224" s="597"/>
    </row>
    <row r="225" spans="1:8" ht="15" customHeight="1">
      <c r="A225" s="593"/>
      <c r="B225" s="593"/>
      <c r="C225" s="593"/>
      <c r="D225" s="593"/>
      <c r="E225" s="593"/>
      <c r="F225" s="593"/>
      <c r="G225" s="598"/>
      <c r="H225" s="597"/>
    </row>
    <row r="226" spans="1:8" ht="15" customHeight="1">
      <c r="A226" s="593"/>
      <c r="B226" s="593"/>
      <c r="C226" s="593"/>
      <c r="D226" s="593"/>
      <c r="E226" s="593"/>
      <c r="F226" s="593"/>
      <c r="G226" s="598"/>
      <c r="H226" s="597"/>
    </row>
    <row r="227" spans="1:8" ht="15" customHeight="1">
      <c r="A227" s="593"/>
      <c r="B227" s="593"/>
      <c r="C227" s="593"/>
      <c r="D227" s="593"/>
      <c r="E227" s="593"/>
      <c r="F227" s="593"/>
      <c r="G227" s="598"/>
      <c r="H227" s="597"/>
    </row>
    <row r="228" spans="1:8" ht="15" customHeight="1">
      <c r="A228" s="593"/>
      <c r="B228" s="593"/>
      <c r="C228" s="593"/>
      <c r="D228" s="593"/>
      <c r="E228" s="593"/>
      <c r="F228" s="593"/>
      <c r="G228" s="598"/>
      <c r="H228" s="597"/>
    </row>
    <row r="229" spans="1:8" ht="15" customHeight="1">
      <c r="A229" s="593"/>
      <c r="B229" s="593"/>
      <c r="C229" s="593"/>
      <c r="D229" s="593"/>
      <c r="E229" s="593"/>
      <c r="F229" s="593"/>
      <c r="G229" s="598"/>
      <c r="H229" s="597"/>
    </row>
    <row r="230" spans="1:8" ht="15" customHeight="1">
      <c r="A230" s="593"/>
      <c r="B230" s="593"/>
      <c r="C230" s="593"/>
      <c r="D230" s="593"/>
      <c r="E230" s="593"/>
      <c r="F230" s="593"/>
      <c r="G230" s="598"/>
      <c r="H230" s="597"/>
    </row>
    <row r="231" spans="1:8" ht="15" customHeight="1">
      <c r="A231" s="593"/>
      <c r="B231" s="593"/>
      <c r="C231" s="593"/>
      <c r="D231" s="593"/>
      <c r="E231" s="593"/>
      <c r="F231" s="593"/>
      <c r="G231" s="598"/>
      <c r="H231" s="597"/>
    </row>
    <row r="232" spans="1:8" ht="15" customHeight="1">
      <c r="A232" s="593"/>
      <c r="B232" s="593"/>
      <c r="C232" s="593"/>
      <c r="D232" s="593"/>
      <c r="E232" s="593"/>
      <c r="F232" s="593"/>
      <c r="G232" s="598"/>
      <c r="H232" s="597"/>
    </row>
    <row r="233" spans="1:8" ht="15" customHeight="1">
      <c r="A233" s="593"/>
      <c r="B233" s="593"/>
      <c r="C233" s="593"/>
      <c r="D233" s="593"/>
      <c r="E233" s="593"/>
      <c r="F233" s="593"/>
      <c r="G233" s="598"/>
      <c r="H233" s="597"/>
    </row>
    <row r="234" spans="1:8" ht="15" customHeight="1">
      <c r="A234" s="593"/>
      <c r="B234" s="593"/>
      <c r="C234" s="593"/>
      <c r="D234" s="593"/>
      <c r="E234" s="593"/>
      <c r="F234" s="593"/>
      <c r="G234" s="598"/>
      <c r="H234" s="597"/>
    </row>
    <row r="235" spans="1:8" ht="15" customHeight="1">
      <c r="A235" s="593"/>
      <c r="B235" s="593"/>
      <c r="C235" s="593"/>
      <c r="D235" s="593"/>
      <c r="E235" s="593"/>
      <c r="F235" s="593"/>
      <c r="G235" s="598"/>
      <c r="H235" s="597"/>
    </row>
    <row r="236" spans="1:8" ht="15" customHeight="1">
      <c r="A236" s="593"/>
      <c r="B236" s="593"/>
      <c r="C236" s="593"/>
      <c r="D236" s="593"/>
      <c r="E236" s="593"/>
      <c r="F236" s="593"/>
      <c r="G236" s="598"/>
      <c r="H236" s="597"/>
    </row>
    <row r="237" spans="1:8" ht="15" customHeight="1">
      <c r="A237" s="593"/>
      <c r="B237" s="593"/>
      <c r="C237" s="593"/>
      <c r="D237" s="593"/>
      <c r="E237" s="593"/>
      <c r="F237" s="593"/>
      <c r="G237" s="598"/>
      <c r="H237" s="597"/>
    </row>
    <row r="238" spans="1:8" ht="15" customHeight="1">
      <c r="A238" s="593"/>
      <c r="B238" s="593"/>
      <c r="C238" s="593"/>
      <c r="D238" s="593"/>
      <c r="E238" s="593"/>
      <c r="F238" s="593"/>
      <c r="G238" s="598"/>
      <c r="H238" s="597"/>
    </row>
    <row r="239" spans="1:8" ht="15" customHeight="1">
      <c r="A239" s="593"/>
      <c r="B239" s="593"/>
      <c r="C239" s="593"/>
      <c r="D239" s="593"/>
      <c r="E239" s="593"/>
      <c r="F239" s="593"/>
      <c r="G239" s="598"/>
      <c r="H239" s="597"/>
    </row>
    <row r="240" spans="1:8" ht="15" customHeight="1">
      <c r="A240" s="593"/>
      <c r="B240" s="593"/>
      <c r="C240" s="593"/>
      <c r="D240" s="593"/>
      <c r="E240" s="593"/>
      <c r="F240" s="593"/>
      <c r="G240" s="598"/>
      <c r="H240" s="597"/>
    </row>
    <row r="241" spans="1:8" ht="15" customHeight="1">
      <c r="A241" s="593"/>
      <c r="B241" s="593"/>
      <c r="C241" s="593"/>
      <c r="D241" s="593"/>
      <c r="E241" s="593"/>
      <c r="F241" s="593"/>
      <c r="G241" s="598"/>
      <c r="H241" s="597"/>
    </row>
    <row r="242" spans="1:8" ht="15" customHeight="1">
      <c r="A242" s="593"/>
      <c r="B242" s="593"/>
      <c r="C242" s="593"/>
      <c r="D242" s="593"/>
      <c r="E242" s="593"/>
      <c r="F242" s="593"/>
      <c r="G242" s="598"/>
      <c r="H242" s="597"/>
    </row>
    <row r="243" spans="1:8" ht="15" customHeight="1">
      <c r="A243" s="593"/>
      <c r="B243" s="593"/>
      <c r="C243" s="593"/>
      <c r="D243" s="593"/>
      <c r="E243" s="593"/>
      <c r="F243" s="593"/>
      <c r="G243" s="598"/>
      <c r="H243" s="597"/>
    </row>
    <row r="244" spans="1:8" ht="15" customHeight="1">
      <c r="A244" s="593"/>
      <c r="B244" s="593"/>
      <c r="C244" s="593"/>
      <c r="D244" s="593"/>
      <c r="E244" s="593"/>
      <c r="F244" s="593"/>
      <c r="G244" s="598"/>
      <c r="H244" s="597"/>
    </row>
    <row r="245" spans="1:8" ht="15" customHeight="1">
      <c r="A245" s="593"/>
      <c r="B245" s="593"/>
      <c r="C245" s="593"/>
      <c r="D245" s="593"/>
      <c r="E245" s="593"/>
      <c r="F245" s="593"/>
      <c r="G245" s="598"/>
      <c r="H245" s="597"/>
    </row>
    <row r="246" spans="1:8" ht="15" customHeight="1">
      <c r="A246" s="593"/>
      <c r="B246" s="593"/>
      <c r="C246" s="593"/>
      <c r="D246" s="593"/>
      <c r="E246" s="593"/>
      <c r="F246" s="593"/>
      <c r="G246" s="598"/>
      <c r="H246" s="597"/>
    </row>
    <row r="247" spans="1:8" ht="15" customHeight="1">
      <c r="A247" s="593"/>
      <c r="B247" s="593"/>
      <c r="C247" s="593"/>
      <c r="D247" s="593"/>
      <c r="E247" s="593"/>
      <c r="F247" s="593"/>
      <c r="G247" s="598"/>
      <c r="H247" s="597"/>
    </row>
    <row r="248" spans="1:8" ht="15" customHeight="1">
      <c r="A248" s="593"/>
      <c r="B248" s="593"/>
      <c r="C248" s="593"/>
      <c r="D248" s="593"/>
      <c r="E248" s="593"/>
      <c r="F248" s="593"/>
      <c r="G248" s="598"/>
      <c r="H248" s="597"/>
    </row>
    <row r="249" spans="1:8" ht="15" customHeight="1">
      <c r="A249" s="593"/>
      <c r="B249" s="593"/>
      <c r="C249" s="593"/>
      <c r="D249" s="593"/>
      <c r="E249" s="593"/>
      <c r="F249" s="593"/>
      <c r="G249" s="598"/>
      <c r="H249" s="597"/>
    </row>
    <row r="250" spans="1:8" ht="15" customHeight="1">
      <c r="A250" s="593"/>
      <c r="B250" s="593"/>
      <c r="C250" s="593"/>
      <c r="D250" s="593"/>
      <c r="E250" s="593"/>
      <c r="F250" s="593"/>
      <c r="G250" s="598"/>
      <c r="H250" s="597"/>
    </row>
    <row r="251" spans="1:8" ht="15" customHeight="1">
      <c r="A251" s="593"/>
      <c r="B251" s="593"/>
      <c r="C251" s="593"/>
      <c r="D251" s="593"/>
      <c r="E251" s="593"/>
      <c r="F251" s="593"/>
      <c r="G251" s="598"/>
      <c r="H251" s="597"/>
    </row>
    <row r="252" spans="1:8" ht="15" customHeight="1">
      <c r="A252" s="593"/>
      <c r="B252" s="593"/>
      <c r="C252" s="593"/>
      <c r="D252" s="593"/>
      <c r="E252" s="593"/>
      <c r="F252" s="593"/>
      <c r="G252" s="598"/>
      <c r="H252" s="597"/>
    </row>
    <row r="253" spans="1:8" ht="15" customHeight="1">
      <c r="A253" s="593"/>
      <c r="B253" s="593"/>
      <c r="C253" s="593"/>
      <c r="D253" s="593"/>
      <c r="E253" s="593"/>
      <c r="F253" s="593"/>
      <c r="G253" s="598"/>
      <c r="H253" s="597"/>
    </row>
    <row r="254" spans="1:8" ht="15" customHeight="1">
      <c r="A254" s="593"/>
      <c r="B254" s="593"/>
      <c r="C254" s="593"/>
      <c r="D254" s="593"/>
      <c r="E254" s="593"/>
      <c r="F254" s="593"/>
      <c r="G254" s="598"/>
      <c r="H254" s="597"/>
    </row>
    <row r="255" spans="1:8" ht="15" customHeight="1">
      <c r="A255" s="593"/>
      <c r="B255" s="593"/>
      <c r="C255" s="593"/>
      <c r="D255" s="593"/>
      <c r="E255" s="593"/>
      <c r="F255" s="593"/>
      <c r="G255" s="598"/>
      <c r="H255" s="597"/>
    </row>
    <row r="256" spans="1:8" ht="15" customHeight="1">
      <c r="A256" s="593"/>
      <c r="B256" s="593"/>
      <c r="C256" s="593"/>
      <c r="D256" s="593"/>
      <c r="E256" s="593"/>
      <c r="F256" s="593"/>
      <c r="G256" s="598"/>
      <c r="H256" s="597"/>
    </row>
    <row r="257" spans="1:8" ht="15" customHeight="1">
      <c r="A257" s="593"/>
      <c r="B257" s="593"/>
      <c r="C257" s="593"/>
      <c r="D257" s="593"/>
      <c r="E257" s="593"/>
      <c r="F257" s="593"/>
      <c r="G257" s="598"/>
      <c r="H257" s="597"/>
    </row>
    <row r="258" spans="1:8" ht="15" customHeight="1">
      <c r="A258" s="593"/>
      <c r="B258" s="593"/>
      <c r="C258" s="593"/>
      <c r="D258" s="593"/>
      <c r="E258" s="593"/>
      <c r="F258" s="593"/>
      <c r="G258" s="598"/>
      <c r="H258" s="597"/>
    </row>
    <row r="259" spans="1:8" ht="15" customHeight="1">
      <c r="A259" s="593"/>
      <c r="B259" s="593"/>
      <c r="C259" s="593"/>
      <c r="D259" s="593"/>
      <c r="E259" s="593"/>
      <c r="F259" s="593"/>
      <c r="G259" s="598"/>
      <c r="H259" s="597"/>
    </row>
    <row r="260" spans="1:8" ht="15" customHeight="1">
      <c r="A260" s="593"/>
      <c r="B260" s="593"/>
      <c r="C260" s="593"/>
      <c r="D260" s="593"/>
      <c r="E260" s="593"/>
      <c r="F260" s="593"/>
      <c r="G260" s="598"/>
      <c r="H260" s="597"/>
    </row>
    <row r="261" spans="1:8" ht="15" customHeight="1">
      <c r="A261" s="593"/>
      <c r="B261" s="593"/>
      <c r="C261" s="593"/>
      <c r="D261" s="593"/>
      <c r="E261" s="593"/>
      <c r="F261" s="593"/>
      <c r="G261" s="598"/>
      <c r="H261" s="597"/>
    </row>
    <row r="262" spans="1:8" ht="15" customHeight="1">
      <c r="A262" s="593"/>
      <c r="B262" s="593"/>
      <c r="C262" s="593"/>
      <c r="D262" s="593"/>
      <c r="E262" s="593"/>
      <c r="F262" s="593"/>
      <c r="G262" s="598"/>
      <c r="H262" s="597"/>
    </row>
    <row r="263" spans="1:8" ht="15" customHeight="1">
      <c r="A263" s="593"/>
      <c r="B263" s="593"/>
      <c r="C263" s="593"/>
      <c r="D263" s="593"/>
      <c r="E263" s="593"/>
      <c r="F263" s="593"/>
      <c r="G263" s="598"/>
      <c r="H263" s="597"/>
    </row>
    <row r="264" spans="1:8" ht="15" customHeight="1">
      <c r="A264" s="593"/>
      <c r="B264" s="593"/>
      <c r="C264" s="593"/>
      <c r="D264" s="593"/>
      <c r="E264" s="593"/>
      <c r="F264" s="593"/>
      <c r="G264" s="598"/>
      <c r="H264" s="597"/>
    </row>
    <row r="265" spans="1:8" ht="15" customHeight="1">
      <c r="A265" s="593"/>
      <c r="B265" s="593"/>
      <c r="C265" s="593"/>
      <c r="D265" s="593"/>
      <c r="E265" s="593"/>
      <c r="F265" s="593"/>
      <c r="G265" s="598"/>
      <c r="H265" s="597"/>
    </row>
    <row r="266" spans="1:8" ht="15" customHeight="1">
      <c r="A266" s="593"/>
      <c r="B266" s="593"/>
      <c r="C266" s="593"/>
      <c r="D266" s="593"/>
      <c r="E266" s="593"/>
      <c r="F266" s="593"/>
      <c r="G266" s="598"/>
      <c r="H266" s="597"/>
    </row>
    <row r="267" spans="1:8" ht="15" customHeight="1">
      <c r="A267" s="593"/>
      <c r="B267" s="593"/>
      <c r="C267" s="593"/>
      <c r="D267" s="593"/>
      <c r="E267" s="593"/>
      <c r="F267" s="593"/>
      <c r="G267" s="598"/>
      <c r="H267" s="597"/>
    </row>
    <row r="268" spans="1:8" ht="15" customHeight="1">
      <c r="A268" s="593"/>
      <c r="B268" s="593"/>
      <c r="C268" s="593"/>
      <c r="D268" s="593"/>
      <c r="E268" s="593"/>
      <c r="F268" s="593"/>
      <c r="G268" s="598"/>
      <c r="H268" s="597"/>
    </row>
    <row r="269" spans="1:8" ht="15" customHeight="1">
      <c r="A269" s="593"/>
      <c r="B269" s="593"/>
      <c r="C269" s="593"/>
      <c r="D269" s="593"/>
      <c r="E269" s="593"/>
      <c r="F269" s="593"/>
      <c r="G269" s="598"/>
      <c r="H269" s="597"/>
    </row>
    <row r="270" spans="1:8" ht="15" customHeight="1">
      <c r="A270" s="593"/>
      <c r="B270" s="593"/>
      <c r="C270" s="593"/>
      <c r="D270" s="593"/>
      <c r="E270" s="593"/>
      <c r="F270" s="593"/>
      <c r="G270" s="598"/>
      <c r="H270" s="597"/>
    </row>
    <row r="271" spans="1:8" ht="15" customHeight="1">
      <c r="A271" s="593"/>
      <c r="B271" s="593"/>
      <c r="C271" s="593"/>
      <c r="D271" s="593"/>
      <c r="E271" s="593"/>
      <c r="F271" s="593"/>
      <c r="G271" s="598"/>
      <c r="H271" s="597"/>
    </row>
    <row r="272" spans="1:8" ht="15" customHeight="1">
      <c r="A272" s="593"/>
      <c r="B272" s="593"/>
      <c r="C272" s="593"/>
      <c r="D272" s="593"/>
      <c r="E272" s="593"/>
      <c r="F272" s="593"/>
      <c r="G272" s="598"/>
      <c r="H272" s="597"/>
    </row>
    <row r="273" spans="1:8" ht="15" customHeight="1">
      <c r="A273" s="593"/>
      <c r="B273" s="593"/>
      <c r="C273" s="593"/>
      <c r="D273" s="593"/>
      <c r="E273" s="593"/>
      <c r="F273" s="593"/>
      <c r="G273" s="598"/>
      <c r="H273" s="597"/>
    </row>
    <row r="274" spans="1:8" ht="15" customHeight="1">
      <c r="A274" s="593"/>
      <c r="B274" s="593"/>
      <c r="C274" s="593"/>
      <c r="D274" s="593"/>
      <c r="E274" s="593"/>
      <c r="F274" s="593"/>
      <c r="G274" s="598"/>
      <c r="H274" s="597"/>
    </row>
    <row r="275" spans="1:8" ht="15" customHeight="1">
      <c r="A275" s="593"/>
      <c r="B275" s="593"/>
      <c r="C275" s="593"/>
      <c r="D275" s="593"/>
      <c r="E275" s="593"/>
      <c r="F275" s="593"/>
      <c r="G275" s="598"/>
      <c r="H275" s="597"/>
    </row>
    <row r="276" spans="1:8" ht="15" customHeight="1">
      <c r="A276" s="593"/>
      <c r="B276" s="593"/>
      <c r="C276" s="593"/>
      <c r="D276" s="593"/>
      <c r="E276" s="593"/>
      <c r="F276" s="593"/>
      <c r="G276" s="598"/>
      <c r="H276" s="597"/>
    </row>
    <row r="277" spans="1:8" ht="15" customHeight="1">
      <c r="A277" s="593"/>
      <c r="B277" s="593"/>
      <c r="C277" s="593"/>
      <c r="D277" s="593"/>
      <c r="E277" s="593"/>
      <c r="F277" s="593"/>
      <c r="G277" s="598"/>
      <c r="H277" s="597"/>
    </row>
    <row r="278" spans="1:8" ht="15" customHeight="1">
      <c r="A278" s="593"/>
      <c r="B278" s="593"/>
      <c r="C278" s="593"/>
      <c r="D278" s="593"/>
      <c r="E278" s="593"/>
      <c r="F278" s="593"/>
      <c r="G278" s="598"/>
      <c r="H278" s="597"/>
    </row>
    <row r="279" spans="1:8" ht="15" customHeight="1">
      <c r="A279" s="593"/>
      <c r="B279" s="593"/>
      <c r="C279" s="593"/>
      <c r="D279" s="593"/>
      <c r="E279" s="593"/>
      <c r="F279" s="593"/>
      <c r="G279" s="598"/>
      <c r="H279" s="597"/>
    </row>
    <row r="280" spans="1:8" ht="15" customHeight="1">
      <c r="A280" s="593"/>
      <c r="B280" s="593"/>
      <c r="C280" s="593"/>
      <c r="D280" s="593"/>
      <c r="E280" s="593"/>
      <c r="F280" s="593"/>
      <c r="G280" s="598"/>
      <c r="H280" s="597"/>
    </row>
    <row r="281" spans="1:8" ht="15" customHeight="1">
      <c r="A281" s="593"/>
      <c r="B281" s="593"/>
      <c r="C281" s="593"/>
      <c r="D281" s="593"/>
      <c r="E281" s="593"/>
      <c r="F281" s="593"/>
      <c r="G281" s="598"/>
      <c r="H281" s="597"/>
    </row>
    <row r="282" spans="1:8" ht="15" customHeight="1">
      <c r="A282" s="593"/>
      <c r="B282" s="593"/>
      <c r="C282" s="593"/>
      <c r="D282" s="593"/>
      <c r="E282" s="593"/>
      <c r="F282" s="593"/>
      <c r="G282" s="598"/>
      <c r="H282" s="597"/>
    </row>
    <row r="283" spans="1:8" ht="15" customHeight="1">
      <c r="A283" s="593"/>
      <c r="B283" s="593"/>
      <c r="C283" s="593"/>
      <c r="D283" s="593"/>
      <c r="E283" s="593"/>
      <c r="F283" s="593"/>
      <c r="G283" s="598"/>
      <c r="H283" s="597"/>
    </row>
    <row r="284" spans="1:8" ht="15" customHeight="1">
      <c r="A284" s="593"/>
      <c r="B284" s="593"/>
      <c r="C284" s="593"/>
      <c r="D284" s="593"/>
      <c r="E284" s="593"/>
      <c r="F284" s="593"/>
      <c r="G284" s="598"/>
      <c r="H284" s="597"/>
    </row>
    <row r="285" spans="1:8" ht="15" customHeight="1">
      <c r="A285" s="593"/>
      <c r="B285" s="593"/>
      <c r="C285" s="593"/>
      <c r="D285" s="593"/>
      <c r="E285" s="593"/>
      <c r="F285" s="593"/>
      <c r="G285" s="598"/>
      <c r="H285" s="597"/>
    </row>
    <row r="286" spans="1:8" ht="15" customHeight="1">
      <c r="A286" s="593"/>
      <c r="B286" s="593"/>
      <c r="C286" s="593"/>
      <c r="D286" s="593"/>
      <c r="E286" s="593"/>
      <c r="F286" s="593"/>
      <c r="G286" s="598"/>
      <c r="H286" s="597"/>
    </row>
    <row r="287" spans="1:8" ht="15" customHeight="1">
      <c r="A287" s="593"/>
      <c r="B287" s="593"/>
      <c r="C287" s="593"/>
      <c r="D287" s="593"/>
      <c r="E287" s="593"/>
      <c r="F287" s="593"/>
      <c r="G287" s="598"/>
      <c r="H287" s="597"/>
    </row>
    <row r="288" spans="1:8" ht="15" customHeight="1">
      <c r="A288" s="593"/>
      <c r="B288" s="593"/>
      <c r="C288" s="593"/>
      <c r="D288" s="593"/>
      <c r="E288" s="593"/>
      <c r="F288" s="593"/>
      <c r="G288" s="598"/>
      <c r="H288" s="597"/>
    </row>
    <row r="289" spans="1:8" ht="15" customHeight="1">
      <c r="A289" s="593"/>
      <c r="B289" s="593"/>
      <c r="C289" s="593"/>
      <c r="D289" s="593"/>
      <c r="E289" s="593"/>
      <c r="F289" s="593"/>
      <c r="G289" s="598"/>
      <c r="H289" s="597"/>
    </row>
    <row r="290" spans="1:8" ht="15" customHeight="1">
      <c r="A290" s="593"/>
      <c r="B290" s="593"/>
      <c r="C290" s="593"/>
      <c r="D290" s="593"/>
      <c r="E290" s="593"/>
      <c r="F290" s="593"/>
      <c r="G290" s="598"/>
      <c r="H290" s="597"/>
    </row>
    <row r="291" spans="1:8" ht="15" customHeight="1">
      <c r="A291" s="593"/>
      <c r="B291" s="593"/>
      <c r="C291" s="593"/>
      <c r="D291" s="593"/>
      <c r="E291" s="593"/>
      <c r="F291" s="593"/>
      <c r="G291" s="598"/>
      <c r="H291" s="597"/>
    </row>
    <row r="292" spans="1:8" ht="15" customHeight="1">
      <c r="A292" s="593"/>
      <c r="B292" s="593"/>
      <c r="C292" s="593"/>
      <c r="D292" s="593"/>
      <c r="E292" s="593"/>
      <c r="F292" s="593"/>
      <c r="G292" s="598"/>
      <c r="H292" s="597"/>
    </row>
    <row r="293" spans="1:8" ht="15" customHeight="1">
      <c r="A293" s="593"/>
      <c r="B293" s="593"/>
      <c r="C293" s="593"/>
      <c r="D293" s="593"/>
      <c r="E293" s="593"/>
      <c r="F293" s="593"/>
      <c r="G293" s="598"/>
      <c r="H293" s="597"/>
    </row>
    <row r="294" spans="1:8" ht="15" customHeight="1">
      <c r="A294" s="593"/>
      <c r="B294" s="593"/>
      <c r="C294" s="593"/>
      <c r="D294" s="593"/>
      <c r="E294" s="593"/>
      <c r="F294" s="593"/>
      <c r="G294" s="598"/>
      <c r="H294" s="597"/>
    </row>
    <row r="295" spans="1:8" ht="15" customHeight="1">
      <c r="A295" s="593"/>
      <c r="B295" s="593"/>
      <c r="C295" s="593"/>
      <c r="D295" s="593"/>
      <c r="E295" s="593"/>
      <c r="F295" s="593"/>
      <c r="G295" s="598"/>
      <c r="H295" s="597"/>
    </row>
    <row r="296" spans="1:8" ht="15" customHeight="1">
      <c r="A296" s="593"/>
      <c r="B296" s="593"/>
      <c r="C296" s="593"/>
      <c r="D296" s="593"/>
      <c r="E296" s="593"/>
      <c r="F296" s="593"/>
      <c r="G296" s="598"/>
      <c r="H296" s="597"/>
    </row>
    <row r="297" spans="1:8" ht="15" customHeight="1">
      <c r="A297" s="593"/>
      <c r="B297" s="593"/>
      <c r="C297" s="593"/>
      <c r="D297" s="593"/>
      <c r="E297" s="593"/>
      <c r="F297" s="593"/>
      <c r="G297" s="598"/>
      <c r="H297" s="597"/>
    </row>
    <row r="298" spans="1:8" ht="15" customHeight="1">
      <c r="A298" s="593"/>
      <c r="B298" s="593"/>
      <c r="C298" s="593"/>
      <c r="D298" s="593"/>
      <c r="E298" s="593"/>
      <c r="F298" s="593"/>
      <c r="G298" s="598"/>
      <c r="H298" s="597"/>
    </row>
    <row r="299" spans="1:8" ht="15" customHeight="1">
      <c r="A299" s="593"/>
      <c r="B299" s="593"/>
      <c r="C299" s="593"/>
      <c r="D299" s="593"/>
      <c r="E299" s="593"/>
      <c r="F299" s="593"/>
      <c r="G299" s="598"/>
      <c r="H299" s="597"/>
    </row>
    <row r="300" spans="1:8" ht="15" customHeight="1">
      <c r="A300" s="593"/>
      <c r="B300" s="593"/>
      <c r="C300" s="593"/>
      <c r="D300" s="593"/>
      <c r="E300" s="593"/>
      <c r="F300" s="593"/>
      <c r="G300" s="598"/>
      <c r="H300" s="597"/>
    </row>
    <row r="301" spans="1:8" ht="15" customHeight="1">
      <c r="A301" s="593"/>
      <c r="B301" s="593"/>
      <c r="C301" s="593"/>
      <c r="D301" s="593"/>
      <c r="E301" s="593"/>
      <c r="F301" s="593"/>
      <c r="G301" s="598"/>
      <c r="H301" s="597"/>
    </row>
    <row r="302" spans="1:8" ht="15" customHeight="1">
      <c r="A302" s="593"/>
      <c r="B302" s="593"/>
      <c r="C302" s="593"/>
      <c r="D302" s="593"/>
      <c r="E302" s="593"/>
      <c r="F302" s="593"/>
      <c r="G302" s="598"/>
      <c r="H302" s="597"/>
    </row>
    <row r="303" spans="1:8" ht="15" customHeight="1">
      <c r="A303" s="593"/>
      <c r="B303" s="593"/>
      <c r="C303" s="593"/>
      <c r="D303" s="593"/>
      <c r="E303" s="593"/>
      <c r="F303" s="593"/>
      <c r="G303" s="598"/>
      <c r="H303" s="597"/>
    </row>
    <row r="304" spans="1:8" ht="15" customHeight="1">
      <c r="A304" s="593"/>
      <c r="B304" s="593"/>
      <c r="C304" s="593"/>
      <c r="D304" s="593"/>
      <c r="E304" s="593"/>
      <c r="F304" s="593"/>
      <c r="G304" s="598"/>
      <c r="H304" s="597"/>
    </row>
    <row r="305" spans="1:8" ht="15" customHeight="1">
      <c r="A305" s="593"/>
      <c r="B305" s="593"/>
      <c r="C305" s="593"/>
      <c r="D305" s="593"/>
      <c r="E305" s="593"/>
      <c r="F305" s="593"/>
      <c r="G305" s="598"/>
      <c r="H305" s="597"/>
    </row>
    <row r="306" spans="1:8" ht="15" customHeight="1">
      <c r="A306" s="593"/>
      <c r="B306" s="593"/>
      <c r="C306" s="593"/>
      <c r="D306" s="593"/>
      <c r="E306" s="593"/>
      <c r="F306" s="593"/>
      <c r="G306" s="598"/>
      <c r="H306" s="597"/>
    </row>
    <row r="307" spans="1:8" ht="15" customHeight="1">
      <c r="A307" s="593"/>
      <c r="B307" s="593"/>
      <c r="C307" s="593"/>
      <c r="D307" s="593"/>
      <c r="E307" s="593"/>
      <c r="F307" s="593"/>
      <c r="G307" s="598"/>
      <c r="H307" s="597"/>
    </row>
    <row r="308" spans="1:8" ht="15" customHeight="1">
      <c r="A308" s="593"/>
      <c r="B308" s="593"/>
      <c r="C308" s="593"/>
      <c r="D308" s="593"/>
      <c r="E308" s="593"/>
      <c r="F308" s="593"/>
      <c r="G308" s="598"/>
      <c r="H308" s="597"/>
    </row>
    <row r="309" spans="1:8" ht="15">
      <c r="A309" s="593"/>
      <c r="B309" s="593"/>
      <c r="C309" s="593"/>
      <c r="D309" s="593"/>
      <c r="E309" s="593"/>
      <c r="F309" s="593"/>
      <c r="G309" s="598"/>
      <c r="H309" s="597"/>
    </row>
    <row r="310" spans="1:8" ht="15">
      <c r="A310" s="593"/>
      <c r="B310" s="593"/>
      <c r="C310" s="593"/>
      <c r="D310" s="593"/>
      <c r="E310" s="593"/>
      <c r="F310" s="593"/>
      <c r="G310" s="598"/>
      <c r="H310" s="597"/>
    </row>
    <row r="311" spans="1:8" ht="15">
      <c r="A311" s="593"/>
      <c r="B311" s="593"/>
      <c r="C311" s="593"/>
      <c r="D311" s="593"/>
      <c r="E311" s="593"/>
      <c r="F311" s="593"/>
      <c r="G311" s="598"/>
      <c r="H311" s="597"/>
    </row>
    <row r="312" spans="1:8" ht="15">
      <c r="A312" s="593"/>
      <c r="B312" s="593"/>
      <c r="C312" s="593"/>
      <c r="D312" s="593"/>
      <c r="E312" s="593"/>
      <c r="F312" s="593"/>
      <c r="G312" s="598"/>
      <c r="H312" s="597"/>
    </row>
    <row r="313" spans="1:8" ht="15">
      <c r="A313" s="593"/>
      <c r="B313" s="593"/>
      <c r="C313" s="593"/>
      <c r="D313" s="593"/>
      <c r="E313" s="593"/>
      <c r="F313" s="593"/>
      <c r="G313" s="598"/>
      <c r="H313" s="597"/>
    </row>
    <row r="314" spans="1:8" ht="15">
      <c r="A314" s="593"/>
      <c r="B314" s="593"/>
      <c r="C314" s="593"/>
      <c r="D314" s="593"/>
      <c r="E314" s="593"/>
      <c r="F314" s="593"/>
      <c r="G314" s="598"/>
      <c r="H314" s="597"/>
    </row>
    <row r="315" spans="1:8" ht="15">
      <c r="A315" s="593"/>
      <c r="B315" s="593"/>
      <c r="C315" s="593"/>
      <c r="D315" s="593"/>
      <c r="E315" s="593"/>
      <c r="F315" s="593"/>
      <c r="G315" s="598"/>
      <c r="H315" s="597"/>
    </row>
    <row r="316" spans="1:8" ht="15">
      <c r="A316" s="593"/>
      <c r="B316" s="593"/>
      <c r="C316" s="593"/>
      <c r="D316" s="593"/>
      <c r="E316" s="593"/>
      <c r="F316" s="593"/>
      <c r="G316" s="598"/>
      <c r="H316" s="597"/>
    </row>
    <row r="317" spans="1:8" ht="15">
      <c r="A317" s="593"/>
      <c r="B317" s="593"/>
      <c r="C317" s="593"/>
      <c r="D317" s="593"/>
      <c r="E317" s="593"/>
      <c r="F317" s="593"/>
      <c r="G317" s="598"/>
      <c r="H317" s="597"/>
    </row>
    <row r="318" spans="1:8" ht="15">
      <c r="A318" s="593"/>
      <c r="B318" s="593"/>
      <c r="C318" s="593"/>
      <c r="D318" s="593"/>
      <c r="E318" s="593"/>
      <c r="F318" s="593"/>
      <c r="G318" s="598"/>
      <c r="H318" s="597"/>
    </row>
    <row r="319" spans="1:8" ht="15">
      <c r="A319" s="593"/>
      <c r="B319" s="593"/>
      <c r="C319" s="593"/>
      <c r="D319" s="593"/>
      <c r="E319" s="593"/>
      <c r="F319" s="593"/>
      <c r="G319" s="598"/>
      <c r="H319" s="597"/>
    </row>
    <row r="320" spans="1:8" ht="15">
      <c r="A320" s="593"/>
      <c r="B320" s="593"/>
      <c r="C320" s="593"/>
      <c r="D320" s="593"/>
      <c r="E320" s="593"/>
      <c r="F320" s="593"/>
      <c r="G320" s="598"/>
      <c r="H320" s="597"/>
    </row>
    <row r="321" spans="1:8" ht="15">
      <c r="A321" s="593"/>
      <c r="B321" s="593"/>
      <c r="C321" s="593"/>
      <c r="D321" s="593"/>
      <c r="E321" s="593"/>
      <c r="F321" s="593"/>
      <c r="G321" s="598"/>
      <c r="H321" s="597"/>
    </row>
    <row r="322" spans="1:8" ht="15">
      <c r="A322" s="593"/>
      <c r="B322" s="593"/>
      <c r="C322" s="593"/>
      <c r="D322" s="593"/>
      <c r="E322" s="593"/>
      <c r="F322" s="593"/>
      <c r="G322" s="598"/>
      <c r="H322" s="597"/>
    </row>
    <row r="323" spans="1:8" ht="15">
      <c r="A323" s="593"/>
      <c r="B323" s="593"/>
      <c r="C323" s="593"/>
      <c r="D323" s="593"/>
      <c r="E323" s="593"/>
      <c r="F323" s="593"/>
      <c r="G323" s="598"/>
      <c r="H323" s="597"/>
    </row>
    <row r="324" spans="1:8" ht="15">
      <c r="A324" s="593"/>
      <c r="B324" s="593"/>
      <c r="C324" s="593"/>
      <c r="D324" s="593"/>
      <c r="E324" s="593"/>
      <c r="F324" s="593"/>
      <c r="G324" s="598"/>
      <c r="H324" s="597"/>
    </row>
    <row r="325" spans="1:8" ht="15">
      <c r="A325" s="593"/>
      <c r="B325" s="593"/>
      <c r="C325" s="593"/>
      <c r="D325" s="593"/>
      <c r="E325" s="593"/>
      <c r="F325" s="593"/>
      <c r="G325" s="598"/>
      <c r="H325" s="597"/>
    </row>
    <row r="326" spans="1:8" ht="15">
      <c r="A326" s="593"/>
      <c r="B326" s="593"/>
      <c r="C326" s="593"/>
      <c r="D326" s="593"/>
      <c r="E326" s="593"/>
      <c r="F326" s="593"/>
      <c r="G326" s="598"/>
      <c r="H326" s="597"/>
    </row>
    <row r="327" spans="1:8" ht="15">
      <c r="A327" s="593"/>
      <c r="B327" s="593"/>
      <c r="C327" s="593"/>
      <c r="D327" s="593"/>
      <c r="E327" s="593"/>
      <c r="F327" s="593"/>
      <c r="G327" s="598"/>
      <c r="H327" s="597"/>
    </row>
    <row r="328" spans="1:8" ht="15">
      <c r="A328" s="593"/>
      <c r="B328" s="593"/>
      <c r="C328" s="593"/>
      <c r="D328" s="593"/>
      <c r="E328" s="593"/>
      <c r="F328" s="593"/>
      <c r="G328" s="598"/>
      <c r="H328" s="597"/>
    </row>
    <row r="329" spans="1:8" ht="15">
      <c r="A329" s="593"/>
      <c r="B329" s="593"/>
      <c r="C329" s="593"/>
      <c r="D329" s="593"/>
      <c r="E329" s="593"/>
      <c r="F329" s="593"/>
      <c r="G329" s="598"/>
      <c r="H329" s="597"/>
    </row>
    <row r="330" spans="1:8" ht="15">
      <c r="A330" s="593"/>
      <c r="B330" s="593"/>
      <c r="C330" s="593"/>
      <c r="D330" s="593"/>
      <c r="E330" s="593"/>
      <c r="F330" s="593"/>
      <c r="G330" s="598"/>
      <c r="H330" s="597"/>
    </row>
    <row r="331" spans="1:8" ht="15">
      <c r="A331" s="593"/>
      <c r="B331" s="593"/>
      <c r="C331" s="593"/>
      <c r="D331" s="593"/>
      <c r="E331" s="593"/>
      <c r="F331" s="593"/>
      <c r="G331" s="598"/>
      <c r="H331" s="597"/>
    </row>
    <row r="332" spans="1:8" ht="15">
      <c r="A332" s="593"/>
      <c r="B332" s="593"/>
      <c r="C332" s="593"/>
      <c r="D332" s="593"/>
      <c r="E332" s="593"/>
      <c r="F332" s="593"/>
      <c r="G332" s="598"/>
      <c r="H332" s="597"/>
    </row>
    <row r="333" spans="1:8" ht="15">
      <c r="A333" s="593"/>
      <c r="B333" s="593"/>
      <c r="C333" s="593"/>
      <c r="D333" s="593"/>
      <c r="E333" s="593"/>
      <c r="F333" s="593"/>
      <c r="G333" s="598"/>
      <c r="H333" s="597"/>
    </row>
    <row r="334" spans="1:8" ht="15">
      <c r="A334" s="593"/>
      <c r="B334" s="593"/>
      <c r="C334" s="593"/>
      <c r="D334" s="593"/>
      <c r="E334" s="593"/>
      <c r="F334" s="593"/>
      <c r="G334" s="598"/>
      <c r="H334" s="597"/>
    </row>
    <row r="335" spans="1:8" ht="15">
      <c r="A335" s="593"/>
      <c r="B335" s="593"/>
      <c r="C335" s="593"/>
      <c r="D335" s="593"/>
      <c r="E335" s="593"/>
      <c r="F335" s="593"/>
      <c r="G335" s="598"/>
      <c r="H335" s="597"/>
    </row>
    <row r="336" spans="1:8" ht="15">
      <c r="A336" s="593"/>
      <c r="B336" s="593"/>
      <c r="C336" s="593"/>
      <c r="D336" s="593"/>
      <c r="E336" s="593"/>
      <c r="F336" s="593"/>
      <c r="G336" s="598"/>
      <c r="H336" s="597"/>
    </row>
    <row r="337" spans="1:8" ht="15">
      <c r="A337" s="593"/>
      <c r="B337" s="593"/>
      <c r="C337" s="593"/>
      <c r="D337" s="593"/>
      <c r="E337" s="593"/>
      <c r="F337" s="593"/>
      <c r="G337" s="598"/>
      <c r="H337" s="597"/>
    </row>
    <row r="338" spans="1:8" ht="15">
      <c r="A338" s="593"/>
      <c r="B338" s="593"/>
      <c r="C338" s="593"/>
      <c r="D338" s="593"/>
      <c r="E338" s="593"/>
      <c r="F338" s="593"/>
      <c r="G338" s="598"/>
      <c r="H338" s="597"/>
    </row>
    <row r="339" spans="1:8" ht="15">
      <c r="A339" s="593"/>
      <c r="B339" s="593"/>
      <c r="C339" s="593"/>
      <c r="D339" s="593"/>
      <c r="E339" s="593"/>
      <c r="F339" s="593"/>
      <c r="G339" s="598"/>
      <c r="H339" s="597"/>
    </row>
    <row r="340" spans="1:8" ht="15">
      <c r="A340" s="593"/>
      <c r="B340" s="593"/>
      <c r="C340" s="593"/>
      <c r="D340" s="593"/>
      <c r="E340" s="593"/>
      <c r="F340" s="593"/>
      <c r="G340" s="598"/>
      <c r="H340" s="597"/>
    </row>
    <row r="341" spans="1:8" ht="15">
      <c r="A341" s="593"/>
      <c r="B341" s="593"/>
      <c r="C341" s="593"/>
      <c r="D341" s="593"/>
      <c r="E341" s="593"/>
      <c r="F341" s="593"/>
      <c r="G341" s="598"/>
      <c r="H341" s="597"/>
    </row>
    <row r="342" spans="1:8" ht="15">
      <c r="A342" s="593"/>
      <c r="B342" s="593"/>
      <c r="C342" s="593"/>
      <c r="D342" s="593"/>
      <c r="E342" s="593"/>
      <c r="F342" s="593"/>
      <c r="G342" s="598"/>
      <c r="H342" s="597"/>
    </row>
    <row r="343" spans="1:8" ht="15">
      <c r="A343" s="593"/>
      <c r="B343" s="593"/>
      <c r="C343" s="593"/>
      <c r="D343" s="593"/>
      <c r="E343" s="593"/>
      <c r="F343" s="593"/>
      <c r="G343" s="598"/>
      <c r="H343" s="597"/>
    </row>
    <row r="344" spans="1:8" ht="15">
      <c r="A344" s="593"/>
      <c r="B344" s="593"/>
      <c r="C344" s="593"/>
      <c r="D344" s="593"/>
      <c r="E344" s="593"/>
      <c r="F344" s="593"/>
      <c r="G344" s="598"/>
      <c r="H344" s="597"/>
    </row>
    <row r="345" spans="1:8" ht="15">
      <c r="A345" s="593"/>
      <c r="B345" s="593"/>
      <c r="C345" s="593"/>
      <c r="D345" s="593"/>
      <c r="E345" s="593"/>
      <c r="F345" s="593"/>
      <c r="G345" s="598"/>
      <c r="H345" s="597"/>
    </row>
    <row r="346" spans="1:8" ht="15">
      <c r="A346" s="593"/>
      <c r="B346" s="593"/>
      <c r="C346" s="593"/>
      <c r="D346" s="593"/>
      <c r="E346" s="593"/>
      <c r="F346" s="593"/>
      <c r="G346" s="598"/>
      <c r="H346" s="597"/>
    </row>
    <row r="347" spans="1:8" ht="15">
      <c r="A347" s="593"/>
      <c r="B347" s="593"/>
      <c r="C347" s="593"/>
      <c r="D347" s="593"/>
      <c r="E347" s="593"/>
      <c r="F347" s="593"/>
      <c r="G347" s="598"/>
      <c r="H347" s="597"/>
    </row>
    <row r="348" spans="1:8" ht="15">
      <c r="A348" s="593"/>
      <c r="B348" s="593"/>
      <c r="C348" s="593"/>
      <c r="D348" s="593"/>
      <c r="E348" s="593"/>
      <c r="F348" s="593"/>
      <c r="G348" s="598"/>
      <c r="H348" s="597"/>
    </row>
    <row r="349" spans="1:8" ht="15">
      <c r="A349" s="593"/>
      <c r="B349" s="593"/>
      <c r="C349" s="593"/>
      <c r="D349" s="593"/>
      <c r="E349" s="593"/>
      <c r="F349" s="593"/>
      <c r="G349" s="598"/>
      <c r="H349" s="597"/>
    </row>
    <row r="350" spans="1:8" ht="15">
      <c r="A350" s="593"/>
      <c r="B350" s="593"/>
      <c r="C350" s="593"/>
      <c r="D350" s="593"/>
      <c r="E350" s="593"/>
      <c r="F350" s="593"/>
      <c r="G350" s="598"/>
      <c r="H350" s="597"/>
    </row>
    <row r="351" spans="1:8" ht="15">
      <c r="A351" s="593"/>
      <c r="B351" s="593"/>
      <c r="C351" s="593"/>
      <c r="D351" s="593"/>
      <c r="E351" s="593"/>
      <c r="F351" s="593"/>
      <c r="G351" s="598"/>
      <c r="H351" s="597"/>
    </row>
    <row r="352" spans="1:8" ht="15">
      <c r="A352" s="593"/>
      <c r="B352" s="593"/>
      <c r="C352" s="593"/>
      <c r="D352" s="593"/>
      <c r="E352" s="593"/>
      <c r="F352" s="593"/>
      <c r="G352" s="598"/>
      <c r="H352" s="597"/>
    </row>
    <row r="353" spans="1:8" ht="15">
      <c r="A353" s="593"/>
      <c r="B353" s="593"/>
      <c r="C353" s="593"/>
      <c r="D353" s="593"/>
      <c r="E353" s="593"/>
      <c r="F353" s="593"/>
      <c r="G353" s="598"/>
      <c r="H353" s="597"/>
    </row>
    <row r="354" spans="1:8" ht="15">
      <c r="A354" s="593"/>
      <c r="B354" s="593"/>
      <c r="C354" s="593"/>
      <c r="D354" s="593"/>
      <c r="E354" s="593"/>
      <c r="F354" s="593"/>
      <c r="G354" s="598"/>
      <c r="H354" s="597"/>
    </row>
    <row r="355" spans="1:8" ht="15">
      <c r="A355" s="593"/>
      <c r="B355" s="593"/>
      <c r="C355" s="593"/>
      <c r="D355" s="593"/>
      <c r="E355" s="593"/>
      <c r="F355" s="593"/>
      <c r="G355" s="598"/>
      <c r="H355" s="597"/>
    </row>
    <row r="356" spans="1:8" ht="15">
      <c r="A356" s="593"/>
      <c r="B356" s="593"/>
      <c r="C356" s="593"/>
      <c r="D356" s="593"/>
      <c r="E356" s="593"/>
      <c r="F356" s="593"/>
      <c r="G356" s="598"/>
      <c r="H356" s="597"/>
    </row>
    <row r="357" spans="1:8" ht="15">
      <c r="A357" s="593"/>
      <c r="B357" s="593"/>
      <c r="C357" s="593"/>
      <c r="D357" s="593"/>
      <c r="E357" s="593"/>
      <c r="F357" s="593"/>
      <c r="G357" s="598"/>
      <c r="H357" s="597"/>
    </row>
    <row r="358" spans="1:8" ht="15">
      <c r="A358" s="593"/>
      <c r="B358" s="593"/>
      <c r="C358" s="593"/>
      <c r="D358" s="593"/>
      <c r="E358" s="593"/>
      <c r="F358" s="593"/>
      <c r="G358" s="598"/>
      <c r="H358" s="597"/>
    </row>
    <row r="359" spans="1:8" ht="15">
      <c r="A359" s="593"/>
      <c r="B359" s="593"/>
      <c r="C359" s="593"/>
      <c r="D359" s="593"/>
      <c r="E359" s="593"/>
      <c r="F359" s="593"/>
      <c r="G359" s="598"/>
      <c r="H359" s="597"/>
    </row>
    <row r="360" spans="1:8" ht="15">
      <c r="A360" s="593"/>
      <c r="B360" s="593"/>
      <c r="C360" s="593"/>
      <c r="D360" s="593"/>
      <c r="E360" s="593"/>
      <c r="F360" s="593"/>
      <c r="G360" s="598"/>
      <c r="H360" s="597"/>
    </row>
    <row r="361" spans="1:8" ht="15">
      <c r="A361" s="593"/>
      <c r="B361" s="593"/>
      <c r="C361" s="593"/>
      <c r="D361" s="593"/>
      <c r="E361" s="593"/>
      <c r="F361" s="593"/>
      <c r="G361" s="598"/>
      <c r="H361" s="597"/>
    </row>
    <row r="362" spans="1:8" ht="15">
      <c r="A362" s="593"/>
      <c r="B362" s="593"/>
      <c r="C362" s="593"/>
      <c r="D362" s="593"/>
      <c r="E362" s="593"/>
      <c r="F362" s="593"/>
      <c r="G362" s="598"/>
      <c r="H362" s="597"/>
    </row>
    <row r="363" spans="1:8" ht="15">
      <c r="A363" s="593"/>
      <c r="B363" s="593"/>
      <c r="C363" s="593"/>
      <c r="D363" s="593"/>
      <c r="E363" s="593"/>
      <c r="F363" s="593"/>
      <c r="G363" s="598"/>
      <c r="H363" s="597"/>
    </row>
    <row r="364" spans="1:8" ht="15">
      <c r="A364" s="593"/>
      <c r="B364" s="593"/>
      <c r="C364" s="593"/>
      <c r="D364" s="593"/>
      <c r="E364" s="593"/>
      <c r="F364" s="593"/>
      <c r="G364" s="598"/>
      <c r="H364" s="597"/>
    </row>
    <row r="365" spans="1:8" ht="15">
      <c r="A365" s="593"/>
      <c r="B365" s="593"/>
      <c r="C365" s="593"/>
      <c r="D365" s="593"/>
      <c r="E365" s="593"/>
      <c r="F365" s="593"/>
      <c r="G365" s="598"/>
      <c r="H365" s="597"/>
    </row>
    <row r="366" spans="1:8" ht="15">
      <c r="A366" s="593"/>
      <c r="B366" s="593"/>
      <c r="C366" s="593"/>
      <c r="D366" s="593"/>
      <c r="E366" s="593"/>
      <c r="F366" s="593"/>
      <c r="G366" s="598"/>
      <c r="H366" s="597"/>
    </row>
    <row r="367" spans="1:8" ht="15">
      <c r="A367" s="593"/>
      <c r="B367" s="593"/>
      <c r="C367" s="593"/>
      <c r="D367" s="593"/>
      <c r="E367" s="593"/>
      <c r="F367" s="593"/>
      <c r="G367" s="598"/>
      <c r="H367" s="597"/>
    </row>
    <row r="368" spans="1:8" ht="15">
      <c r="A368" s="593"/>
      <c r="B368" s="593"/>
      <c r="C368" s="593"/>
      <c r="D368" s="593"/>
      <c r="E368" s="593"/>
      <c r="F368" s="593"/>
      <c r="G368" s="598"/>
      <c r="H368" s="597"/>
    </row>
    <row r="369" spans="1:8" ht="15">
      <c r="A369" s="593"/>
      <c r="B369" s="593"/>
      <c r="C369" s="593"/>
      <c r="D369" s="593"/>
      <c r="E369" s="593"/>
      <c r="F369" s="593"/>
      <c r="G369" s="598"/>
      <c r="H369" s="597"/>
    </row>
    <row r="370" spans="1:8" ht="15">
      <c r="A370" s="593"/>
      <c r="B370" s="593"/>
      <c r="C370" s="593"/>
      <c r="D370" s="593"/>
      <c r="E370" s="593"/>
      <c r="F370" s="593"/>
      <c r="G370" s="598"/>
      <c r="H370" s="597"/>
    </row>
    <row r="371" spans="1:8" ht="15">
      <c r="A371" s="593"/>
      <c r="B371" s="593"/>
      <c r="C371" s="593"/>
      <c r="D371" s="593"/>
      <c r="E371" s="593"/>
      <c r="F371" s="593"/>
      <c r="G371" s="598"/>
      <c r="H371" s="597"/>
    </row>
    <row r="372" spans="1:8" ht="15">
      <c r="A372" s="593"/>
      <c r="B372" s="593"/>
      <c r="C372" s="593"/>
      <c r="D372" s="593"/>
      <c r="E372" s="593"/>
      <c r="F372" s="593"/>
      <c r="G372" s="598"/>
      <c r="H372" s="597"/>
    </row>
    <row r="373" spans="1:8" ht="15">
      <c r="A373" s="593"/>
      <c r="B373" s="593"/>
      <c r="C373" s="593"/>
      <c r="D373" s="593"/>
      <c r="E373" s="593"/>
      <c r="F373" s="593"/>
      <c r="G373" s="598"/>
      <c r="H373" s="597"/>
    </row>
    <row r="374" spans="1:8" ht="15">
      <c r="A374" s="593"/>
      <c r="B374" s="593"/>
      <c r="C374" s="593"/>
      <c r="D374" s="593"/>
      <c r="E374" s="593"/>
      <c r="F374" s="593"/>
      <c r="G374" s="598"/>
      <c r="H374" s="597"/>
    </row>
    <row r="375" spans="1:8" ht="15">
      <c r="A375" s="593"/>
      <c r="B375" s="593"/>
      <c r="C375" s="593"/>
      <c r="D375" s="593"/>
      <c r="E375" s="593"/>
      <c r="F375" s="593"/>
      <c r="G375" s="598"/>
      <c r="H375" s="597"/>
    </row>
    <row r="376" spans="1:8" ht="15">
      <c r="A376" s="593"/>
      <c r="B376" s="593"/>
      <c r="C376" s="593"/>
      <c r="D376" s="593"/>
      <c r="E376" s="593"/>
      <c r="F376" s="593"/>
      <c r="G376" s="598"/>
      <c r="H376" s="597"/>
    </row>
    <row r="377" spans="1:7" ht="12.75">
      <c r="A377" s="817"/>
      <c r="B377" s="817"/>
      <c r="C377" s="817"/>
      <c r="D377" s="817"/>
      <c r="E377" s="817"/>
      <c r="F377" s="817"/>
      <c r="G377" s="818"/>
    </row>
    <row r="378" spans="1:7" ht="12.75">
      <c r="A378" s="817"/>
      <c r="B378" s="817"/>
      <c r="C378" s="817"/>
      <c r="D378" s="817"/>
      <c r="E378" s="817"/>
      <c r="F378" s="817"/>
      <c r="G378" s="818"/>
    </row>
    <row r="379" spans="1:7" ht="12.75">
      <c r="A379" s="817"/>
      <c r="B379" s="817"/>
      <c r="C379" s="817"/>
      <c r="D379" s="817"/>
      <c r="E379" s="817"/>
      <c r="F379" s="817"/>
      <c r="G379" s="818"/>
    </row>
    <row r="380" spans="1:7" ht="12.75">
      <c r="A380" s="817"/>
      <c r="B380" s="817"/>
      <c r="C380" s="817"/>
      <c r="D380" s="817"/>
      <c r="E380" s="817"/>
      <c r="F380" s="817"/>
      <c r="G380" s="818"/>
    </row>
    <row r="381" spans="1:7" ht="12.75">
      <c r="A381" s="817"/>
      <c r="B381" s="817"/>
      <c r="C381" s="817"/>
      <c r="D381" s="817"/>
      <c r="E381" s="817"/>
      <c r="F381" s="817"/>
      <c r="G381" s="818"/>
    </row>
    <row r="382" spans="1:7" ht="12.75">
      <c r="A382" s="817"/>
      <c r="B382" s="817"/>
      <c r="C382" s="817"/>
      <c r="D382" s="817"/>
      <c r="E382" s="817"/>
      <c r="F382" s="817"/>
      <c r="G382" s="818"/>
    </row>
    <row r="383" spans="1:7" ht="12.75">
      <c r="A383" s="817"/>
      <c r="B383" s="817"/>
      <c r="C383" s="817"/>
      <c r="D383" s="817"/>
      <c r="E383" s="817"/>
      <c r="F383" s="817"/>
      <c r="G383" s="818"/>
    </row>
    <row r="384" spans="1:7" ht="12.75">
      <c r="A384" s="817"/>
      <c r="B384" s="817"/>
      <c r="C384" s="817"/>
      <c r="D384" s="817"/>
      <c r="E384" s="817"/>
      <c r="F384" s="817"/>
      <c r="G384" s="818"/>
    </row>
    <row r="385" spans="1:7" ht="12.75">
      <c r="A385" s="817"/>
      <c r="B385" s="817"/>
      <c r="C385" s="817"/>
      <c r="D385" s="817"/>
      <c r="E385" s="817"/>
      <c r="F385" s="817"/>
      <c r="G385" s="818"/>
    </row>
    <row r="386" spans="1:7" ht="12.75">
      <c r="A386" s="817"/>
      <c r="B386" s="817"/>
      <c r="C386" s="817"/>
      <c r="D386" s="817"/>
      <c r="E386" s="817"/>
      <c r="F386" s="817"/>
      <c r="G386" s="818"/>
    </row>
    <row r="387" spans="1:7" ht="12.75">
      <c r="A387" s="817"/>
      <c r="B387" s="817"/>
      <c r="C387" s="817"/>
      <c r="D387" s="817"/>
      <c r="E387" s="817"/>
      <c r="F387" s="817"/>
      <c r="G387" s="818"/>
    </row>
    <row r="388" spans="1:7" ht="12.75">
      <c r="A388" s="817"/>
      <c r="B388" s="817"/>
      <c r="C388" s="817"/>
      <c r="D388" s="817"/>
      <c r="E388" s="817"/>
      <c r="F388" s="817"/>
      <c r="G388" s="818"/>
    </row>
    <row r="389" spans="1:7" ht="12.75">
      <c r="A389" s="817"/>
      <c r="B389" s="817"/>
      <c r="C389" s="817"/>
      <c r="D389" s="817"/>
      <c r="E389" s="817"/>
      <c r="F389" s="817"/>
      <c r="G389" s="818"/>
    </row>
    <row r="390" spans="1:7" ht="12.75">
      <c r="A390" s="817"/>
      <c r="B390" s="817"/>
      <c r="C390" s="817"/>
      <c r="D390" s="817"/>
      <c r="E390" s="817"/>
      <c r="F390" s="817"/>
      <c r="G390" s="818"/>
    </row>
    <row r="391" spans="1:7" ht="12.75">
      <c r="A391" s="817"/>
      <c r="B391" s="817"/>
      <c r="C391" s="817"/>
      <c r="D391" s="817"/>
      <c r="E391" s="817"/>
      <c r="F391" s="817"/>
      <c r="G391" s="818"/>
    </row>
    <row r="392" spans="1:7" ht="12.75">
      <c r="A392" s="817"/>
      <c r="B392" s="817"/>
      <c r="C392" s="817"/>
      <c r="D392" s="817"/>
      <c r="E392" s="817"/>
      <c r="F392" s="817"/>
      <c r="G392" s="818"/>
    </row>
    <row r="393" spans="1:7" ht="12.75">
      <c r="A393" s="817"/>
      <c r="B393" s="817"/>
      <c r="C393" s="817"/>
      <c r="D393" s="817"/>
      <c r="E393" s="817"/>
      <c r="F393" s="817"/>
      <c r="G393" s="818"/>
    </row>
    <row r="394" spans="1:7" ht="12.75">
      <c r="A394" s="817"/>
      <c r="B394" s="817"/>
      <c r="C394" s="817"/>
      <c r="D394" s="817"/>
      <c r="E394" s="817"/>
      <c r="F394" s="817"/>
      <c r="G394" s="818"/>
    </row>
    <row r="395" spans="1:7" ht="12.75">
      <c r="A395" s="817"/>
      <c r="B395" s="817"/>
      <c r="C395" s="817"/>
      <c r="D395" s="817"/>
      <c r="E395" s="817"/>
      <c r="F395" s="817"/>
      <c r="G395" s="818"/>
    </row>
    <row r="396" spans="1:7" ht="12.75">
      <c r="A396" s="817"/>
      <c r="B396" s="817"/>
      <c r="C396" s="817"/>
      <c r="D396" s="817"/>
      <c r="E396" s="817"/>
      <c r="F396" s="817"/>
      <c r="G396" s="818"/>
    </row>
    <row r="397" spans="1:7" ht="12.75">
      <c r="A397" s="817"/>
      <c r="B397" s="817"/>
      <c r="C397" s="817"/>
      <c r="D397" s="817"/>
      <c r="E397" s="817"/>
      <c r="F397" s="817"/>
      <c r="G397" s="818"/>
    </row>
    <row r="398" spans="1:7" ht="12.75">
      <c r="A398" s="817"/>
      <c r="B398" s="817"/>
      <c r="C398" s="817"/>
      <c r="D398" s="817"/>
      <c r="E398" s="817"/>
      <c r="F398" s="817"/>
      <c r="G398" s="818"/>
    </row>
    <row r="399" spans="1:7" ht="12.75">
      <c r="A399" s="817"/>
      <c r="B399" s="817"/>
      <c r="C399" s="817"/>
      <c r="D399" s="817"/>
      <c r="E399" s="817"/>
      <c r="F399" s="817"/>
      <c r="G399" s="818"/>
    </row>
    <row r="400" spans="1:7" ht="12.75">
      <c r="A400" s="817"/>
      <c r="B400" s="817"/>
      <c r="C400" s="817"/>
      <c r="D400" s="817"/>
      <c r="E400" s="817"/>
      <c r="F400" s="817"/>
      <c r="G400" s="818"/>
    </row>
    <row r="401" spans="1:7" ht="12.75">
      <c r="A401" s="817"/>
      <c r="B401" s="817"/>
      <c r="C401" s="817"/>
      <c r="D401" s="817"/>
      <c r="E401" s="817"/>
      <c r="F401" s="817"/>
      <c r="G401" s="818"/>
    </row>
    <row r="402" spans="1:7" ht="12.75">
      <c r="A402" s="817"/>
      <c r="B402" s="817"/>
      <c r="C402" s="817"/>
      <c r="D402" s="817"/>
      <c r="E402" s="817"/>
      <c r="F402" s="817"/>
      <c r="G402" s="818"/>
    </row>
    <row r="403" spans="1:7" ht="12.75">
      <c r="A403" s="817"/>
      <c r="B403" s="817"/>
      <c r="C403" s="817"/>
      <c r="D403" s="817"/>
      <c r="E403" s="817"/>
      <c r="F403" s="817"/>
      <c r="G403" s="818"/>
    </row>
    <row r="404" spans="1:7" ht="12.75">
      <c r="A404" s="817"/>
      <c r="B404" s="817"/>
      <c r="C404" s="817"/>
      <c r="D404" s="817"/>
      <c r="E404" s="817"/>
      <c r="F404" s="817"/>
      <c r="G404" s="818"/>
    </row>
    <row r="405" spans="1:7" ht="12.75">
      <c r="A405" s="817"/>
      <c r="B405" s="817"/>
      <c r="C405" s="817"/>
      <c r="D405" s="817"/>
      <c r="E405" s="817"/>
      <c r="F405" s="817"/>
      <c r="G405" s="818"/>
    </row>
    <row r="406" spans="1:7" ht="12.75">
      <c r="A406" s="817"/>
      <c r="B406" s="817"/>
      <c r="C406" s="817"/>
      <c r="D406" s="817"/>
      <c r="E406" s="817"/>
      <c r="F406" s="817"/>
      <c r="G406" s="818"/>
    </row>
    <row r="407" spans="1:7" ht="12.75">
      <c r="A407" s="817"/>
      <c r="B407" s="817"/>
      <c r="C407" s="817"/>
      <c r="G407" s="818"/>
    </row>
    <row r="408" spans="1:7" ht="12.75">
      <c r="A408" s="817"/>
      <c r="B408" s="817"/>
      <c r="C408" s="817"/>
      <c r="G408" s="818"/>
    </row>
    <row r="409" spans="1:7" ht="12.75">
      <c r="A409" s="817"/>
      <c r="B409" s="817"/>
      <c r="C409" s="817"/>
      <c r="G409" s="818"/>
    </row>
    <row r="410" spans="1:7" ht="12.75">
      <c r="A410" s="817"/>
      <c r="B410" s="817"/>
      <c r="C410" s="817"/>
      <c r="G410" s="818"/>
    </row>
    <row r="411" spans="1:7" ht="12.75">
      <c r="A411" s="817"/>
      <c r="B411" s="817"/>
      <c r="C411" s="817"/>
      <c r="G411" s="818"/>
    </row>
    <row r="412" spans="1:7" ht="12.75">
      <c r="A412" s="817"/>
      <c r="B412" s="817"/>
      <c r="C412" s="817"/>
      <c r="G412" s="818"/>
    </row>
    <row r="413" spans="1:7" ht="12.75">
      <c r="A413" s="817"/>
      <c r="B413" s="817"/>
      <c r="C413" s="817"/>
      <c r="G413" s="818"/>
    </row>
    <row r="414" spans="1:7" ht="12.75">
      <c r="A414" s="817"/>
      <c r="B414" s="817"/>
      <c r="C414" s="817"/>
      <c r="G414" s="818"/>
    </row>
    <row r="415" spans="1:7" ht="12.75">
      <c r="A415" s="817"/>
      <c r="B415" s="817"/>
      <c r="C415" s="817"/>
      <c r="G415" s="818"/>
    </row>
    <row r="416" spans="1:7" ht="12.75">
      <c r="A416" s="817"/>
      <c r="B416" s="817"/>
      <c r="C416" s="817"/>
      <c r="G416" s="818"/>
    </row>
    <row r="417" spans="1:7" ht="12.75">
      <c r="A417" s="817"/>
      <c r="B417" s="817"/>
      <c r="C417" s="817"/>
      <c r="G417" s="818"/>
    </row>
    <row r="418" spans="1:7" ht="12.75">
      <c r="A418" s="817"/>
      <c r="B418" s="817"/>
      <c r="C418" s="817"/>
      <c r="G418" s="818"/>
    </row>
    <row r="419" spans="1:7" ht="12.75">
      <c r="A419" s="817"/>
      <c r="B419" s="817"/>
      <c r="C419" s="817"/>
      <c r="G419" s="818"/>
    </row>
    <row r="420" spans="1:7" ht="12.75">
      <c r="A420" s="817"/>
      <c r="B420" s="817"/>
      <c r="C420" s="817"/>
      <c r="G420" s="818"/>
    </row>
    <row r="421" spans="1:7" ht="12.75">
      <c r="A421" s="817"/>
      <c r="B421" s="817"/>
      <c r="C421" s="817"/>
      <c r="G421" s="818"/>
    </row>
    <row r="422" spans="1:7" ht="12.75">
      <c r="A422" s="817"/>
      <c r="B422" s="817"/>
      <c r="C422" s="817"/>
      <c r="G422" s="818"/>
    </row>
    <row r="423" spans="1:7" ht="12.75">
      <c r="A423" s="817"/>
      <c r="B423" s="817"/>
      <c r="C423" s="817"/>
      <c r="G423" s="818"/>
    </row>
    <row r="424" spans="1:7" ht="12.75">
      <c r="A424" s="817"/>
      <c r="B424" s="817"/>
      <c r="C424" s="817"/>
      <c r="G424" s="818"/>
    </row>
    <row r="425" spans="1:7" ht="12.75">
      <c r="A425" s="817"/>
      <c r="B425" s="817"/>
      <c r="C425" s="817"/>
      <c r="G425" s="818"/>
    </row>
    <row r="426" spans="1:7" ht="12.75">
      <c r="A426" s="817"/>
      <c r="B426" s="817"/>
      <c r="C426" s="817"/>
      <c r="G426" s="818"/>
    </row>
    <row r="427" spans="1:7" ht="12.75">
      <c r="A427" s="817"/>
      <c r="B427" s="817"/>
      <c r="C427" s="817"/>
      <c r="G427" s="818"/>
    </row>
    <row r="428" spans="1:7" ht="12.75">
      <c r="A428" s="817"/>
      <c r="B428" s="817"/>
      <c r="C428" s="817"/>
      <c r="G428" s="818"/>
    </row>
    <row r="429" spans="1:7" ht="12.75">
      <c r="A429" s="817"/>
      <c r="B429" s="817"/>
      <c r="C429" s="817"/>
      <c r="G429" s="818"/>
    </row>
    <row r="430" spans="1:7" ht="12.75">
      <c r="A430" s="817"/>
      <c r="B430" s="817"/>
      <c r="C430" s="817"/>
      <c r="G430" s="818"/>
    </row>
    <row r="431" spans="1:7" ht="12.75">
      <c r="A431" s="817"/>
      <c r="B431" s="817"/>
      <c r="C431" s="817"/>
      <c r="G431" s="818"/>
    </row>
    <row r="432" spans="1:7" ht="12.75">
      <c r="A432" s="817"/>
      <c r="B432" s="817"/>
      <c r="C432" s="817"/>
      <c r="G432" s="818"/>
    </row>
    <row r="433" spans="1:7" ht="12.75">
      <c r="A433" s="817"/>
      <c r="B433" s="817"/>
      <c r="C433" s="817"/>
      <c r="G433" s="818"/>
    </row>
    <row r="434" spans="1:7" ht="12.75">
      <c r="A434" s="817"/>
      <c r="B434" s="817"/>
      <c r="C434" s="817"/>
      <c r="G434" s="818"/>
    </row>
    <row r="435" spans="1:7" ht="12.75">
      <c r="A435" s="817"/>
      <c r="B435" s="817"/>
      <c r="C435" s="817"/>
      <c r="G435" s="818"/>
    </row>
    <row r="436" spans="1:7" ht="12.75">
      <c r="A436" s="817"/>
      <c r="B436" s="817"/>
      <c r="C436" s="817"/>
      <c r="G436" s="818"/>
    </row>
    <row r="437" spans="1:7" ht="12.75">
      <c r="A437" s="817"/>
      <c r="B437" s="817"/>
      <c r="C437" s="817"/>
      <c r="G437" s="818"/>
    </row>
    <row r="438" spans="1:7" ht="12.75">
      <c r="A438" s="817"/>
      <c r="B438" s="817"/>
      <c r="C438" s="817"/>
      <c r="G438" s="818"/>
    </row>
    <row r="439" spans="1:7" ht="12.75">
      <c r="A439" s="817"/>
      <c r="B439" s="817"/>
      <c r="C439" s="817"/>
      <c r="G439" s="818"/>
    </row>
    <row r="440" spans="1:7" ht="12.75">
      <c r="A440" s="817"/>
      <c r="B440" s="817"/>
      <c r="C440" s="817"/>
      <c r="G440" s="818"/>
    </row>
    <row r="441" spans="1:7" ht="12.75">
      <c r="A441" s="817"/>
      <c r="B441" s="817"/>
      <c r="C441" s="817"/>
      <c r="G441" s="818"/>
    </row>
    <row r="442" spans="1:7" ht="12.75">
      <c r="A442" s="817"/>
      <c r="B442" s="817"/>
      <c r="C442" s="817"/>
      <c r="G442" s="818"/>
    </row>
    <row r="443" spans="1:7" ht="12.75">
      <c r="A443" s="817"/>
      <c r="B443" s="817"/>
      <c r="C443" s="817"/>
      <c r="G443" s="818"/>
    </row>
    <row r="444" spans="1:7" ht="12.75">
      <c r="A444" s="817"/>
      <c r="B444" s="817"/>
      <c r="C444" s="817"/>
      <c r="G444" s="818"/>
    </row>
    <row r="445" spans="1:7" ht="12.75">
      <c r="A445" s="817"/>
      <c r="B445" s="817"/>
      <c r="C445" s="817"/>
      <c r="G445" s="818"/>
    </row>
    <row r="446" spans="1:7" ht="12.75">
      <c r="A446" s="817"/>
      <c r="B446" s="817"/>
      <c r="C446" s="817"/>
      <c r="G446" s="818"/>
    </row>
    <row r="447" spans="1:7" ht="12.75">
      <c r="A447" s="817"/>
      <c r="B447" s="817"/>
      <c r="C447" s="817"/>
      <c r="G447" s="818"/>
    </row>
    <row r="448" spans="1:7" ht="12.75">
      <c r="A448" s="817"/>
      <c r="B448" s="817"/>
      <c r="C448" s="817"/>
      <c r="G448" s="818"/>
    </row>
    <row r="449" spans="1:7" ht="12.75">
      <c r="A449" s="817"/>
      <c r="B449" s="817"/>
      <c r="C449" s="817"/>
      <c r="G449" s="818"/>
    </row>
    <row r="450" spans="1:7" ht="12.75">
      <c r="A450" s="817"/>
      <c r="B450" s="817"/>
      <c r="C450" s="817"/>
      <c r="G450" s="818"/>
    </row>
    <row r="451" spans="1:7" ht="12.75">
      <c r="A451" s="817"/>
      <c r="B451" s="817"/>
      <c r="C451" s="817"/>
      <c r="G451" s="818"/>
    </row>
    <row r="452" spans="1:7" ht="12.75">
      <c r="A452" s="817"/>
      <c r="B452" s="817"/>
      <c r="C452" s="817"/>
      <c r="G452" s="818"/>
    </row>
    <row r="453" spans="1:7" ht="12.75">
      <c r="A453" s="817"/>
      <c r="B453" s="817"/>
      <c r="C453" s="817"/>
      <c r="G453" s="818"/>
    </row>
    <row r="454" spans="1:7" ht="12.75">
      <c r="A454" s="817"/>
      <c r="B454" s="817"/>
      <c r="C454" s="817"/>
      <c r="G454" s="818"/>
    </row>
    <row r="455" spans="1:7" ht="12.75">
      <c r="A455" s="817"/>
      <c r="B455" s="817"/>
      <c r="C455" s="817"/>
      <c r="G455" s="818"/>
    </row>
    <row r="456" spans="1:7" ht="12.75">
      <c r="A456" s="817"/>
      <c r="B456" s="817"/>
      <c r="C456" s="817"/>
      <c r="G456" s="818"/>
    </row>
    <row r="457" spans="1:7" ht="12.75">
      <c r="A457" s="817"/>
      <c r="B457" s="817"/>
      <c r="C457" s="817"/>
      <c r="G457" s="818"/>
    </row>
    <row r="458" spans="1:7" ht="12.75">
      <c r="A458" s="817"/>
      <c r="B458" s="817"/>
      <c r="C458" s="817"/>
      <c r="G458" s="818"/>
    </row>
    <row r="459" spans="1:7" ht="12.75">
      <c r="A459" s="817"/>
      <c r="B459" s="817"/>
      <c r="C459" s="817"/>
      <c r="G459" s="818"/>
    </row>
    <row r="460" spans="1:7" ht="12.75">
      <c r="A460" s="817"/>
      <c r="B460" s="817"/>
      <c r="C460" s="817"/>
      <c r="G460" s="818"/>
    </row>
    <row r="461" spans="1:7" ht="12.75">
      <c r="A461" s="817"/>
      <c r="B461" s="817"/>
      <c r="C461" s="817"/>
      <c r="G461" s="818"/>
    </row>
    <row r="462" spans="1:7" ht="12.75">
      <c r="A462" s="817"/>
      <c r="B462" s="817"/>
      <c r="C462" s="817"/>
      <c r="G462" s="818"/>
    </row>
    <row r="463" spans="1:7" ht="12.75">
      <c r="A463" s="817"/>
      <c r="B463" s="817"/>
      <c r="C463" s="817"/>
      <c r="G463" s="818"/>
    </row>
    <row r="464" spans="1:7" ht="12.75">
      <c r="A464" s="817"/>
      <c r="B464" s="817"/>
      <c r="C464" s="817"/>
      <c r="G464" s="818"/>
    </row>
    <row r="465" spans="1:7" ht="12.75">
      <c r="A465" s="817"/>
      <c r="B465" s="817"/>
      <c r="C465" s="817"/>
      <c r="G465" s="818"/>
    </row>
    <row r="466" spans="1:7" ht="12.75">
      <c r="A466" s="817"/>
      <c r="B466" s="817"/>
      <c r="C466" s="817"/>
      <c r="G466" s="818"/>
    </row>
    <row r="467" spans="1:7" ht="12.75">
      <c r="A467" s="817"/>
      <c r="B467" s="817"/>
      <c r="C467" s="817"/>
      <c r="G467" s="818"/>
    </row>
    <row r="468" spans="1:7" ht="12.75">
      <c r="A468" s="817"/>
      <c r="B468" s="817"/>
      <c r="C468" s="817"/>
      <c r="G468" s="818"/>
    </row>
    <row r="469" spans="1:7" ht="12.75">
      <c r="A469" s="817"/>
      <c r="B469" s="817"/>
      <c r="C469" s="817"/>
      <c r="G469" s="818"/>
    </row>
    <row r="470" spans="1:7" ht="12.75">
      <c r="A470" s="817"/>
      <c r="B470" s="817"/>
      <c r="C470" s="817"/>
      <c r="G470" s="818"/>
    </row>
    <row r="471" spans="1:7" ht="12.75">
      <c r="A471" s="817"/>
      <c r="B471" s="817"/>
      <c r="C471" s="817"/>
      <c r="G471" s="818"/>
    </row>
    <row r="472" spans="1:7" ht="12.75">
      <c r="A472" s="817"/>
      <c r="B472" s="817"/>
      <c r="C472" s="817"/>
      <c r="G472" s="818"/>
    </row>
    <row r="473" spans="1:7" ht="12.75">
      <c r="A473" s="817"/>
      <c r="B473" s="817"/>
      <c r="C473" s="817"/>
      <c r="G473" s="818"/>
    </row>
    <row r="474" spans="1:7" ht="12.75">
      <c r="A474" s="817"/>
      <c r="B474" s="817"/>
      <c r="C474" s="817"/>
      <c r="G474" s="818"/>
    </row>
    <row r="475" spans="1:7" ht="12.75">
      <c r="A475" s="817"/>
      <c r="B475" s="817"/>
      <c r="C475" s="817"/>
      <c r="G475" s="818"/>
    </row>
    <row r="476" spans="1:7" ht="12.75">
      <c r="A476" s="817"/>
      <c r="B476" s="817"/>
      <c r="C476" s="817"/>
      <c r="G476" s="818"/>
    </row>
    <row r="477" spans="1:7" ht="12.75">
      <c r="A477" s="817"/>
      <c r="B477" s="817"/>
      <c r="C477" s="817"/>
      <c r="G477" s="818"/>
    </row>
    <row r="478" spans="1:7" ht="12.75">
      <c r="A478" s="817"/>
      <c r="B478" s="817"/>
      <c r="C478" s="817"/>
      <c r="G478" s="818"/>
    </row>
    <row r="479" spans="1:7" ht="12.75">
      <c r="A479" s="817"/>
      <c r="B479" s="817"/>
      <c r="C479" s="817"/>
      <c r="G479" s="818"/>
    </row>
    <row r="480" spans="1:7" ht="12.75">
      <c r="A480" s="817"/>
      <c r="B480" s="817"/>
      <c r="C480" s="817"/>
      <c r="G480" s="818"/>
    </row>
    <row r="481" spans="1:7" ht="12.75">
      <c r="A481" s="817"/>
      <c r="B481" s="817"/>
      <c r="C481" s="817"/>
      <c r="G481" s="818"/>
    </row>
    <row r="482" spans="1:7" ht="12.75">
      <c r="A482" s="817"/>
      <c r="B482" s="817"/>
      <c r="C482" s="817"/>
      <c r="G482" s="818"/>
    </row>
    <row r="483" spans="1:7" ht="12.75">
      <c r="A483" s="817"/>
      <c r="B483" s="817"/>
      <c r="C483" s="817"/>
      <c r="G483" s="818"/>
    </row>
    <row r="484" spans="1:7" ht="12.75">
      <c r="A484" s="817"/>
      <c r="B484" s="817"/>
      <c r="C484" s="817"/>
      <c r="G484" s="818"/>
    </row>
    <row r="485" spans="1:7" ht="12.75">
      <c r="A485" s="817"/>
      <c r="B485" s="817"/>
      <c r="C485" s="817"/>
      <c r="G485" s="818"/>
    </row>
    <row r="486" spans="1:7" ht="12.75">
      <c r="A486" s="817"/>
      <c r="B486" s="817"/>
      <c r="C486" s="817"/>
      <c r="G486" s="818"/>
    </row>
    <row r="487" spans="1:7" ht="12.75">
      <c r="A487" s="817"/>
      <c r="B487" s="817"/>
      <c r="C487" s="817"/>
      <c r="G487" s="818"/>
    </row>
    <row r="488" spans="1:7" ht="12.75">
      <c r="A488" s="817"/>
      <c r="B488" s="817"/>
      <c r="C488" s="817"/>
      <c r="G488" s="818"/>
    </row>
    <row r="489" spans="1:7" ht="12.75">
      <c r="A489" s="817"/>
      <c r="B489" s="817"/>
      <c r="C489" s="817"/>
      <c r="G489" s="818"/>
    </row>
    <row r="490" spans="1:7" ht="12.75">
      <c r="A490" s="817"/>
      <c r="B490" s="817"/>
      <c r="C490" s="817"/>
      <c r="G490" s="818"/>
    </row>
    <row r="491" spans="1:7" ht="12.75">
      <c r="A491" s="817"/>
      <c r="B491" s="817"/>
      <c r="C491" s="817"/>
      <c r="G491" s="818"/>
    </row>
    <row r="492" spans="1:7" ht="12.75">
      <c r="A492" s="817"/>
      <c r="B492" s="817"/>
      <c r="C492" s="817"/>
      <c r="G492" s="818"/>
    </row>
    <row r="493" spans="1:7" ht="12.75">
      <c r="A493" s="817"/>
      <c r="B493" s="817"/>
      <c r="C493" s="817"/>
      <c r="G493" s="818"/>
    </row>
    <row r="494" spans="1:7" ht="12.75">
      <c r="A494" s="817"/>
      <c r="B494" s="817"/>
      <c r="C494" s="817"/>
      <c r="G494" s="818"/>
    </row>
    <row r="495" spans="1:7" ht="12.75">
      <c r="A495" s="817"/>
      <c r="B495" s="817"/>
      <c r="C495" s="817"/>
      <c r="G495" s="818"/>
    </row>
    <row r="496" spans="1:7" ht="12.75">
      <c r="A496" s="817"/>
      <c r="B496" s="817"/>
      <c r="C496" s="817"/>
      <c r="G496" s="818"/>
    </row>
    <row r="497" spans="1:7" ht="12.75">
      <c r="A497" s="817"/>
      <c r="B497" s="817"/>
      <c r="C497" s="817"/>
      <c r="G497" s="818"/>
    </row>
    <row r="498" spans="1:7" ht="12.75">
      <c r="A498" s="817"/>
      <c r="B498" s="817"/>
      <c r="C498" s="817"/>
      <c r="G498" s="818"/>
    </row>
    <row r="499" spans="1:7" ht="12.75">
      <c r="A499" s="817"/>
      <c r="B499" s="817"/>
      <c r="C499" s="817"/>
      <c r="G499" s="818"/>
    </row>
    <row r="500" spans="1:7" ht="12.75">
      <c r="A500" s="817"/>
      <c r="B500" s="817"/>
      <c r="C500" s="817"/>
      <c r="G500" s="818"/>
    </row>
    <row r="501" spans="1:7" ht="12.75">
      <c r="A501" s="817"/>
      <c r="B501" s="817"/>
      <c r="C501" s="817"/>
      <c r="G501" s="818"/>
    </row>
    <row r="502" spans="1:7" ht="12.75">
      <c r="A502" s="817"/>
      <c r="B502" s="817"/>
      <c r="C502" s="817"/>
      <c r="G502" s="818"/>
    </row>
    <row r="503" spans="1:7" ht="12.75">
      <c r="A503" s="817"/>
      <c r="B503" s="817"/>
      <c r="C503" s="817"/>
      <c r="G503" s="818"/>
    </row>
    <row r="504" spans="1:7" ht="12.75">
      <c r="A504" s="817"/>
      <c r="B504" s="817"/>
      <c r="C504" s="817"/>
      <c r="G504" s="818"/>
    </row>
    <row r="505" spans="1:7" ht="12.75">
      <c r="A505" s="817"/>
      <c r="B505" s="817"/>
      <c r="C505" s="817"/>
      <c r="G505" s="818"/>
    </row>
    <row r="506" spans="1:7" ht="12.75">
      <c r="A506" s="817"/>
      <c r="B506" s="817"/>
      <c r="C506" s="817"/>
      <c r="G506" s="818"/>
    </row>
    <row r="507" spans="1:7" ht="12.75">
      <c r="A507" s="817"/>
      <c r="B507" s="817"/>
      <c r="C507" s="817"/>
      <c r="G507" s="818"/>
    </row>
    <row r="508" spans="1:7" ht="12.75">
      <c r="A508" s="817"/>
      <c r="B508" s="817"/>
      <c r="C508" s="817"/>
      <c r="G508" s="818"/>
    </row>
    <row r="509" spans="1:7" ht="12.75">
      <c r="A509" s="817"/>
      <c r="B509" s="817"/>
      <c r="C509" s="817"/>
      <c r="G509" s="818"/>
    </row>
    <row r="510" ht="12.75">
      <c r="G510" s="818"/>
    </row>
    <row r="511" ht="12.75">
      <c r="G511" s="818"/>
    </row>
    <row r="512" ht="12.75">
      <c r="G512" s="818"/>
    </row>
    <row r="513" ht="12.75">
      <c r="G513" s="818"/>
    </row>
    <row r="514" ht="12.75">
      <c r="G514" s="818"/>
    </row>
    <row r="515" ht="12.75">
      <c r="G515" s="818"/>
    </row>
    <row r="516" ht="12.75">
      <c r="G516" s="818"/>
    </row>
    <row r="517" ht="12.75">
      <c r="G517" s="818"/>
    </row>
    <row r="518" ht="12.75">
      <c r="G518" s="818"/>
    </row>
    <row r="519" ht="12.75">
      <c r="G519" s="818"/>
    </row>
    <row r="520" ht="12.75">
      <c r="G520" s="818"/>
    </row>
    <row r="521" ht="12.75">
      <c r="G521" s="818"/>
    </row>
    <row r="522" ht="12.75">
      <c r="G522" s="818"/>
    </row>
    <row r="523" ht="12.75">
      <c r="G523" s="818"/>
    </row>
    <row r="524" ht="12.75">
      <c r="G524" s="818"/>
    </row>
    <row r="525" ht="12.75">
      <c r="G525" s="818"/>
    </row>
    <row r="526" ht="12.75">
      <c r="G526" s="818"/>
    </row>
    <row r="527" ht="12.75">
      <c r="G527" s="818"/>
    </row>
    <row r="528" ht="12.75">
      <c r="G528" s="818"/>
    </row>
    <row r="529" ht="12.75">
      <c r="G529" s="818"/>
    </row>
    <row r="530" ht="12.75">
      <c r="G530" s="818"/>
    </row>
    <row r="531" ht="12.75">
      <c r="G531" s="818"/>
    </row>
    <row r="532" ht="12.75">
      <c r="G532" s="818"/>
    </row>
    <row r="533" ht="12.75">
      <c r="G533" s="818"/>
    </row>
    <row r="534" ht="12.75">
      <c r="G534" s="818"/>
    </row>
    <row r="535" ht="12.75">
      <c r="G535" s="818"/>
    </row>
    <row r="536" ht="12.75">
      <c r="G536" s="818"/>
    </row>
    <row r="537" ht="12.75">
      <c r="G537" s="818"/>
    </row>
    <row r="538" ht="12.75">
      <c r="G538" s="818"/>
    </row>
    <row r="539" ht="12.75">
      <c r="G539" s="818"/>
    </row>
    <row r="540" ht="12.75">
      <c r="G540" s="818"/>
    </row>
    <row r="541" ht="12.75">
      <c r="G541" s="818"/>
    </row>
    <row r="542" ht="12.75">
      <c r="G542" s="818"/>
    </row>
    <row r="543" ht="12.75">
      <c r="G543" s="818"/>
    </row>
    <row r="544" ht="12.75">
      <c r="G544" s="818"/>
    </row>
    <row r="545" ht="12.75">
      <c r="G545" s="818"/>
    </row>
    <row r="546" ht="12.75">
      <c r="G546" s="818"/>
    </row>
    <row r="547" ht="12.75">
      <c r="G547" s="818"/>
    </row>
    <row r="548" ht="12.75">
      <c r="G548" s="818"/>
    </row>
    <row r="549" ht="12.75">
      <c r="G549" s="818"/>
    </row>
    <row r="550" ht="12.75">
      <c r="G550" s="818"/>
    </row>
    <row r="551" ht="12.75">
      <c r="G551" s="818"/>
    </row>
    <row r="552" ht="12.75">
      <c r="G552" s="818"/>
    </row>
    <row r="553" ht="12.75">
      <c r="G553" s="818"/>
    </row>
    <row r="554" ht="12.75">
      <c r="G554" s="818"/>
    </row>
    <row r="555" ht="12.75">
      <c r="G555" s="818"/>
    </row>
    <row r="556" ht="12.75">
      <c r="G556" s="818"/>
    </row>
    <row r="557" ht="12.75">
      <c r="G557" s="818"/>
    </row>
    <row r="558" ht="12.75">
      <c r="G558" s="818"/>
    </row>
    <row r="559" ht="12.75">
      <c r="G559" s="818"/>
    </row>
    <row r="560" ht="12.75">
      <c r="G560" s="818"/>
    </row>
    <row r="561" ht="12.75">
      <c r="G561" s="818"/>
    </row>
    <row r="562" ht="12.75">
      <c r="G562" s="818"/>
    </row>
    <row r="563" ht="12.75">
      <c r="G563" s="818"/>
    </row>
    <row r="564" ht="12.75">
      <c r="G564" s="818"/>
    </row>
    <row r="565" ht="12.75">
      <c r="G565" s="818"/>
    </row>
    <row r="566" ht="12.75">
      <c r="G566" s="818"/>
    </row>
    <row r="567" ht="12.75">
      <c r="G567" s="818"/>
    </row>
    <row r="568" ht="12.75">
      <c r="G568" s="818"/>
    </row>
    <row r="569" ht="12.75">
      <c r="G569" s="818"/>
    </row>
    <row r="570" ht="12.75">
      <c r="G570" s="818"/>
    </row>
    <row r="571" ht="12.75">
      <c r="G571" s="818"/>
    </row>
    <row r="572" ht="12.75">
      <c r="G572" s="818"/>
    </row>
    <row r="573" ht="12.75">
      <c r="G573" s="818"/>
    </row>
    <row r="574" ht="12.75">
      <c r="G574" s="818"/>
    </row>
    <row r="575" ht="12.75">
      <c r="G575" s="818"/>
    </row>
    <row r="576" ht="12.75">
      <c r="G576" s="818"/>
    </row>
    <row r="577" ht="12.75">
      <c r="G577" s="818"/>
    </row>
    <row r="578" ht="12.75">
      <c r="G578" s="818"/>
    </row>
    <row r="579" ht="12.75">
      <c r="G579" s="818"/>
    </row>
    <row r="580" ht="12.75">
      <c r="G580" s="818"/>
    </row>
    <row r="581" ht="12.75">
      <c r="G581" s="818"/>
    </row>
    <row r="582" ht="12.75">
      <c r="G582" s="818"/>
    </row>
    <row r="583" ht="12.75">
      <c r="G583" s="818"/>
    </row>
    <row r="584" ht="12.75">
      <c r="G584" s="818"/>
    </row>
    <row r="585" ht="12.75">
      <c r="G585" s="818"/>
    </row>
    <row r="586" ht="12.75">
      <c r="G586" s="818"/>
    </row>
    <row r="587" ht="12.75">
      <c r="G587" s="818"/>
    </row>
    <row r="588" ht="12.75">
      <c r="G588" s="818"/>
    </row>
    <row r="589" ht="12.75">
      <c r="G589" s="818"/>
    </row>
    <row r="590" ht="12.75">
      <c r="G590" s="818"/>
    </row>
    <row r="591" ht="12.75">
      <c r="G591" s="818"/>
    </row>
    <row r="592" ht="12.75">
      <c r="G592" s="818"/>
    </row>
    <row r="593" ht="12.75">
      <c r="G593" s="818"/>
    </row>
    <row r="594" ht="12.75">
      <c r="G594" s="818"/>
    </row>
    <row r="595" ht="12.75">
      <c r="G595" s="818"/>
    </row>
    <row r="596" ht="12.75">
      <c r="G596" s="818"/>
    </row>
    <row r="597" ht="12.75">
      <c r="G597" s="818"/>
    </row>
    <row r="598" ht="12.75">
      <c r="G598" s="818"/>
    </row>
    <row r="599" ht="12.75">
      <c r="G599" s="818"/>
    </row>
    <row r="600" ht="12.75">
      <c r="G600" s="818"/>
    </row>
    <row r="601" ht="12.75">
      <c r="G601" s="818"/>
    </row>
    <row r="602" ht="12.75">
      <c r="G602" s="818"/>
    </row>
    <row r="603" ht="12.75">
      <c r="G603" s="818"/>
    </row>
    <row r="604" ht="12.75">
      <c r="G604" s="818"/>
    </row>
    <row r="605" ht="12.75">
      <c r="G605" s="818"/>
    </row>
    <row r="606" ht="12.75">
      <c r="G606" s="818"/>
    </row>
    <row r="607" ht="12.75">
      <c r="G607" s="818"/>
    </row>
    <row r="608" ht="12.75">
      <c r="G608" s="818"/>
    </row>
    <row r="609" ht="12.75">
      <c r="G609" s="818"/>
    </row>
    <row r="610" ht="12.75">
      <c r="G610" s="818"/>
    </row>
    <row r="611" ht="12.75">
      <c r="G611" s="818"/>
    </row>
    <row r="612" ht="12.75">
      <c r="G612" s="818"/>
    </row>
    <row r="613" ht="12.75">
      <c r="G613" s="818"/>
    </row>
    <row r="614" ht="12.75">
      <c r="G614" s="818"/>
    </row>
    <row r="615" ht="12.75">
      <c r="G615" s="818"/>
    </row>
    <row r="616" ht="12.75">
      <c r="G616" s="818"/>
    </row>
    <row r="617" ht="12.75">
      <c r="G617" s="818"/>
    </row>
    <row r="618" ht="12.75">
      <c r="G618" s="818"/>
    </row>
    <row r="619" ht="12.75">
      <c r="G619" s="818"/>
    </row>
    <row r="620" ht="12.75">
      <c r="G620" s="818"/>
    </row>
    <row r="621" ht="12.75">
      <c r="G621" s="818"/>
    </row>
    <row r="622" ht="12.75">
      <c r="G622" s="818"/>
    </row>
    <row r="623" ht="12.75">
      <c r="G623" s="818"/>
    </row>
    <row r="624" ht="12.75">
      <c r="G624" s="818"/>
    </row>
    <row r="625" ht="12.75">
      <c r="G625" s="818"/>
    </row>
    <row r="626" ht="12.75">
      <c r="G626" s="818"/>
    </row>
    <row r="627" ht="12.75">
      <c r="G627" s="818"/>
    </row>
    <row r="628" ht="12.75">
      <c r="G628" s="818"/>
    </row>
    <row r="629" ht="12.75">
      <c r="G629" s="818"/>
    </row>
    <row r="630" ht="12.75">
      <c r="G630" s="818"/>
    </row>
    <row r="631" ht="12.75">
      <c r="G631" s="818"/>
    </row>
    <row r="632" ht="12.75">
      <c r="G632" s="818"/>
    </row>
    <row r="633" ht="12.75">
      <c r="G633" s="818"/>
    </row>
    <row r="634" ht="12.75">
      <c r="G634" s="818"/>
    </row>
    <row r="635" ht="12.75">
      <c r="G635" s="818"/>
    </row>
    <row r="636" ht="12.75">
      <c r="G636" s="818"/>
    </row>
    <row r="637" ht="12.75">
      <c r="G637" s="818"/>
    </row>
    <row r="638" ht="12.75">
      <c r="G638" s="818"/>
    </row>
    <row r="639" ht="12.75">
      <c r="G639" s="818"/>
    </row>
    <row r="640" ht="12.75">
      <c r="G640" s="818"/>
    </row>
    <row r="641" ht="12.75">
      <c r="G641" s="818"/>
    </row>
    <row r="642" ht="12.75">
      <c r="G642" s="818"/>
    </row>
    <row r="643" ht="12.75">
      <c r="G643" s="818"/>
    </row>
    <row r="644" ht="12.75">
      <c r="G644" s="818"/>
    </row>
    <row r="645" ht="12.75">
      <c r="G645" s="818"/>
    </row>
    <row r="646" ht="12.75">
      <c r="G646" s="818"/>
    </row>
    <row r="647" ht="12.75">
      <c r="G647" s="818"/>
    </row>
    <row r="648" ht="12.75">
      <c r="G648" s="818"/>
    </row>
    <row r="649" ht="12.75">
      <c r="G649" s="818"/>
    </row>
    <row r="650" ht="12.75">
      <c r="G650" s="818"/>
    </row>
    <row r="651" ht="12.75">
      <c r="G651" s="818"/>
    </row>
    <row r="652" ht="12.75">
      <c r="G652" s="818"/>
    </row>
    <row r="653" ht="12.75">
      <c r="G653" s="818"/>
    </row>
    <row r="654" ht="12.75">
      <c r="G654" s="818"/>
    </row>
    <row r="655" ht="12.75">
      <c r="G655" s="818"/>
    </row>
    <row r="656" ht="12.75">
      <c r="G656" s="818"/>
    </row>
    <row r="657" ht="12.75">
      <c r="G657" s="818"/>
    </row>
    <row r="658" ht="12.75">
      <c r="G658" s="818"/>
    </row>
    <row r="659" ht="12.75">
      <c r="G659" s="818"/>
    </row>
    <row r="660" ht="12.75">
      <c r="G660" s="818"/>
    </row>
    <row r="661" ht="12.75">
      <c r="G661" s="818"/>
    </row>
    <row r="662" ht="12.75">
      <c r="G662" s="818"/>
    </row>
    <row r="663" ht="12.75">
      <c r="G663" s="818"/>
    </row>
    <row r="664" ht="12.75">
      <c r="G664" s="818"/>
    </row>
    <row r="665" ht="12.75">
      <c r="G665" s="818"/>
    </row>
    <row r="666" ht="12.75">
      <c r="G666" s="818"/>
    </row>
    <row r="667" ht="12.75">
      <c r="G667" s="818"/>
    </row>
    <row r="668" ht="12.75">
      <c r="G668" s="818"/>
    </row>
    <row r="669" ht="12.75">
      <c r="G669" s="818"/>
    </row>
    <row r="670" ht="12.75">
      <c r="G670" s="818"/>
    </row>
    <row r="671" ht="12.75">
      <c r="G671" s="818"/>
    </row>
    <row r="672" ht="12.75">
      <c r="G672" s="818"/>
    </row>
    <row r="673" ht="12.75">
      <c r="G673" s="818"/>
    </row>
    <row r="674" ht="12.75">
      <c r="G674" s="818"/>
    </row>
    <row r="675" ht="12.75">
      <c r="G675" s="818"/>
    </row>
    <row r="676" ht="12.75">
      <c r="G676" s="818"/>
    </row>
    <row r="677" ht="12.75">
      <c r="G677" s="818"/>
    </row>
    <row r="678" ht="12.75">
      <c r="G678" s="818"/>
    </row>
    <row r="679" ht="12.75">
      <c r="G679" s="818"/>
    </row>
    <row r="680" ht="12.75">
      <c r="G680" s="818"/>
    </row>
    <row r="681" ht="12.75">
      <c r="G681" s="818"/>
    </row>
    <row r="682" ht="12.75">
      <c r="G682" s="818"/>
    </row>
    <row r="683" ht="12.75">
      <c r="G683" s="818"/>
    </row>
    <row r="684" ht="12.75">
      <c r="G684" s="818"/>
    </row>
    <row r="685" ht="12.75">
      <c r="G685" s="818"/>
    </row>
    <row r="686" ht="12.75">
      <c r="G686" s="818"/>
    </row>
    <row r="687" ht="12.75">
      <c r="G687" s="818"/>
    </row>
    <row r="688" ht="12.75">
      <c r="G688" s="818"/>
    </row>
    <row r="689" ht="12.75">
      <c r="G689" s="818"/>
    </row>
    <row r="690" ht="12.75">
      <c r="G690" s="818"/>
    </row>
    <row r="691" ht="12.75">
      <c r="G691" s="818"/>
    </row>
    <row r="692" ht="12.75">
      <c r="G692" s="818"/>
    </row>
    <row r="693" ht="12.75">
      <c r="G693" s="818"/>
    </row>
    <row r="694" ht="12.75">
      <c r="G694" s="818"/>
    </row>
    <row r="695" ht="12.75">
      <c r="G695" s="818"/>
    </row>
    <row r="696" ht="12.75">
      <c r="G696" s="818"/>
    </row>
    <row r="697" ht="12.75">
      <c r="G697" s="818"/>
    </row>
    <row r="698" ht="12.75">
      <c r="G698" s="818"/>
    </row>
    <row r="699" ht="12.75">
      <c r="G699" s="818"/>
    </row>
    <row r="700" ht="12.75">
      <c r="G700" s="818"/>
    </row>
    <row r="701" ht="12.75">
      <c r="G701" s="818"/>
    </row>
    <row r="702" ht="12.75">
      <c r="G702" s="818"/>
    </row>
    <row r="703" ht="12.75">
      <c r="G703" s="818"/>
    </row>
    <row r="704" ht="12.75">
      <c r="G704" s="818"/>
    </row>
    <row r="705" ht="12.75">
      <c r="G705" s="818"/>
    </row>
    <row r="706" ht="12.75">
      <c r="G706" s="818"/>
    </row>
    <row r="707" ht="12.75">
      <c r="G707" s="818"/>
    </row>
    <row r="708" ht="12.75">
      <c r="G708" s="818"/>
    </row>
    <row r="709" ht="12.75">
      <c r="G709" s="818"/>
    </row>
    <row r="710" ht="12.75">
      <c r="G710" s="818"/>
    </row>
  </sheetData>
  <sheetProtection/>
  <mergeCells count="28">
    <mergeCell ref="A1:F1"/>
    <mergeCell ref="A53:C53"/>
    <mergeCell ref="D2:G2"/>
    <mergeCell ref="G3:G4"/>
    <mergeCell ref="D3:F3"/>
    <mergeCell ref="B14:C14"/>
    <mergeCell ref="B21:C21"/>
    <mergeCell ref="A15:A18"/>
    <mergeCell ref="A2:C2"/>
    <mergeCell ref="B3:C3"/>
    <mergeCell ref="A3:A4"/>
    <mergeCell ref="A13:A14"/>
    <mergeCell ref="B12:C12"/>
    <mergeCell ref="A10:A12"/>
    <mergeCell ref="A5:A9"/>
    <mergeCell ref="B9:C9"/>
    <mergeCell ref="B18:C18"/>
    <mergeCell ref="A19:A21"/>
    <mergeCell ref="B32:C32"/>
    <mergeCell ref="A30:A32"/>
    <mergeCell ref="A22:A29"/>
    <mergeCell ref="B29:C29"/>
    <mergeCell ref="A33:A39"/>
    <mergeCell ref="B39:C39"/>
    <mergeCell ref="B52:C52"/>
    <mergeCell ref="A50:A52"/>
    <mergeCell ref="B49:C49"/>
    <mergeCell ref="A40:A49"/>
  </mergeCells>
  <printOptions gridLines="1" horizontalCentered="1"/>
  <pageMargins left="0.1968503937007874" right="0.1968503937007874" top="0.4724409448818898" bottom="0.35433070866141736" header="0.15748031496062992" footer="0.15748031496062992"/>
  <pageSetup fitToHeight="1" fitToWidth="1" horizontalDpi="600" verticalDpi="600" orientation="portrait" paperSize="9" scale="76" r:id="rId1"/>
  <headerFooter alignWithMargins="0">
    <oddFooter>&amp;L&amp;"Times New Roman,Obyčejné"&amp;8Rozpočet na rok 2012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="112" zoomScaleSheetLayoutView="112" workbookViewId="0" topLeftCell="A1">
      <selection activeCell="F27" sqref="F27"/>
    </sheetView>
  </sheetViews>
  <sheetFormatPr defaultColWidth="9.00390625" defaultRowHeight="32.25" customHeight="1"/>
  <cols>
    <col min="1" max="1" width="43.125" style="275" customWidth="1"/>
    <col min="2" max="4" width="17.375" style="275" customWidth="1"/>
    <col min="5" max="16384" width="9.125" style="275" customWidth="1"/>
  </cols>
  <sheetData>
    <row r="1" spans="1:4" ht="32.25" customHeight="1">
      <c r="A1" s="1427" t="s">
        <v>438</v>
      </c>
      <c r="B1" s="1427"/>
      <c r="C1" s="1427"/>
      <c r="D1" s="456" t="s">
        <v>287</v>
      </c>
    </row>
    <row r="2" spans="1:5" ht="48.75" customHeight="1" thickBot="1">
      <c r="A2" s="78" t="s">
        <v>690</v>
      </c>
      <c r="B2" s="163" t="s">
        <v>341</v>
      </c>
      <c r="C2" s="79" t="s">
        <v>170</v>
      </c>
      <c r="D2" s="80" t="s">
        <v>116</v>
      </c>
      <c r="E2" s="274"/>
    </row>
    <row r="3" spans="1:5" ht="15" customHeight="1" thickTop="1">
      <c r="A3" s="443" t="s">
        <v>41</v>
      </c>
      <c r="B3" s="69"/>
      <c r="C3" s="95">
        <f>'[23]0926'!$C$3</f>
        <v>2027.1</v>
      </c>
      <c r="D3" s="69">
        <f aca="true" t="shared" si="0" ref="D3:D10">C3</f>
        <v>2027.1</v>
      </c>
      <c r="E3" s="274"/>
    </row>
    <row r="4" spans="1:5" ht="15" customHeight="1">
      <c r="A4" s="228">
        <v>516</v>
      </c>
      <c r="B4" s="743">
        <f>SUM(B3:B3)</f>
        <v>0</v>
      </c>
      <c r="C4" s="745">
        <f>SUM(C3:C3)</f>
        <v>2027.1</v>
      </c>
      <c r="D4" s="909">
        <f t="shared" si="0"/>
        <v>2027.1</v>
      </c>
      <c r="E4" s="274"/>
    </row>
    <row r="5" spans="1:5" ht="15" customHeight="1">
      <c r="A5" s="356" t="s">
        <v>68</v>
      </c>
      <c r="B5" s="346"/>
      <c r="C5" s="381">
        <f>'[23]0926'!$C$5</f>
        <v>15</v>
      </c>
      <c r="D5" s="347">
        <f>C5</f>
        <v>15</v>
      </c>
      <c r="E5" s="274"/>
    </row>
    <row r="6" spans="1:5" ht="15" customHeight="1">
      <c r="A6" s="228">
        <v>517</v>
      </c>
      <c r="B6" s="743">
        <f>B5</f>
        <v>0</v>
      </c>
      <c r="C6" s="745">
        <f>C5</f>
        <v>15</v>
      </c>
      <c r="D6" s="868">
        <f>D5</f>
        <v>15</v>
      </c>
      <c r="E6" s="274"/>
    </row>
    <row r="7" spans="1:5" ht="15" customHeight="1">
      <c r="A7" s="116" t="s">
        <v>342</v>
      </c>
      <c r="B7" s="71">
        <f>'[23]0926'!$B$7</f>
        <v>180</v>
      </c>
      <c r="C7" s="94">
        <f>'[23]0926'!$C$7</f>
        <v>4055.4</v>
      </c>
      <c r="D7" s="71">
        <f>SUM(B7:C7)</f>
        <v>4235.4</v>
      </c>
      <c r="E7" s="274"/>
    </row>
    <row r="8" spans="1:5" ht="15" customHeight="1">
      <c r="A8" s="227">
        <v>549</v>
      </c>
      <c r="B8" s="198">
        <f>SUM(B7)</f>
        <v>180</v>
      </c>
      <c r="C8" s="226">
        <f>SUM(C7)</f>
        <v>4055.4</v>
      </c>
      <c r="D8" s="198">
        <f>SUM(B8:C8)</f>
        <v>4235.4</v>
      </c>
      <c r="E8" s="274"/>
    </row>
    <row r="9" spans="1:5" ht="15" customHeight="1">
      <c r="A9" s="116" t="s">
        <v>343</v>
      </c>
      <c r="B9" s="71"/>
      <c r="C9" s="94"/>
      <c r="D9" s="71">
        <f t="shared" si="0"/>
        <v>0</v>
      </c>
      <c r="E9" s="274"/>
    </row>
    <row r="10" spans="1:5" ht="15" customHeight="1" thickBot="1">
      <c r="A10" s="228">
        <v>566</v>
      </c>
      <c r="B10" s="743">
        <f>SUM(B9)</f>
        <v>0</v>
      </c>
      <c r="C10" s="745">
        <f>SUM(C9)</f>
        <v>0</v>
      </c>
      <c r="D10" s="743">
        <f t="shared" si="0"/>
        <v>0</v>
      </c>
      <c r="E10" s="274"/>
    </row>
    <row r="11" spans="1:5" ht="24" customHeight="1" thickTop="1">
      <c r="A11" s="1095" t="s">
        <v>36</v>
      </c>
      <c r="B11" s="1041">
        <f>B4+B6+B8+B10</f>
        <v>180</v>
      </c>
      <c r="C11" s="757">
        <f>SUM(C4+C6+C8+C10)</f>
        <v>6097.5</v>
      </c>
      <c r="D11" s="871">
        <f>SUM(B11:C11)</f>
        <v>6277.5</v>
      </c>
      <c r="E11" s="274"/>
    </row>
    <row r="12" spans="1:5" ht="32.25" customHeight="1">
      <c r="A12" s="148"/>
      <c r="B12" s="148"/>
      <c r="C12" s="148"/>
      <c r="D12" s="363"/>
      <c r="E12" s="274"/>
    </row>
    <row r="13" spans="1:5" ht="32.25" customHeight="1" hidden="1">
      <c r="A13" s="156"/>
      <c r="B13" s="156"/>
      <c r="C13" s="157"/>
      <c r="D13" s="364"/>
      <c r="E13" s="274"/>
    </row>
    <row r="14" spans="1:5" ht="32.25" customHeight="1" hidden="1">
      <c r="A14" s="1427" t="s">
        <v>346</v>
      </c>
      <c r="B14" s="1427"/>
      <c r="C14" s="352" t="s">
        <v>319</v>
      </c>
      <c r="D14" s="299"/>
      <c r="E14" s="274"/>
    </row>
    <row r="15" spans="1:5" ht="32.25" customHeight="1" hidden="1">
      <c r="A15" s="126" t="s">
        <v>344</v>
      </c>
      <c r="B15" s="79" t="s">
        <v>345</v>
      </c>
      <c r="C15" s="80" t="s">
        <v>116</v>
      </c>
      <c r="D15" s="274"/>
      <c r="E15" s="274"/>
    </row>
    <row r="16" spans="1:3" ht="2.25" customHeight="1" hidden="1" thickTop="1">
      <c r="A16" s="116" t="s">
        <v>41</v>
      </c>
      <c r="B16" s="67"/>
      <c r="C16" s="353">
        <f aca="true" t="shared" si="1" ref="C16:C23">B16</f>
        <v>0</v>
      </c>
    </row>
    <row r="17" spans="1:3" ht="32.25" customHeight="1" hidden="1">
      <c r="A17" s="326">
        <v>516</v>
      </c>
      <c r="B17" s="354">
        <f>SUM(B16:B16)</f>
        <v>0</v>
      </c>
      <c r="C17" s="355">
        <f t="shared" si="1"/>
        <v>0</v>
      </c>
    </row>
    <row r="18" spans="1:3" ht="32.25" customHeight="1" hidden="1">
      <c r="A18" s="356" t="s">
        <v>68</v>
      </c>
      <c r="B18" s="357"/>
      <c r="C18" s="347">
        <f>B18</f>
        <v>0</v>
      </c>
    </row>
    <row r="19" spans="1:3" ht="32.25" customHeight="1" hidden="1">
      <c r="A19" s="326">
        <v>517</v>
      </c>
      <c r="B19" s="354">
        <f>B18</f>
        <v>0</v>
      </c>
      <c r="C19" s="354">
        <f>C18</f>
        <v>0</v>
      </c>
    </row>
    <row r="20" spans="1:3" ht="32.25" customHeight="1" hidden="1">
      <c r="A20" s="322" t="s">
        <v>342</v>
      </c>
      <c r="B20" s="358"/>
      <c r="C20" s="359">
        <f t="shared" si="1"/>
        <v>0</v>
      </c>
    </row>
    <row r="21" spans="1:3" ht="32.25" customHeight="1" hidden="1">
      <c r="A21" s="320">
        <v>549</v>
      </c>
      <c r="B21" s="360">
        <f>SUM(B20)</f>
        <v>0</v>
      </c>
      <c r="C21" s="321">
        <f t="shared" si="1"/>
        <v>0</v>
      </c>
    </row>
    <row r="22" spans="1:3" ht="32.25" customHeight="1" hidden="1">
      <c r="A22" s="322" t="s">
        <v>343</v>
      </c>
      <c r="B22" s="358"/>
      <c r="C22" s="359">
        <f t="shared" si="1"/>
        <v>0</v>
      </c>
    </row>
    <row r="23" spans="1:3" ht="32.25" customHeight="1" hidden="1">
      <c r="A23" s="326">
        <v>566</v>
      </c>
      <c r="B23" s="354">
        <f>SUM(B22)</f>
        <v>0</v>
      </c>
      <c r="C23" s="327">
        <f t="shared" si="1"/>
        <v>0</v>
      </c>
    </row>
    <row r="24" spans="1:3" ht="32.25" customHeight="1" hidden="1" thickTop="1">
      <c r="A24" s="361" t="s">
        <v>36</v>
      </c>
      <c r="B24" s="362">
        <f>SUM(B17+B19+B21+B23)</f>
        <v>0</v>
      </c>
      <c r="C24" s="362">
        <f>SUM(C17+C19+C21+C23)</f>
        <v>0</v>
      </c>
    </row>
  </sheetData>
  <sheetProtection/>
  <mergeCells count="2">
    <mergeCell ref="A1:C1"/>
    <mergeCell ref="A14:B14"/>
  </mergeCells>
  <printOptions horizontalCentered="1"/>
  <pageMargins left="0.31496062992125984" right="0.2755905511811024" top="0.5511811023622047" bottom="0.984251968503937" header="0.5118110236220472" footer="0.5118110236220472"/>
  <pageSetup horizontalDpi="600" verticalDpi="600" orientation="portrait" paperSize="9" scale="89" r:id="rId1"/>
  <headerFooter alignWithMargins="0">
    <oddFooter xml:space="preserve">&amp;L&amp;"Times New Roman,Obyčejné"&amp;9Rozpočet na rok 2012 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SheetLayoutView="100" workbookViewId="0" topLeftCell="A9">
      <selection activeCell="D49" sqref="D48:D49"/>
    </sheetView>
  </sheetViews>
  <sheetFormatPr defaultColWidth="9.00390625" defaultRowHeight="12.75"/>
  <cols>
    <col min="1" max="1" width="42.25390625" style="17" customWidth="1"/>
    <col min="2" max="2" width="12.875" style="17" customWidth="1"/>
    <col min="3" max="3" width="13.875" style="17" customWidth="1"/>
    <col min="4" max="4" width="12.375" style="17" customWidth="1"/>
    <col min="5" max="5" width="0.12890625" style="17" customWidth="1"/>
    <col min="6" max="6" width="10.25390625" style="17" customWidth="1"/>
    <col min="7" max="16384" width="9.125" style="17" customWidth="1"/>
  </cols>
  <sheetData>
    <row r="1" spans="1:6" ht="44.25" customHeight="1">
      <c r="A1" s="1377" t="s">
        <v>439</v>
      </c>
      <c r="B1" s="1377"/>
      <c r="C1" s="1400"/>
      <c r="D1" s="1400"/>
      <c r="E1" s="1400"/>
      <c r="F1" s="230" t="s">
        <v>669</v>
      </c>
    </row>
    <row r="2" spans="1:6" ht="54" customHeight="1" thickBot="1">
      <c r="A2" s="317" t="s">
        <v>668</v>
      </c>
      <c r="B2" s="271" t="s">
        <v>175</v>
      </c>
      <c r="C2" s="271" t="s">
        <v>356</v>
      </c>
      <c r="D2" s="236" t="s">
        <v>171</v>
      </c>
      <c r="E2" s="236" t="s">
        <v>172</v>
      </c>
      <c r="F2" s="236" t="s">
        <v>116</v>
      </c>
    </row>
    <row r="3" spans="1:6" ht="16.5" customHeight="1" thickTop="1">
      <c r="A3" s="379" t="s">
        <v>359</v>
      </c>
      <c r="B3" s="380">
        <f>'[13]0935'!$B$3</f>
        <v>1000</v>
      </c>
      <c r="C3" s="142"/>
      <c r="D3" s="70"/>
      <c r="E3" s="95">
        <v>0</v>
      </c>
      <c r="F3" s="142">
        <f>SUM(B3:E3)</f>
        <v>1000</v>
      </c>
    </row>
    <row r="4" spans="1:6" ht="16.5" customHeight="1" thickBot="1">
      <c r="A4" s="38">
        <v>516</v>
      </c>
      <c r="B4" s="417">
        <f>SUM(B3)</f>
        <v>1000</v>
      </c>
      <c r="C4" s="199">
        <f>C3</f>
        <v>0</v>
      </c>
      <c r="D4" s="205">
        <f>D3</f>
        <v>0</v>
      </c>
      <c r="E4" s="226">
        <f>E3</f>
        <v>0</v>
      </c>
      <c r="F4" s="199">
        <f>SUM(F3)</f>
        <v>1000</v>
      </c>
    </row>
    <row r="5" spans="1:6" ht="21" customHeight="1" hidden="1">
      <c r="A5" s="776"/>
      <c r="B5" s="1064"/>
      <c r="C5" s="779"/>
      <c r="D5" s="777"/>
      <c r="E5" s="778"/>
      <c r="F5" s="779"/>
    </row>
    <row r="6" spans="1:6" ht="21.75" customHeight="1" hidden="1">
      <c r="A6" s="42"/>
      <c r="B6" s="1065"/>
      <c r="C6" s="779"/>
      <c r="D6" s="777"/>
      <c r="E6" s="91"/>
      <c r="F6" s="779">
        <f>SUM(C6:E6)</f>
        <v>0</v>
      </c>
    </row>
    <row r="7" spans="1:6" ht="18" customHeight="1" hidden="1">
      <c r="A7" s="1066"/>
      <c r="B7" s="1067"/>
      <c r="C7" s="1068"/>
      <c r="D7" s="782"/>
      <c r="E7" s="381"/>
      <c r="F7" s="1068">
        <f>SUM(C7:E7)</f>
        <v>0</v>
      </c>
    </row>
    <row r="8" spans="1:6" ht="18" customHeight="1" hidden="1" thickBot="1">
      <c r="A8" s="791">
        <v>590</v>
      </c>
      <c r="B8" s="773">
        <f>SUM(B5:B7)</f>
        <v>0</v>
      </c>
      <c r="C8" s="1069">
        <f>SUM(C6:C7)</f>
        <v>0</v>
      </c>
      <c r="D8" s="793">
        <f>SUM(D6:D7)</f>
        <v>0</v>
      </c>
      <c r="E8" s="794">
        <f>SUM(E6:E7)</f>
        <v>0</v>
      </c>
      <c r="F8" s="795">
        <f>SUM(F6:F7)</f>
        <v>0</v>
      </c>
    </row>
    <row r="9" spans="1:6" ht="22.5" customHeight="1" thickTop="1">
      <c r="A9" s="852" t="s">
        <v>36</v>
      </c>
      <c r="B9" s="1041">
        <f>B4+B8</f>
        <v>1000</v>
      </c>
      <c r="C9" s="863">
        <f>SUM(C4+C8)</f>
        <v>0</v>
      </c>
      <c r="D9" s="756">
        <f>SUM(D4+D8)</f>
        <v>0</v>
      </c>
      <c r="E9" s="757">
        <f>SUM(E4+E8)</f>
        <v>0</v>
      </c>
      <c r="F9" s="863">
        <f>F4+F8</f>
        <v>1000</v>
      </c>
    </row>
    <row r="10" spans="1:6" ht="16.5" customHeight="1">
      <c r="A10" s="517"/>
      <c r="B10" s="517"/>
      <c r="C10" s="219"/>
      <c r="D10" s="219"/>
      <c r="E10" s="219"/>
      <c r="F10" s="230"/>
    </row>
    <row r="11" spans="1:5" ht="44.25" customHeight="1" thickBot="1">
      <c r="A11" s="74" t="s">
        <v>661</v>
      </c>
      <c r="B11" s="76" t="s">
        <v>174</v>
      </c>
      <c r="C11" s="76" t="s">
        <v>355</v>
      </c>
      <c r="D11" s="127" t="s">
        <v>116</v>
      </c>
      <c r="E11" s="27"/>
    </row>
    <row r="12" spans="1:5" ht="14.25" customHeight="1" hidden="1" thickBot="1" thickTop="1">
      <c r="A12" s="374" t="s">
        <v>399</v>
      </c>
      <c r="B12" s="194"/>
      <c r="C12" s="69"/>
      <c r="D12" s="69">
        <f>SUM(B12:C12)</f>
        <v>0</v>
      </c>
      <c r="E12" s="27"/>
    </row>
    <row r="13" spans="1:5" ht="16.5" customHeight="1" thickTop="1">
      <c r="A13" s="137" t="s">
        <v>37</v>
      </c>
      <c r="B13" s="159">
        <v>136.2</v>
      </c>
      <c r="C13" s="95"/>
      <c r="D13" s="69">
        <f>SUM(B13:C13)</f>
        <v>136.2</v>
      </c>
      <c r="E13" s="27"/>
    </row>
    <row r="14" spans="1:5" ht="16.5" customHeight="1">
      <c r="A14" s="227">
        <v>513</v>
      </c>
      <c r="B14" s="854">
        <f>SUM(B12:B13)</f>
        <v>136.2</v>
      </c>
      <c r="C14" s="745">
        <f>SUM(C12:C13)</f>
        <v>0</v>
      </c>
      <c r="D14" s="743">
        <f>SUM(D12:D13)</f>
        <v>136.2</v>
      </c>
      <c r="E14" s="27"/>
    </row>
    <row r="15" spans="1:5" ht="14.25" customHeight="1" hidden="1">
      <c r="A15" s="227"/>
      <c r="B15" s="336"/>
      <c r="C15" s="381">
        <f>SUM(B15)</f>
        <v>0</v>
      </c>
      <c r="D15" s="346">
        <f>SUM(C15)</f>
        <v>0</v>
      </c>
      <c r="E15" s="27"/>
    </row>
    <row r="16" spans="1:5" ht="14.25" customHeight="1" hidden="1">
      <c r="A16" s="137" t="s">
        <v>66</v>
      </c>
      <c r="B16" s="159"/>
      <c r="C16" s="381"/>
      <c r="D16" s="346">
        <f>SUM(C16)</f>
        <v>0</v>
      </c>
      <c r="E16" s="27"/>
    </row>
    <row r="17" spans="1:5" ht="16.5" customHeight="1">
      <c r="A17" s="137" t="s">
        <v>82</v>
      </c>
      <c r="B17" s="159">
        <f>'[2]0925 '!$B$8</f>
        <v>350</v>
      </c>
      <c r="C17" s="381"/>
      <c r="D17" s="346">
        <f>SUM(B17:C17)</f>
        <v>350</v>
      </c>
      <c r="E17" s="27"/>
    </row>
    <row r="18" spans="1:5" ht="16.5" customHeight="1">
      <c r="A18" s="137" t="s">
        <v>83</v>
      </c>
      <c r="B18" s="159">
        <f>'[2]0925 '!$B$9</f>
        <v>900</v>
      </c>
      <c r="C18" s="381"/>
      <c r="D18" s="346">
        <f>SUM(B18:C18)</f>
        <v>900</v>
      </c>
      <c r="E18" s="27"/>
    </row>
    <row r="19" spans="1:5" ht="16.5" customHeight="1" hidden="1">
      <c r="A19" s="137" t="s">
        <v>337</v>
      </c>
      <c r="B19" s="159"/>
      <c r="C19" s="381"/>
      <c r="D19" s="346">
        <f>SUM(B19:C19)</f>
        <v>0</v>
      </c>
      <c r="E19" s="27"/>
    </row>
    <row r="20" spans="1:5" ht="16.5" customHeight="1" hidden="1">
      <c r="A20" s="116" t="s">
        <v>30</v>
      </c>
      <c r="B20" s="159"/>
      <c r="C20" s="381"/>
      <c r="D20" s="346">
        <f>SUM(B20:C20)</f>
        <v>0</v>
      </c>
      <c r="E20" s="31"/>
    </row>
    <row r="21" spans="1:4" ht="16.5" customHeight="1">
      <c r="A21" s="116" t="s">
        <v>41</v>
      </c>
      <c r="B21" s="159">
        <f>'[2]0925 '!$B$12</f>
        <v>1000</v>
      </c>
      <c r="C21" s="381"/>
      <c r="D21" s="346">
        <f>SUM(B21:C21)</f>
        <v>1000</v>
      </c>
    </row>
    <row r="22" spans="1:4" ht="15.75" customHeight="1">
      <c r="A22" s="228">
        <v>516</v>
      </c>
      <c r="B22" s="856">
        <f>SUM(B15:B21)</f>
        <v>2250</v>
      </c>
      <c r="C22" s="745">
        <f>SUM(C16:C21)</f>
        <v>0</v>
      </c>
      <c r="D22" s="743">
        <f>SUM(D16:D21)</f>
        <v>2250</v>
      </c>
    </row>
    <row r="23" spans="1:4" ht="16.5" customHeight="1" hidden="1">
      <c r="A23" s="228"/>
      <c r="B23" s="376"/>
      <c r="C23" s="381"/>
      <c r="D23" s="346">
        <f>SUM(C23)</f>
        <v>0</v>
      </c>
    </row>
    <row r="24" spans="1:4" ht="16.5" customHeight="1">
      <c r="A24" s="116" t="s">
        <v>68</v>
      </c>
      <c r="B24" s="375">
        <f>'[2]0925 '!$B$15</f>
        <v>2000</v>
      </c>
      <c r="C24" s="381"/>
      <c r="D24" s="346">
        <f>SUM(B24:C24)</f>
        <v>2000</v>
      </c>
    </row>
    <row r="25" spans="1:4" ht="16.5" customHeight="1" hidden="1">
      <c r="A25" s="116" t="s">
        <v>338</v>
      </c>
      <c r="B25" s="375"/>
      <c r="C25" s="381">
        <f>SUM(B25)</f>
        <v>0</v>
      </c>
      <c r="D25" s="346">
        <f>SUM(C25)</f>
        <v>0</v>
      </c>
    </row>
    <row r="26" spans="1:4" ht="16.5" customHeight="1">
      <c r="A26" s="227">
        <v>517</v>
      </c>
      <c r="B26" s="856">
        <f>SUM(B23:B24)</f>
        <v>2000</v>
      </c>
      <c r="C26" s="745">
        <f>SUM(C23:C24)</f>
        <v>0</v>
      </c>
      <c r="D26" s="743">
        <f>SUM(D23:D24)</f>
        <v>2000</v>
      </c>
    </row>
    <row r="27" spans="1:4" ht="16.5" customHeight="1">
      <c r="A27" s="172" t="s">
        <v>421</v>
      </c>
      <c r="B27" s="376"/>
      <c r="C27" s="381">
        <f>'[2]0925 '!$C$18</f>
        <v>600</v>
      </c>
      <c r="D27" s="346">
        <f>SUM(C27)</f>
        <v>600</v>
      </c>
    </row>
    <row r="28" spans="1:4" ht="16.5" customHeight="1">
      <c r="A28" s="116" t="s">
        <v>400</v>
      </c>
      <c r="B28" s="375">
        <v>350</v>
      </c>
      <c r="C28" s="381"/>
      <c r="D28" s="346">
        <f>SUM(B28:C28)</f>
        <v>350</v>
      </c>
    </row>
    <row r="29" spans="1:6" s="455" customFormat="1" ht="16.5" customHeight="1" thickBot="1">
      <c r="A29" s="228">
        <v>519</v>
      </c>
      <c r="B29" s="856">
        <f>SUM(B27:B28)</f>
        <v>350</v>
      </c>
      <c r="C29" s="745">
        <f>SUM(C27:C28)</f>
        <v>600</v>
      </c>
      <c r="D29" s="743">
        <f>SUM(D27:D28)</f>
        <v>950</v>
      </c>
      <c r="E29" s="17"/>
      <c r="F29" s="17"/>
    </row>
    <row r="30" spans="1:6" s="455" customFormat="1" ht="23.25" customHeight="1" thickTop="1">
      <c r="A30" s="872" t="s">
        <v>36</v>
      </c>
      <c r="B30" s="853">
        <f>B14+B22+B26+B29</f>
        <v>4736.2</v>
      </c>
      <c r="C30" s="757">
        <f>SUM(C14+C22+C26+C29)</f>
        <v>600</v>
      </c>
      <c r="D30" s="755">
        <f>D14+D22+D26+D29</f>
        <v>5336.2</v>
      </c>
      <c r="E30" s="17"/>
      <c r="F30" s="17"/>
    </row>
    <row r="31" spans="1:6" s="455" customFormat="1" ht="16.5" customHeight="1">
      <c r="A31" s="1096"/>
      <c r="B31" s="797"/>
      <c r="C31" s="797"/>
      <c r="D31" s="797"/>
      <c r="E31" s="17"/>
      <c r="F31" s="17"/>
    </row>
    <row r="32" spans="1:3" ht="51" customHeight="1" thickBot="1">
      <c r="A32" s="1097" t="s">
        <v>662</v>
      </c>
      <c r="B32" s="1098" t="s">
        <v>175</v>
      </c>
      <c r="C32" s="1099" t="s">
        <v>116</v>
      </c>
    </row>
    <row r="33" spans="1:3" ht="11.25" customHeight="1" hidden="1">
      <c r="A33" s="1100"/>
      <c r="B33" s="1101"/>
      <c r="C33" s="1099"/>
    </row>
    <row r="34" spans="1:3" ht="13.5" hidden="1" thickBot="1">
      <c r="A34" s="1102"/>
      <c r="B34" s="1103"/>
      <c r="C34" s="451"/>
    </row>
    <row r="35" spans="1:3" ht="16.5" customHeight="1" thickTop="1">
      <c r="A35" s="1104" t="s">
        <v>333</v>
      </c>
      <c r="B35" s="1105">
        <v>148.9</v>
      </c>
      <c r="C35" s="1106">
        <f>SUM(B35)</f>
        <v>148.9</v>
      </c>
    </row>
    <row r="36" spans="1:3" ht="16.5" customHeight="1">
      <c r="A36" s="454">
        <v>502</v>
      </c>
      <c r="B36" s="453">
        <f>SUM(B35)</f>
        <v>148.9</v>
      </c>
      <c r="C36" s="452">
        <f>SUM(C35)</f>
        <v>148.9</v>
      </c>
    </row>
    <row r="37" spans="1:3" ht="0.75" customHeight="1">
      <c r="A37" s="454"/>
      <c r="B37" s="453"/>
      <c r="C37" s="452"/>
    </row>
    <row r="38" spans="1:3" ht="16.5" customHeight="1">
      <c r="A38" s="1107" t="s">
        <v>87</v>
      </c>
      <c r="B38" s="1108">
        <v>37.3</v>
      </c>
      <c r="C38" s="1109">
        <f>SUM(B38)</f>
        <v>37.3</v>
      </c>
    </row>
    <row r="39" spans="1:3" ht="16.5" customHeight="1">
      <c r="A39" s="1107" t="s">
        <v>81</v>
      </c>
      <c r="B39" s="1108">
        <v>13.4</v>
      </c>
      <c r="C39" s="1109">
        <f>SUM(B39)</f>
        <v>13.4</v>
      </c>
    </row>
    <row r="40" spans="1:3" ht="16.5" customHeight="1">
      <c r="A40" s="454">
        <v>503</v>
      </c>
      <c r="B40" s="453">
        <f>SUM(B38:B39)</f>
        <v>50.699999999999996</v>
      </c>
      <c r="C40" s="452">
        <f>SUM(C38:C39)</f>
        <v>50.699999999999996</v>
      </c>
    </row>
    <row r="41" spans="1:3" ht="16.5" customHeight="1">
      <c r="A41" s="1110" t="s">
        <v>379</v>
      </c>
      <c r="B41" s="1111">
        <v>15.9</v>
      </c>
      <c r="C41" s="1109">
        <f>SUM(B41)</f>
        <v>15.9</v>
      </c>
    </row>
    <row r="42" spans="1:3" ht="16.5" customHeight="1">
      <c r="A42" s="1107" t="s">
        <v>337</v>
      </c>
      <c r="B42" s="1108">
        <v>204</v>
      </c>
      <c r="C42" s="1109">
        <f>SUM(B42)</f>
        <v>204</v>
      </c>
    </row>
    <row r="43" spans="1:3" ht="15.75" customHeight="1">
      <c r="A43" s="1107" t="s">
        <v>381</v>
      </c>
      <c r="B43" s="1108">
        <v>46.3</v>
      </c>
      <c r="C43" s="1109">
        <f>SUM(B43)</f>
        <v>46.3</v>
      </c>
    </row>
    <row r="44" spans="1:3" ht="16.5" customHeight="1" thickBot="1">
      <c r="A44" s="454">
        <v>516</v>
      </c>
      <c r="B44" s="453">
        <f>SUM(B41:B43)</f>
        <v>266.2</v>
      </c>
      <c r="C44" s="452">
        <f>SUM(C41:C43)</f>
        <v>266.2</v>
      </c>
    </row>
    <row r="45" spans="1:3" ht="14.25" customHeight="1" hidden="1">
      <c r="A45" s="1107" t="s">
        <v>382</v>
      </c>
      <c r="B45" s="1108">
        <v>0</v>
      </c>
      <c r="C45" s="1109">
        <f>SUM(B45)</f>
        <v>0</v>
      </c>
    </row>
    <row r="46" spans="1:3" ht="15.75" customHeight="1" hidden="1" thickBot="1">
      <c r="A46" s="1112">
        <v>513</v>
      </c>
      <c r="B46" s="1113">
        <f>SUM(B45)</f>
        <v>0</v>
      </c>
      <c r="C46" s="1114">
        <f>SUM(C45)</f>
        <v>0</v>
      </c>
    </row>
    <row r="47" spans="1:3" ht="24" customHeight="1" thickTop="1">
      <c r="A47" s="1115" t="s">
        <v>36</v>
      </c>
      <c r="B47" s="1116">
        <f>B36+B40+B44+B46</f>
        <v>465.79999999999995</v>
      </c>
      <c r="C47" s="1117">
        <f>C36+C40+C44+C46</f>
        <v>465.79999999999995</v>
      </c>
    </row>
    <row r="48" spans="1:3" ht="16.5" customHeight="1">
      <c r="A48" s="1118"/>
      <c r="B48" s="1118"/>
      <c r="C48" s="1118"/>
    </row>
    <row r="49" spans="1:3" ht="41.25" customHeight="1" thickBot="1">
      <c r="A49" s="1097" t="s">
        <v>664</v>
      </c>
      <c r="B49" s="1098" t="s">
        <v>175</v>
      </c>
      <c r="C49" s="1099" t="s">
        <v>116</v>
      </c>
    </row>
    <row r="50" spans="1:3" ht="3.75" customHeight="1" hidden="1" thickBot="1">
      <c r="A50" s="1100"/>
      <c r="B50" s="1101"/>
      <c r="C50" s="1099"/>
    </row>
    <row r="51" spans="1:3" ht="13.5" hidden="1" thickBot="1">
      <c r="A51" s="1102"/>
      <c r="B51" s="1103"/>
      <c r="C51" s="451"/>
    </row>
    <row r="52" spans="1:3" ht="17.25" customHeight="1" thickTop="1">
      <c r="A52" s="1104" t="s">
        <v>383</v>
      </c>
      <c r="B52" s="1105">
        <f>'[4]0926 EU'!$B$5</f>
        <v>2000</v>
      </c>
      <c r="C52" s="1106">
        <f>SUM(B52)</f>
        <v>2000</v>
      </c>
    </row>
    <row r="53" spans="1:3" ht="17.25" customHeight="1" thickBot="1">
      <c r="A53" s="1112">
        <v>516</v>
      </c>
      <c r="B53" s="1113">
        <f>SUM(B52)</f>
        <v>2000</v>
      </c>
      <c r="C53" s="1114">
        <f>SUM(C52)</f>
        <v>2000</v>
      </c>
    </row>
    <row r="54" spans="1:3" ht="24" customHeight="1" thickTop="1">
      <c r="A54" s="1115" t="s">
        <v>36</v>
      </c>
      <c r="B54" s="1116">
        <f>SUM(B53)</f>
        <v>2000</v>
      </c>
      <c r="C54" s="1117">
        <f>SUM(C53)</f>
        <v>2000</v>
      </c>
    </row>
  </sheetData>
  <sheetProtection/>
  <mergeCells count="1">
    <mergeCell ref="A1:E1"/>
  </mergeCells>
  <printOptions horizontalCentered="1"/>
  <pageMargins left="0.1968503937007874" right="0.15748031496062992" top="0.23" bottom="0.33" header="0.17" footer="0.17"/>
  <pageSetup horizontalDpi="600" verticalDpi="600" orientation="portrait" paperSize="9" r:id="rId1"/>
  <headerFooter alignWithMargins="0">
    <oddFooter xml:space="preserve">&amp;L&amp;"Times New Roman CE,Obyčejné"&amp;8Rozpočet na rok 2012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SheetLayoutView="100" workbookViewId="0" topLeftCell="A1">
      <selection activeCell="A75" sqref="A75"/>
    </sheetView>
  </sheetViews>
  <sheetFormatPr defaultColWidth="9.00390625" defaultRowHeight="12.75"/>
  <cols>
    <col min="1" max="1" width="47.75390625" style="17" customWidth="1"/>
    <col min="2" max="3" width="17.75390625" style="17" customWidth="1"/>
    <col min="4" max="16384" width="9.125" style="17" customWidth="1"/>
  </cols>
  <sheetData>
    <row r="1" spans="1:3" ht="44.25" customHeight="1">
      <c r="A1" s="1377" t="s">
        <v>672</v>
      </c>
      <c r="B1" s="1377"/>
      <c r="C1" s="230" t="s">
        <v>397</v>
      </c>
    </row>
    <row r="2" spans="1:3" s="455" customFormat="1" ht="42.75" customHeight="1" thickBot="1">
      <c r="A2" s="78" t="s">
        <v>663</v>
      </c>
      <c r="B2" s="76" t="s">
        <v>169</v>
      </c>
      <c r="C2" s="127" t="s">
        <v>116</v>
      </c>
    </row>
    <row r="3" spans="1:3" s="455" customFormat="1" ht="17.25" customHeight="1" thickTop="1">
      <c r="A3" s="1119" t="s">
        <v>42</v>
      </c>
      <c r="B3" s="193">
        <v>0</v>
      </c>
      <c r="C3" s="81">
        <f>B3</f>
        <v>0</v>
      </c>
    </row>
    <row r="4" spans="1:3" s="455" customFormat="1" ht="17.25" customHeight="1">
      <c r="A4" s="1120">
        <v>517</v>
      </c>
      <c r="B4" s="746">
        <f>B3</f>
        <v>0</v>
      </c>
      <c r="C4" s="198">
        <f>B4</f>
        <v>0</v>
      </c>
    </row>
    <row r="5" spans="1:3" s="455" customFormat="1" ht="17.25" customHeight="1">
      <c r="A5" s="29" t="s">
        <v>133</v>
      </c>
      <c r="B5" s="118">
        <f>'[18]02- 09'!$G$91</f>
        <v>2900</v>
      </c>
      <c r="C5" s="118">
        <f>B5</f>
        <v>2900</v>
      </c>
    </row>
    <row r="6" spans="1:3" s="455" customFormat="1" ht="17.25" customHeight="1" thickBot="1">
      <c r="A6" s="38">
        <v>612</v>
      </c>
      <c r="B6" s="753">
        <f>B5</f>
        <v>2900</v>
      </c>
      <c r="C6" s="753">
        <f>B6</f>
        <v>2900</v>
      </c>
    </row>
    <row r="7" spans="1:3" s="455" customFormat="1" ht="23.25" customHeight="1" thickTop="1">
      <c r="A7" s="852" t="s">
        <v>36</v>
      </c>
      <c r="B7" s="755">
        <f>(B4+B6)</f>
        <v>2900</v>
      </c>
      <c r="C7" s="755">
        <f>(C4+C6)</f>
        <v>2900</v>
      </c>
    </row>
    <row r="8" spans="1:3" s="455" customFormat="1" ht="15.75" customHeight="1">
      <c r="A8" s="1121"/>
      <c r="B8" s="1122"/>
      <c r="C8" s="1122"/>
    </row>
    <row r="9" spans="1:3" ht="45" customHeight="1" thickBot="1">
      <c r="A9" s="365" t="s">
        <v>691</v>
      </c>
      <c r="B9" s="382" t="s">
        <v>355</v>
      </c>
      <c r="C9" s="255" t="s">
        <v>116</v>
      </c>
    </row>
    <row r="10" spans="1:3" ht="17.25" customHeight="1" thickTop="1">
      <c r="A10" s="383" t="s">
        <v>362</v>
      </c>
      <c r="B10" s="384">
        <v>1500</v>
      </c>
      <c r="C10" s="384">
        <f>SUM(B10:B10)</f>
        <v>1500</v>
      </c>
    </row>
    <row r="11" spans="1:3" ht="17.25" customHeight="1" thickBot="1">
      <c r="A11" s="1060">
        <v>516</v>
      </c>
      <c r="B11" s="1061">
        <f>SUM(B10:B10)</f>
        <v>1500</v>
      </c>
      <c r="C11" s="1061">
        <f>SUM(C10:C10)</f>
        <v>1500</v>
      </c>
    </row>
    <row r="12" spans="1:3" ht="23.25" customHeight="1" thickTop="1">
      <c r="A12" s="1055" t="s">
        <v>36</v>
      </c>
      <c r="B12" s="1123">
        <f>B11</f>
        <v>1500</v>
      </c>
      <c r="C12" s="1123">
        <f>C11</f>
        <v>1500</v>
      </c>
    </row>
    <row r="13" spans="1:3" ht="0.75" customHeight="1">
      <c r="A13" s="32"/>
      <c r="B13" s="33"/>
      <c r="C13" s="33"/>
    </row>
    <row r="14" spans="1:3" ht="26.25" hidden="1" thickBot="1">
      <c r="A14" s="74" t="s">
        <v>357</v>
      </c>
      <c r="B14" s="76"/>
      <c r="C14" s="127" t="s">
        <v>116</v>
      </c>
    </row>
    <row r="15" spans="1:3" ht="18" customHeight="1" hidden="1" thickBot="1" thickTop="1">
      <c r="A15" s="374"/>
      <c r="B15" s="194"/>
      <c r="C15" s="69">
        <f aca="true" t="shared" si="0" ref="C15:C24">SUM(B15)</f>
        <v>0</v>
      </c>
    </row>
    <row r="16" spans="1:3" ht="18" customHeight="1" hidden="1" thickTop="1">
      <c r="A16" s="137"/>
      <c r="B16" s="159"/>
      <c r="C16" s="69">
        <f t="shared" si="0"/>
        <v>0</v>
      </c>
    </row>
    <row r="17" spans="1:3" ht="18" customHeight="1" hidden="1">
      <c r="A17" s="227"/>
      <c r="B17" s="854">
        <f>SUM(B15:B16)</f>
        <v>0</v>
      </c>
      <c r="C17" s="743">
        <f t="shared" si="0"/>
        <v>0</v>
      </c>
    </row>
    <row r="18" spans="1:3" ht="18" customHeight="1" hidden="1">
      <c r="A18" s="227"/>
      <c r="B18" s="336"/>
      <c r="C18" s="346">
        <f t="shared" si="0"/>
        <v>0</v>
      </c>
    </row>
    <row r="19" spans="1:3" ht="18" customHeight="1" hidden="1">
      <c r="A19" s="137"/>
      <c r="B19" s="159"/>
      <c r="C19" s="346">
        <f t="shared" si="0"/>
        <v>0</v>
      </c>
    </row>
    <row r="20" spans="1:3" ht="18" customHeight="1" hidden="1">
      <c r="A20" s="137"/>
      <c r="B20" s="159"/>
      <c r="C20" s="346">
        <f t="shared" si="0"/>
        <v>0</v>
      </c>
    </row>
    <row r="21" spans="1:3" ht="18" customHeight="1" hidden="1">
      <c r="A21" s="137"/>
      <c r="B21" s="159"/>
      <c r="C21" s="346">
        <f t="shared" si="0"/>
        <v>0</v>
      </c>
    </row>
    <row r="22" spans="1:3" ht="18" customHeight="1" hidden="1">
      <c r="A22" s="137"/>
      <c r="B22" s="159"/>
      <c r="C22" s="346">
        <f t="shared" si="0"/>
        <v>0</v>
      </c>
    </row>
    <row r="23" spans="1:3" ht="18" customHeight="1" hidden="1">
      <c r="A23" s="116"/>
      <c r="B23" s="159"/>
      <c r="C23" s="346">
        <f t="shared" si="0"/>
        <v>0</v>
      </c>
    </row>
    <row r="24" spans="1:3" ht="18" customHeight="1" hidden="1">
      <c r="A24" s="116"/>
      <c r="B24" s="159"/>
      <c r="C24" s="346">
        <f t="shared" si="0"/>
        <v>0</v>
      </c>
    </row>
    <row r="25" spans="1:3" ht="18" customHeight="1" hidden="1">
      <c r="A25" s="228"/>
      <c r="B25" s="856">
        <f>SUM(B18:B24)</f>
        <v>0</v>
      </c>
      <c r="C25" s="743">
        <f>B25</f>
        <v>0</v>
      </c>
    </row>
    <row r="26" spans="1:3" ht="18" customHeight="1" hidden="1">
      <c r="A26" s="228"/>
      <c r="B26" s="376"/>
      <c r="C26" s="346">
        <f>SUM(B26)</f>
        <v>0</v>
      </c>
    </row>
    <row r="27" spans="1:3" ht="18" customHeight="1" hidden="1">
      <c r="A27" s="116"/>
      <c r="B27" s="375"/>
      <c r="C27" s="346">
        <f>SUM(B27)</f>
        <v>0</v>
      </c>
    </row>
    <row r="28" spans="1:3" ht="18" customHeight="1" hidden="1">
      <c r="A28" s="116"/>
      <c r="B28" s="375"/>
      <c r="C28" s="346"/>
    </row>
    <row r="29" spans="1:3" ht="18" customHeight="1" hidden="1">
      <c r="A29" s="227"/>
      <c r="B29" s="856">
        <f>SUM(B26:B27)</f>
        <v>0</v>
      </c>
      <c r="C29" s="743">
        <f>B29</f>
        <v>0</v>
      </c>
    </row>
    <row r="30" spans="1:3" ht="18" customHeight="1" hidden="1" thickTop="1">
      <c r="A30" s="227"/>
      <c r="B30" s="376"/>
      <c r="C30" s="346">
        <f>SUM(B30)</f>
        <v>0</v>
      </c>
    </row>
    <row r="31" spans="1:3" ht="18" customHeight="1" hidden="1">
      <c r="A31" s="116"/>
      <c r="B31" s="375"/>
      <c r="C31" s="346">
        <f>SUM(B31)</f>
        <v>0</v>
      </c>
    </row>
    <row r="32" spans="1:3" ht="18" customHeight="1" hidden="1" thickBot="1" thickTop="1">
      <c r="A32" s="228"/>
      <c r="B32" s="856">
        <f>SUM(B30:B31)</f>
        <v>0</v>
      </c>
      <c r="C32" s="743">
        <f>B32</f>
        <v>0</v>
      </c>
    </row>
    <row r="33" spans="1:3" ht="20.25" customHeight="1" hidden="1" thickTop="1">
      <c r="A33" s="872" t="s">
        <v>36</v>
      </c>
      <c r="B33" s="853">
        <f>B17+B25+B29+B32</f>
        <v>0</v>
      </c>
      <c r="C33" s="755">
        <f>SUM(C17+C25+C29+C32)</f>
        <v>0</v>
      </c>
    </row>
    <row r="34" ht="15" customHeight="1"/>
    <row r="42" ht="9" customHeight="1"/>
    <row r="43" ht="12.75" hidden="1"/>
    <row r="45" ht="27.75" customHeight="1"/>
  </sheetData>
  <sheetProtection/>
  <mergeCells count="1">
    <mergeCell ref="A1:B1"/>
  </mergeCells>
  <printOptions horizontalCentered="1"/>
  <pageMargins left="0.1968503937007874" right="0.15748031496062992" top="0.31496062992125984" bottom="0.31496062992125984" header="0.2362204724409449" footer="0.15748031496062992"/>
  <pageSetup horizontalDpi="600" verticalDpi="600" orientation="portrait" paperSize="9" r:id="rId1"/>
  <headerFooter alignWithMargins="0">
    <oddFooter xml:space="preserve">&amp;L&amp;"Times New Roman CE,Obyčejné"&amp;8Rozpočet na rok 2012 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workbookViewId="0" topLeftCell="A1">
      <selection activeCell="B51" sqref="B51"/>
    </sheetView>
  </sheetViews>
  <sheetFormatPr defaultColWidth="9.00390625" defaultRowHeight="12.75"/>
  <cols>
    <col min="1" max="1" width="40.625" style="17" customWidth="1"/>
    <col min="2" max="4" width="13.75390625" style="17" customWidth="1"/>
    <col min="5" max="5" width="12.75390625" style="17" customWidth="1"/>
    <col min="6" max="16384" width="9.125" style="17" customWidth="1"/>
  </cols>
  <sheetData>
    <row r="1" spans="1:5" ht="38.25" customHeight="1">
      <c r="A1" s="1378" t="s">
        <v>440</v>
      </c>
      <c r="B1" s="1432"/>
      <c r="C1" s="1432"/>
      <c r="D1" s="1433"/>
      <c r="E1" s="223" t="s">
        <v>398</v>
      </c>
    </row>
    <row r="2" spans="1:5" ht="45" customHeight="1" thickBot="1">
      <c r="A2" s="74" t="s">
        <v>615</v>
      </c>
      <c r="B2" s="163" t="s">
        <v>532</v>
      </c>
      <c r="C2" s="378" t="s">
        <v>171</v>
      </c>
      <c r="D2" s="378" t="s">
        <v>172</v>
      </c>
      <c r="E2" s="236" t="s">
        <v>116</v>
      </c>
    </row>
    <row r="3" spans="1:5" ht="16.5" customHeight="1" thickTop="1">
      <c r="A3" s="42" t="s">
        <v>90</v>
      </c>
      <c r="B3" s="69">
        <f>'[21] 1009'!$B$3</f>
        <v>165</v>
      </c>
      <c r="C3" s="70">
        <f>'[21] 1009'!$C$3</f>
        <v>3</v>
      </c>
      <c r="D3" s="95">
        <v>0</v>
      </c>
      <c r="E3" s="196">
        <f>SUM(B3:D3)</f>
        <v>168</v>
      </c>
    </row>
    <row r="4" spans="1:5" ht="16.5" customHeight="1">
      <c r="A4" s="38">
        <v>516</v>
      </c>
      <c r="B4" s="198">
        <f>B3</f>
        <v>165</v>
      </c>
      <c r="C4" s="205">
        <f>C3</f>
        <v>3</v>
      </c>
      <c r="D4" s="226">
        <f>D3</f>
        <v>0</v>
      </c>
      <c r="E4" s="199">
        <f>SUM(E3)</f>
        <v>168</v>
      </c>
    </row>
    <row r="5" spans="1:5" ht="16.5" customHeight="1">
      <c r="A5" s="776"/>
      <c r="B5" s="347"/>
      <c r="C5" s="777"/>
      <c r="D5" s="778"/>
      <c r="E5" s="779"/>
    </row>
    <row r="6" spans="1:5" ht="16.5" customHeight="1">
      <c r="A6" s="42" t="s">
        <v>131</v>
      </c>
      <c r="B6" s="347">
        <v>0</v>
      </c>
      <c r="C6" s="777">
        <v>0</v>
      </c>
      <c r="D6" s="91">
        <f>'[21] 1009'!$D$6</f>
        <v>35135.5</v>
      </c>
      <c r="E6" s="779">
        <f>SUM(B6:D6)</f>
        <v>35135.5</v>
      </c>
    </row>
    <row r="7" spans="1:5" ht="16.5" customHeight="1">
      <c r="A7" s="780" t="s">
        <v>619</v>
      </c>
      <c r="B7" s="781"/>
      <c r="C7" s="782"/>
      <c r="D7" s="381">
        <v>5</v>
      </c>
      <c r="E7" s="779">
        <f>SUM(B7:D7)</f>
        <v>5</v>
      </c>
    </row>
    <row r="8" spans="1:5" ht="16.5" customHeight="1">
      <c r="A8" s="783">
        <v>590</v>
      </c>
      <c r="B8" s="784">
        <f>SUM(B6:B7)</f>
        <v>0</v>
      </c>
      <c r="C8" s="785">
        <f>SUM(C6:C7)</f>
        <v>0</v>
      </c>
      <c r="D8" s="786">
        <f>SUM(D6:D7)</f>
        <v>35140.5</v>
      </c>
      <c r="E8" s="787">
        <f>SUM(E6:E7)</f>
        <v>35140.5</v>
      </c>
    </row>
    <row r="9" spans="1:5" ht="16.5" customHeight="1">
      <c r="A9" s="788" t="s">
        <v>423</v>
      </c>
      <c r="B9" s="346"/>
      <c r="C9" s="789"/>
      <c r="D9" s="381">
        <f>'[5] 1009'!$D$9</f>
        <v>0</v>
      </c>
      <c r="E9" s="790">
        <f>SUM(B9:D9)</f>
        <v>0</v>
      </c>
    </row>
    <row r="10" spans="1:5" ht="16.5" customHeight="1" thickBot="1">
      <c r="A10" s="791">
        <v>690</v>
      </c>
      <c r="B10" s="792">
        <f>SUM(B8:B9)</f>
        <v>0</v>
      </c>
      <c r="C10" s="793">
        <f>SUM(C8:C9)</f>
        <v>0</v>
      </c>
      <c r="D10" s="794">
        <f>SUM(D9)</f>
        <v>0</v>
      </c>
      <c r="E10" s="795">
        <f>SUM(E9)</f>
        <v>0</v>
      </c>
    </row>
    <row r="11" spans="1:5" ht="26.25" customHeight="1" thickTop="1">
      <c r="A11" s="769" t="s">
        <v>36</v>
      </c>
      <c r="B11" s="755">
        <f>SUM(B4+B8)</f>
        <v>165</v>
      </c>
      <c r="C11" s="756">
        <f>SUM(C4+C8)</f>
        <v>3</v>
      </c>
      <c r="D11" s="757">
        <f>D4+D8+D10</f>
        <v>35140.5</v>
      </c>
      <c r="E11" s="770">
        <f>E4+E8+E10</f>
        <v>35308.5</v>
      </c>
    </row>
    <row r="12" spans="1:5" ht="15.75" customHeight="1">
      <c r="A12" s="742"/>
      <c r="B12" s="796"/>
      <c r="C12" s="796"/>
      <c r="D12" s="796"/>
      <c r="E12" s="797"/>
    </row>
    <row r="13" spans="1:5" ht="51.75" thickBot="1">
      <c r="A13" s="74" t="s">
        <v>612</v>
      </c>
      <c r="B13" s="378" t="s">
        <v>173</v>
      </c>
      <c r="C13" s="378" t="s">
        <v>116</v>
      </c>
      <c r="D13" s="1434"/>
      <c r="E13" s="1381"/>
    </row>
    <row r="14" spans="1:5" ht="16.5" customHeight="1" thickTop="1">
      <c r="A14" s="174" t="s">
        <v>90</v>
      </c>
      <c r="B14" s="69">
        <f>'[12]1012'!$B$3</f>
        <v>280</v>
      </c>
      <c r="C14" s="81">
        <f>SUM(B14)</f>
        <v>280</v>
      </c>
      <c r="D14" s="1434"/>
      <c r="E14" s="1381"/>
    </row>
    <row r="15" spans="1:5" ht="16.5" customHeight="1" thickBot="1">
      <c r="A15" s="798">
        <v>516</v>
      </c>
      <c r="B15" s="198">
        <f>SUM(B14)</f>
        <v>280</v>
      </c>
      <c r="C15" s="198">
        <f>SUM(C14)</f>
        <v>280</v>
      </c>
      <c r="D15" s="1434"/>
      <c r="E15" s="1381"/>
    </row>
    <row r="16" spans="1:5" ht="26.25" customHeight="1" thickTop="1">
      <c r="A16" s="769" t="s">
        <v>36</v>
      </c>
      <c r="B16" s="755">
        <f>SUM(B15)</f>
        <v>280</v>
      </c>
      <c r="C16" s="755">
        <f>SUM(C15)</f>
        <v>280</v>
      </c>
      <c r="D16" s="1434"/>
      <c r="E16" s="1381"/>
    </row>
    <row r="17" spans="1:4" ht="21.75" customHeight="1">
      <c r="A17" s="32"/>
      <c r="B17" s="33"/>
      <c r="C17" s="33"/>
      <c r="D17" s="224"/>
    </row>
    <row r="18" spans="1:4" ht="13.5" customHeight="1">
      <c r="A18" s="224"/>
      <c r="B18" s="269"/>
      <c r="C18" s="224"/>
      <c r="D18" s="224"/>
    </row>
  </sheetData>
  <sheetProtection/>
  <mergeCells count="2">
    <mergeCell ref="A1:D1"/>
    <mergeCell ref="D13:E16"/>
  </mergeCells>
  <printOptions horizontalCentered="1"/>
  <pageMargins left="0.31496062992125984" right="0.3937007874015748" top="0.7480314960629921" bottom="0.4724409448818898" header="0.5118110236220472" footer="0.1968503937007874"/>
  <pageSetup horizontalDpi="600" verticalDpi="600" orientation="portrait" paperSize="9" r:id="rId1"/>
  <headerFooter alignWithMargins="0">
    <oddFooter xml:space="preserve">&amp;L&amp;"Times New Roman CE,Obyčejné"&amp;8Rozpočet na rok 2012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SheetLayoutView="100" workbookViewId="0" topLeftCell="A1">
      <selection activeCell="B15" sqref="B15"/>
    </sheetView>
  </sheetViews>
  <sheetFormatPr defaultColWidth="9.00390625" defaultRowHeight="12.75"/>
  <cols>
    <col min="1" max="1" width="57.125" style="19" customWidth="1"/>
    <col min="2" max="2" width="17.75390625" style="19" customWidth="1"/>
    <col min="3" max="3" width="49.375" style="19" customWidth="1"/>
    <col min="4" max="6" width="14.375" style="19" customWidth="1"/>
    <col min="7" max="7" width="14.375" style="19" hidden="1" customWidth="1"/>
    <col min="8" max="8" width="23.75390625" style="19" customWidth="1"/>
    <col min="9" max="9" width="14.375" style="19" customWidth="1"/>
    <col min="10" max="16384" width="9.125" style="19" customWidth="1"/>
  </cols>
  <sheetData>
    <row r="1" spans="1:9" ht="16.5" customHeight="1">
      <c r="A1"/>
      <c r="B1" s="477"/>
      <c r="C1" s="481"/>
      <c r="H1"/>
      <c r="I1" s="273"/>
    </row>
    <row r="2" spans="1:9" ht="25.5" customHeight="1">
      <c r="A2" s="1280"/>
      <c r="B2" s="1280"/>
      <c r="C2" s="1280"/>
      <c r="H2"/>
      <c r="I2" s="273"/>
    </row>
    <row r="3" ht="12.75">
      <c r="I3" s="478"/>
    </row>
    <row r="8" spans="1:2" ht="12.75">
      <c r="A8" t="s">
        <v>487</v>
      </c>
      <c r="B8" s="273">
        <f>'výdaje '!G18</f>
        <v>155411</v>
      </c>
    </row>
    <row r="9" spans="1:2" ht="12.75">
      <c r="A9" t="s">
        <v>488</v>
      </c>
      <c r="B9" s="273">
        <f>'výdaje '!G12</f>
        <v>92785</v>
      </c>
    </row>
    <row r="10" spans="1:2" ht="12.75">
      <c r="A10" t="s">
        <v>489</v>
      </c>
      <c r="B10" s="273">
        <f>'výdaje '!G21</f>
        <v>38568.8</v>
      </c>
    </row>
    <row r="11" spans="1:2" ht="12.75">
      <c r="A11" t="s">
        <v>490</v>
      </c>
      <c r="B11" s="273">
        <f>'výdaje '!G29</f>
        <v>39986</v>
      </c>
    </row>
    <row r="12" spans="1:2" ht="12.75">
      <c r="A12" t="s">
        <v>491</v>
      </c>
      <c r="B12" s="273">
        <f>'výdaje '!G9+'výdaje '!G39</f>
        <v>15129.3</v>
      </c>
    </row>
    <row r="13" spans="1:2" ht="12.75">
      <c r="A13" t="s">
        <v>492</v>
      </c>
      <c r="B13" s="273">
        <f>'výdaje '!G49</f>
        <v>288255.5</v>
      </c>
    </row>
    <row r="14" spans="1:2" ht="12.75">
      <c r="A14" t="s">
        <v>493</v>
      </c>
      <c r="B14" s="273">
        <f>'výdaje '!G14+'výdaje '!G32+'výdaje '!G52</f>
        <v>39473.5</v>
      </c>
    </row>
    <row r="15" spans="1:2" ht="12.75">
      <c r="A15" s="19" t="s">
        <v>300</v>
      </c>
      <c r="B15" s="478">
        <f>SUM(B8:B14)</f>
        <v>669609.1</v>
      </c>
    </row>
    <row r="25" ht="30" customHeight="1"/>
    <row r="26" ht="29.25" customHeight="1"/>
    <row r="27" ht="24" customHeight="1"/>
    <row r="28" ht="43.5" customHeight="1"/>
  </sheetData>
  <sheetProtection/>
  <mergeCells count="1">
    <mergeCell ref="A2:C2"/>
  </mergeCells>
  <printOptions horizontalCentered="1"/>
  <pageMargins left="0.58" right="0.41" top="0.8" bottom="0.52" header="0.2362204724409449" footer="0.1968503937007874"/>
  <pageSetup horizontalDpi="600" verticalDpi="600" orientation="landscape" paperSize="9" r:id="rId2"/>
  <headerFooter alignWithMargins="0">
    <oddHeader>&amp;C&amp;"Times New Roman,Tučné"&amp;14Výdaje   2012</oddHeader>
    <oddFooter>&amp;L&amp;"Times New Roman CE,Obyčejné"&amp;8Rozpočet na rok 2012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1"/>
  <sheetViews>
    <sheetView view="pageBreakPreview" zoomScaleSheetLayoutView="100" workbookViewId="0" topLeftCell="A20">
      <selection activeCell="F54" sqref="F54"/>
    </sheetView>
  </sheetViews>
  <sheetFormatPr defaultColWidth="9.00390625" defaultRowHeight="12.75"/>
  <cols>
    <col min="1" max="1" width="100.00390625" style="219" customWidth="1"/>
    <col min="2" max="3" width="14.375" style="219" customWidth="1"/>
    <col min="4" max="4" width="11.625" style="219" customWidth="1"/>
    <col min="5" max="16384" width="9.125" style="219" customWidth="1"/>
  </cols>
  <sheetData>
    <row r="1" spans="1:3" ht="37.5" customHeight="1" thickBot="1">
      <c r="A1" s="1308" t="s">
        <v>533</v>
      </c>
      <c r="B1" s="1309"/>
      <c r="C1" s="45" t="s">
        <v>274</v>
      </c>
    </row>
    <row r="2" spans="1:4" s="99" customFormat="1" ht="38.25" customHeight="1">
      <c r="A2" s="674" t="s">
        <v>132</v>
      </c>
      <c r="B2" s="675" t="s">
        <v>154</v>
      </c>
      <c r="C2" s="676" t="s">
        <v>2</v>
      </c>
      <c r="D2" s="220"/>
    </row>
    <row r="3" spans="1:4" s="99" customFormat="1" ht="27" customHeight="1">
      <c r="A3" s="1314" t="s">
        <v>273</v>
      </c>
      <c r="B3" s="1315"/>
      <c r="C3" s="1316"/>
      <c r="D3" s="220"/>
    </row>
    <row r="4" spans="1:4" s="99" customFormat="1" ht="0.75" customHeight="1">
      <c r="A4" s="677" t="s">
        <v>290</v>
      </c>
      <c r="B4" s="309">
        <f>B17</f>
        <v>0</v>
      </c>
      <c r="C4" s="678"/>
      <c r="D4" s="98"/>
    </row>
    <row r="5" spans="1:4" s="99" customFormat="1" ht="18.75" customHeight="1">
      <c r="A5" s="677" t="s">
        <v>648</v>
      </c>
      <c r="B5" s="309">
        <f>B28</f>
        <v>24680</v>
      </c>
      <c r="C5" s="679"/>
      <c r="D5" s="98"/>
    </row>
    <row r="6" spans="1:4" s="99" customFormat="1" ht="18.75" customHeight="1" hidden="1">
      <c r="A6" s="677" t="s">
        <v>288</v>
      </c>
      <c r="B6" s="309"/>
      <c r="C6" s="679"/>
      <c r="D6" s="98"/>
    </row>
    <row r="7" spans="1:4" s="99" customFormat="1" ht="18.75" customHeight="1" hidden="1">
      <c r="A7" s="677" t="s">
        <v>146</v>
      </c>
      <c r="B7" s="309">
        <f>B33</f>
        <v>0</v>
      </c>
      <c r="C7" s="679"/>
      <c r="D7" s="98"/>
    </row>
    <row r="8" spans="1:4" s="99" customFormat="1" ht="18.75" customHeight="1">
      <c r="A8" s="677" t="s">
        <v>645</v>
      </c>
      <c r="B8" s="309">
        <f>B46</f>
        <v>34915.3</v>
      </c>
      <c r="C8" s="679"/>
      <c r="D8" s="98"/>
    </row>
    <row r="9" spans="1:4" s="99" customFormat="1" ht="19.5" customHeight="1">
      <c r="A9" s="677" t="s">
        <v>646</v>
      </c>
      <c r="B9" s="44">
        <f>B50</f>
        <v>9410.8</v>
      </c>
      <c r="C9" s="678"/>
      <c r="D9" s="98"/>
    </row>
    <row r="10" spans="1:4" s="99" customFormat="1" ht="18.75" customHeight="1">
      <c r="A10" s="677" t="s">
        <v>647</v>
      </c>
      <c r="B10" s="44">
        <f>B52</f>
        <v>500</v>
      </c>
      <c r="C10" s="679"/>
      <c r="D10" s="98"/>
    </row>
    <row r="11" spans="1:4" s="99" customFormat="1" ht="18.75" customHeight="1" hidden="1">
      <c r="A11" s="677" t="s">
        <v>127</v>
      </c>
      <c r="B11" s="44"/>
      <c r="C11" s="679"/>
      <c r="D11" s="98"/>
    </row>
    <row r="12" spans="1:4" s="99" customFormat="1" ht="18.75" customHeight="1">
      <c r="A12" s="677" t="s">
        <v>644</v>
      </c>
      <c r="B12" s="44">
        <f>B58</f>
        <v>2725.5</v>
      </c>
      <c r="C12" s="680"/>
      <c r="D12" s="98"/>
    </row>
    <row r="13" spans="1:4" s="99" customFormat="1" ht="18.75" customHeight="1" thickBot="1">
      <c r="A13" s="681" t="s">
        <v>643</v>
      </c>
      <c r="B13" s="311">
        <f>B68</f>
        <v>6320</v>
      </c>
      <c r="C13" s="680"/>
      <c r="D13" s="98"/>
    </row>
    <row r="14" spans="1:4" s="99" customFormat="1" ht="27" customHeight="1" thickBot="1" thickTop="1">
      <c r="A14" s="682" t="s">
        <v>246</v>
      </c>
      <c r="B14" s="306">
        <f>SUM(B4:B13)</f>
        <v>78551.6</v>
      </c>
      <c r="C14" s="683"/>
      <c r="D14" s="100"/>
    </row>
    <row r="15" spans="1:4" s="99" customFormat="1" ht="31.5" customHeight="1" thickTop="1">
      <c r="A15" s="1311" t="s">
        <v>247</v>
      </c>
      <c r="B15" s="1312"/>
      <c r="C15" s="1313"/>
      <c r="D15" s="98"/>
    </row>
    <row r="16" spans="1:4" s="99" customFormat="1" ht="18.75" customHeight="1" hidden="1">
      <c r="A16" s="684"/>
      <c r="B16" s="303"/>
      <c r="C16" s="685" t="s">
        <v>309</v>
      </c>
      <c r="D16" s="98"/>
    </row>
    <row r="17" spans="1:4" s="99" customFormat="1" ht="22.5" customHeight="1" hidden="1" thickBot="1" thickTop="1">
      <c r="A17" s="686" t="s">
        <v>291</v>
      </c>
      <c r="B17" s="304">
        <f>SUM(B16)</f>
        <v>0</v>
      </c>
      <c r="C17" s="687"/>
      <c r="D17" s="98"/>
    </row>
    <row r="18" spans="1:4" s="99" customFormat="1" ht="18.75" customHeight="1">
      <c r="A18" s="688" t="s">
        <v>448</v>
      </c>
      <c r="B18" s="305">
        <v>6000</v>
      </c>
      <c r="C18" s="689" t="s">
        <v>616</v>
      </c>
      <c r="D18" s="98"/>
    </row>
    <row r="19" spans="1:4" s="99" customFormat="1" ht="18.75" customHeight="1">
      <c r="A19" s="690" t="s">
        <v>650</v>
      </c>
      <c r="B19" s="305">
        <v>2000</v>
      </c>
      <c r="C19" s="689" t="s">
        <v>616</v>
      </c>
      <c r="D19" s="98"/>
    </row>
    <row r="20" spans="1:4" s="99" customFormat="1" ht="18.75" customHeight="1">
      <c r="A20" s="691" t="s">
        <v>480</v>
      </c>
      <c r="B20" s="305">
        <v>3500</v>
      </c>
      <c r="C20" s="689" t="s">
        <v>616</v>
      </c>
      <c r="D20" s="98"/>
    </row>
    <row r="21" spans="1:4" s="99" customFormat="1" ht="18.75" customHeight="1">
      <c r="A21" s="688" t="s">
        <v>449</v>
      </c>
      <c r="B21" s="305">
        <v>5000</v>
      </c>
      <c r="C21" s="689" t="s">
        <v>616</v>
      </c>
      <c r="D21" s="98"/>
    </row>
    <row r="22" spans="1:4" s="99" customFormat="1" ht="18.75" customHeight="1">
      <c r="A22" s="677" t="s">
        <v>450</v>
      </c>
      <c r="B22" s="309">
        <v>50</v>
      </c>
      <c r="C22" s="689" t="s">
        <v>617</v>
      </c>
      <c r="D22" s="98"/>
    </row>
    <row r="23" spans="1:4" s="99" customFormat="1" ht="18.75" customHeight="1">
      <c r="A23" s="692" t="s">
        <v>451</v>
      </c>
      <c r="B23" s="305">
        <v>200</v>
      </c>
      <c r="C23" s="689" t="s">
        <v>617</v>
      </c>
      <c r="D23" s="98"/>
    </row>
    <row r="24" spans="1:4" s="99" customFormat="1" ht="18.75" customHeight="1">
      <c r="A24" s="693" t="s">
        <v>452</v>
      </c>
      <c r="B24" s="305">
        <v>1000</v>
      </c>
      <c r="C24" s="689" t="s">
        <v>617</v>
      </c>
      <c r="D24" s="98"/>
    </row>
    <row r="25" spans="1:4" s="99" customFormat="1" ht="18.75" customHeight="1">
      <c r="A25" s="693" t="s">
        <v>453</v>
      </c>
      <c r="B25" s="305">
        <v>1100</v>
      </c>
      <c r="C25" s="689" t="s">
        <v>617</v>
      </c>
      <c r="D25" s="98"/>
    </row>
    <row r="26" spans="1:4" s="99" customFormat="1" ht="18.75" customHeight="1">
      <c r="A26" s="693" t="s">
        <v>454</v>
      </c>
      <c r="B26" s="305">
        <v>330</v>
      </c>
      <c r="C26" s="689" t="s">
        <v>617</v>
      </c>
      <c r="D26" s="98"/>
    </row>
    <row r="27" spans="1:4" s="99" customFormat="1" ht="18.75" customHeight="1" thickBot="1">
      <c r="A27" s="693" t="s">
        <v>455</v>
      </c>
      <c r="B27" s="305">
        <v>5500</v>
      </c>
      <c r="C27" s="689" t="s">
        <v>617</v>
      </c>
      <c r="D27" s="98"/>
    </row>
    <row r="28" spans="1:4" s="99" customFormat="1" ht="22.5" customHeight="1" thickBot="1" thickTop="1">
      <c r="A28" s="694" t="s">
        <v>649</v>
      </c>
      <c r="B28" s="306">
        <f>SUM(B18:B27)</f>
        <v>24680</v>
      </c>
      <c r="C28" s="695"/>
      <c r="D28" s="221"/>
    </row>
    <row r="29" spans="1:4" s="99" customFormat="1" ht="21" customHeight="1" hidden="1" thickBot="1" thickTop="1">
      <c r="A29" s="696"/>
      <c r="B29" s="307"/>
      <c r="C29" s="697"/>
      <c r="D29" s="221"/>
    </row>
    <row r="30" spans="1:4" s="99" customFormat="1" ht="18.75" customHeight="1" hidden="1" thickBot="1" thickTop="1">
      <c r="A30" s="682" t="s">
        <v>146</v>
      </c>
      <c r="B30" s="308">
        <f>B29</f>
        <v>0</v>
      </c>
      <c r="C30" s="683"/>
      <c r="D30" s="98"/>
    </row>
    <row r="31" spans="1:4" s="99" customFormat="1" ht="0.75" customHeight="1" thickTop="1">
      <c r="A31" s="698"/>
      <c r="B31" s="307"/>
      <c r="C31" s="699" t="s">
        <v>391</v>
      </c>
      <c r="D31" s="98"/>
    </row>
    <row r="32" spans="1:4" s="99" customFormat="1" ht="18.75" customHeight="1" hidden="1" thickBot="1">
      <c r="A32" s="700"/>
      <c r="B32" s="435"/>
      <c r="C32" s="701" t="s">
        <v>392</v>
      </c>
      <c r="D32" s="98"/>
    </row>
    <row r="33" spans="1:4" s="99" customFormat="1" ht="23.25" customHeight="1" hidden="1" thickBot="1" thickTop="1">
      <c r="A33" s="702" t="s">
        <v>146</v>
      </c>
      <c r="B33" s="434">
        <f>SUM(B31:B32)</f>
        <v>0</v>
      </c>
      <c r="C33" s="703"/>
      <c r="D33" s="98"/>
    </row>
    <row r="34" spans="1:4" s="99" customFormat="1" ht="18.75" customHeight="1">
      <c r="A34" s="704" t="s">
        <v>458</v>
      </c>
      <c r="B34" s="44">
        <v>14000</v>
      </c>
      <c r="C34" s="705" t="s">
        <v>616</v>
      </c>
      <c r="D34" s="98"/>
    </row>
    <row r="35" spans="1:4" s="99" customFormat="1" ht="18.75" customHeight="1">
      <c r="A35" s="704" t="s">
        <v>456</v>
      </c>
      <c r="B35" s="44">
        <v>2700</v>
      </c>
      <c r="C35" s="706" t="s">
        <v>616</v>
      </c>
      <c r="D35" s="98"/>
    </row>
    <row r="36" spans="1:4" s="99" customFormat="1" ht="28.5" customHeight="1">
      <c r="A36" s="704" t="s">
        <v>459</v>
      </c>
      <c r="B36" s="44">
        <v>8300</v>
      </c>
      <c r="C36" s="707" t="s">
        <v>616</v>
      </c>
      <c r="D36" s="98"/>
    </row>
    <row r="37" spans="1:4" s="99" customFormat="1" ht="18.75" customHeight="1">
      <c r="A37" s="704" t="s">
        <v>457</v>
      </c>
      <c r="B37" s="44">
        <v>1900</v>
      </c>
      <c r="C37" s="706" t="s">
        <v>616</v>
      </c>
      <c r="D37" s="98"/>
    </row>
    <row r="38" spans="1:4" s="99" customFormat="1" ht="18.75" customHeight="1">
      <c r="A38" s="708" t="s">
        <v>466</v>
      </c>
      <c r="B38" s="44">
        <v>3520</v>
      </c>
      <c r="C38" s="706" t="s">
        <v>616</v>
      </c>
      <c r="D38" s="98"/>
    </row>
    <row r="39" spans="1:4" s="99" customFormat="1" ht="18.75" customHeight="1">
      <c r="A39" s="709" t="s">
        <v>467</v>
      </c>
      <c r="B39" s="44">
        <v>500</v>
      </c>
      <c r="C39" s="706" t="s">
        <v>616</v>
      </c>
      <c r="D39" s="98"/>
    </row>
    <row r="40" spans="1:4" s="99" customFormat="1" ht="18.75" customHeight="1">
      <c r="A40" s="710" t="s">
        <v>460</v>
      </c>
      <c r="B40" s="44">
        <v>700</v>
      </c>
      <c r="C40" s="711" t="s">
        <v>617</v>
      </c>
      <c r="D40" s="98"/>
    </row>
    <row r="41" spans="1:4" s="99" customFormat="1" ht="18.75" customHeight="1">
      <c r="A41" s="710" t="s">
        <v>461</v>
      </c>
      <c r="B41" s="44">
        <v>400</v>
      </c>
      <c r="C41" s="711" t="s">
        <v>617</v>
      </c>
      <c r="D41" s="98"/>
    </row>
    <row r="42" spans="1:4" s="99" customFormat="1" ht="18.75" customHeight="1">
      <c r="A42" s="710" t="s">
        <v>462</v>
      </c>
      <c r="B42" s="103">
        <v>800</v>
      </c>
      <c r="C42" s="711" t="s">
        <v>617</v>
      </c>
      <c r="D42" s="98"/>
    </row>
    <row r="43" spans="1:4" s="99" customFormat="1" ht="18.75" customHeight="1">
      <c r="A43" s="710" t="s">
        <v>463</v>
      </c>
      <c r="B43" s="103">
        <v>1200</v>
      </c>
      <c r="C43" s="711" t="s">
        <v>617</v>
      </c>
      <c r="D43" s="98"/>
    </row>
    <row r="44" spans="1:4" s="99" customFormat="1" ht="18.75" customHeight="1">
      <c r="A44" s="812" t="s">
        <v>464</v>
      </c>
      <c r="B44" s="103">
        <v>800</v>
      </c>
      <c r="C44" s="711" t="s">
        <v>617</v>
      </c>
      <c r="D44" s="98"/>
    </row>
    <row r="45" spans="1:4" s="99" customFormat="1" ht="18.75" customHeight="1" thickBot="1">
      <c r="A45" s="712" t="s">
        <v>678</v>
      </c>
      <c r="B45" s="436">
        <v>95.3</v>
      </c>
      <c r="C45" s="701" t="s">
        <v>679</v>
      </c>
      <c r="D45" s="98"/>
    </row>
    <row r="46" spans="1:4" s="99" customFormat="1" ht="22.5" customHeight="1" thickBot="1" thickTop="1">
      <c r="A46" s="713" t="s">
        <v>393</v>
      </c>
      <c r="B46" s="434">
        <f>SUM(B34:B45)</f>
        <v>34915.3</v>
      </c>
      <c r="C46" s="714"/>
      <c r="D46" s="98"/>
    </row>
    <row r="47" spans="1:4" s="99" customFormat="1" ht="18.75" customHeight="1" thickTop="1">
      <c r="A47" s="704" t="s">
        <v>465</v>
      </c>
      <c r="B47" s="474">
        <v>6010.8</v>
      </c>
      <c r="C47" s="707" t="s">
        <v>616</v>
      </c>
      <c r="D47" s="98"/>
    </row>
    <row r="48" spans="1:4" s="99" customFormat="1" ht="30.75" customHeight="1">
      <c r="A48" s="704" t="s">
        <v>481</v>
      </c>
      <c r="B48" s="473">
        <v>3100</v>
      </c>
      <c r="C48" s="707" t="s">
        <v>616</v>
      </c>
      <c r="D48" s="98"/>
    </row>
    <row r="49" spans="1:4" s="99" customFormat="1" ht="18.75" customHeight="1" thickBot="1">
      <c r="A49" s="715" t="s">
        <v>467</v>
      </c>
      <c r="B49" s="475">
        <v>300</v>
      </c>
      <c r="C49" s="711" t="s">
        <v>616</v>
      </c>
      <c r="D49" s="98"/>
    </row>
    <row r="50" spans="1:4" s="99" customFormat="1" ht="22.5" customHeight="1" thickBot="1" thickTop="1">
      <c r="A50" s="716" t="s">
        <v>289</v>
      </c>
      <c r="B50" s="306">
        <f>SUM(B47:B49)</f>
        <v>9410.8</v>
      </c>
      <c r="C50" s="717"/>
      <c r="D50" s="98"/>
    </row>
    <row r="51" spans="1:4" s="99" customFormat="1" ht="21" customHeight="1" thickBot="1" thickTop="1">
      <c r="A51" s="704" t="s">
        <v>468</v>
      </c>
      <c r="B51" s="474">
        <v>500</v>
      </c>
      <c r="C51" s="718" t="s">
        <v>616</v>
      </c>
      <c r="D51" s="98"/>
    </row>
    <row r="52" spans="1:4" s="99" customFormat="1" ht="22.5" customHeight="1" thickBot="1" thickTop="1">
      <c r="A52" s="694" t="s">
        <v>126</v>
      </c>
      <c r="B52" s="308">
        <f>SUM(B51)</f>
        <v>500</v>
      </c>
      <c r="C52" s="719"/>
      <c r="D52" s="98"/>
    </row>
    <row r="53" spans="1:4" s="99" customFormat="1" ht="18.75" customHeight="1" thickTop="1">
      <c r="A53" s="720" t="s">
        <v>469</v>
      </c>
      <c r="B53" s="474">
        <v>40</v>
      </c>
      <c r="C53" s="718" t="s">
        <v>616</v>
      </c>
      <c r="D53" s="98"/>
    </row>
    <row r="54" spans="1:4" s="99" customFormat="1" ht="18.75" customHeight="1">
      <c r="A54" s="721" t="s">
        <v>618</v>
      </c>
      <c r="B54" s="473">
        <v>1485.5</v>
      </c>
      <c r="C54" s="685" t="s">
        <v>616</v>
      </c>
      <c r="D54" s="98"/>
    </row>
    <row r="55" spans="1:4" s="99" customFormat="1" ht="18.75" customHeight="1">
      <c r="A55" s="704" t="s">
        <v>470</v>
      </c>
      <c r="B55" s="314">
        <v>300</v>
      </c>
      <c r="C55" s="722" t="s">
        <v>616</v>
      </c>
      <c r="D55" s="98"/>
    </row>
    <row r="56" spans="1:4" s="99" customFormat="1" ht="18.75" customHeight="1">
      <c r="A56" s="704" t="s">
        <v>471</v>
      </c>
      <c r="B56" s="314">
        <v>400</v>
      </c>
      <c r="C56" s="722" t="s">
        <v>616</v>
      </c>
      <c r="D56" s="98"/>
    </row>
    <row r="57" spans="1:4" s="99" customFormat="1" ht="18.75" customHeight="1" thickBot="1">
      <c r="A57" s="704" t="s">
        <v>472</v>
      </c>
      <c r="B57" s="314">
        <v>500</v>
      </c>
      <c r="C57" s="722" t="s">
        <v>616</v>
      </c>
      <c r="D57" s="98"/>
    </row>
    <row r="58" spans="1:4" s="99" customFormat="1" ht="23.25" customHeight="1" thickBot="1" thickTop="1">
      <c r="A58" s="694" t="s">
        <v>394</v>
      </c>
      <c r="B58" s="313">
        <f>SUM(B53:B57)</f>
        <v>2725.5</v>
      </c>
      <c r="C58" s="723"/>
      <c r="D58" s="98"/>
    </row>
    <row r="59" spans="1:4" s="99" customFormat="1" ht="37.5" customHeight="1" thickTop="1">
      <c r="A59" s="724" t="s">
        <v>132</v>
      </c>
      <c r="B59" s="310" t="s">
        <v>154</v>
      </c>
      <c r="C59" s="725" t="s">
        <v>2</v>
      </c>
      <c r="D59" s="98"/>
    </row>
    <row r="60" spans="1:4" s="99" customFormat="1" ht="18.75" customHeight="1">
      <c r="A60" s="726" t="s">
        <v>482</v>
      </c>
      <c r="B60" s="476">
        <v>2900</v>
      </c>
      <c r="C60" s="727" t="s">
        <v>616</v>
      </c>
      <c r="D60" s="98"/>
    </row>
    <row r="61" spans="1:4" s="99" customFormat="1" ht="18.75" customHeight="1">
      <c r="A61" s="728" t="s">
        <v>473</v>
      </c>
      <c r="B61" s="311">
        <v>100</v>
      </c>
      <c r="C61" s="689" t="s">
        <v>370</v>
      </c>
      <c r="D61" s="98"/>
    </row>
    <row r="62" spans="1:4" s="99" customFormat="1" ht="18.75" customHeight="1">
      <c r="A62" s="729" t="s">
        <v>474</v>
      </c>
      <c r="B62" s="44">
        <v>400</v>
      </c>
      <c r="C62" s="689" t="s">
        <v>370</v>
      </c>
      <c r="D62" s="98"/>
    </row>
    <row r="63" spans="1:4" s="99" customFormat="1" ht="18.75" customHeight="1">
      <c r="A63" s="692" t="s">
        <v>475</v>
      </c>
      <c r="B63" s="312">
        <v>900</v>
      </c>
      <c r="C63" s="689" t="s">
        <v>370</v>
      </c>
      <c r="D63" s="98"/>
    </row>
    <row r="64" spans="1:4" s="99" customFormat="1" ht="18.75" customHeight="1">
      <c r="A64" s="692" t="s">
        <v>476</v>
      </c>
      <c r="B64" s="312">
        <v>500</v>
      </c>
      <c r="C64" s="689" t="s">
        <v>370</v>
      </c>
      <c r="D64" s="98"/>
    </row>
    <row r="65" spans="1:4" s="99" customFormat="1" ht="18.75" customHeight="1">
      <c r="A65" s="729" t="s">
        <v>477</v>
      </c>
      <c r="B65" s="312">
        <v>20</v>
      </c>
      <c r="C65" s="689" t="s">
        <v>370</v>
      </c>
      <c r="D65" s="98"/>
    </row>
    <row r="66" spans="1:4" s="99" customFormat="1" ht="18.75" customHeight="1">
      <c r="A66" s="729" t="s">
        <v>478</v>
      </c>
      <c r="B66" s="44">
        <v>1000</v>
      </c>
      <c r="C66" s="689" t="s">
        <v>370</v>
      </c>
      <c r="D66" s="98"/>
    </row>
    <row r="67" spans="1:4" s="99" customFormat="1" ht="18.75" customHeight="1" thickBot="1">
      <c r="A67" s="730" t="s">
        <v>479</v>
      </c>
      <c r="B67" s="436">
        <v>500</v>
      </c>
      <c r="C67" s="731" t="s">
        <v>370</v>
      </c>
      <c r="D67" s="98"/>
    </row>
    <row r="68" spans="1:4" s="99" customFormat="1" ht="22.5" customHeight="1" thickBot="1" thickTop="1">
      <c r="A68" s="702" t="s">
        <v>128</v>
      </c>
      <c r="B68" s="315">
        <f>SUM(B60:B67)</f>
        <v>6320</v>
      </c>
      <c r="C68" s="732"/>
      <c r="D68" s="98"/>
    </row>
    <row r="69" spans="1:4" s="99" customFormat="1" ht="33" customHeight="1" thickBot="1" thickTop="1">
      <c r="A69" s="733" t="s">
        <v>300</v>
      </c>
      <c r="B69" s="734">
        <f>B28+B46+B50+B52+B58+B68</f>
        <v>78551.6</v>
      </c>
      <c r="C69" s="735"/>
      <c r="D69" s="98"/>
    </row>
    <row r="70" s="99" customFormat="1" ht="18.75" customHeight="1">
      <c r="D70" s="98"/>
    </row>
    <row r="71" spans="1:4" ht="24" customHeight="1">
      <c r="A71" s="1310"/>
      <c r="B71" s="1310"/>
      <c r="C71" s="1310"/>
      <c r="D71" s="4"/>
    </row>
    <row r="72" spans="3:4" ht="12.75">
      <c r="C72" s="222"/>
      <c r="D72" s="222"/>
    </row>
    <row r="73" spans="3:4" ht="12.75">
      <c r="C73" s="222"/>
      <c r="D73" s="222"/>
    </row>
    <row r="74" spans="3:4" ht="12.75">
      <c r="C74" s="222"/>
      <c r="D74" s="222"/>
    </row>
    <row r="75" spans="3:4" ht="12.75">
      <c r="C75" s="222"/>
      <c r="D75" s="222"/>
    </row>
    <row r="76" spans="3:4" ht="12.75">
      <c r="C76" s="222"/>
      <c r="D76" s="222"/>
    </row>
    <row r="77" spans="3:4" ht="12.75">
      <c r="C77" s="222"/>
      <c r="D77" s="222"/>
    </row>
    <row r="78" spans="3:4" ht="12.75">
      <c r="C78" s="222"/>
      <c r="D78" s="222"/>
    </row>
    <row r="79" spans="3:4" ht="12.75">
      <c r="C79" s="222"/>
      <c r="D79" s="222"/>
    </row>
    <row r="80" spans="3:4" ht="12.75">
      <c r="C80" s="222"/>
      <c r="D80" s="222"/>
    </row>
    <row r="81" spans="3:4" ht="12.75">
      <c r="C81" s="222"/>
      <c r="D81" s="222"/>
    </row>
    <row r="82" spans="3:4" ht="12.75">
      <c r="C82" s="222"/>
      <c r="D82" s="222"/>
    </row>
    <row r="83" spans="3:4" ht="12.75">
      <c r="C83" s="222"/>
      <c r="D83" s="222"/>
    </row>
    <row r="84" spans="3:4" ht="12.75">
      <c r="C84" s="222"/>
      <c r="D84" s="222"/>
    </row>
    <row r="85" spans="3:4" ht="12.75">
      <c r="C85" s="222"/>
      <c r="D85" s="222"/>
    </row>
    <row r="86" spans="3:4" ht="12.75">
      <c r="C86" s="222"/>
      <c r="D86" s="222"/>
    </row>
    <row r="87" spans="3:4" ht="12.75">
      <c r="C87" s="222"/>
      <c r="D87" s="222"/>
    </row>
    <row r="88" spans="3:4" ht="12.75">
      <c r="C88" s="222"/>
      <c r="D88" s="222"/>
    </row>
    <row r="89" spans="3:4" ht="12.75">
      <c r="C89" s="222"/>
      <c r="D89" s="222"/>
    </row>
    <row r="90" spans="3:4" ht="12.75">
      <c r="C90" s="222"/>
      <c r="D90" s="222"/>
    </row>
    <row r="91" spans="3:4" ht="12.75">
      <c r="C91" s="222"/>
      <c r="D91" s="222"/>
    </row>
    <row r="92" spans="3:4" ht="12.75">
      <c r="C92" s="222"/>
      <c r="D92" s="222"/>
    </row>
    <row r="93" spans="3:4" ht="12.75">
      <c r="C93" s="222"/>
      <c r="D93" s="222"/>
    </row>
    <row r="94" spans="3:4" ht="12.75">
      <c r="C94" s="222"/>
      <c r="D94" s="222"/>
    </row>
    <row r="95" spans="3:4" ht="12.75">
      <c r="C95" s="222"/>
      <c r="D95" s="222"/>
    </row>
    <row r="96" spans="3:4" ht="12.75">
      <c r="C96" s="222"/>
      <c r="D96" s="222"/>
    </row>
    <row r="97" spans="3:4" ht="12.75">
      <c r="C97" s="222"/>
      <c r="D97" s="222"/>
    </row>
    <row r="98" spans="3:4" ht="12.75">
      <c r="C98" s="222"/>
      <c r="D98" s="222"/>
    </row>
    <row r="99" spans="3:4" ht="12.75">
      <c r="C99" s="222"/>
      <c r="D99" s="222"/>
    </row>
    <row r="100" spans="3:4" ht="12.75">
      <c r="C100" s="222"/>
      <c r="D100" s="222"/>
    </row>
    <row r="101" spans="3:4" ht="12.75">
      <c r="C101" s="222"/>
      <c r="D101" s="222"/>
    </row>
    <row r="102" spans="3:4" ht="12.75">
      <c r="C102" s="222"/>
      <c r="D102" s="222"/>
    </row>
    <row r="103" spans="3:4" ht="12.75">
      <c r="C103" s="222"/>
      <c r="D103" s="222"/>
    </row>
    <row r="104" spans="3:4" ht="12.75">
      <c r="C104" s="222"/>
      <c r="D104" s="222"/>
    </row>
    <row r="105" spans="3:4" ht="12.75">
      <c r="C105" s="222"/>
      <c r="D105" s="222"/>
    </row>
    <row r="106" spans="3:4" ht="12.75">
      <c r="C106" s="222"/>
      <c r="D106" s="222"/>
    </row>
    <row r="107" spans="3:4" ht="12.75">
      <c r="C107" s="222"/>
      <c r="D107" s="222"/>
    </row>
    <row r="108" spans="3:4" ht="12.75">
      <c r="C108" s="222"/>
      <c r="D108" s="222"/>
    </row>
    <row r="109" spans="3:4" ht="12.75">
      <c r="C109" s="222"/>
      <c r="D109" s="222"/>
    </row>
    <row r="110" spans="3:4" ht="12.75">
      <c r="C110" s="222"/>
      <c r="D110" s="222"/>
    </row>
    <row r="111" spans="3:4" ht="12.75">
      <c r="C111" s="222"/>
      <c r="D111" s="222"/>
    </row>
  </sheetData>
  <sheetProtection/>
  <mergeCells count="4">
    <mergeCell ref="A1:B1"/>
    <mergeCell ref="A71:C71"/>
    <mergeCell ref="A15:C15"/>
    <mergeCell ref="A3:C3"/>
  </mergeCells>
  <printOptions horizontalCentered="1"/>
  <pageMargins left="0.35433070866141736" right="0.15748031496062992" top="0.4724409448818898" bottom="0.36" header="0.1968503937007874" footer="0.18"/>
  <pageSetup horizontalDpi="600" verticalDpi="600" orientation="portrait" paperSize="9" scale="75" r:id="rId1"/>
  <headerFooter alignWithMargins="0">
    <oddFooter xml:space="preserve">&amp;L&amp;"Times New Roman ,Obyčejné"&amp;8Rozpočet na rok 2012 </oddFooter>
  </headerFooter>
  <rowBreaks count="1" manualBreakCount="1">
    <brk id="5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="75" zoomScaleSheetLayoutView="75" workbookViewId="0" topLeftCell="A1">
      <pane ySplit="3" topLeftCell="A4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25.625" style="0" customWidth="1"/>
    <col min="2" max="6" width="12.125" style="0" customWidth="1"/>
    <col min="7" max="7" width="14.00390625" style="0" customWidth="1"/>
    <col min="8" max="8" width="13.125" style="0" customWidth="1"/>
    <col min="9" max="10" width="11.25390625" style="0" customWidth="1"/>
  </cols>
  <sheetData>
    <row r="1" spans="1:10" ht="44.25" customHeight="1">
      <c r="A1" s="1321" t="s">
        <v>414</v>
      </c>
      <c r="B1" s="1322"/>
      <c r="C1" s="1322"/>
      <c r="D1" s="1322"/>
      <c r="E1" s="1322"/>
      <c r="F1" s="1322"/>
      <c r="G1" s="1322"/>
      <c r="H1" s="24" t="s">
        <v>502</v>
      </c>
      <c r="I1" s="22"/>
      <c r="J1" s="23"/>
    </row>
    <row r="2" spans="1:10" ht="39.75" customHeight="1">
      <c r="A2" s="1319"/>
      <c r="B2" s="46" t="s">
        <v>152</v>
      </c>
      <c r="C2" s="46" t="s">
        <v>153</v>
      </c>
      <c r="D2" s="46" t="s">
        <v>245</v>
      </c>
      <c r="E2" s="46" t="s">
        <v>155</v>
      </c>
      <c r="F2" s="46" t="s">
        <v>304</v>
      </c>
      <c r="G2" s="46" t="s">
        <v>138</v>
      </c>
      <c r="H2" s="1317" t="s">
        <v>122</v>
      </c>
      <c r="I2" s="20"/>
      <c r="J2" s="1"/>
    </row>
    <row r="3" spans="1:10" ht="38.25" customHeight="1" thickBot="1">
      <c r="A3" s="1320"/>
      <c r="B3" s="47" t="s">
        <v>147</v>
      </c>
      <c r="C3" s="47" t="s">
        <v>148</v>
      </c>
      <c r="D3" s="47" t="s">
        <v>148</v>
      </c>
      <c r="E3" s="469" t="s">
        <v>156</v>
      </c>
      <c r="F3" s="47" t="s">
        <v>157</v>
      </c>
      <c r="G3" s="47" t="s">
        <v>139</v>
      </c>
      <c r="H3" s="1318"/>
      <c r="I3" s="20"/>
      <c r="J3" s="1"/>
    </row>
    <row r="4" spans="1:10" ht="22.5" customHeight="1" thickTop="1">
      <c r="A4" s="49" t="s">
        <v>652</v>
      </c>
      <c r="B4" s="50"/>
      <c r="C4" s="51">
        <v>260</v>
      </c>
      <c r="D4" s="51"/>
      <c r="E4" s="52"/>
      <c r="F4" s="51"/>
      <c r="G4" s="53"/>
      <c r="H4" s="48">
        <f>C4</f>
        <v>260</v>
      </c>
      <c r="I4" s="20"/>
      <c r="J4" s="1"/>
    </row>
    <row r="5" spans="1:10" ht="22.5" customHeight="1">
      <c r="A5" s="49" t="s">
        <v>134</v>
      </c>
      <c r="B5" s="50"/>
      <c r="C5" s="51">
        <v>680</v>
      </c>
      <c r="D5" s="51"/>
      <c r="E5" s="52"/>
      <c r="F5" s="51"/>
      <c r="G5" s="53"/>
      <c r="H5" s="48">
        <f aca="true" t="shared" si="0" ref="H5:H16">C5</f>
        <v>680</v>
      </c>
      <c r="I5" s="20"/>
      <c r="J5" s="1"/>
    </row>
    <row r="6" spans="1:10" ht="22.5" customHeight="1">
      <c r="A6" s="49" t="s">
        <v>47</v>
      </c>
      <c r="B6" s="50"/>
      <c r="C6" s="51">
        <v>152</v>
      </c>
      <c r="D6" s="51"/>
      <c r="E6" s="52"/>
      <c r="F6" s="51"/>
      <c r="G6" s="53"/>
      <c r="H6" s="48">
        <f t="shared" si="0"/>
        <v>152</v>
      </c>
      <c r="I6" s="20"/>
      <c r="J6" s="1"/>
    </row>
    <row r="7" spans="1:10" ht="22.5" customHeight="1">
      <c r="A7" s="49" t="s">
        <v>653</v>
      </c>
      <c r="B7" s="50"/>
      <c r="C7" s="51">
        <v>81</v>
      </c>
      <c r="D7" s="51"/>
      <c r="E7" s="52"/>
      <c r="F7" s="51"/>
      <c r="G7" s="53"/>
      <c r="H7" s="48">
        <f t="shared" si="0"/>
        <v>81</v>
      </c>
      <c r="I7" s="20"/>
      <c r="J7" s="1"/>
    </row>
    <row r="8" spans="1:10" ht="22.5" customHeight="1">
      <c r="A8" s="49" t="s">
        <v>50</v>
      </c>
      <c r="B8" s="50"/>
      <c r="C8" s="51">
        <v>124</v>
      </c>
      <c r="D8" s="51"/>
      <c r="E8" s="52"/>
      <c r="F8" s="51"/>
      <c r="G8" s="53"/>
      <c r="H8" s="48">
        <f t="shared" si="0"/>
        <v>124</v>
      </c>
      <c r="I8" s="20"/>
      <c r="J8" s="1"/>
    </row>
    <row r="9" spans="1:10" ht="22.5" customHeight="1">
      <c r="A9" s="49" t="s">
        <v>44</v>
      </c>
      <c r="B9" s="50"/>
      <c r="C9" s="51">
        <v>56</v>
      </c>
      <c r="D9" s="51"/>
      <c r="E9" s="52"/>
      <c r="F9" s="51"/>
      <c r="G9" s="53"/>
      <c r="H9" s="48">
        <f t="shared" si="0"/>
        <v>56</v>
      </c>
      <c r="I9" s="20"/>
      <c r="J9" s="1"/>
    </row>
    <row r="10" spans="1:10" ht="22.5" customHeight="1">
      <c r="A10" s="49" t="s">
        <v>45</v>
      </c>
      <c r="B10" s="50"/>
      <c r="C10" s="51">
        <v>137</v>
      </c>
      <c r="D10" s="51"/>
      <c r="E10" s="52"/>
      <c r="F10" s="51"/>
      <c r="G10" s="53"/>
      <c r="H10" s="48">
        <f t="shared" si="0"/>
        <v>137</v>
      </c>
      <c r="I10" s="20"/>
      <c r="J10" s="1"/>
    </row>
    <row r="11" spans="1:10" ht="22.5" customHeight="1">
      <c r="A11" s="49" t="s">
        <v>49</v>
      </c>
      <c r="B11" s="50"/>
      <c r="C11" s="51">
        <v>0</v>
      </c>
      <c r="D11" s="51">
        <v>117</v>
      </c>
      <c r="E11" s="52"/>
      <c r="F11" s="51"/>
      <c r="G11" s="53"/>
      <c r="H11" s="48">
        <f>D11</f>
        <v>117</v>
      </c>
      <c r="I11" s="20"/>
      <c r="J11" s="1"/>
    </row>
    <row r="12" spans="1:10" ht="22.5" customHeight="1">
      <c r="A12" s="49" t="s">
        <v>654</v>
      </c>
      <c r="B12" s="50"/>
      <c r="C12" s="51">
        <v>216.1</v>
      </c>
      <c r="D12" s="51"/>
      <c r="E12" s="52"/>
      <c r="F12" s="51"/>
      <c r="G12" s="53"/>
      <c r="H12" s="48">
        <f t="shared" si="0"/>
        <v>216.1</v>
      </c>
      <c r="I12" s="20"/>
      <c r="J12" s="1"/>
    </row>
    <row r="13" spans="1:10" ht="22.5" customHeight="1">
      <c r="A13" s="49" t="s">
        <v>656</v>
      </c>
      <c r="B13" s="50"/>
      <c r="C13" s="51">
        <v>409.2</v>
      </c>
      <c r="D13" s="51"/>
      <c r="E13" s="52"/>
      <c r="F13" s="51"/>
      <c r="G13" s="53"/>
      <c r="H13" s="48">
        <f t="shared" si="0"/>
        <v>409.2</v>
      </c>
      <c r="I13" s="20"/>
      <c r="J13" s="1"/>
    </row>
    <row r="14" spans="1:10" ht="22.5" customHeight="1">
      <c r="A14" s="49" t="s">
        <v>655</v>
      </c>
      <c r="B14" s="50"/>
      <c r="C14" s="51">
        <v>542</v>
      </c>
      <c r="D14" s="51"/>
      <c r="E14" s="52"/>
      <c r="F14" s="51"/>
      <c r="G14" s="53"/>
      <c r="H14" s="48">
        <f t="shared" si="0"/>
        <v>542</v>
      </c>
      <c r="I14" s="20"/>
      <c r="J14" s="1"/>
    </row>
    <row r="15" spans="1:10" ht="22.5" customHeight="1">
      <c r="A15" s="49" t="s">
        <v>136</v>
      </c>
      <c r="B15" s="50"/>
      <c r="C15" s="51">
        <v>12.3</v>
      </c>
      <c r="D15" s="51"/>
      <c r="E15" s="52"/>
      <c r="F15" s="51"/>
      <c r="G15" s="53"/>
      <c r="H15" s="48">
        <f t="shared" si="0"/>
        <v>12.3</v>
      </c>
      <c r="I15" s="20"/>
      <c r="J15" s="1"/>
    </row>
    <row r="16" spans="1:10" ht="22.5" customHeight="1">
      <c r="A16" s="49" t="s">
        <v>46</v>
      </c>
      <c r="B16" s="50"/>
      <c r="C16" s="51">
        <v>218</v>
      </c>
      <c r="D16" s="51"/>
      <c r="E16" s="52"/>
      <c r="F16" s="51"/>
      <c r="G16" s="53"/>
      <c r="H16" s="48">
        <f t="shared" si="0"/>
        <v>218</v>
      </c>
      <c r="I16" s="20"/>
      <c r="J16" s="1"/>
    </row>
    <row r="17" spans="1:9" ht="22.5" customHeight="1">
      <c r="A17" s="54" t="s">
        <v>51</v>
      </c>
      <c r="B17" s="55">
        <v>32.3</v>
      </c>
      <c r="C17" s="51"/>
      <c r="D17" s="51"/>
      <c r="E17" s="52"/>
      <c r="F17" s="51"/>
      <c r="G17" s="53"/>
      <c r="H17" s="48">
        <f>B17</f>
        <v>32.3</v>
      </c>
      <c r="I17" s="20"/>
    </row>
    <row r="18" spans="1:9" ht="22.5" customHeight="1">
      <c r="A18" s="56" t="s">
        <v>55</v>
      </c>
      <c r="B18" s="55">
        <v>222.6</v>
      </c>
      <c r="C18" s="51"/>
      <c r="D18" s="51"/>
      <c r="E18" s="52"/>
      <c r="F18" s="51"/>
      <c r="G18" s="53"/>
      <c r="H18" s="48">
        <f aca="true" t="shared" si="1" ref="H18:H30">B18</f>
        <v>222.6</v>
      </c>
      <c r="I18" s="20"/>
    </row>
    <row r="19" spans="1:9" ht="22.5" customHeight="1">
      <c r="A19" s="56" t="s">
        <v>53</v>
      </c>
      <c r="B19" s="55">
        <v>80.1</v>
      </c>
      <c r="C19" s="51"/>
      <c r="D19" s="51"/>
      <c r="E19" s="52"/>
      <c r="F19" s="51"/>
      <c r="G19" s="53"/>
      <c r="H19" s="48">
        <f t="shared" si="1"/>
        <v>80.1</v>
      </c>
      <c r="I19" s="20"/>
    </row>
    <row r="20" spans="1:9" ht="22.5" customHeight="1">
      <c r="A20" s="56" t="s">
        <v>52</v>
      </c>
      <c r="B20" s="55">
        <v>0</v>
      </c>
      <c r="C20" s="51"/>
      <c r="D20" s="51"/>
      <c r="E20" s="52"/>
      <c r="F20" s="51"/>
      <c r="G20" s="53"/>
      <c r="H20" s="48">
        <f t="shared" si="1"/>
        <v>0</v>
      </c>
      <c r="I20" s="20"/>
    </row>
    <row r="21" spans="1:9" ht="22.5" customHeight="1">
      <c r="A21" s="56" t="s">
        <v>61</v>
      </c>
      <c r="B21" s="55">
        <v>232.8</v>
      </c>
      <c r="C21" s="51"/>
      <c r="D21" s="51"/>
      <c r="E21" s="52"/>
      <c r="F21" s="51"/>
      <c r="G21" s="53"/>
      <c r="H21" s="48">
        <f t="shared" si="1"/>
        <v>232.8</v>
      </c>
      <c r="I21" s="20"/>
    </row>
    <row r="22" spans="1:9" ht="22.5" customHeight="1">
      <c r="A22" s="56" t="s">
        <v>62</v>
      </c>
      <c r="B22" s="55">
        <v>212.4</v>
      </c>
      <c r="C22" s="51"/>
      <c r="D22" s="51"/>
      <c r="E22" s="52"/>
      <c r="F22" s="51"/>
      <c r="G22" s="53"/>
      <c r="H22" s="48">
        <f t="shared" si="1"/>
        <v>212.4</v>
      </c>
      <c r="I22" s="20"/>
    </row>
    <row r="23" spans="1:9" ht="22.5" customHeight="1">
      <c r="A23" s="56" t="s">
        <v>63</v>
      </c>
      <c r="B23" s="55">
        <v>197</v>
      </c>
      <c r="C23" s="51"/>
      <c r="D23" s="51"/>
      <c r="E23" s="52"/>
      <c r="F23" s="51"/>
      <c r="G23" s="53"/>
      <c r="H23" s="48">
        <f t="shared" si="1"/>
        <v>197</v>
      </c>
      <c r="I23" s="20"/>
    </row>
    <row r="24" spans="1:9" ht="22.5" customHeight="1">
      <c r="A24" s="56" t="s">
        <v>54</v>
      </c>
      <c r="B24" s="55">
        <v>227.8</v>
      </c>
      <c r="C24" s="51"/>
      <c r="D24" s="51"/>
      <c r="E24" s="52"/>
      <c r="F24" s="51"/>
      <c r="G24" s="53"/>
      <c r="H24" s="48">
        <f t="shared" si="1"/>
        <v>227.8</v>
      </c>
      <c r="I24" s="20"/>
    </row>
    <row r="25" spans="1:9" ht="22.5" customHeight="1">
      <c r="A25" s="56" t="s">
        <v>60</v>
      </c>
      <c r="B25" s="55">
        <v>0</v>
      </c>
      <c r="C25" s="51"/>
      <c r="D25" s="51"/>
      <c r="E25" s="52"/>
      <c r="F25" s="51"/>
      <c r="G25" s="53"/>
      <c r="H25" s="48">
        <f t="shared" si="1"/>
        <v>0</v>
      </c>
      <c r="I25" s="20"/>
    </row>
    <row r="26" spans="1:9" ht="22.5" customHeight="1">
      <c r="A26" s="56" t="s">
        <v>58</v>
      </c>
      <c r="B26" s="55">
        <v>117.6</v>
      </c>
      <c r="C26" s="51"/>
      <c r="D26" s="51"/>
      <c r="E26" s="52"/>
      <c r="F26" s="51"/>
      <c r="G26" s="53"/>
      <c r="H26" s="48">
        <f t="shared" si="1"/>
        <v>117.6</v>
      </c>
      <c r="I26" s="20"/>
    </row>
    <row r="27" spans="1:9" ht="22.5" customHeight="1">
      <c r="A27" s="56" t="s">
        <v>64</v>
      </c>
      <c r="B27" s="55">
        <v>71</v>
      </c>
      <c r="C27" s="51"/>
      <c r="D27" s="51"/>
      <c r="E27" s="52"/>
      <c r="F27" s="51"/>
      <c r="G27" s="53"/>
      <c r="H27" s="48">
        <f t="shared" si="1"/>
        <v>71</v>
      </c>
      <c r="I27" s="20"/>
    </row>
    <row r="28" spans="1:9" ht="22.5" customHeight="1">
      <c r="A28" s="56" t="s">
        <v>57</v>
      </c>
      <c r="B28" s="55">
        <v>15.5</v>
      </c>
      <c r="C28" s="51"/>
      <c r="D28" s="51"/>
      <c r="E28" s="52"/>
      <c r="F28" s="51"/>
      <c r="G28" s="53"/>
      <c r="H28" s="48">
        <f t="shared" si="1"/>
        <v>15.5</v>
      </c>
      <c r="I28" s="20"/>
    </row>
    <row r="29" spans="1:9" ht="22.5" customHeight="1">
      <c r="A29" s="56" t="s">
        <v>65</v>
      </c>
      <c r="B29" s="55">
        <v>156.7</v>
      </c>
      <c r="C29" s="51"/>
      <c r="D29" s="51"/>
      <c r="E29" s="52"/>
      <c r="F29" s="51"/>
      <c r="G29" s="53"/>
      <c r="H29" s="48">
        <f t="shared" si="1"/>
        <v>156.7</v>
      </c>
      <c r="I29" s="20"/>
    </row>
    <row r="30" spans="1:9" ht="22.5" customHeight="1">
      <c r="A30" s="56" t="s">
        <v>56</v>
      </c>
      <c r="B30" s="55">
        <v>73</v>
      </c>
      <c r="C30" s="51"/>
      <c r="D30" s="51"/>
      <c r="E30" s="52"/>
      <c r="F30" s="51"/>
      <c r="G30" s="53"/>
      <c r="H30" s="48">
        <f t="shared" si="1"/>
        <v>73</v>
      </c>
      <c r="I30" s="20"/>
    </row>
    <row r="31" spans="1:9" ht="22.5" customHeight="1">
      <c r="A31" s="207" t="s">
        <v>272</v>
      </c>
      <c r="B31" s="208">
        <v>109.2</v>
      </c>
      <c r="C31" s="209"/>
      <c r="D31" s="209"/>
      <c r="E31" s="210"/>
      <c r="F31" s="209"/>
      <c r="G31" s="211"/>
      <c r="H31" s="48">
        <f>B31</f>
        <v>109.2</v>
      </c>
      <c r="I31" s="20"/>
    </row>
    <row r="32" spans="1:9" ht="22.5" customHeight="1" thickBot="1">
      <c r="A32" s="213" t="s">
        <v>415</v>
      </c>
      <c r="B32" s="214"/>
      <c r="C32" s="215"/>
      <c r="D32" s="216"/>
      <c r="E32" s="57"/>
      <c r="F32" s="57">
        <v>518.7</v>
      </c>
      <c r="G32" s="58">
        <v>6</v>
      </c>
      <c r="H32" s="217">
        <f>F32+G32</f>
        <v>524.7</v>
      </c>
      <c r="I32" s="20"/>
    </row>
    <row r="33" spans="1:9" ht="39" customHeight="1" thickTop="1">
      <c r="A33" s="104" t="s">
        <v>158</v>
      </c>
      <c r="B33" s="60">
        <f>SUM(B17:B32)</f>
        <v>1748</v>
      </c>
      <c r="C33" s="212">
        <f aca="true" t="shared" si="2" ref="C33:H33">SUM(C4:C32)</f>
        <v>2887.6</v>
      </c>
      <c r="D33" s="212">
        <f t="shared" si="2"/>
        <v>117</v>
      </c>
      <c r="E33" s="212">
        <f t="shared" si="2"/>
        <v>0</v>
      </c>
      <c r="F33" s="212">
        <f t="shared" si="2"/>
        <v>518.7</v>
      </c>
      <c r="G33" s="218">
        <f t="shared" si="2"/>
        <v>6</v>
      </c>
      <c r="H33" s="59">
        <f t="shared" si="2"/>
        <v>5277.3</v>
      </c>
      <c r="I33" s="20"/>
    </row>
    <row r="34" spans="1:8" ht="12.75">
      <c r="A34" s="28"/>
      <c r="B34" s="28"/>
      <c r="C34" s="28"/>
      <c r="D34" s="28"/>
      <c r="E34" s="28"/>
      <c r="F34" s="28"/>
      <c r="G34" s="28"/>
      <c r="H34" s="28"/>
    </row>
    <row r="35" spans="1:9" ht="21.75" customHeight="1">
      <c r="A35" s="37"/>
      <c r="B35" s="28"/>
      <c r="C35" s="28"/>
      <c r="D35" s="28"/>
      <c r="E35" s="28"/>
      <c r="F35" s="28"/>
      <c r="G35" s="28"/>
      <c r="H35" s="28"/>
      <c r="I35" s="21"/>
    </row>
  </sheetData>
  <sheetProtection/>
  <mergeCells count="3">
    <mergeCell ref="H2:H3"/>
    <mergeCell ref="A2:A3"/>
    <mergeCell ref="A1:G1"/>
  </mergeCells>
  <printOptions horizontalCentered="1"/>
  <pageMargins left="0.15748031496062992" right="0.15748031496062992" top="0.5905511811023623" bottom="0.4330708661417323" header="0.2362204724409449" footer="0.1968503937007874"/>
  <pageSetup horizontalDpi="600" verticalDpi="600" orientation="portrait" paperSize="9" scale="90" r:id="rId1"/>
  <headerFooter alignWithMargins="0">
    <oddFooter>&amp;L&amp;"Times New Roman CE,Obyčejné"&amp;8Rozpočet na rok 2012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SheetLayoutView="100" zoomScalePageLayoutView="70" workbookViewId="0" topLeftCell="B1">
      <pane ySplit="3" topLeftCell="A25" activePane="bottomLeft" state="frozen"/>
      <selection pane="topLeft" activeCell="A1" sqref="A1"/>
      <selection pane="bottomLeft" activeCell="I36" sqref="I36"/>
    </sheetView>
  </sheetViews>
  <sheetFormatPr defaultColWidth="9.00390625" defaultRowHeight="12.75"/>
  <cols>
    <col min="1" max="1" width="7.125" style="620" customWidth="1"/>
    <col min="2" max="2" width="31.875" style="620" customWidth="1"/>
    <col min="3" max="13" width="10.00390625" style="620" customWidth="1"/>
    <col min="14" max="14" width="11.875" style="620" customWidth="1"/>
    <col min="15" max="16384" width="9.125" style="620" customWidth="1"/>
  </cols>
  <sheetData>
    <row r="1" spans="1:14" ht="54.75" customHeight="1">
      <c r="A1" s="1330" t="s">
        <v>8</v>
      </c>
      <c r="B1" s="1330"/>
      <c r="C1" s="1330"/>
      <c r="D1" s="1330"/>
      <c r="E1" s="1330"/>
      <c r="F1" s="1330"/>
      <c r="G1" s="1330"/>
      <c r="H1" s="1330"/>
      <c r="I1" s="1330"/>
      <c r="J1" s="1330"/>
      <c r="K1" s="1330"/>
      <c r="L1" s="1330"/>
      <c r="M1" s="1330"/>
      <c r="N1" s="667" t="s">
        <v>638</v>
      </c>
    </row>
    <row r="2" spans="1:14" ht="168" customHeight="1">
      <c r="A2" s="1339" t="s">
        <v>3</v>
      </c>
      <c r="B2" s="1340"/>
      <c r="C2" s="621" t="s">
        <v>10</v>
      </c>
      <c r="D2" s="621" t="s">
        <v>11</v>
      </c>
      <c r="E2" s="621" t="s">
        <v>12</v>
      </c>
      <c r="F2" s="622" t="s">
        <v>13</v>
      </c>
      <c r="G2" s="623" t="s">
        <v>14</v>
      </c>
      <c r="H2" s="623" t="s">
        <v>15</v>
      </c>
      <c r="I2" s="623" t="s">
        <v>16</v>
      </c>
      <c r="J2" s="623" t="s">
        <v>17</v>
      </c>
      <c r="K2" s="622" t="s">
        <v>18</v>
      </c>
      <c r="L2" s="623" t="s">
        <v>19</v>
      </c>
      <c r="M2" s="623" t="s">
        <v>1</v>
      </c>
      <c r="N2" s="1328" t="s">
        <v>93</v>
      </c>
    </row>
    <row r="3" spans="1:14" ht="30.75" customHeight="1">
      <c r="A3" s="1326" t="s">
        <v>9</v>
      </c>
      <c r="B3" s="1327"/>
      <c r="C3" s="646">
        <v>91</v>
      </c>
      <c r="D3" s="646">
        <v>9166</v>
      </c>
      <c r="E3" s="646">
        <v>92</v>
      </c>
      <c r="F3" s="647">
        <v>93</v>
      </c>
      <c r="G3" s="648">
        <v>94</v>
      </c>
      <c r="H3" s="648">
        <v>95</v>
      </c>
      <c r="I3" s="648">
        <v>90</v>
      </c>
      <c r="J3" s="648">
        <v>96</v>
      </c>
      <c r="K3" s="647">
        <v>97</v>
      </c>
      <c r="L3" s="648">
        <v>98</v>
      </c>
      <c r="M3" s="649">
        <v>99</v>
      </c>
      <c r="N3" s="1329"/>
    </row>
    <row r="4" spans="1:14" ht="30" customHeight="1">
      <c r="A4" s="1331" t="s">
        <v>189</v>
      </c>
      <c r="B4" s="624" t="s">
        <v>692</v>
      </c>
      <c r="C4" s="625">
        <v>6480</v>
      </c>
      <c r="D4" s="625">
        <v>0</v>
      </c>
      <c r="E4" s="625">
        <v>66826</v>
      </c>
      <c r="F4" s="626">
        <v>3840</v>
      </c>
      <c r="G4" s="625">
        <v>7300</v>
      </c>
      <c r="H4" s="626">
        <v>2600</v>
      </c>
      <c r="I4" s="626">
        <v>12150</v>
      </c>
      <c r="J4" s="626">
        <v>0</v>
      </c>
      <c r="K4" s="626">
        <v>9400</v>
      </c>
      <c r="L4" s="626">
        <v>1250</v>
      </c>
      <c r="M4" s="627">
        <v>0</v>
      </c>
      <c r="N4" s="628">
        <f aca="true" t="shared" si="0" ref="N4:N16">SUM(C4:M4)</f>
        <v>109846</v>
      </c>
    </row>
    <row r="5" spans="1:14" ht="30" customHeight="1">
      <c r="A5" s="1332"/>
      <c r="B5" s="629" t="s">
        <v>693</v>
      </c>
      <c r="C5" s="630">
        <v>2000</v>
      </c>
      <c r="D5" s="630">
        <v>1920</v>
      </c>
      <c r="E5" s="630">
        <v>14000</v>
      </c>
      <c r="F5" s="628">
        <v>3500</v>
      </c>
      <c r="G5" s="630">
        <v>400</v>
      </c>
      <c r="H5" s="628">
        <v>500</v>
      </c>
      <c r="I5" s="628">
        <v>500</v>
      </c>
      <c r="J5" s="628">
        <v>100</v>
      </c>
      <c r="K5" s="628">
        <v>1030</v>
      </c>
      <c r="L5" s="628">
        <v>3773</v>
      </c>
      <c r="M5" s="631">
        <v>150</v>
      </c>
      <c r="N5" s="628">
        <f t="shared" si="0"/>
        <v>27873</v>
      </c>
    </row>
    <row r="6" spans="1:14" ht="30" customHeight="1">
      <c r="A6" s="1332"/>
      <c r="B6" s="629" t="s">
        <v>190</v>
      </c>
      <c r="C6" s="630">
        <v>120</v>
      </c>
      <c r="D6" s="630">
        <v>0</v>
      </c>
      <c r="E6" s="630">
        <v>93</v>
      </c>
      <c r="F6" s="628">
        <v>1000</v>
      </c>
      <c r="G6" s="630">
        <v>0</v>
      </c>
      <c r="H6" s="628">
        <v>0</v>
      </c>
      <c r="I6" s="628">
        <v>1000</v>
      </c>
      <c r="J6" s="628">
        <v>0</v>
      </c>
      <c r="K6" s="628">
        <v>0</v>
      </c>
      <c r="L6" s="628">
        <v>0</v>
      </c>
      <c r="M6" s="631">
        <v>0</v>
      </c>
      <c r="N6" s="628">
        <f t="shared" si="0"/>
        <v>2213</v>
      </c>
    </row>
    <row r="7" spans="1:14" ht="30" customHeight="1">
      <c r="A7" s="1332"/>
      <c r="B7" s="629" t="s">
        <v>101</v>
      </c>
      <c r="C7" s="630">
        <v>200</v>
      </c>
      <c r="D7" s="630">
        <v>0</v>
      </c>
      <c r="E7" s="630">
        <v>550</v>
      </c>
      <c r="F7" s="628">
        <v>300</v>
      </c>
      <c r="G7" s="630">
        <v>0</v>
      </c>
      <c r="H7" s="628">
        <v>20</v>
      </c>
      <c r="I7" s="628">
        <v>4440</v>
      </c>
      <c r="J7" s="628">
        <v>0</v>
      </c>
      <c r="K7" s="628">
        <v>15</v>
      </c>
      <c r="L7" s="628">
        <v>0</v>
      </c>
      <c r="M7" s="631">
        <v>0</v>
      </c>
      <c r="N7" s="628">
        <f t="shared" si="0"/>
        <v>5525</v>
      </c>
    </row>
    <row r="8" spans="1:14" ht="30" customHeight="1">
      <c r="A8" s="1332"/>
      <c r="B8" s="629" t="s">
        <v>102</v>
      </c>
      <c r="C8" s="630">
        <v>1703</v>
      </c>
      <c r="D8" s="630">
        <v>424</v>
      </c>
      <c r="E8" s="630">
        <v>8639</v>
      </c>
      <c r="F8" s="628">
        <v>2582</v>
      </c>
      <c r="G8" s="630">
        <v>478</v>
      </c>
      <c r="H8" s="628">
        <v>1680</v>
      </c>
      <c r="I8" s="628">
        <v>100</v>
      </c>
      <c r="J8" s="628">
        <v>75</v>
      </c>
      <c r="K8" s="628">
        <v>1900</v>
      </c>
      <c r="L8" s="628">
        <v>370</v>
      </c>
      <c r="M8" s="631">
        <v>540</v>
      </c>
      <c r="N8" s="628">
        <f t="shared" si="0"/>
        <v>18491</v>
      </c>
    </row>
    <row r="9" spans="1:14" ht="30" customHeight="1">
      <c r="A9" s="1332"/>
      <c r="B9" s="629" t="s">
        <v>103</v>
      </c>
      <c r="C9" s="630">
        <v>200</v>
      </c>
      <c r="D9" s="630">
        <v>0</v>
      </c>
      <c r="E9" s="630">
        <v>1200</v>
      </c>
      <c r="F9" s="628">
        <v>100</v>
      </c>
      <c r="G9" s="630">
        <v>0</v>
      </c>
      <c r="H9" s="628">
        <v>0</v>
      </c>
      <c r="I9" s="628">
        <v>300</v>
      </c>
      <c r="J9" s="628">
        <v>0</v>
      </c>
      <c r="K9" s="628">
        <v>230</v>
      </c>
      <c r="L9" s="628">
        <v>0</v>
      </c>
      <c r="M9" s="631">
        <v>30</v>
      </c>
      <c r="N9" s="628">
        <f t="shared" si="0"/>
        <v>2060</v>
      </c>
    </row>
    <row r="10" spans="1:14" ht="30" customHeight="1">
      <c r="A10" s="1332"/>
      <c r="B10" s="629" t="s">
        <v>104</v>
      </c>
      <c r="C10" s="630">
        <v>908</v>
      </c>
      <c r="D10" s="630">
        <v>203</v>
      </c>
      <c r="E10" s="630">
        <v>2902</v>
      </c>
      <c r="F10" s="628">
        <v>1010</v>
      </c>
      <c r="G10" s="630">
        <v>230</v>
      </c>
      <c r="H10" s="628">
        <v>535</v>
      </c>
      <c r="I10" s="825">
        <v>11118</v>
      </c>
      <c r="J10" s="825">
        <v>0</v>
      </c>
      <c r="K10" s="825">
        <v>805</v>
      </c>
      <c r="L10" s="825">
        <v>560</v>
      </c>
      <c r="M10" s="826">
        <v>98</v>
      </c>
      <c r="N10" s="825">
        <f t="shared" si="0"/>
        <v>18369</v>
      </c>
    </row>
    <row r="11" spans="1:14" ht="30" customHeight="1">
      <c r="A11" s="1332"/>
      <c r="B11" s="629" t="s">
        <v>191</v>
      </c>
      <c r="C11" s="630">
        <v>0</v>
      </c>
      <c r="D11" s="630">
        <v>0</v>
      </c>
      <c r="E11" s="630">
        <v>0</v>
      </c>
      <c r="F11" s="628">
        <v>0</v>
      </c>
      <c r="G11" s="630">
        <v>0</v>
      </c>
      <c r="H11" s="628">
        <v>0</v>
      </c>
      <c r="I11" s="825">
        <v>4751</v>
      </c>
      <c r="J11" s="825">
        <v>0</v>
      </c>
      <c r="K11" s="825">
        <v>0</v>
      </c>
      <c r="L11" s="825">
        <v>0</v>
      </c>
      <c r="M11" s="826">
        <v>0</v>
      </c>
      <c r="N11" s="825">
        <f t="shared" si="0"/>
        <v>4751</v>
      </c>
    </row>
    <row r="12" spans="1:14" ht="30" customHeight="1">
      <c r="A12" s="1332"/>
      <c r="B12" s="629" t="s">
        <v>311</v>
      </c>
      <c r="C12" s="630">
        <v>0</v>
      </c>
      <c r="D12" s="630">
        <v>0</v>
      </c>
      <c r="E12" s="630">
        <v>0</v>
      </c>
      <c r="F12" s="628">
        <v>0</v>
      </c>
      <c r="G12" s="630">
        <v>0</v>
      </c>
      <c r="H12" s="628">
        <v>0</v>
      </c>
      <c r="I12" s="825">
        <v>51000</v>
      </c>
      <c r="J12" s="825">
        <v>0</v>
      </c>
      <c r="K12" s="825">
        <v>0</v>
      </c>
      <c r="L12" s="825">
        <v>0</v>
      </c>
      <c r="M12" s="826">
        <v>0</v>
      </c>
      <c r="N12" s="825">
        <f t="shared" si="0"/>
        <v>51000</v>
      </c>
    </row>
    <row r="13" spans="1:14" ht="30" customHeight="1">
      <c r="A13" s="1332"/>
      <c r="B13" s="629" t="s">
        <v>106</v>
      </c>
      <c r="C13" s="630">
        <v>2700</v>
      </c>
      <c r="D13" s="630">
        <v>1451</v>
      </c>
      <c r="E13" s="630">
        <v>13195</v>
      </c>
      <c r="F13" s="628">
        <v>5525</v>
      </c>
      <c r="G13" s="630">
        <v>1282</v>
      </c>
      <c r="H13" s="628">
        <v>854</v>
      </c>
      <c r="I13" s="825">
        <v>19263.1</v>
      </c>
      <c r="J13" s="825">
        <v>1.5</v>
      </c>
      <c r="K13" s="825">
        <v>631</v>
      </c>
      <c r="L13" s="825">
        <v>908</v>
      </c>
      <c r="M13" s="826">
        <v>266</v>
      </c>
      <c r="N13" s="825">
        <f t="shared" si="0"/>
        <v>46076.6</v>
      </c>
    </row>
    <row r="14" spans="1:14" ht="30" customHeight="1">
      <c r="A14" s="1332"/>
      <c r="B14" s="629" t="s">
        <v>445</v>
      </c>
      <c r="C14" s="630">
        <v>0</v>
      </c>
      <c r="D14" s="630">
        <v>0</v>
      </c>
      <c r="E14" s="630">
        <v>0</v>
      </c>
      <c r="F14" s="628">
        <v>0</v>
      </c>
      <c r="G14" s="630">
        <v>0</v>
      </c>
      <c r="H14" s="628">
        <v>0</v>
      </c>
      <c r="I14" s="825">
        <v>62000</v>
      </c>
      <c r="J14" s="825">
        <v>0</v>
      </c>
      <c r="K14" s="825">
        <v>0</v>
      </c>
      <c r="L14" s="825">
        <v>0</v>
      </c>
      <c r="M14" s="826">
        <v>0</v>
      </c>
      <c r="N14" s="825">
        <f t="shared" si="0"/>
        <v>62000</v>
      </c>
    </row>
    <row r="15" spans="1:14" ht="30" customHeight="1">
      <c r="A15" s="1332"/>
      <c r="B15" s="629" t="s">
        <v>107</v>
      </c>
      <c r="C15" s="630">
        <v>330</v>
      </c>
      <c r="D15" s="630">
        <v>31</v>
      </c>
      <c r="E15" s="630">
        <v>1545</v>
      </c>
      <c r="F15" s="628">
        <v>445</v>
      </c>
      <c r="G15" s="630">
        <v>0</v>
      </c>
      <c r="H15" s="628">
        <v>70</v>
      </c>
      <c r="I15" s="825">
        <v>8.5</v>
      </c>
      <c r="J15" s="825">
        <v>0</v>
      </c>
      <c r="K15" s="825">
        <v>470</v>
      </c>
      <c r="L15" s="825">
        <v>210</v>
      </c>
      <c r="M15" s="826">
        <v>0</v>
      </c>
      <c r="N15" s="825">
        <f t="shared" si="0"/>
        <v>3109.5</v>
      </c>
    </row>
    <row r="16" spans="1:14" ht="30" customHeight="1">
      <c r="A16" s="1332"/>
      <c r="B16" s="632" t="s">
        <v>108</v>
      </c>
      <c r="C16" s="633">
        <v>0</v>
      </c>
      <c r="D16" s="633">
        <v>0</v>
      </c>
      <c r="E16" s="633">
        <v>0</v>
      </c>
      <c r="F16" s="634">
        <v>0</v>
      </c>
      <c r="G16" s="633">
        <v>0</v>
      </c>
      <c r="H16" s="634">
        <v>0</v>
      </c>
      <c r="I16" s="827">
        <v>4070</v>
      </c>
      <c r="J16" s="827">
        <v>0</v>
      </c>
      <c r="K16" s="827">
        <v>0</v>
      </c>
      <c r="L16" s="827">
        <v>0</v>
      </c>
      <c r="M16" s="828">
        <v>0</v>
      </c>
      <c r="N16" s="827">
        <f t="shared" si="0"/>
        <v>4070</v>
      </c>
    </row>
    <row r="17" spans="1:14" ht="45" customHeight="1">
      <c r="A17" s="1333"/>
      <c r="B17" s="636" t="s">
        <v>192</v>
      </c>
      <c r="C17" s="637">
        <f>SUM(C4:C16)</f>
        <v>14641</v>
      </c>
      <c r="D17" s="637">
        <f>SUM(D4:D16)</f>
        <v>4029</v>
      </c>
      <c r="E17" s="637">
        <f>SUM(E4:E16)</f>
        <v>108950</v>
      </c>
      <c r="F17" s="637">
        <f>SUM(F4:F16)</f>
        <v>18302</v>
      </c>
      <c r="G17" s="638">
        <f aca="true" t="shared" si="1" ref="G17:L17">SUM(G4:G16)</f>
        <v>9690</v>
      </c>
      <c r="H17" s="637">
        <f t="shared" si="1"/>
        <v>6259</v>
      </c>
      <c r="I17" s="829">
        <f t="shared" si="1"/>
        <v>170700.6</v>
      </c>
      <c r="J17" s="829">
        <f t="shared" si="1"/>
        <v>176.5</v>
      </c>
      <c r="K17" s="829">
        <f t="shared" si="1"/>
        <v>14481</v>
      </c>
      <c r="L17" s="829">
        <f t="shared" si="1"/>
        <v>7071</v>
      </c>
      <c r="M17" s="830">
        <f>SUM(M4:M16)</f>
        <v>1084</v>
      </c>
      <c r="N17" s="829">
        <f>SUM(N4:N16)</f>
        <v>355384.1</v>
      </c>
    </row>
    <row r="18" spans="1:14" ht="30" customHeight="1">
      <c r="A18" s="1334" t="s">
        <v>193</v>
      </c>
      <c r="B18" s="639" t="s">
        <v>94</v>
      </c>
      <c r="C18" s="626">
        <v>13612</v>
      </c>
      <c r="D18" s="626">
        <v>4019</v>
      </c>
      <c r="E18" s="626">
        <v>90127</v>
      </c>
      <c r="F18" s="626">
        <v>27135</v>
      </c>
      <c r="G18" s="625">
        <v>0</v>
      </c>
      <c r="H18" s="626">
        <v>104</v>
      </c>
      <c r="I18" s="626">
        <v>12000</v>
      </c>
      <c r="J18" s="626">
        <v>0</v>
      </c>
      <c r="K18" s="626">
        <v>106</v>
      </c>
      <c r="L18" s="626">
        <v>0</v>
      </c>
      <c r="M18" s="627">
        <v>0</v>
      </c>
      <c r="N18" s="626">
        <f aca="true" t="shared" si="2" ref="N18:N26">SUM(C18:M18)</f>
        <v>147103</v>
      </c>
    </row>
    <row r="19" spans="1:14" ht="30" customHeight="1">
      <c r="A19" s="1335"/>
      <c r="B19" s="640" t="s">
        <v>111</v>
      </c>
      <c r="C19" s="628">
        <v>6067</v>
      </c>
      <c r="D19" s="628">
        <v>960</v>
      </c>
      <c r="E19" s="628">
        <v>32815</v>
      </c>
      <c r="F19" s="628">
        <v>5266</v>
      </c>
      <c r="G19" s="630">
        <v>1359</v>
      </c>
      <c r="H19" s="628">
        <v>6900</v>
      </c>
      <c r="I19" s="628">
        <v>10791</v>
      </c>
      <c r="J19" s="628">
        <v>0</v>
      </c>
      <c r="K19" s="628">
        <v>15900</v>
      </c>
      <c r="L19" s="628">
        <v>37</v>
      </c>
      <c r="M19" s="631">
        <v>1130</v>
      </c>
      <c r="N19" s="628">
        <f t="shared" si="2"/>
        <v>81225</v>
      </c>
    </row>
    <row r="20" spans="1:14" ht="30" customHeight="1">
      <c r="A20" s="1335"/>
      <c r="B20" s="640" t="s">
        <v>95</v>
      </c>
      <c r="C20" s="628">
        <v>0</v>
      </c>
      <c r="D20" s="628">
        <v>0</v>
      </c>
      <c r="E20" s="628">
        <v>0</v>
      </c>
      <c r="F20" s="628">
        <v>0</v>
      </c>
      <c r="G20" s="630">
        <v>0</v>
      </c>
      <c r="H20" s="628">
        <v>0</v>
      </c>
      <c r="I20" s="628">
        <v>5640</v>
      </c>
      <c r="J20" s="628">
        <v>0</v>
      </c>
      <c r="K20" s="628">
        <v>0</v>
      </c>
      <c r="L20" s="628">
        <v>0</v>
      </c>
      <c r="M20" s="631">
        <v>900</v>
      </c>
      <c r="N20" s="628">
        <f t="shared" si="2"/>
        <v>6540</v>
      </c>
    </row>
    <row r="21" spans="1:14" ht="30" customHeight="1">
      <c r="A21" s="1335"/>
      <c r="B21" s="640" t="s">
        <v>96</v>
      </c>
      <c r="C21" s="628">
        <v>1200</v>
      </c>
      <c r="D21" s="628">
        <v>5</v>
      </c>
      <c r="E21" s="628">
        <v>390</v>
      </c>
      <c r="F21" s="628">
        <v>0</v>
      </c>
      <c r="G21" s="630">
        <v>50</v>
      </c>
      <c r="H21" s="628">
        <v>40</v>
      </c>
      <c r="I21" s="628">
        <v>1410</v>
      </c>
      <c r="J21" s="628">
        <v>65</v>
      </c>
      <c r="K21" s="628">
        <v>250</v>
      </c>
      <c r="L21" s="628">
        <v>5</v>
      </c>
      <c r="M21" s="631">
        <v>7</v>
      </c>
      <c r="N21" s="628">
        <f t="shared" si="2"/>
        <v>3422</v>
      </c>
    </row>
    <row r="22" spans="1:14" ht="30" customHeight="1">
      <c r="A22" s="1335"/>
      <c r="B22" s="640" t="s">
        <v>97</v>
      </c>
      <c r="C22" s="628">
        <v>150</v>
      </c>
      <c r="D22" s="628">
        <v>0</v>
      </c>
      <c r="E22" s="628">
        <v>100</v>
      </c>
      <c r="F22" s="628">
        <v>150</v>
      </c>
      <c r="G22" s="630">
        <v>0</v>
      </c>
      <c r="H22" s="628">
        <v>0</v>
      </c>
      <c r="I22" s="628">
        <v>2647.7</v>
      </c>
      <c r="J22" s="628">
        <v>0</v>
      </c>
      <c r="K22" s="628">
        <v>0</v>
      </c>
      <c r="L22" s="628">
        <v>0</v>
      </c>
      <c r="M22" s="631">
        <v>7</v>
      </c>
      <c r="N22" s="628">
        <f t="shared" si="2"/>
        <v>3054.7</v>
      </c>
    </row>
    <row r="23" spans="1:14" ht="30" customHeight="1">
      <c r="A23" s="1335"/>
      <c r="B23" s="640" t="s">
        <v>6</v>
      </c>
      <c r="C23" s="628">
        <v>0</v>
      </c>
      <c r="D23" s="628">
        <v>0</v>
      </c>
      <c r="E23" s="628">
        <v>0</v>
      </c>
      <c r="F23" s="628">
        <v>0</v>
      </c>
      <c r="G23" s="630">
        <v>0</v>
      </c>
      <c r="H23" s="628">
        <v>0</v>
      </c>
      <c r="I23" s="628">
        <v>345043</v>
      </c>
      <c r="J23" s="628">
        <v>0</v>
      </c>
      <c r="K23" s="628">
        <v>0</v>
      </c>
      <c r="L23" s="628">
        <v>0</v>
      </c>
      <c r="M23" s="631">
        <v>0</v>
      </c>
      <c r="N23" s="628">
        <f t="shared" si="2"/>
        <v>345043</v>
      </c>
    </row>
    <row r="24" spans="1:14" ht="30" customHeight="1">
      <c r="A24" s="1335"/>
      <c r="B24" s="640" t="s">
        <v>7</v>
      </c>
      <c r="C24" s="628">
        <v>0</v>
      </c>
      <c r="D24" s="628">
        <v>0</v>
      </c>
      <c r="E24" s="628">
        <v>0</v>
      </c>
      <c r="F24" s="628">
        <v>0</v>
      </c>
      <c r="G24" s="630">
        <v>0</v>
      </c>
      <c r="H24" s="628">
        <v>0</v>
      </c>
      <c r="I24" s="628">
        <v>4957</v>
      </c>
      <c r="J24" s="628">
        <v>0</v>
      </c>
      <c r="K24" s="628">
        <v>0</v>
      </c>
      <c r="L24" s="628">
        <v>0</v>
      </c>
      <c r="M24" s="631">
        <v>0</v>
      </c>
      <c r="N24" s="628">
        <f t="shared" si="2"/>
        <v>4957</v>
      </c>
    </row>
    <row r="25" spans="1:14" ht="30" customHeight="1">
      <c r="A25" s="1335"/>
      <c r="B25" s="640" t="s">
        <v>100</v>
      </c>
      <c r="C25" s="628">
        <v>1000</v>
      </c>
      <c r="D25" s="628">
        <v>1987</v>
      </c>
      <c r="E25" s="628">
        <v>4000</v>
      </c>
      <c r="F25" s="628">
        <v>0</v>
      </c>
      <c r="G25" s="630">
        <v>0</v>
      </c>
      <c r="H25" s="628">
        <v>0</v>
      </c>
      <c r="I25" s="628">
        <v>0</v>
      </c>
      <c r="J25" s="628">
        <v>0</v>
      </c>
      <c r="K25" s="628">
        <v>45</v>
      </c>
      <c r="L25" s="628">
        <v>0</v>
      </c>
      <c r="M25" s="631">
        <v>0</v>
      </c>
      <c r="N25" s="628">
        <f t="shared" si="2"/>
        <v>7032</v>
      </c>
    </row>
    <row r="26" spans="1:14" ht="30" customHeight="1">
      <c r="A26" s="1335"/>
      <c r="B26" s="641" t="s">
        <v>194</v>
      </c>
      <c r="C26" s="634">
        <v>126</v>
      </c>
      <c r="D26" s="634">
        <v>0</v>
      </c>
      <c r="E26" s="634">
        <v>310</v>
      </c>
      <c r="F26" s="634">
        <v>1157</v>
      </c>
      <c r="G26" s="633">
        <v>0</v>
      </c>
      <c r="H26" s="634">
        <v>0</v>
      </c>
      <c r="I26" s="634">
        <v>1500</v>
      </c>
      <c r="J26" s="634">
        <v>0</v>
      </c>
      <c r="K26" s="634">
        <v>0</v>
      </c>
      <c r="L26" s="634">
        <v>0</v>
      </c>
      <c r="M26" s="635">
        <v>0</v>
      </c>
      <c r="N26" s="634">
        <f t="shared" si="2"/>
        <v>3093</v>
      </c>
    </row>
    <row r="27" spans="1:14" ht="45" customHeight="1">
      <c r="A27" s="1336"/>
      <c r="B27" s="636" t="s">
        <v>192</v>
      </c>
      <c r="C27" s="642">
        <f aca="true" t="shared" si="3" ref="C27:N27">SUM(C18:C26)</f>
        <v>22155</v>
      </c>
      <c r="D27" s="642">
        <f>SUM(D18:D26)</f>
        <v>6971</v>
      </c>
      <c r="E27" s="642">
        <f t="shared" si="3"/>
        <v>127742</v>
      </c>
      <c r="F27" s="642">
        <f t="shared" si="3"/>
        <v>33708</v>
      </c>
      <c r="G27" s="638">
        <f>SUM(G18:G26)</f>
        <v>1409</v>
      </c>
      <c r="H27" s="642">
        <f>SUM(H18:H26)</f>
        <v>7044</v>
      </c>
      <c r="I27" s="637">
        <f>SUM(I18:I26)</f>
        <v>383988.7</v>
      </c>
      <c r="J27" s="637">
        <f>SUM(J18:J26)</f>
        <v>65</v>
      </c>
      <c r="K27" s="637">
        <f>SUM(K18:K26)</f>
        <v>16301</v>
      </c>
      <c r="L27" s="642">
        <f t="shared" si="3"/>
        <v>42</v>
      </c>
      <c r="M27" s="643">
        <f t="shared" si="3"/>
        <v>2044</v>
      </c>
      <c r="N27" s="637">
        <f t="shared" si="3"/>
        <v>601469.7</v>
      </c>
    </row>
    <row r="28" spans="1:14" ht="45" customHeight="1">
      <c r="A28" s="1337" t="s">
        <v>248</v>
      </c>
      <c r="B28" s="1338"/>
      <c r="C28" s="644">
        <f aca="true" t="shared" si="4" ref="C28:N28">C27-C17</f>
        <v>7514</v>
      </c>
      <c r="D28" s="644">
        <f t="shared" si="4"/>
        <v>2942</v>
      </c>
      <c r="E28" s="644">
        <f t="shared" si="4"/>
        <v>18792</v>
      </c>
      <c r="F28" s="644">
        <f t="shared" si="4"/>
        <v>15406</v>
      </c>
      <c r="G28" s="644">
        <f t="shared" si="4"/>
        <v>-8281</v>
      </c>
      <c r="H28" s="644">
        <f t="shared" si="4"/>
        <v>785</v>
      </c>
      <c r="I28" s="644">
        <f t="shared" si="4"/>
        <v>213288.1</v>
      </c>
      <c r="J28" s="644">
        <f t="shared" si="4"/>
        <v>-111.5</v>
      </c>
      <c r="K28" s="644">
        <f t="shared" si="4"/>
        <v>1820</v>
      </c>
      <c r="L28" s="644">
        <f t="shared" si="4"/>
        <v>-7029</v>
      </c>
      <c r="M28" s="645">
        <f t="shared" si="4"/>
        <v>960</v>
      </c>
      <c r="N28" s="644">
        <f t="shared" si="4"/>
        <v>246085.59999999998</v>
      </c>
    </row>
    <row r="29" spans="1:14" ht="32.25" customHeight="1">
      <c r="A29" s="1341" t="s">
        <v>5</v>
      </c>
      <c r="B29" s="1342"/>
      <c r="C29" s="1342"/>
      <c r="D29" s="1342"/>
      <c r="E29" s="1342"/>
      <c r="F29" s="1342"/>
      <c r="G29" s="1342"/>
      <c r="H29" s="1342"/>
      <c r="I29" s="1342"/>
      <c r="J29" s="1342"/>
      <c r="K29" s="1342"/>
      <c r="L29" s="1342"/>
      <c r="M29" s="1343"/>
      <c r="N29" s="1125">
        <f>N28*0.19</f>
        <v>46756.263999999996</v>
      </c>
    </row>
    <row r="30" spans="1:14" ht="45" customHeight="1">
      <c r="A30" s="1323" t="s">
        <v>295</v>
      </c>
      <c r="B30" s="1324"/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5"/>
      <c r="N30" s="1126">
        <f>N28-N29</f>
        <v>199329.33599999998</v>
      </c>
    </row>
  </sheetData>
  <sheetProtection/>
  <mergeCells count="9">
    <mergeCell ref="A30:M30"/>
    <mergeCell ref="A3:B3"/>
    <mergeCell ref="N2:N3"/>
    <mergeCell ref="A1:M1"/>
    <mergeCell ref="A4:A17"/>
    <mergeCell ref="A18:A27"/>
    <mergeCell ref="A28:B28"/>
    <mergeCell ref="A2:B2"/>
    <mergeCell ref="A29:M29"/>
  </mergeCells>
  <printOptions gridLines="1" horizontalCentered="1"/>
  <pageMargins left="0.2362204724409449" right="0.2755905511811024" top="0.5118110236220472" bottom="0.3937007874015748" header="0.2755905511811024" footer="0.2362204724409449"/>
  <pageSetup fitToHeight="1" fitToWidth="1" horizontalDpi="600" verticalDpi="600" orientation="portrait" paperSize="9" scale="62" r:id="rId1"/>
  <headerFooter scaleWithDoc="0" alignWithMargins="0">
    <oddFooter>&amp;L&amp;"Times New Roman,Obyčejné"&amp;8Rozpočet na rok 2012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view="pageBreakPreview" zoomScaleSheetLayoutView="100" zoomScalePageLayoutView="0" workbookViewId="0" topLeftCell="A1">
      <pane ySplit="3" topLeftCell="A27" activePane="bottomLeft" state="frozen"/>
      <selection pane="topLeft" activeCell="A1" sqref="A1"/>
      <selection pane="bottomLeft" activeCell="C24" sqref="C24"/>
    </sheetView>
  </sheetViews>
  <sheetFormatPr defaultColWidth="9.00390625" defaultRowHeight="12.75"/>
  <cols>
    <col min="1" max="1" width="7.125" style="655" customWidth="1"/>
    <col min="2" max="2" width="33.00390625" style="655" customWidth="1"/>
    <col min="3" max="10" width="10.875" style="655" customWidth="1"/>
    <col min="11" max="11" width="12.875" style="655" customWidth="1"/>
    <col min="12" max="16384" width="9.125" style="655" customWidth="1"/>
  </cols>
  <sheetData>
    <row r="1" spans="1:11" ht="77.25" customHeight="1">
      <c r="A1" s="1344" t="s">
        <v>21</v>
      </c>
      <c r="B1" s="1345"/>
      <c r="C1" s="1345"/>
      <c r="D1" s="1345"/>
      <c r="E1" s="1345"/>
      <c r="F1" s="1345"/>
      <c r="G1" s="1345"/>
      <c r="H1" s="1345"/>
      <c r="I1" s="1345"/>
      <c r="J1" s="1345"/>
      <c r="K1" s="666" t="s">
        <v>639</v>
      </c>
    </row>
    <row r="2" spans="1:11" ht="64.5" customHeight="1">
      <c r="A2" s="1348" t="s">
        <v>2</v>
      </c>
      <c r="B2" s="1340"/>
      <c r="C2" s="657" t="s">
        <v>20</v>
      </c>
      <c r="D2" s="657" t="s">
        <v>616</v>
      </c>
      <c r="E2" s="657" t="s">
        <v>634</v>
      </c>
      <c r="F2" s="657" t="s">
        <v>310</v>
      </c>
      <c r="G2" s="650" t="s">
        <v>370</v>
      </c>
      <c r="H2" s="651" t="s">
        <v>267</v>
      </c>
      <c r="I2" s="651" t="s">
        <v>268</v>
      </c>
      <c r="J2" s="651" t="s">
        <v>266</v>
      </c>
      <c r="K2" s="1350" t="s">
        <v>93</v>
      </c>
    </row>
    <row r="3" spans="1:11" ht="33.75" customHeight="1">
      <c r="A3" s="1348" t="s">
        <v>9</v>
      </c>
      <c r="B3" s="1349"/>
      <c r="C3" s="669">
        <v>9044</v>
      </c>
      <c r="D3" s="670">
        <v>9042</v>
      </c>
      <c r="E3" s="670">
        <v>9043</v>
      </c>
      <c r="F3" s="670">
        <v>9026</v>
      </c>
      <c r="G3" s="671">
        <v>9012</v>
      </c>
      <c r="H3" s="672">
        <v>9008</v>
      </c>
      <c r="I3" s="672">
        <v>9034</v>
      </c>
      <c r="J3" s="673">
        <v>9009</v>
      </c>
      <c r="K3" s="1351"/>
    </row>
    <row r="4" spans="1:17" ht="30" customHeight="1">
      <c r="A4" s="1352" t="s">
        <v>189</v>
      </c>
      <c r="B4" s="652" t="s">
        <v>692</v>
      </c>
      <c r="C4" s="630">
        <v>0</v>
      </c>
      <c r="D4" s="630">
        <v>12150</v>
      </c>
      <c r="E4" s="630">
        <v>0</v>
      </c>
      <c r="F4" s="630">
        <v>0</v>
      </c>
      <c r="G4" s="630">
        <v>0</v>
      </c>
      <c r="H4" s="628">
        <v>0</v>
      </c>
      <c r="I4" s="628">
        <v>0</v>
      </c>
      <c r="J4" s="631">
        <v>0</v>
      </c>
      <c r="K4" s="668">
        <f>SUM(C4:J4)</f>
        <v>12150</v>
      </c>
      <c r="Q4" s="656"/>
    </row>
    <row r="5" spans="1:11" ht="30" customHeight="1">
      <c r="A5" s="1353"/>
      <c r="B5" s="316" t="s">
        <v>693</v>
      </c>
      <c r="C5" s="630">
        <v>0</v>
      </c>
      <c r="D5" s="630">
        <v>500</v>
      </c>
      <c r="E5" s="630">
        <v>0</v>
      </c>
      <c r="F5" s="630">
        <v>0</v>
      </c>
      <c r="G5" s="630">
        <v>0</v>
      </c>
      <c r="H5" s="628">
        <v>0</v>
      </c>
      <c r="I5" s="628">
        <v>0</v>
      </c>
      <c r="J5" s="628">
        <v>0</v>
      </c>
      <c r="K5" s="658">
        <f aca="true" t="shared" si="0" ref="K5:K17">SUM(C5:J5)</f>
        <v>500</v>
      </c>
    </row>
    <row r="6" spans="1:11" ht="30" customHeight="1">
      <c r="A6" s="1353"/>
      <c r="B6" s="316" t="s">
        <v>190</v>
      </c>
      <c r="C6" s="630">
        <v>0</v>
      </c>
      <c r="D6" s="630">
        <v>1000</v>
      </c>
      <c r="E6" s="630">
        <v>0</v>
      </c>
      <c r="F6" s="630">
        <v>0</v>
      </c>
      <c r="G6" s="630">
        <v>0</v>
      </c>
      <c r="H6" s="628">
        <v>0</v>
      </c>
      <c r="I6" s="628">
        <v>0</v>
      </c>
      <c r="J6" s="628">
        <v>0</v>
      </c>
      <c r="K6" s="658">
        <f t="shared" si="0"/>
        <v>1000</v>
      </c>
    </row>
    <row r="7" spans="1:11" ht="30" customHeight="1">
      <c r="A7" s="1353"/>
      <c r="B7" s="316" t="s">
        <v>101</v>
      </c>
      <c r="C7" s="630">
        <v>150</v>
      </c>
      <c r="D7" s="630">
        <v>0</v>
      </c>
      <c r="E7" s="630">
        <v>4290</v>
      </c>
      <c r="F7" s="630">
        <v>0</v>
      </c>
      <c r="G7" s="630">
        <v>0</v>
      </c>
      <c r="H7" s="628">
        <v>0</v>
      </c>
      <c r="I7" s="628">
        <v>0</v>
      </c>
      <c r="J7" s="628">
        <v>0</v>
      </c>
      <c r="K7" s="658">
        <f t="shared" si="0"/>
        <v>4440</v>
      </c>
    </row>
    <row r="8" spans="1:11" ht="30" customHeight="1">
      <c r="A8" s="1353"/>
      <c r="B8" s="316" t="s">
        <v>102</v>
      </c>
      <c r="C8" s="630">
        <v>0</v>
      </c>
      <c r="D8" s="630">
        <v>100</v>
      </c>
      <c r="E8" s="630">
        <v>0</v>
      </c>
      <c r="F8" s="630">
        <v>0</v>
      </c>
      <c r="G8" s="630">
        <v>0</v>
      </c>
      <c r="H8" s="628">
        <v>0</v>
      </c>
      <c r="I8" s="628">
        <v>0</v>
      </c>
      <c r="J8" s="628">
        <v>0</v>
      </c>
      <c r="K8" s="658">
        <f t="shared" si="0"/>
        <v>100</v>
      </c>
    </row>
    <row r="9" spans="1:11" ht="30" customHeight="1">
      <c r="A9" s="1353"/>
      <c r="B9" s="316" t="s">
        <v>103</v>
      </c>
      <c r="C9" s="630">
        <v>0</v>
      </c>
      <c r="D9" s="630">
        <v>300</v>
      </c>
      <c r="E9" s="630">
        <v>0</v>
      </c>
      <c r="F9" s="630">
        <v>0</v>
      </c>
      <c r="G9" s="630">
        <v>0</v>
      </c>
      <c r="H9" s="628">
        <v>0</v>
      </c>
      <c r="I9" s="628">
        <v>0</v>
      </c>
      <c r="J9" s="628">
        <v>0</v>
      </c>
      <c r="K9" s="658">
        <f t="shared" si="0"/>
        <v>300</v>
      </c>
    </row>
    <row r="10" spans="1:11" ht="30" customHeight="1">
      <c r="A10" s="1353"/>
      <c r="B10" s="316" t="s">
        <v>104</v>
      </c>
      <c r="C10" s="831">
        <f>2080+5748</f>
        <v>7828</v>
      </c>
      <c r="D10" s="831">
        <v>3230</v>
      </c>
      <c r="E10" s="831">
        <v>0</v>
      </c>
      <c r="F10" s="831">
        <v>0</v>
      </c>
      <c r="G10" s="831">
        <v>60</v>
      </c>
      <c r="H10" s="825">
        <v>0</v>
      </c>
      <c r="I10" s="825">
        <v>0</v>
      </c>
      <c r="J10" s="825">
        <v>0</v>
      </c>
      <c r="K10" s="832">
        <f t="shared" si="0"/>
        <v>11118</v>
      </c>
    </row>
    <row r="11" spans="1:11" ht="29.25" customHeight="1">
      <c r="A11" s="1353"/>
      <c r="B11" s="316" t="s">
        <v>191</v>
      </c>
      <c r="C11" s="831">
        <v>0</v>
      </c>
      <c r="D11" s="831">
        <v>0</v>
      </c>
      <c r="E11" s="831">
        <v>4751</v>
      </c>
      <c r="F11" s="831">
        <v>0</v>
      </c>
      <c r="G11" s="831">
        <v>0</v>
      </c>
      <c r="H11" s="825">
        <v>0</v>
      </c>
      <c r="I11" s="825">
        <v>0</v>
      </c>
      <c r="J11" s="825">
        <v>0</v>
      </c>
      <c r="K11" s="832">
        <f t="shared" si="0"/>
        <v>4751</v>
      </c>
    </row>
    <row r="12" spans="1:11" ht="30" customHeight="1" hidden="1">
      <c r="A12" s="1353"/>
      <c r="B12" s="316" t="s">
        <v>105</v>
      </c>
      <c r="C12" s="831">
        <v>0</v>
      </c>
      <c r="D12" s="831">
        <v>0</v>
      </c>
      <c r="E12" s="831">
        <v>0</v>
      </c>
      <c r="F12" s="831">
        <v>0</v>
      </c>
      <c r="G12" s="831">
        <v>0</v>
      </c>
      <c r="H12" s="825">
        <v>0</v>
      </c>
      <c r="I12" s="825">
        <v>0</v>
      </c>
      <c r="J12" s="825">
        <v>0</v>
      </c>
      <c r="K12" s="832">
        <f t="shared" si="0"/>
        <v>0</v>
      </c>
    </row>
    <row r="13" spans="1:11" ht="30" customHeight="1">
      <c r="A13" s="1353"/>
      <c r="B13" s="316" t="s">
        <v>311</v>
      </c>
      <c r="C13" s="831">
        <v>0</v>
      </c>
      <c r="D13" s="831">
        <v>51000</v>
      </c>
      <c r="E13" s="831">
        <v>0</v>
      </c>
      <c r="F13" s="831">
        <v>0</v>
      </c>
      <c r="G13" s="831">
        <v>0</v>
      </c>
      <c r="H13" s="825">
        <v>0</v>
      </c>
      <c r="I13" s="825">
        <v>0</v>
      </c>
      <c r="J13" s="825">
        <v>0</v>
      </c>
      <c r="K13" s="832">
        <f t="shared" si="0"/>
        <v>51000</v>
      </c>
    </row>
    <row r="14" spans="1:11" ht="30" customHeight="1">
      <c r="A14" s="1353"/>
      <c r="B14" s="316" t="s">
        <v>106</v>
      </c>
      <c r="C14" s="831">
        <v>500</v>
      </c>
      <c r="D14" s="831">
        <v>1001.6</v>
      </c>
      <c r="E14" s="831">
        <v>3000</v>
      </c>
      <c r="F14" s="831">
        <v>14740</v>
      </c>
      <c r="G14" s="831">
        <v>0</v>
      </c>
      <c r="H14" s="825">
        <v>0</v>
      </c>
      <c r="I14" s="825">
        <v>0</v>
      </c>
      <c r="J14" s="825">
        <v>21.5</v>
      </c>
      <c r="K14" s="832">
        <f t="shared" si="0"/>
        <v>19263.1</v>
      </c>
    </row>
    <row r="15" spans="1:11" ht="30" customHeight="1">
      <c r="A15" s="1353"/>
      <c r="B15" s="316" t="s">
        <v>4</v>
      </c>
      <c r="C15" s="831">
        <v>0</v>
      </c>
      <c r="D15" s="831">
        <v>62000</v>
      </c>
      <c r="E15" s="831">
        <v>0</v>
      </c>
      <c r="F15" s="831">
        <v>0</v>
      </c>
      <c r="G15" s="831">
        <v>0</v>
      </c>
      <c r="H15" s="825">
        <v>0</v>
      </c>
      <c r="I15" s="825">
        <v>0</v>
      </c>
      <c r="J15" s="825">
        <v>0</v>
      </c>
      <c r="K15" s="832">
        <f t="shared" si="0"/>
        <v>62000</v>
      </c>
    </row>
    <row r="16" spans="1:11" ht="30" customHeight="1">
      <c r="A16" s="1353"/>
      <c r="B16" s="316" t="s">
        <v>107</v>
      </c>
      <c r="C16" s="831">
        <v>0</v>
      </c>
      <c r="D16" s="831">
        <v>0</v>
      </c>
      <c r="E16" s="831">
        <v>0</v>
      </c>
      <c r="F16" s="831">
        <v>0</v>
      </c>
      <c r="G16" s="831">
        <v>0</v>
      </c>
      <c r="H16" s="825">
        <v>0</v>
      </c>
      <c r="I16" s="825">
        <v>8.5</v>
      </c>
      <c r="J16" s="825">
        <v>0</v>
      </c>
      <c r="K16" s="832">
        <f t="shared" si="0"/>
        <v>8.5</v>
      </c>
    </row>
    <row r="17" spans="1:11" ht="30" customHeight="1">
      <c r="A17" s="1353"/>
      <c r="B17" s="663" t="s">
        <v>108</v>
      </c>
      <c r="C17" s="833">
        <v>0</v>
      </c>
      <c r="D17" s="833">
        <v>0</v>
      </c>
      <c r="E17" s="833">
        <v>4070</v>
      </c>
      <c r="F17" s="833">
        <v>0</v>
      </c>
      <c r="G17" s="833">
        <v>0</v>
      </c>
      <c r="H17" s="827">
        <v>0</v>
      </c>
      <c r="I17" s="827">
        <v>0</v>
      </c>
      <c r="J17" s="827">
        <v>0</v>
      </c>
      <c r="K17" s="834">
        <f t="shared" si="0"/>
        <v>4070</v>
      </c>
    </row>
    <row r="18" spans="1:11" ht="43.5" customHeight="1">
      <c r="A18" s="1354"/>
      <c r="B18" s="664" t="s">
        <v>192</v>
      </c>
      <c r="C18" s="829">
        <f aca="true" t="shared" si="1" ref="C18:K18">SUM(C4:C17)</f>
        <v>8478</v>
      </c>
      <c r="D18" s="829">
        <f>SUM(D4:D17)</f>
        <v>131281.6</v>
      </c>
      <c r="E18" s="829">
        <f>SUM(E4:E17)</f>
        <v>16111</v>
      </c>
      <c r="F18" s="829">
        <f t="shared" si="1"/>
        <v>14740</v>
      </c>
      <c r="G18" s="835">
        <f t="shared" si="1"/>
        <v>60</v>
      </c>
      <c r="H18" s="829">
        <f t="shared" si="1"/>
        <v>0</v>
      </c>
      <c r="I18" s="829">
        <f t="shared" si="1"/>
        <v>8.5</v>
      </c>
      <c r="J18" s="829">
        <f t="shared" si="1"/>
        <v>21.5</v>
      </c>
      <c r="K18" s="836">
        <f t="shared" si="1"/>
        <v>170700.6</v>
      </c>
    </row>
    <row r="19" spans="1:11" ht="30" customHeight="1">
      <c r="A19" s="1355" t="s">
        <v>193</v>
      </c>
      <c r="B19" s="654" t="s">
        <v>94</v>
      </c>
      <c r="C19" s="626">
        <v>0</v>
      </c>
      <c r="D19" s="626">
        <v>0</v>
      </c>
      <c r="E19" s="626">
        <v>12000</v>
      </c>
      <c r="F19" s="626">
        <v>0</v>
      </c>
      <c r="G19" s="625">
        <v>0</v>
      </c>
      <c r="H19" s="626">
        <v>0</v>
      </c>
      <c r="I19" s="626">
        <v>0</v>
      </c>
      <c r="J19" s="626">
        <v>0</v>
      </c>
      <c r="K19" s="661">
        <f aca="true" t="shared" si="2" ref="K19:K27">SUM(C19:J19)</f>
        <v>12000</v>
      </c>
    </row>
    <row r="20" spans="1:11" ht="30" customHeight="1">
      <c r="A20" s="1356"/>
      <c r="B20" s="665" t="s">
        <v>111</v>
      </c>
      <c r="C20" s="628">
        <v>10791</v>
      </c>
      <c r="D20" s="628">
        <v>0</v>
      </c>
      <c r="E20" s="628">
        <v>0</v>
      </c>
      <c r="F20" s="628">
        <v>0</v>
      </c>
      <c r="G20" s="630">
        <v>0</v>
      </c>
      <c r="H20" s="628">
        <v>0</v>
      </c>
      <c r="I20" s="628">
        <v>0</v>
      </c>
      <c r="J20" s="628">
        <v>0</v>
      </c>
      <c r="K20" s="658">
        <f t="shared" si="2"/>
        <v>10791</v>
      </c>
    </row>
    <row r="21" spans="1:11" ht="30" customHeight="1">
      <c r="A21" s="1356"/>
      <c r="B21" s="665" t="s">
        <v>95</v>
      </c>
      <c r="C21" s="628">
        <v>5640</v>
      </c>
      <c r="D21" s="628">
        <v>0</v>
      </c>
      <c r="E21" s="628">
        <v>0</v>
      </c>
      <c r="F21" s="628">
        <v>0</v>
      </c>
      <c r="G21" s="630">
        <v>0</v>
      </c>
      <c r="H21" s="628">
        <v>0</v>
      </c>
      <c r="I21" s="628">
        <v>0</v>
      </c>
      <c r="J21" s="628">
        <v>0</v>
      </c>
      <c r="K21" s="658">
        <f t="shared" si="2"/>
        <v>5640</v>
      </c>
    </row>
    <row r="22" spans="1:11" ht="30" customHeight="1">
      <c r="A22" s="1356"/>
      <c r="B22" s="665" t="s">
        <v>96</v>
      </c>
      <c r="C22" s="628">
        <v>0</v>
      </c>
      <c r="D22" s="628">
        <v>0</v>
      </c>
      <c r="E22" s="628">
        <v>0</v>
      </c>
      <c r="F22" s="628">
        <v>0</v>
      </c>
      <c r="G22" s="630">
        <v>0</v>
      </c>
      <c r="H22" s="628">
        <v>0</v>
      </c>
      <c r="I22" s="628">
        <v>0</v>
      </c>
      <c r="J22" s="628">
        <v>1410</v>
      </c>
      <c r="K22" s="658">
        <f t="shared" si="2"/>
        <v>1410</v>
      </c>
    </row>
    <row r="23" spans="1:11" ht="30" customHeight="1">
      <c r="A23" s="1356"/>
      <c r="B23" s="665" t="s">
        <v>97</v>
      </c>
      <c r="C23" s="628">
        <v>2432</v>
      </c>
      <c r="D23" s="628">
        <v>200</v>
      </c>
      <c r="E23" s="628">
        <v>0</v>
      </c>
      <c r="F23" s="628">
        <v>0</v>
      </c>
      <c r="G23" s="630">
        <v>0</v>
      </c>
      <c r="H23" s="628">
        <v>4.2</v>
      </c>
      <c r="I23" s="628">
        <v>11.5</v>
      </c>
      <c r="J23" s="628">
        <v>0</v>
      </c>
      <c r="K23" s="658">
        <f t="shared" si="2"/>
        <v>2647.7</v>
      </c>
    </row>
    <row r="24" spans="1:11" ht="30" customHeight="1">
      <c r="A24" s="1356"/>
      <c r="B24" s="665" t="s">
        <v>98</v>
      </c>
      <c r="C24" s="628">
        <v>0</v>
      </c>
      <c r="D24" s="628">
        <v>0</v>
      </c>
      <c r="E24" s="628">
        <v>345043</v>
      </c>
      <c r="F24" s="628">
        <v>0</v>
      </c>
      <c r="G24" s="630">
        <v>0</v>
      </c>
      <c r="H24" s="628">
        <v>0</v>
      </c>
      <c r="I24" s="628">
        <v>0</v>
      </c>
      <c r="J24" s="628">
        <v>0</v>
      </c>
      <c r="K24" s="658">
        <f t="shared" si="2"/>
        <v>345043</v>
      </c>
    </row>
    <row r="25" spans="1:11" ht="30" customHeight="1">
      <c r="A25" s="1356"/>
      <c r="B25" s="665" t="s">
        <v>99</v>
      </c>
      <c r="C25" s="628">
        <v>0</v>
      </c>
      <c r="D25" s="628">
        <v>0</v>
      </c>
      <c r="E25" s="628">
        <v>4957</v>
      </c>
      <c r="F25" s="628">
        <v>0</v>
      </c>
      <c r="G25" s="630">
        <v>0</v>
      </c>
      <c r="H25" s="628">
        <v>0</v>
      </c>
      <c r="I25" s="628">
        <v>0</v>
      </c>
      <c r="J25" s="628">
        <v>0</v>
      </c>
      <c r="K25" s="658">
        <f t="shared" si="2"/>
        <v>4957</v>
      </c>
    </row>
    <row r="26" spans="1:11" ht="30" customHeight="1" hidden="1">
      <c r="A26" s="1356"/>
      <c r="B26" s="665" t="s">
        <v>100</v>
      </c>
      <c r="C26" s="628">
        <v>0</v>
      </c>
      <c r="D26" s="628">
        <v>0</v>
      </c>
      <c r="E26" s="628">
        <v>0</v>
      </c>
      <c r="F26" s="628">
        <v>0</v>
      </c>
      <c r="G26" s="630">
        <v>0</v>
      </c>
      <c r="H26" s="628">
        <v>0</v>
      </c>
      <c r="I26" s="628">
        <v>0</v>
      </c>
      <c r="J26" s="628">
        <v>0</v>
      </c>
      <c r="K26" s="658">
        <f t="shared" si="2"/>
        <v>0</v>
      </c>
    </row>
    <row r="27" spans="1:11" ht="30" customHeight="1">
      <c r="A27" s="1356"/>
      <c r="B27" s="653" t="s">
        <v>194</v>
      </c>
      <c r="C27" s="634">
        <v>0</v>
      </c>
      <c r="D27" s="634">
        <v>1500</v>
      </c>
      <c r="E27" s="634">
        <v>0</v>
      </c>
      <c r="F27" s="634">
        <v>0</v>
      </c>
      <c r="G27" s="633">
        <v>0</v>
      </c>
      <c r="H27" s="634">
        <v>0</v>
      </c>
      <c r="I27" s="634">
        <v>0</v>
      </c>
      <c r="J27" s="634">
        <v>0</v>
      </c>
      <c r="K27" s="659">
        <f t="shared" si="2"/>
        <v>1500</v>
      </c>
    </row>
    <row r="28" spans="1:11" ht="43.5" customHeight="1">
      <c r="A28" s="1357"/>
      <c r="B28" s="664" t="s">
        <v>192</v>
      </c>
      <c r="C28" s="642">
        <f aca="true" t="shared" si="3" ref="C28:K28">SUM(C19:C27)</f>
        <v>18863</v>
      </c>
      <c r="D28" s="642">
        <f>SUM(D19:D27)</f>
        <v>1700</v>
      </c>
      <c r="E28" s="642">
        <f>SUM(E19:E27)</f>
        <v>362000</v>
      </c>
      <c r="F28" s="642">
        <f t="shared" si="3"/>
        <v>0</v>
      </c>
      <c r="G28" s="638">
        <f>SUM(G19:G27)</f>
        <v>0</v>
      </c>
      <c r="H28" s="642">
        <f>SUM(H19:H27)</f>
        <v>4.2</v>
      </c>
      <c r="I28" s="642">
        <f>SUM(I19:I27)</f>
        <v>11.5</v>
      </c>
      <c r="J28" s="642">
        <f t="shared" si="3"/>
        <v>1410</v>
      </c>
      <c r="K28" s="660">
        <f t="shared" si="3"/>
        <v>383988.7</v>
      </c>
    </row>
    <row r="29" spans="1:11" ht="58.5" customHeight="1" thickBot="1">
      <c r="A29" s="1346" t="s">
        <v>248</v>
      </c>
      <c r="B29" s="1347"/>
      <c r="C29" s="1347"/>
      <c r="D29" s="1347"/>
      <c r="E29" s="1347"/>
      <c r="F29" s="1347"/>
      <c r="G29" s="1347"/>
      <c r="H29" s="1347"/>
      <c r="I29" s="1347"/>
      <c r="J29" s="1347"/>
      <c r="K29" s="662">
        <f>K28-K18</f>
        <v>213288.1</v>
      </c>
    </row>
  </sheetData>
  <sheetProtection/>
  <mergeCells count="7">
    <mergeCell ref="A1:J1"/>
    <mergeCell ref="A29:J29"/>
    <mergeCell ref="A3:B3"/>
    <mergeCell ref="K2:K3"/>
    <mergeCell ref="A2:B2"/>
    <mergeCell ref="A4:A18"/>
    <mergeCell ref="A19:A28"/>
  </mergeCells>
  <printOptions gridLines="1" horizontalCentered="1"/>
  <pageMargins left="0.31496062992125984" right="0.2755905511811024" top="0.5511811023622047" bottom="0.31496062992125984" header="0.2755905511811024" footer="0.15748031496062992"/>
  <pageSetup fitToHeight="1" fitToWidth="1" horizontalDpi="600" verticalDpi="600" orientation="portrait" paperSize="9" scale="71" r:id="rId1"/>
  <headerFooter alignWithMargins="0">
    <oddFooter>&amp;L&amp;"Times New Roman,Obyčejné"&amp;8Rozpočet na rok 2012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21"/>
  <sheetViews>
    <sheetView view="pageBreakPreview" zoomScaleSheetLayoutView="100" workbookViewId="0" topLeftCell="A1">
      <selection activeCell="Q15" sqref="Q15"/>
    </sheetView>
  </sheetViews>
  <sheetFormatPr defaultColWidth="9.00390625" defaultRowHeight="12.75"/>
  <cols>
    <col min="1" max="1" width="3.375" style="482" customWidth="1"/>
    <col min="2" max="2" width="24.125" style="450" customWidth="1"/>
    <col min="3" max="8" width="11.75390625" style="450" customWidth="1"/>
    <col min="9" max="9" width="9.125" style="450" customWidth="1"/>
    <col min="10" max="10" width="0" style="450" hidden="1" customWidth="1"/>
    <col min="11" max="11" width="11.625" style="450" hidden="1" customWidth="1"/>
    <col min="12" max="14" width="0" style="450" hidden="1" customWidth="1"/>
    <col min="15" max="15" width="9.125" style="450" hidden="1" customWidth="1"/>
    <col min="16" max="16384" width="9.125" style="450" customWidth="1"/>
  </cols>
  <sheetData>
    <row r="1" spans="1:8" ht="36.75" customHeight="1" thickBot="1">
      <c r="A1" s="1358" t="s">
        <v>446</v>
      </c>
      <c r="B1" s="1359"/>
      <c r="C1" s="1359"/>
      <c r="D1" s="1359"/>
      <c r="E1" s="1359"/>
      <c r="F1" s="1359"/>
      <c r="G1" s="1359"/>
      <c r="H1" s="483" t="s">
        <v>302</v>
      </c>
    </row>
    <row r="2" spans="1:8" ht="36.75" customHeight="1">
      <c r="A2" s="1368" t="s">
        <v>507</v>
      </c>
      <c r="B2" s="1369"/>
      <c r="C2" s="1369"/>
      <c r="D2" s="1369"/>
      <c r="E2" s="1369"/>
      <c r="F2" s="1369"/>
      <c r="G2" s="1369"/>
      <c r="H2" s="1370"/>
    </row>
    <row r="3" spans="1:8" ht="27.75" customHeight="1">
      <c r="A3" s="1367" t="s">
        <v>509</v>
      </c>
      <c r="B3" s="1327"/>
      <c r="C3" s="485" t="s">
        <v>306</v>
      </c>
      <c r="D3" s="484" t="s">
        <v>444</v>
      </c>
      <c r="E3" s="484" t="s">
        <v>241</v>
      </c>
      <c r="F3" s="484" t="s">
        <v>293</v>
      </c>
      <c r="G3" s="484" t="s">
        <v>305</v>
      </c>
      <c r="H3" s="501" t="s">
        <v>418</v>
      </c>
    </row>
    <row r="4" spans="1:8" ht="27.75" customHeight="1">
      <c r="A4" s="1371" t="s">
        <v>495</v>
      </c>
      <c r="B4" s="486" t="s">
        <v>496</v>
      </c>
      <c r="C4" s="449">
        <v>112309.5</v>
      </c>
      <c r="D4" s="449">
        <f>příjmy!G28</f>
        <v>110365</v>
      </c>
      <c r="E4" s="487">
        <v>112000</v>
      </c>
      <c r="F4" s="487">
        <v>113000</v>
      </c>
      <c r="G4" s="487">
        <v>114000</v>
      </c>
      <c r="H4" s="502">
        <v>115000</v>
      </c>
    </row>
    <row r="5" spans="1:8" ht="27.75" customHeight="1">
      <c r="A5" s="1372"/>
      <c r="B5" s="488" t="s">
        <v>497</v>
      </c>
      <c r="C5" s="449">
        <v>56166</v>
      </c>
      <c r="D5" s="449">
        <f>příjmy!G30</f>
        <v>56447</v>
      </c>
      <c r="E5" s="487">
        <v>58000</v>
      </c>
      <c r="F5" s="487">
        <v>60000</v>
      </c>
      <c r="G5" s="487">
        <v>62000</v>
      </c>
      <c r="H5" s="502">
        <v>65000</v>
      </c>
    </row>
    <row r="6" spans="1:8" ht="27.75" customHeight="1">
      <c r="A6" s="1372"/>
      <c r="B6" s="488" t="s">
        <v>498</v>
      </c>
      <c r="C6" s="449">
        <v>265067</v>
      </c>
      <c r="D6" s="449">
        <f>příjmy!G32</f>
        <v>208070</v>
      </c>
      <c r="E6" s="487">
        <v>210000</v>
      </c>
      <c r="F6" s="487">
        <v>212000</v>
      </c>
      <c r="G6" s="487">
        <v>214000</v>
      </c>
      <c r="H6" s="502">
        <v>217000</v>
      </c>
    </row>
    <row r="7" spans="1:8" ht="27.75" customHeight="1" thickBot="1">
      <c r="A7" s="1372"/>
      <c r="B7" s="489" t="s">
        <v>77</v>
      </c>
      <c r="C7" s="490">
        <v>235000</v>
      </c>
      <c r="D7" s="490">
        <f>příjmy!G35</f>
        <v>182238.6</v>
      </c>
      <c r="E7" s="491">
        <v>190000</v>
      </c>
      <c r="F7" s="491">
        <v>180000</v>
      </c>
      <c r="G7" s="491">
        <v>165000</v>
      </c>
      <c r="H7" s="503">
        <v>153000</v>
      </c>
    </row>
    <row r="8" spans="1:14" ht="27.75" customHeight="1" thickBot="1" thickTop="1">
      <c r="A8" s="1373"/>
      <c r="B8" s="514" t="s">
        <v>300</v>
      </c>
      <c r="C8" s="515">
        <f aca="true" t="shared" si="0" ref="C8:H8">SUM(C4:C7)</f>
        <v>668542.5</v>
      </c>
      <c r="D8" s="515">
        <f t="shared" si="0"/>
        <v>557120.6</v>
      </c>
      <c r="E8" s="515">
        <f t="shared" si="0"/>
        <v>570000</v>
      </c>
      <c r="F8" s="515">
        <f t="shared" si="0"/>
        <v>565000</v>
      </c>
      <c r="G8" s="515">
        <f t="shared" si="0"/>
        <v>555000</v>
      </c>
      <c r="H8" s="516">
        <f t="shared" si="0"/>
        <v>550000</v>
      </c>
      <c r="J8" s="512">
        <v>670</v>
      </c>
      <c r="K8" s="512">
        <f>J8-30</f>
        <v>640</v>
      </c>
      <c r="L8" s="512">
        <f>K8-30</f>
        <v>610</v>
      </c>
      <c r="M8" s="512">
        <f>L8-30</f>
        <v>580</v>
      </c>
      <c r="N8" s="512">
        <f>M8-30</f>
        <v>550</v>
      </c>
    </row>
    <row r="9" spans="1:16" ht="27.75" customHeight="1" thickBot="1">
      <c r="A9" s="1365" t="s">
        <v>508</v>
      </c>
      <c r="B9" s="1366"/>
      <c r="C9" s="500">
        <v>79149.5</v>
      </c>
      <c r="D9" s="500">
        <f>SUM(příjmy!G40:G44)</f>
        <v>112488.5</v>
      </c>
      <c r="E9" s="500">
        <v>70000</v>
      </c>
      <c r="F9" s="500">
        <v>45000</v>
      </c>
      <c r="G9" s="500">
        <v>25000</v>
      </c>
      <c r="H9" s="504">
        <v>0</v>
      </c>
      <c r="P9" s="511"/>
    </row>
    <row r="10" spans="1:14" ht="27.75" customHeight="1">
      <c r="A10" s="1374" t="s">
        <v>499</v>
      </c>
      <c r="B10" s="494" t="s">
        <v>500</v>
      </c>
      <c r="C10" s="495">
        <v>610094.1</v>
      </c>
      <c r="D10" s="495">
        <f>'výdaje '!D53</f>
        <v>582582.4999999999</v>
      </c>
      <c r="E10" s="496">
        <f>K10-87600</f>
        <v>552400</v>
      </c>
      <c r="F10" s="496">
        <f>L10-84500</f>
        <v>525500</v>
      </c>
      <c r="G10" s="496">
        <f>M10-82400</f>
        <v>497600</v>
      </c>
      <c r="H10" s="505">
        <f>N10-80200</f>
        <v>469800</v>
      </c>
      <c r="K10" s="513">
        <f>SUM(E8:E9)</f>
        <v>640000</v>
      </c>
      <c r="L10" s="513">
        <f>SUM(F8:F9)</f>
        <v>610000</v>
      </c>
      <c r="M10" s="513">
        <f>SUM(G8:G9)</f>
        <v>580000</v>
      </c>
      <c r="N10" s="513">
        <f>SUM(H8:H9)</f>
        <v>550000</v>
      </c>
    </row>
    <row r="11" spans="1:8" ht="27.75" customHeight="1">
      <c r="A11" s="1372"/>
      <c r="B11" s="492" t="s">
        <v>271</v>
      </c>
      <c r="C11" s="493">
        <v>128082.9</v>
      </c>
      <c r="D11" s="493">
        <f>'výdaje '!E53</f>
        <v>78551.6</v>
      </c>
      <c r="E11" s="487">
        <v>80000</v>
      </c>
      <c r="F11" s="487">
        <v>77000</v>
      </c>
      <c r="G11" s="487">
        <v>75000</v>
      </c>
      <c r="H11" s="502">
        <v>73000</v>
      </c>
    </row>
    <row r="12" spans="1:8" ht="27.75" customHeight="1" thickBot="1">
      <c r="A12" s="1372"/>
      <c r="B12" s="497" t="s">
        <v>80</v>
      </c>
      <c r="C12" s="498">
        <v>9515</v>
      </c>
      <c r="D12" s="499">
        <f>'výdaje '!F53</f>
        <v>8475</v>
      </c>
      <c r="E12" s="499">
        <v>7600</v>
      </c>
      <c r="F12" s="499">
        <v>7500</v>
      </c>
      <c r="G12" s="499">
        <v>7400</v>
      </c>
      <c r="H12" s="506">
        <v>7200</v>
      </c>
    </row>
    <row r="13" spans="1:8" ht="27.75" customHeight="1" thickBot="1" thickTop="1">
      <c r="A13" s="1373"/>
      <c r="B13" s="507" t="s">
        <v>208</v>
      </c>
      <c r="C13" s="508">
        <f aca="true" t="shared" si="1" ref="C13:H13">SUM(C10:C12)</f>
        <v>747692</v>
      </c>
      <c r="D13" s="508">
        <f t="shared" si="1"/>
        <v>669609.0999999999</v>
      </c>
      <c r="E13" s="508">
        <f t="shared" si="1"/>
        <v>640000</v>
      </c>
      <c r="F13" s="508">
        <f t="shared" si="1"/>
        <v>610000</v>
      </c>
      <c r="G13" s="508">
        <f t="shared" si="1"/>
        <v>580000</v>
      </c>
      <c r="H13" s="509">
        <f t="shared" si="1"/>
        <v>550000</v>
      </c>
    </row>
    <row r="14" spans="2:8" ht="15" customHeight="1" thickBot="1">
      <c r="B14" s="1360"/>
      <c r="C14" s="1360"/>
      <c r="D14" s="1360"/>
      <c r="E14" s="1360"/>
      <c r="F14" s="1360"/>
      <c r="G14" s="1360"/>
      <c r="H14" s="1360"/>
    </row>
    <row r="15" spans="1:8" ht="28.5" customHeight="1">
      <c r="A15" s="1368" t="s">
        <v>506</v>
      </c>
      <c r="B15" s="1369"/>
      <c r="C15" s="1369"/>
      <c r="D15" s="1369"/>
      <c r="E15" s="1369"/>
      <c r="F15" s="1369"/>
      <c r="G15" s="1369"/>
      <c r="H15" s="1370"/>
    </row>
    <row r="16" spans="1:8" ht="30.75" customHeight="1">
      <c r="A16" s="1367" t="s">
        <v>509</v>
      </c>
      <c r="B16" s="1327"/>
      <c r="C16" s="485" t="s">
        <v>510</v>
      </c>
      <c r="D16" s="484" t="s">
        <v>444</v>
      </c>
      <c r="E16" s="484" t="s">
        <v>241</v>
      </c>
      <c r="F16" s="484" t="s">
        <v>293</v>
      </c>
      <c r="G16" s="484" t="s">
        <v>305</v>
      </c>
      <c r="H16" s="501" t="s">
        <v>418</v>
      </c>
    </row>
    <row r="17" spans="1:8" ht="30.75" customHeight="1">
      <c r="A17" s="1361" t="s">
        <v>504</v>
      </c>
      <c r="B17" s="1362"/>
      <c r="C17" s="449">
        <v>358810</v>
      </c>
      <c r="D17" s="449">
        <f>'zdaň.č.'!N17</f>
        <v>355384.1</v>
      </c>
      <c r="E17" s="487">
        <v>315000</v>
      </c>
      <c r="F17" s="487">
        <v>290000</v>
      </c>
      <c r="G17" s="487">
        <v>275000</v>
      </c>
      <c r="H17" s="502">
        <v>260000</v>
      </c>
    </row>
    <row r="18" spans="1:8" ht="30.75" customHeight="1" thickBot="1">
      <c r="A18" s="1363" t="s">
        <v>503</v>
      </c>
      <c r="B18" s="1364"/>
      <c r="C18" s="510">
        <v>495390.8</v>
      </c>
      <c r="D18" s="510">
        <f>'zdaň.č.'!N27-'zdaň.č.'!N29</f>
        <v>554713.436</v>
      </c>
      <c r="E18" s="499">
        <v>505000</v>
      </c>
      <c r="F18" s="499">
        <v>460000</v>
      </c>
      <c r="G18" s="499">
        <v>420000</v>
      </c>
      <c r="H18" s="506">
        <v>390000</v>
      </c>
    </row>
    <row r="19" spans="1:8" ht="30.75" customHeight="1" thickBot="1" thickTop="1">
      <c r="A19" s="1375" t="s">
        <v>505</v>
      </c>
      <c r="B19" s="1376"/>
      <c r="C19" s="500">
        <f>C18-C17</f>
        <v>136580.8</v>
      </c>
      <c r="D19" s="500">
        <f>SUM(D18-D17)</f>
        <v>199329.336</v>
      </c>
      <c r="E19" s="500">
        <f>SUM(E18-E17)</f>
        <v>190000</v>
      </c>
      <c r="F19" s="500">
        <f>SUM(F18-F17)</f>
        <v>170000</v>
      </c>
      <c r="G19" s="500">
        <f>SUM(G18-G17)</f>
        <v>145000</v>
      </c>
      <c r="H19" s="504">
        <f>SUM(H18-H17)</f>
        <v>130000</v>
      </c>
    </row>
    <row r="20" ht="23.25" customHeight="1"/>
    <row r="21" ht="24" customHeight="1">
      <c r="C21" s="511"/>
    </row>
  </sheetData>
  <sheetProtection/>
  <mergeCells count="12">
    <mergeCell ref="A19:B19"/>
    <mergeCell ref="A15:H15"/>
    <mergeCell ref="A1:G1"/>
    <mergeCell ref="B14:H14"/>
    <mergeCell ref="A17:B17"/>
    <mergeCell ref="A18:B18"/>
    <mergeCell ref="A9:B9"/>
    <mergeCell ref="A16:B16"/>
    <mergeCell ref="A2:H2"/>
    <mergeCell ref="A4:A8"/>
    <mergeCell ref="A10:A13"/>
    <mergeCell ref="A3:B3"/>
  </mergeCells>
  <printOptions horizontalCentered="1"/>
  <pageMargins left="0.21" right="0.15748031496062992" top="0.7874015748031497" bottom="0.7874015748031497" header="0.31496062992125984" footer="0.31496062992125984"/>
  <pageSetup horizontalDpi="600" verticalDpi="600" orientation="portrait" paperSize="9" r:id="rId1"/>
  <headerFooter>
    <oddFooter>&amp;L&amp;"Times New Roman,Obyčejné"&amp;8Rozpočet na rok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Pražáková Marcela</dc:creator>
  <cp:keywords/>
  <dc:description/>
  <cp:lastModifiedBy> </cp:lastModifiedBy>
  <cp:lastPrinted>2012-01-24T08:34:53Z</cp:lastPrinted>
  <dcterms:created xsi:type="dcterms:W3CDTF">2001-10-18T11:13:00Z</dcterms:created>
  <dcterms:modified xsi:type="dcterms:W3CDTF">2012-02-22T10:49:14Z</dcterms:modified>
  <cp:category/>
  <cp:version/>
  <cp:contentType/>
  <cp:contentStatus/>
</cp:coreProperties>
</file>