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41" windowWidth="19215" windowHeight="12810" tabRatio="648" activeTab="0"/>
  </bookViews>
  <sheets>
    <sheet name="kap 0100,0127,0129" sheetId="1" r:id="rId1"/>
    <sheet name="kap. 0202, 0205" sheetId="2" r:id="rId2"/>
    <sheet name="kap. 0302, 0321" sheetId="3" r:id="rId3"/>
    <sheet name="kap.0400" sheetId="4" r:id="rId4"/>
    <sheet name="kap.0400,0420,0421" sheetId="5" r:id="rId5"/>
    <sheet name="kap.05 (1)" sheetId="6" r:id="rId6"/>
    <sheet name="kap.05 zdrav." sheetId="7" r:id="rId7"/>
    <sheet name="kap.0505,0519,0520" sheetId="8" r:id="rId8"/>
    <sheet name="kap. 0513, 0525" sheetId="9" r:id="rId9"/>
    <sheet name="kap.0604" sheetId="10" r:id="rId10"/>
    <sheet name="kap.0608,0621,0625" sheetId="11" r:id="rId11"/>
    <sheet name="kap.0725" sheetId="12" r:id="rId12"/>
    <sheet name="kap.0413,0613,0813" sheetId="13" r:id="rId13"/>
    <sheet name="kap.0801,0811,0821,0827" sheetId="14" r:id="rId14"/>
    <sheet name="kap 0912" sheetId="15" r:id="rId15"/>
    <sheet name="kap. 0900,0901,0920" sheetId="16" r:id="rId16"/>
    <sheet name="kap 0924,0921" sheetId="17" r:id="rId17"/>
    <sheet name="kap 0925,0926" sheetId="18" r:id="rId18"/>
    <sheet name="kap.1000,1012" sheetId="19" r:id="rId19"/>
  </sheets>
  <definedNames>
    <definedName name="_xlnm.Print_Area" localSheetId="0">'kap 0100,0127,0129'!$A$1:$J$29</definedName>
    <definedName name="_xlnm.Print_Area" localSheetId="14">'kap 0912'!$A$1:$J$46</definedName>
    <definedName name="_xlnm.Print_Area" localSheetId="16">'kap 0924,0921'!$A$1:$J$29</definedName>
    <definedName name="_xlnm.Print_Area" localSheetId="17">'kap 0925,0926'!$A$1:$G$35</definedName>
    <definedName name="_xlnm.Print_Area" localSheetId="2">'kap. 0302, 0321'!$A$1:$M$20</definedName>
    <definedName name="_xlnm.Print_Area" localSheetId="8">'kap. 0513, 0525'!$A$1:$J$26</definedName>
    <definedName name="_xlnm.Print_Area" localSheetId="15">'kap. 0900,0901,0920'!$A$1:$M$58</definedName>
    <definedName name="_xlnm.Print_Area" localSheetId="4">'kap.0400,0420,0421'!$A$1:$M$45</definedName>
    <definedName name="_xlnm.Print_Area" localSheetId="12">'kap.0413,0613,0813'!$A$1:$M$39</definedName>
    <definedName name="_xlnm.Print_Area" localSheetId="5">'kap.05 (1)'!$A$1:$V$157</definedName>
    <definedName name="_xlnm.Print_Area" localSheetId="7">'kap.0505,0519,0520'!$A$1:$M$52</definedName>
    <definedName name="_xlnm.Print_Area" localSheetId="9">'kap.0604'!$A$1:$Y$39</definedName>
    <definedName name="_xlnm.Print_Area" localSheetId="10">'kap.0608,0621,0625'!$A$1:$V$59</definedName>
    <definedName name="_xlnm.Print_Area" localSheetId="13">'kap.0801,0811,0821,0827'!$A$1:$J$33</definedName>
    <definedName name="_xlnm.Print_Area" localSheetId="18">'kap.1000,1012'!$A$1:$M$19</definedName>
  </definedNames>
  <calcPr fullCalcOnLoad="1"/>
</workbook>
</file>

<file path=xl/sharedStrings.xml><?xml version="1.0" encoding="utf-8"?>
<sst xmlns="http://schemas.openxmlformats.org/spreadsheetml/2006/main" count="1291" uniqueCount="483">
  <si>
    <t>Skut.</t>
  </si>
  <si>
    <t>Pohřebnictví</t>
  </si>
  <si>
    <t>Bytové hospodářství</t>
  </si>
  <si>
    <t>§ 3635</t>
  </si>
  <si>
    <t xml:space="preserve">Ú H R N </t>
  </si>
  <si>
    <t>SR</t>
  </si>
  <si>
    <t>UR</t>
  </si>
  <si>
    <t>5136-Knihy</t>
  </si>
  <si>
    <t>5169-Nákup služeb</t>
  </si>
  <si>
    <t>VÝDAJE  CELKEM</t>
  </si>
  <si>
    <t>§ 3723</t>
  </si>
  <si>
    <t>§ 3724</t>
  </si>
  <si>
    <t>§ 3729</t>
  </si>
  <si>
    <t>§ 3749</t>
  </si>
  <si>
    <t>Zneškod. nebezp. odpadu</t>
  </si>
  <si>
    <t>Ost. nákl.  s  odp.</t>
  </si>
  <si>
    <t>Výdaje celkem</t>
  </si>
  <si>
    <t>ÚHRN</t>
  </si>
  <si>
    <t>5164 - Nájemné</t>
  </si>
  <si>
    <t>Doprava</t>
  </si>
  <si>
    <t>VÝDAJE CELKEM</t>
  </si>
  <si>
    <t>§ 3111</t>
  </si>
  <si>
    <t>§ 3113</t>
  </si>
  <si>
    <t>Ú H R N</t>
  </si>
  <si>
    <t>Mateřské školy</t>
  </si>
  <si>
    <t>Základní školy</t>
  </si>
  <si>
    <t xml:space="preserve">SR </t>
  </si>
  <si>
    <t>5137 - Drobný hmotný majetek</t>
  </si>
  <si>
    <t>5139 - Nákup materiálu</t>
  </si>
  <si>
    <t>5162 - Služby telekomunikací</t>
  </si>
  <si>
    <t>5166 - Právní služby</t>
  </si>
  <si>
    <t>5167 - Sl. školení a vzdělávání</t>
  </si>
  <si>
    <t>5169 - Nákup služeb</t>
  </si>
  <si>
    <t>5171 - Opravy a udržování</t>
  </si>
  <si>
    <t>5172 - Programové vybavení</t>
  </si>
  <si>
    <t>5173 - Cestovné tuzem. a zahr.</t>
  </si>
  <si>
    <t>6125 - Výpočetní technika</t>
  </si>
  <si>
    <t>§ 3513</t>
  </si>
  <si>
    <t>§ 3541</t>
  </si>
  <si>
    <t>§ 3523</t>
  </si>
  <si>
    <t xml:space="preserve"> LSPP</t>
  </si>
  <si>
    <t>5173-Cestovné</t>
  </si>
  <si>
    <t>§ 3539</t>
  </si>
  <si>
    <t xml:space="preserve"> Jesle</t>
  </si>
  <si>
    <t>VÝDAJE   CELKEM</t>
  </si>
  <si>
    <t>§ 4319</t>
  </si>
  <si>
    <t>5173 - Cestovné</t>
  </si>
  <si>
    <t>5175 - Pohoštění</t>
  </si>
  <si>
    <t>§ 4329</t>
  </si>
  <si>
    <t>§ 4349</t>
  </si>
  <si>
    <t>§ 3319</t>
  </si>
  <si>
    <t>§ 3322</t>
  </si>
  <si>
    <t>§ 3349</t>
  </si>
  <si>
    <t>§ 3392</t>
  </si>
  <si>
    <t>§ 3399</t>
  </si>
  <si>
    <t>Zájmová činnost</t>
  </si>
  <si>
    <t>§ 5311</t>
  </si>
  <si>
    <t>§ 6112</t>
  </si>
  <si>
    <t>5161 - Služby pošt</t>
  </si>
  <si>
    <t>Činnost místní správy</t>
  </si>
  <si>
    <t>§ 6320</t>
  </si>
  <si>
    <t>§ 6399</t>
  </si>
  <si>
    <t>§  6409</t>
  </si>
  <si>
    <t xml:space="preserve"> Protidrogová politika</t>
  </si>
  <si>
    <t xml:space="preserve"> Nemocnice Třebotov</t>
  </si>
  <si>
    <t>Záležitosti kultury</t>
  </si>
  <si>
    <t>Obnova kult. památek</t>
  </si>
  <si>
    <t>§ 3745</t>
  </si>
  <si>
    <t>§ 3745/5</t>
  </si>
  <si>
    <t>Veřejná zeleň</t>
  </si>
  <si>
    <t>Péče o vzhled obcí</t>
  </si>
  <si>
    <t>5032-Zdravotní pojištění</t>
  </si>
  <si>
    <t>Nebytové hospodářství</t>
  </si>
  <si>
    <t>5492-Dary obyvatelstvu</t>
  </si>
  <si>
    <t>§ 4181</t>
  </si>
  <si>
    <t>§ 4182</t>
  </si>
  <si>
    <t>§ 4183</t>
  </si>
  <si>
    <t>§ 4186</t>
  </si>
  <si>
    <t>Soc.péče zdr.postiženým</t>
  </si>
  <si>
    <t>Soc.péče ostat.skup.ob.</t>
  </si>
  <si>
    <t>Místní správa</t>
  </si>
  <si>
    <t>Zastupitelstva obcí</t>
  </si>
  <si>
    <t>5175-Pohoštění</t>
  </si>
  <si>
    <t>5175 - Pohoštění a dary</t>
  </si>
  <si>
    <t>§ 3699</t>
  </si>
  <si>
    <t>Ost.zálež.bydlení,kom.služeb</t>
  </si>
  <si>
    <t>6130 - Pozemky</t>
  </si>
  <si>
    <t>6121-Budovy, stavby</t>
  </si>
  <si>
    <t>5194-Věcné dary</t>
  </si>
  <si>
    <t>kapitola 06 Kultura          podkapitola 0604 Kultura</t>
  </si>
  <si>
    <t>kapitola 06 Kultura podkapitola 0608 Občansko správní činnost</t>
  </si>
  <si>
    <t>Odbor občansko správní</t>
  </si>
  <si>
    <t>kapitola 06 Kultura podkapitola 0621 Investice kultura</t>
  </si>
  <si>
    <t>5171-Opravy a udržování</t>
  </si>
  <si>
    <t>5139-Nákup materiálu</t>
  </si>
  <si>
    <t>Bezpečnost a veřejný pořádek</t>
  </si>
  <si>
    <t>Jesle</t>
  </si>
  <si>
    <t>5011-Platy zaměstnanců</t>
  </si>
  <si>
    <t>Ozdravování zvířat</t>
  </si>
  <si>
    <t>Ochrana druhů a stanov.</t>
  </si>
  <si>
    <t>Ostatní činnosti</t>
  </si>
  <si>
    <t>5137 - DHM</t>
  </si>
  <si>
    <t>5151 - Voda</t>
  </si>
  <si>
    <t>5154 - El. energie</t>
  </si>
  <si>
    <t>6121 - Budovy, stavby</t>
  </si>
  <si>
    <t>6122 - Stroje, zařízení</t>
  </si>
  <si>
    <t xml:space="preserve">§ 2212 </t>
  </si>
  <si>
    <t>Úhrn</t>
  </si>
  <si>
    <t xml:space="preserve">§ 3612 </t>
  </si>
  <si>
    <t>Ú h r n</t>
  </si>
  <si>
    <t xml:space="preserve">§ 3613 </t>
  </si>
  <si>
    <t>5153 - Plyn</t>
  </si>
  <si>
    <t>5154 - Elektrická energie</t>
  </si>
  <si>
    <t>6121 - Budovy, haly</t>
  </si>
  <si>
    <t xml:space="preserve">§ 3632 </t>
  </si>
  <si>
    <t>5192 - Neinvestiční příspěvek</t>
  </si>
  <si>
    <t xml:space="preserve">§ 6171 </t>
  </si>
  <si>
    <t>5038 - Ostatní povinné pojištění</t>
  </si>
  <si>
    <t>5136 - Knihy</t>
  </si>
  <si>
    <t>5156 - Pohonné hmoty</t>
  </si>
  <si>
    <t>5162 - Telefonní poplatky</t>
  </si>
  <si>
    <t>5166 - Konzultační, porad. a právní služby</t>
  </si>
  <si>
    <t>5168 - Služby zpracování dat</t>
  </si>
  <si>
    <t>5178 - Nájem, leasing</t>
  </si>
  <si>
    <t xml:space="preserve">5179 - Ošatné </t>
  </si>
  <si>
    <t>5361 - Nákup kolků</t>
  </si>
  <si>
    <t>5362 - Platby daní a poplatků</t>
  </si>
  <si>
    <t>6123 - Dopravní prostředky</t>
  </si>
  <si>
    <t>§ 6171</t>
  </si>
  <si>
    <t>5167 - Služby školení</t>
  </si>
  <si>
    <t>Místní zastupitelské orgány</t>
  </si>
  <si>
    <t>5194 - Dary</t>
  </si>
  <si>
    <t>6121 - Budovy, haly, stavby</t>
  </si>
  <si>
    <t>5179 - Ošatné</t>
  </si>
  <si>
    <t>Podpora indiv. byt. výstavby</t>
  </si>
  <si>
    <t>6121 - Budovy, haly a stavby</t>
  </si>
  <si>
    <t>kapitola 01 podkapitola 0127 Ostatní rozvoj bydlení a bytového hospodářství</t>
  </si>
  <si>
    <t>§ 3611</t>
  </si>
  <si>
    <t>Kapitola 05 Sociální věci a zdravotnictví,                         podkapitola 0519 Jeselská zařízení</t>
  </si>
  <si>
    <t>§ 3419</t>
  </si>
  <si>
    <t>Tělovýchovná činnost</t>
  </si>
  <si>
    <t>§ 3511</t>
  </si>
  <si>
    <t>§ 3429</t>
  </si>
  <si>
    <t>§ 3231</t>
  </si>
  <si>
    <t>Základní umělecké školy</t>
  </si>
  <si>
    <t>5410 - Sociální dávky</t>
  </si>
  <si>
    <t>6121 - Podílové domy</t>
  </si>
  <si>
    <t>kapitola 02 podkapitola 0202 - Životní prostředí</t>
  </si>
  <si>
    <t>§ 1014</t>
  </si>
  <si>
    <t>§ 3741</t>
  </si>
  <si>
    <t>na zvláštní pomůcky</t>
  </si>
  <si>
    <t>na úpravu bytu</t>
  </si>
  <si>
    <t>na individuální dopravu</t>
  </si>
  <si>
    <t>kapitola 05 Sociální věci                                  0500 Zdravotnictví</t>
  </si>
  <si>
    <t>ZZ Smíchov</t>
  </si>
  <si>
    <t xml:space="preserve">kapitola 07 Bezpečnost a veřejný pořádek               0725 Bezpečnost a veřejný pořádek                 </t>
  </si>
  <si>
    <t>kapitola 08 Bytové hospodářství
podkapitola 0827 - Obchodní aktivity</t>
  </si>
  <si>
    <t>kapitola 09 Místní správa a zastupitelstva obcí
podkapitola 0912 - Správa služeb</t>
  </si>
  <si>
    <t>kapitola 09 Místní správa a zastupitelstva obcí
podkapitola 0920 - Mzdové výdaje</t>
  </si>
  <si>
    <t>§ 4185</t>
  </si>
  <si>
    <t>na provoz MV</t>
  </si>
  <si>
    <t>§ 4184</t>
  </si>
  <si>
    <t>na zakoupení a úpravu MV</t>
  </si>
  <si>
    <t>6122 - Stroje, přístroje</t>
  </si>
  <si>
    <t>§ 3149</t>
  </si>
  <si>
    <t>5169 - Nákup ostatních služeb</t>
  </si>
  <si>
    <t>§  6402</t>
  </si>
  <si>
    <t>5163 - Služby peněžních ústavů</t>
  </si>
  <si>
    <t>5182 - Poskytované zálohy vlastní pokladně</t>
  </si>
  <si>
    <t>5331 - Neinvinvestiční příspěvky</t>
  </si>
  <si>
    <t>5331 - Neinvestiční transfery státnímu rozpočtu</t>
  </si>
  <si>
    <t>5339 - Neinvestiční příspěvky ostatním příspěvkovým org.</t>
  </si>
  <si>
    <t>5139 - Nákup mat.</t>
  </si>
  <si>
    <t>5171 - Opravy a udrž.</t>
  </si>
  <si>
    <t>5194 - Věcné dary</t>
  </si>
  <si>
    <t>5131 - Potraviny</t>
  </si>
  <si>
    <t>5175 - Pohoštění,dary</t>
  </si>
  <si>
    <t>5177 - nákup uměl. předm.</t>
  </si>
  <si>
    <t>5213 - Neinvestiční dotace</t>
  </si>
  <si>
    <t>5909 - Ostat. neinv. výdaje</t>
  </si>
  <si>
    <t>6322 - Invest.dotace o.s.</t>
  </si>
  <si>
    <t>5019-Ostatní platy</t>
  </si>
  <si>
    <t>5021-OOV</t>
  </si>
  <si>
    <t>5024-Odstupné</t>
  </si>
  <si>
    <t>5031-Sociální zabezpečení</t>
  </si>
  <si>
    <t>5038-Ostatní povinné pojistné</t>
  </si>
  <si>
    <t>5039-Ostatní povinné pojistné</t>
  </si>
  <si>
    <t>5179-Ostatní nákupy</t>
  </si>
  <si>
    <t>5429-Náhrady plac. obyvatelstvu</t>
  </si>
  <si>
    <t>5163-Služ.peněž.ústavů</t>
  </si>
  <si>
    <t>5901-Nespecifik.rezervy</t>
  </si>
  <si>
    <t>5909-Ostatní neinvestiční výdaje</t>
  </si>
  <si>
    <t>§ 3121</t>
  </si>
  <si>
    <t>Gymnázia</t>
  </si>
  <si>
    <t>kapitola 09 Místní správa a zastupitelstva obcí
podkapitola 0924 - Informatika</t>
  </si>
  <si>
    <t>Informatika</t>
  </si>
  <si>
    <t>6111- Programové vybavení</t>
  </si>
  <si>
    <t>Kap.10 Ostatní činnosti - 
podkapitola 1012 - Správa služeb</t>
  </si>
  <si>
    <t>§ 3114</t>
  </si>
  <si>
    <t>Speciální základní školy</t>
  </si>
  <si>
    <t>5331 - Neinvestiční přís. zříze.</t>
  </si>
  <si>
    <t>5531 - Pěněžní dary do zahraničí</t>
  </si>
  <si>
    <t>5166 - Konzultace</t>
  </si>
  <si>
    <t>5166 - Konzul.porad.služby</t>
  </si>
  <si>
    <t>Ostatní záležitosti kultury</t>
  </si>
  <si>
    <t>5164-Nájemné</t>
  </si>
  <si>
    <t>§3613</t>
  </si>
  <si>
    <t>5163-Služby peněžních ústavů</t>
  </si>
  <si>
    <t>5136-Knihy,učeb.pomůcky,tisk</t>
  </si>
  <si>
    <t>kap. 040 Školství
podkapitola 0400 školství</t>
  </si>
  <si>
    <t>5339 - Neinvestiční příspěvky ostat.příspěvkovým org.</t>
  </si>
  <si>
    <t>5133 - Léky</t>
  </si>
  <si>
    <t>5151 - Vodné,stočné</t>
  </si>
  <si>
    <t>5152 - Pára</t>
  </si>
  <si>
    <t>5156 - Pohon.hmoty</t>
  </si>
  <si>
    <t>5162 - Telefoní poplatky</t>
  </si>
  <si>
    <t>5011 - Platy zaměstnanců</t>
  </si>
  <si>
    <t>5021 - Ostatní osobní výdaje</t>
  </si>
  <si>
    <t>5031 - Sociální pojištění</t>
  </si>
  <si>
    <t>5032 - Zdravotní pojištění</t>
  </si>
  <si>
    <t>5499 - Ostat. neinv. transf. ob.</t>
  </si>
  <si>
    <t>5134 - Prádlo, oděvy</t>
  </si>
  <si>
    <t>5212 - Neinv. dot. fyz. os.</t>
  </si>
  <si>
    <t>5219 - Ost. neinv. dotace</t>
  </si>
  <si>
    <t xml:space="preserve">5493 - Účel. neinv. transf. </t>
  </si>
  <si>
    <r>
      <t>kapitola 09 
podkapitola 0901- Odměna pěstouna</t>
    </r>
    <r>
      <rPr>
        <sz val="11"/>
        <rFont val="Times New Roman"/>
        <family val="1"/>
      </rPr>
      <t xml:space="preserve">                                       </t>
    </r>
  </si>
  <si>
    <r>
      <t>kapitola 08 Bytové hospodářství
podkapitola 0801 Pohřebnictví</t>
    </r>
    <r>
      <rPr>
        <sz val="11"/>
        <rFont val="Times New Roman"/>
        <family val="1"/>
      </rPr>
      <t xml:space="preserve">     </t>
    </r>
  </si>
  <si>
    <r>
      <t>kapitola 08 Bytové hospodářství
podkapitola 0811 - Správa bytů</t>
    </r>
    <r>
      <rPr>
        <sz val="11"/>
        <rFont val="Times New Roman"/>
        <family val="1"/>
      </rPr>
      <t xml:space="preserve">     </t>
    </r>
  </si>
  <si>
    <r>
      <t xml:space="preserve">§ </t>
    </r>
    <r>
      <rPr>
        <sz val="11"/>
        <rFont val="Times New Roman"/>
        <family val="1"/>
      </rPr>
      <t>3412</t>
    </r>
  </si>
  <si>
    <t>Kap.10
podkapitola 1000 Ostatní činnosti</t>
  </si>
  <si>
    <t>5167-Školení a vzdělávání</t>
  </si>
  <si>
    <t>531</t>
  </si>
  <si>
    <t>§ 5272</t>
  </si>
  <si>
    <t xml:space="preserve">Zaříz. souvis. s výchovou </t>
  </si>
  <si>
    <t>5162 - Služby telekom.</t>
  </si>
  <si>
    <t>5167 - Služby školení a vzdělává.</t>
  </si>
  <si>
    <t>5169 - Nákup otatních služeb</t>
  </si>
  <si>
    <t>5162 - Služby telekomunikací a radiost.</t>
  </si>
  <si>
    <t>Činnost krizového řízení</t>
  </si>
  <si>
    <t>kapitola 06 Kultura podkapitola 0625 Kancelář městské části</t>
  </si>
  <si>
    <t>kapitola 09 Místní správa a zastupitelstva obcí
podkapitola 0925 - Zastupitelstva obcí</t>
  </si>
  <si>
    <t>Finanční operace</t>
  </si>
  <si>
    <t>Rezerva</t>
  </si>
  <si>
    <t>Pojištění  motorových vozidel</t>
  </si>
  <si>
    <t>Finanční vypořádání minulých let</t>
  </si>
  <si>
    <r>
      <t>6121- B</t>
    </r>
    <r>
      <rPr>
        <sz val="12"/>
        <rFont val="Times New Roman"/>
        <family val="1"/>
      </rPr>
      <t>udovy, haly, stavby</t>
    </r>
  </si>
  <si>
    <t>kapitola 08 Bytové hospodářství
podkapitola 0821 - Investice byt.hospodářství</t>
  </si>
  <si>
    <t>5166 - Konzult., porad.a práv.sl.</t>
  </si>
  <si>
    <t>5166 - Konzul. porad.a práv.sl.</t>
  </si>
  <si>
    <t>5031 - Sociální zabezpečení</t>
  </si>
  <si>
    <t>Kulturní činnost</t>
  </si>
  <si>
    <t>5172-Programové vybavení</t>
  </si>
  <si>
    <t>5213 - Neinv.transf.nefin.podn.subj.</t>
  </si>
  <si>
    <t>5909 - Ostatní neinvest.výdaje</t>
  </si>
  <si>
    <t>kapitola 09 Místní správa a zastupitelstva obcí
podkapitola 0900 - Mzdové výdaje</t>
  </si>
  <si>
    <t>kapitola 04 Školství
podkapitola 0421 - Investice - školství</t>
  </si>
  <si>
    <t>kapitola 04 Školství
podkapitola 
0413 - Opravy a udržování</t>
  </si>
  <si>
    <r>
      <t>kapitola 08 Bytové hospodářství
podkapitola
0813 - Správa majetku</t>
    </r>
    <r>
      <rPr>
        <sz val="11"/>
        <rFont val="Times New Roman"/>
        <family val="1"/>
      </rPr>
      <t xml:space="preserve">     </t>
    </r>
  </si>
  <si>
    <t>Kapitola 06  podkapitola 
0613 - Opravy a udržování - kultura</t>
  </si>
  <si>
    <t>kapitola 06 - Kultura podkapitola 
0624 - Internet pro veřejnost</t>
  </si>
  <si>
    <t>Sociální fond</t>
  </si>
  <si>
    <t>Ostatní záležit. bydlení, kom. služeb a územního rozvoje</t>
  </si>
  <si>
    <t xml:space="preserve">
Tabulka č.15
v tis.Kč</t>
  </si>
  <si>
    <t>Tabulka č.28
v tis.Kč</t>
  </si>
  <si>
    <t>5192 - Náhrady</t>
  </si>
  <si>
    <t>§ 3314</t>
  </si>
  <si>
    <t>§ 3317</t>
  </si>
  <si>
    <t>Knihovnická činnost</t>
  </si>
  <si>
    <t>Výstavní činnost</t>
  </si>
  <si>
    <t>§ 2141</t>
  </si>
  <si>
    <t>Vnitřní obchod</t>
  </si>
  <si>
    <t>6127 - Umělecká díla a předm.</t>
  </si>
  <si>
    <t>5221-Neinv.transf.obec.pr.sp.</t>
  </si>
  <si>
    <t>5166-Konzult.,porad.a právní služby</t>
  </si>
  <si>
    <t>5213-Neinvestiční transfery</t>
  </si>
  <si>
    <t>5222-Neinvestiční transfery</t>
  </si>
  <si>
    <t>5229-Neinvestiční transfery</t>
  </si>
  <si>
    <t>5339-Neinvestič.přísp.ost.přísp.org.</t>
  </si>
  <si>
    <t>5494-Neinv.transfery obyvatelstvu</t>
  </si>
  <si>
    <t>5137-Drobný hmotný dlouhod.maj.</t>
  </si>
  <si>
    <t>5212-Neinvestiční transfery</t>
  </si>
  <si>
    <t>6127-Umělecká díla a předměty</t>
  </si>
  <si>
    <t>Ost.zál.sdělovacích.prostř.</t>
  </si>
  <si>
    <t>Ostatní tělovýchovná činnost</t>
  </si>
  <si>
    <t>5229 - Neinvestiční transfery</t>
  </si>
  <si>
    <t xml:space="preserve">5171 - Opravy a udržování </t>
  </si>
  <si>
    <t>kapitola 04 Školství
podkapitola 0400 - JPD 3</t>
  </si>
  <si>
    <t xml:space="preserve">Základní školy </t>
  </si>
  <si>
    <t xml:space="preserve">5136 - Knihy, učební pomůcky </t>
  </si>
  <si>
    <t>5139 - Nákup materiálu j.n.</t>
  </si>
  <si>
    <t>5151 - Studená voda</t>
  </si>
  <si>
    <t>kapitola 04 Školství
podkapitola 0420 - Mzdové výdaje - JPD 3</t>
  </si>
  <si>
    <t>5134 - Prádlo, oděv a obuv</t>
  </si>
  <si>
    <t>5363 - Úhrady sankcí jiným rozp.</t>
  </si>
  <si>
    <t>5221 - Neinv.transfery</t>
  </si>
  <si>
    <t xml:space="preserve"> </t>
  </si>
  <si>
    <t>§ 3421</t>
  </si>
  <si>
    <t>Využití volného času dětí a mládeže</t>
  </si>
  <si>
    <t>6119 - Ost. nákup DHM</t>
  </si>
  <si>
    <t>§ 2221</t>
  </si>
  <si>
    <t>kapitola 05 Sociální věci a zdravotnictví
podkapitola 0500 - Sociální věci (tabulaka A)</t>
  </si>
  <si>
    <t>Dávky pomoci v hmotné nouzi</t>
  </si>
  <si>
    <t>Dávky zdravotně postiženým občanům</t>
  </si>
  <si>
    <t>§ 4171</t>
  </si>
  <si>
    <t>§ 4172</t>
  </si>
  <si>
    <t>§ 4173</t>
  </si>
  <si>
    <t>§ 4177</t>
  </si>
  <si>
    <t>§ 4179</t>
  </si>
  <si>
    <t>Příspěvek na živobytí</t>
  </si>
  <si>
    <t>Doplatek na bydlení</t>
  </si>
  <si>
    <t>Mimořádná okam. pomoc</t>
  </si>
  <si>
    <t>Mimořádná okam. pomoc osobám ohroženým soc. vyloučením</t>
  </si>
  <si>
    <t>Ost. dávky sociální pomoci</t>
  </si>
  <si>
    <t>Při péči o osobu blízkou</t>
  </si>
  <si>
    <t>5136 - Knihy, učební pomůcky a tisk</t>
  </si>
  <si>
    <t>5162 - Služby radiokomunikací a telekom.</t>
  </si>
  <si>
    <t>5167 - Služby školení a vzdělávání</t>
  </si>
  <si>
    <t>5213 - neivestiční transfery nef. podnikatel subjektům - pr. os.</t>
  </si>
  <si>
    <t>5222  - Neninvestiční transfery o. s.</t>
  </si>
  <si>
    <t>5223 - Neinvestiční transfery církvím a náboženským spol.</t>
  </si>
  <si>
    <t>6351 - Investiční transfery zříz.PO</t>
  </si>
  <si>
    <t>6359 - Investiční transfery ostat.PO</t>
  </si>
  <si>
    <t>§ 4189</t>
  </si>
  <si>
    <t>§ 4195</t>
  </si>
  <si>
    <t>Ost. dávky zdr. pos. občan.</t>
  </si>
  <si>
    <t>Příspěvěk na péči</t>
  </si>
  <si>
    <t>kapitola 05 Sociální věci a zdravotnictví, podkapitola 0500 - Sociální věci (tabulaka A)</t>
  </si>
  <si>
    <t>Ostatní soc. péče a pom. dětem a mládeži</t>
  </si>
  <si>
    <t>5213 - neivest. transfery nef. podnikatel subjektům - pr. os.</t>
  </si>
  <si>
    <t>VÝDAJE CELKEM A</t>
  </si>
  <si>
    <t>kapitola 05 Sociální věci a zdravotnictví, podkapitola 0500 - Sociální věci (tabulka B)</t>
  </si>
  <si>
    <t>§ 4357</t>
  </si>
  <si>
    <t>§ 4379</t>
  </si>
  <si>
    <t>§ 4399</t>
  </si>
  <si>
    <t>Domovy</t>
  </si>
  <si>
    <t>ostatní služby</t>
  </si>
  <si>
    <t>ostatní záležitosti soc. věcí</t>
  </si>
  <si>
    <t>VÝDAJE CELKEM B</t>
  </si>
  <si>
    <t>VÝDAJE CELKEM  A+B</t>
  </si>
  <si>
    <t>5492 - Dary obyvatelstvu</t>
  </si>
  <si>
    <t>6122 - Budovy, haly a stavby</t>
  </si>
  <si>
    <t>6351 - In.transf. zřízením PO</t>
  </si>
  <si>
    <t>6359 - In. transf. ostatním PO</t>
  </si>
  <si>
    <t>5133 - Léky a zdravotnický m.</t>
  </si>
  <si>
    <t>5154 - Prádlo, oděv a obuv</t>
  </si>
  <si>
    <t>Kapitola 05 Sociální věci a zdravotnictví,                         podkapitola 0520 Odbor personální a mzdový</t>
  </si>
  <si>
    <t>§ 3549</t>
  </si>
  <si>
    <t>Ostatní speciální zdr. péče</t>
  </si>
  <si>
    <t>6122 - Stroje, přístroje a zařízení</t>
  </si>
  <si>
    <t>5137 - Drobný hmotný dl. majetek</t>
  </si>
  <si>
    <t>Kapitola 05 Sociální věci a zdravotnictví,                         podkapitola 0525 Prevence kriminality</t>
  </si>
  <si>
    <t xml:space="preserve">§ 3549 </t>
  </si>
  <si>
    <t xml:space="preserve">kapitola 05,                
podkapitola 0505 Městská zeleň                                    </t>
  </si>
  <si>
    <t>5222 - Neinves. transfery o. s. - granty</t>
  </si>
  <si>
    <t>5229 - Os. nein. transfery nez. - granty</t>
  </si>
  <si>
    <t>5332 - Nein. transfery vysokým š. - granty</t>
  </si>
  <si>
    <t>5339 - Nein. příspěvky ost. přís. org. - granty</t>
  </si>
  <si>
    <t>5493 - Účelové nein. transfery nep. f. o. - granty</t>
  </si>
  <si>
    <r>
      <t>5154</t>
    </r>
    <r>
      <rPr>
        <b/>
        <sz val="14"/>
        <rFont val="Times New Roman CE"/>
        <family val="1"/>
      </rPr>
      <t xml:space="preserve"> - </t>
    </r>
    <r>
      <rPr>
        <sz val="14"/>
        <rFont val="Times New Roman CE"/>
        <family val="1"/>
      </rPr>
      <t>Elektrická energie</t>
    </r>
  </si>
  <si>
    <r>
      <t>kapitola 09 Místní správa a zastupitelstva obcí
podkapitola 0926 - Sociální fond</t>
    </r>
    <r>
      <rPr>
        <sz val="12"/>
        <rFont val="Times New Roman"/>
        <family val="1"/>
      </rPr>
      <t xml:space="preserve">                                   </t>
    </r>
  </si>
  <si>
    <t>5499 - Ostatní neinv.transféry obyvatelstvu</t>
  </si>
  <si>
    <t>5660 - Neinv. půjčené prostř.obyvatelstvu</t>
  </si>
  <si>
    <r>
      <t>kapitola 09 
podkapitola 0921- Investice místní správa</t>
    </r>
    <r>
      <rPr>
        <sz val="12"/>
        <rFont val="Times New Roman"/>
        <family val="1"/>
      </rPr>
      <t xml:space="preserve">                                       </t>
    </r>
  </si>
  <si>
    <t>kapitola 05 Sociální věci a zdravotnictví
podkapitola 0500 - Sociální věci (tabulka A)</t>
  </si>
  <si>
    <t>Tabulka č.25
v tis.Kč</t>
  </si>
  <si>
    <t>Tabulka č.29
v tis.Kč</t>
  </si>
  <si>
    <r>
      <t xml:space="preserve">kapitola 03  Doprava, podkapitola 0302 - Doprava  </t>
    </r>
    <r>
      <rPr>
        <sz val="11"/>
        <rFont val="Times New Roman"/>
        <family val="1"/>
      </rPr>
      <t xml:space="preserve">                                       </t>
    </r>
  </si>
  <si>
    <t>kapitola 06 Kultura podkapitola 0620 Kultura - mzdové výdaje</t>
  </si>
  <si>
    <t xml:space="preserve">Kapitola 05 podkapitola
0513 Zdravotnictví - Opravy a udržování  </t>
  </si>
  <si>
    <t>Silnice</t>
  </si>
  <si>
    <t>5166 - Konzultační, poradenské a právní služby</t>
  </si>
  <si>
    <t>5222 - Neinvestiční transfery o. s.</t>
  </si>
  <si>
    <t>Sběr a svoz ostatních odpadů</t>
  </si>
  <si>
    <t xml:space="preserve">kapitola 02 Životní prostředí, podkapitola 0205 - Městská zeleň </t>
  </si>
  <si>
    <t>5139 - Nákup materiálu jinde nezařazený</t>
  </si>
  <si>
    <t>PODROBNÝ ROZBOR ZA ROK 2008</t>
  </si>
  <si>
    <t>§ 2232</t>
  </si>
  <si>
    <t>5213 - Neivestiční transfery nef. podnikatel subjektům - pr. os.</t>
  </si>
  <si>
    <t>5137 - Drobný h. dl. majetek</t>
  </si>
  <si>
    <t>5167 - Služby školení a vzdělá.</t>
  </si>
  <si>
    <t>Provoz vnitrozemské plavby</t>
  </si>
  <si>
    <t>5136 - Knihy, učební p. a tisk</t>
  </si>
  <si>
    <t>5139 - Nákup materiálu j. n.</t>
  </si>
  <si>
    <t>5222 - Neinvest. transfery o. s.</t>
  </si>
  <si>
    <t>5221 - Neinvestiční tran. o. p. s.</t>
  </si>
  <si>
    <t>5223 - Neinvestiční tran. c. n. s.</t>
  </si>
  <si>
    <t>Ostatní speciální zdrav.  péče</t>
  </si>
  <si>
    <t>§ 3589</t>
  </si>
  <si>
    <t>Ostatní výzkum a vývoj ve zdr.</t>
  </si>
  <si>
    <t>5339 - Neinvestiční přís. os. p. o.</t>
  </si>
  <si>
    <t>5222 - Neninvestiční transfery o. s.</t>
  </si>
  <si>
    <t>§ 4356</t>
  </si>
  <si>
    <t>Denní stacionáře a centra denních služeb</t>
  </si>
  <si>
    <t>5339 - Neinvestiční příspěvky ostat. příspěvkovým org.</t>
  </si>
  <si>
    <t>5212 - neivest. transfery nef. podnikatel subjektům - pr. os.</t>
  </si>
  <si>
    <t>5213 - Neinvestiční transfery nef. pod. subjektům-f. osobám</t>
  </si>
  <si>
    <t>5221 - Neinvestiční transfery obecně pro. společnostem</t>
  </si>
  <si>
    <t>5221 - Neinvestiční transfery obecně pro. spol. - granty</t>
  </si>
  <si>
    <t>5223 - Neinvestiční tran. církvím a nábožen. spol. - granty</t>
  </si>
  <si>
    <t>6380 - Investiční transfery do zahraničí</t>
  </si>
  <si>
    <t>§ 6221</t>
  </si>
  <si>
    <t>Human. zahra. pomoc přímá</t>
  </si>
  <si>
    <t xml:space="preserve">                      PODROBNÝ ROZBOR ZA ROK 2008</t>
  </si>
  <si>
    <t xml:space="preserve">                   PODROBNÝ ROZBOR ZA ROK 2008</t>
  </si>
  <si>
    <t>5024 - Odstupné</t>
  </si>
  <si>
    <t>5192 - Poskytnuté neinv. příspěvky a náhrady</t>
  </si>
  <si>
    <t>§ 4342</t>
  </si>
  <si>
    <t>Sociální péče a pomoc přistěhovalcům a vybraným etnikům</t>
  </si>
  <si>
    <t>Ost. zájmová činnost</t>
  </si>
  <si>
    <t>Ost. zdravotnická zařízení</t>
  </si>
  <si>
    <t>Ostatní záležitosti sociálních věcí a politiky zaměstnanosti</t>
  </si>
  <si>
    <t xml:space="preserve"> PODROBNÝ  ROZBOR  ZA ROK 2008</t>
  </si>
  <si>
    <t xml:space="preserve">           PODROBNÝ  ROZBOR  ZA  ROK  2008</t>
  </si>
  <si>
    <t>Obnova kult.památek</t>
  </si>
  <si>
    <t xml:space="preserve">                   PODROBNÝ ROZBOR ZA ROK 2008            </t>
  </si>
  <si>
    <t>5511-Neinv.transf.mezinár.org.</t>
  </si>
  <si>
    <t xml:space="preserve">                     PODROBNÝ ROZBOR ZA ROK 2008</t>
  </si>
  <si>
    <t>6129 - Nákup dlouhod.hmot.majetku</t>
  </si>
  <si>
    <t xml:space="preserve">   PODROBNÝ ROZBOR ZA ROK 2008</t>
  </si>
  <si>
    <t>5161-Služby pošt</t>
  </si>
  <si>
    <t>§ 6115</t>
  </si>
  <si>
    <t>Volby do Senátu Parlamentu ČR</t>
  </si>
  <si>
    <t xml:space="preserve">               PODROBNÝ ROZBOR ZA ROK 2008</t>
  </si>
  <si>
    <t xml:space="preserve">§ 6115 </t>
  </si>
  <si>
    <t xml:space="preserve">5191-Zaplacené sankce </t>
  </si>
  <si>
    <t xml:space="preserve">               PODROBNÝ ROZBOR  ZA ROK 2008</t>
  </si>
  <si>
    <t xml:space="preserve">               PODROBNÝ  ROZBOR  ZA ROK 2008</t>
  </si>
  <si>
    <t>Volby do senátu Parlamentu ČR</t>
  </si>
  <si>
    <t>5029-Ost.platy za prov.práci</t>
  </si>
  <si>
    <t>5023-Odm.členů zastup.</t>
  </si>
  <si>
    <t>5176-Účast.popl.na konf.</t>
  </si>
  <si>
    <t>5499-Ost. neinv. transfery obyv.</t>
  </si>
  <si>
    <t>5363-Úhrady sankcí</t>
  </si>
  <si>
    <t>kapitola 01 podkapitola 0129 Kancelář architekta</t>
  </si>
  <si>
    <t>Kancelář architekta</t>
  </si>
  <si>
    <t>5166-Nákup materiálu</t>
  </si>
  <si>
    <t>PODROBNÝ  ROZBOR  ZA  ROK  2008</t>
  </si>
  <si>
    <t>5363-Úhrady sankcí jiným rozpočtům</t>
  </si>
  <si>
    <t>§ 3126</t>
  </si>
  <si>
    <t>Konzervatoře</t>
  </si>
  <si>
    <t>5221 - Neinvest.transfer obecně prospěšným společnostem</t>
  </si>
  <si>
    <t>5223 - Neinvest.transfer církvím</t>
  </si>
  <si>
    <t>5229 - Neinvestiční transfer</t>
  </si>
  <si>
    <t>5213 - Neinvestiční transfer</t>
  </si>
  <si>
    <t>5339 - Neinvestiční příspěvky ostat.org.</t>
  </si>
  <si>
    <t>5212 - Neinvestiční transfer podnik.subj.</t>
  </si>
  <si>
    <t>5222 - Neinvest.transfer obč.sdružením</t>
  </si>
  <si>
    <t>PODROBNÝ ROZBOR  ZA  ROK  2008</t>
  </si>
  <si>
    <t>kapitola 04 Školství
podkapitola 0405 - Investice - městská zeleň</t>
  </si>
  <si>
    <t>§ 3117</t>
  </si>
  <si>
    <t>kapitola 01 podkapitola 0129 Územní rozhodování</t>
  </si>
  <si>
    <t>Územní rozhodování</t>
  </si>
  <si>
    <t>5222 - Neinv.transf.o.s.</t>
  </si>
  <si>
    <t>5223 - Neinv. transf. církvím</t>
  </si>
  <si>
    <t>5225-Neinv.transf.společens.</t>
  </si>
  <si>
    <t>5229 - Neinv.transfery</t>
  </si>
  <si>
    <t>5331 - Neinv. transfery</t>
  </si>
  <si>
    <t>5339 - Neinv.transfery</t>
  </si>
  <si>
    <t>5222 - Neinvestiční transfery</t>
  </si>
  <si>
    <t>5319-Ost.neinv.transfery</t>
  </si>
  <si>
    <t>5229 - Ostatní neinvestiční transfery</t>
  </si>
  <si>
    <t xml:space="preserve">
Tabulka č.12
v tis.Kč </t>
  </si>
  <si>
    <t xml:space="preserve">    Tabulka č.13  
         v tis.Kč</t>
  </si>
  <si>
    <t>Tabulka č.14
v  tis.Kč</t>
  </si>
  <si>
    <t xml:space="preserve">
Tabulka č.16
v tis.Kč</t>
  </si>
  <si>
    <t>Tabulka č. 17/1
         v tis.Kč</t>
  </si>
  <si>
    <t xml:space="preserve">    Tabulka č. 17/3
               v tis.Kč</t>
  </si>
  <si>
    <t xml:space="preserve">
Tabulka č.18
v tis.Kč</t>
  </si>
  <si>
    <t xml:space="preserve">    Tabulka č.20               v tis. Kč</t>
  </si>
  <si>
    <t xml:space="preserve">
Tabulka č.21
v tis.Kč</t>
  </si>
  <si>
    <t>Tabulka č.22
             v tis.Kč</t>
  </si>
  <si>
    <t xml:space="preserve">
Tabulka č.23
v tis.Kč</t>
  </si>
  <si>
    <t>Tabulka č.26
v tis.Kč</t>
  </si>
  <si>
    <t>Tabulka č.27
v tis. Kč</t>
  </si>
  <si>
    <t>Tabulka č.30
v tis.Kč</t>
  </si>
  <si>
    <t xml:space="preserve">    Tabulka č. 17/4
               v tis.Kč</t>
  </si>
  <si>
    <t xml:space="preserve">    Tabulka č.19              
 v tis. Kč</t>
  </si>
  <si>
    <t xml:space="preserve">             PODROBNÝ  ROZBOR  ZA  ROK  2008</t>
  </si>
  <si>
    <t xml:space="preserve">                                                          PODBROBNÝ ROZBOR ZA ROK 2008</t>
  </si>
  <si>
    <t xml:space="preserve">              Tabulka č. 24              v tis.Kč</t>
  </si>
  <si>
    <t xml:space="preserve">              PODROBNÝ ROZBOR ZA ROK 2008</t>
  </si>
  <si>
    <t>kapitola 03  Doprava, 0321
Investice doprava</t>
  </si>
  <si>
    <t>Tabulka č. 17/2
               v tis.Kč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</si>
</sst>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_(* #,##0.000_);_(* \(#,##0.000\);_(* &quot;-&quot;??_);_(@_)"/>
    <numFmt numFmtId="174" formatCode="_(* #,##0.0_);_(* \(#,##0.0\);_(* &quot;-&quot;??_);_(@_)"/>
    <numFmt numFmtId="175" formatCode="#,##0.0"/>
    <numFmt numFmtId="176" formatCode="#\ #,#00"/>
    <numFmt numFmtId="177" formatCode="0.0"/>
    <numFmt numFmtId="178" formatCode="0.0_);\(0.0\)"/>
    <numFmt numFmtId="179" formatCode="#,##0.0_);\(#,##0.0\)"/>
    <numFmt numFmtId="180" formatCode="0_);\(0\)"/>
    <numFmt numFmtId="181" formatCode="#,##0.0_);[Red]\(#,##0.0\)"/>
    <numFmt numFmtId="182" formatCode="0.0%"/>
    <numFmt numFmtId="183" formatCode="#,##0.000"/>
    <numFmt numFmtId="184" formatCode="_-* #,##0.0\ _K_č_-;\-* #,##0.0\ _K_č_-;_-* &quot;-&quot;?\ _K_č_-;_-@_-"/>
    <numFmt numFmtId="185" formatCode="#,##0.0\ _K_č;\-#,##0.0\ _K_č"/>
    <numFmt numFmtId="186" formatCode="#,##0.0\ _K_č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;[Red]#,##0.0"/>
    <numFmt numFmtId="191" formatCode="0.0E+00"/>
    <numFmt numFmtId="192" formatCode="#,##0.00;[Red]#,##0.00"/>
    <numFmt numFmtId="193" formatCode="m/d/yyyy"/>
    <numFmt numFmtId="194" formatCode="0.0000000000"/>
    <numFmt numFmtId="195" formatCode="000\ 00"/>
    <numFmt numFmtId="196" formatCode="&quot;$&quot;#,##0.0"/>
    <numFmt numFmtId="197" formatCode="#,##0.00\ _K_č"/>
    <numFmt numFmtId="198" formatCode="#,##0.0\ &quot;Kč&quot;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b/>
      <sz val="16"/>
      <name val="Times New Roman"/>
      <family val="1"/>
    </font>
    <font>
      <sz val="16"/>
      <name val="Arial CE"/>
      <family val="0"/>
    </font>
    <font>
      <sz val="14"/>
      <name val="Times New Roman CE"/>
      <family val="1"/>
    </font>
    <font>
      <u val="single"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211"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horizontal="right" vertical="center"/>
    </xf>
    <xf numFmtId="175" fontId="24" fillId="0" borderId="11" xfId="0" applyNumberFormat="1" applyFont="1" applyFill="1" applyBorder="1" applyAlignment="1">
      <alignment horizontal="right" vertical="center"/>
    </xf>
    <xf numFmtId="175" fontId="24" fillId="0" borderId="11" xfId="0" applyNumberFormat="1" applyFont="1" applyFill="1" applyBorder="1" applyAlignment="1">
      <alignment vertical="center"/>
    </xf>
    <xf numFmtId="175" fontId="24" fillId="0" borderId="12" xfId="0" applyNumberFormat="1" applyFont="1" applyFill="1" applyBorder="1" applyAlignment="1">
      <alignment vertical="center"/>
    </xf>
    <xf numFmtId="175" fontId="23" fillId="0" borderId="11" xfId="0" applyNumberFormat="1" applyFont="1" applyFill="1" applyBorder="1" applyAlignment="1">
      <alignment horizontal="right" vertical="center"/>
    </xf>
    <xf numFmtId="175" fontId="23" fillId="0" borderId="12" xfId="0" applyNumberFormat="1" applyFont="1" applyFill="1" applyBorder="1" applyAlignment="1">
      <alignment horizontal="right" vertical="center"/>
    </xf>
    <xf numFmtId="175" fontId="24" fillId="0" borderId="12" xfId="0" applyNumberFormat="1" applyFont="1" applyFill="1" applyBorder="1" applyAlignment="1">
      <alignment horizontal="right" vertical="center"/>
    </xf>
    <xf numFmtId="175" fontId="23" fillId="0" borderId="11" xfId="0" applyNumberFormat="1" applyFont="1" applyFill="1" applyBorder="1" applyAlignment="1">
      <alignment vertical="center"/>
    </xf>
    <xf numFmtId="175" fontId="23" fillId="0" borderId="12" xfId="0" applyNumberFormat="1" applyFont="1" applyFill="1" applyBorder="1" applyAlignment="1">
      <alignment vertical="center"/>
    </xf>
    <xf numFmtId="175" fontId="27" fillId="0" borderId="11" xfId="0" applyNumberFormat="1" applyFont="1" applyFill="1" applyBorder="1" applyAlignment="1">
      <alignment vertical="center"/>
    </xf>
    <xf numFmtId="175" fontId="24" fillId="0" borderId="11" xfId="0" applyNumberFormat="1" applyFont="1" applyFill="1" applyBorder="1" applyAlignment="1">
      <alignment horizontal="right" vertical="center"/>
    </xf>
    <xf numFmtId="175" fontId="23" fillId="0" borderId="11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>
      <alignment horizontal="right" vertical="center"/>
    </xf>
    <xf numFmtId="175" fontId="24" fillId="0" borderId="13" xfId="0" applyNumberFormat="1" applyFont="1" applyFill="1" applyBorder="1" applyAlignment="1">
      <alignment horizontal="right" vertical="center"/>
    </xf>
    <xf numFmtId="175" fontId="23" fillId="0" borderId="10" xfId="0" applyNumberFormat="1" applyFont="1" applyFill="1" applyBorder="1" applyAlignment="1">
      <alignment horizontal="right" vertical="center"/>
    </xf>
    <xf numFmtId="175" fontId="23" fillId="0" borderId="13" xfId="0" applyNumberFormat="1" applyFont="1" applyFill="1" applyBorder="1" applyAlignment="1">
      <alignment horizontal="right" vertical="center"/>
    </xf>
    <xf numFmtId="175" fontId="24" fillId="0" borderId="11" xfId="0" applyNumberFormat="1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175" fontId="24" fillId="0" borderId="12" xfId="0" applyNumberFormat="1" applyFont="1" applyFill="1" applyBorder="1" applyAlignment="1">
      <alignment horizontal="right" vertical="center"/>
    </xf>
    <xf numFmtId="175" fontId="23" fillId="0" borderId="12" xfId="0" applyNumberFormat="1" applyFont="1" applyFill="1" applyBorder="1" applyAlignment="1">
      <alignment horizontal="right" vertical="center"/>
    </xf>
    <xf numFmtId="175" fontId="27" fillId="0" borderId="12" xfId="0" applyNumberFormat="1" applyFont="1" applyFill="1" applyBorder="1" applyAlignment="1">
      <alignment vertical="center"/>
    </xf>
    <xf numFmtId="175" fontId="20" fillId="0" borderId="0" xfId="0" applyNumberFormat="1" applyFont="1" applyFill="1" applyBorder="1" applyAlignment="1">
      <alignment horizontal="right" vertical="center" wrapText="1"/>
    </xf>
    <xf numFmtId="175" fontId="33" fillId="0" borderId="14" xfId="0" applyNumberFormat="1" applyFont="1" applyFill="1" applyBorder="1" applyAlignment="1">
      <alignment horizontal="right" vertical="center"/>
    </xf>
    <xf numFmtId="175" fontId="33" fillId="0" borderId="10" xfId="0" applyNumberFormat="1" applyFont="1" applyFill="1" applyBorder="1" applyAlignment="1">
      <alignment horizontal="right" vertical="center"/>
    </xf>
    <xf numFmtId="175" fontId="33" fillId="0" borderId="15" xfId="0" applyNumberFormat="1" applyFont="1" applyFill="1" applyBorder="1" applyAlignment="1">
      <alignment horizontal="right" vertical="center"/>
    </xf>
    <xf numFmtId="175" fontId="33" fillId="0" borderId="11" xfId="0" applyNumberFormat="1" applyFont="1" applyFill="1" applyBorder="1" applyAlignment="1">
      <alignment horizontal="right" vertical="center"/>
    </xf>
    <xf numFmtId="175" fontId="18" fillId="0" borderId="15" xfId="0" applyNumberFormat="1" applyFont="1" applyFill="1" applyBorder="1" applyAlignment="1">
      <alignment horizontal="right" vertical="center"/>
    </xf>
    <xf numFmtId="175" fontId="18" fillId="0" borderId="11" xfId="0" applyNumberFormat="1" applyFont="1" applyFill="1" applyBorder="1" applyAlignment="1">
      <alignment horizontal="right" vertical="center"/>
    </xf>
    <xf numFmtId="177" fontId="18" fillId="0" borderId="11" xfId="0" applyNumberFormat="1" applyFont="1" applyFill="1" applyBorder="1" applyAlignment="1">
      <alignment horizontal="right" vertical="center"/>
    </xf>
    <xf numFmtId="175" fontId="33" fillId="0" borderId="11" xfId="0" applyNumberFormat="1" applyFont="1" applyFill="1" applyBorder="1" applyAlignment="1">
      <alignment vertical="center"/>
    </xf>
    <xf numFmtId="177" fontId="33" fillId="0" borderId="16" xfId="0" applyNumberFormat="1" applyFont="1" applyFill="1" applyBorder="1" applyAlignment="1">
      <alignment horizontal="right" vertical="center"/>
    </xf>
    <xf numFmtId="175" fontId="33" fillId="0" borderId="17" xfId="0" applyNumberFormat="1" applyFont="1" applyFill="1" applyBorder="1" applyAlignment="1">
      <alignment horizontal="right" vertical="center"/>
    </xf>
    <xf numFmtId="177" fontId="33" fillId="0" borderId="11" xfId="0" applyNumberFormat="1" applyFont="1" applyFill="1" applyBorder="1" applyAlignment="1">
      <alignment horizontal="right" vertical="center"/>
    </xf>
    <xf numFmtId="175" fontId="18" fillId="0" borderId="17" xfId="0" applyNumberFormat="1" applyFont="1" applyFill="1" applyBorder="1" applyAlignment="1">
      <alignment horizontal="right" vertical="center"/>
    </xf>
    <xf numFmtId="175" fontId="27" fillId="0" borderId="11" xfId="0" applyNumberFormat="1" applyFont="1" applyFill="1" applyBorder="1" applyAlignment="1">
      <alignment horizontal="right" vertical="center" wrapText="1"/>
    </xf>
    <xf numFmtId="175" fontId="27" fillId="0" borderId="12" xfId="0" applyNumberFormat="1" applyFont="1" applyFill="1" applyBorder="1" applyAlignment="1">
      <alignment horizontal="right" vertical="center" wrapText="1"/>
    </xf>
    <xf numFmtId="175" fontId="20" fillId="0" borderId="11" xfId="0" applyNumberFormat="1" applyFont="1" applyFill="1" applyBorder="1" applyAlignment="1">
      <alignment horizontal="right" vertical="center" wrapText="1"/>
    </xf>
    <xf numFmtId="175" fontId="20" fillId="0" borderId="12" xfId="0" applyNumberFormat="1" applyFont="1" applyFill="1" applyBorder="1" applyAlignment="1">
      <alignment horizontal="right" vertical="center" wrapText="1"/>
    </xf>
    <xf numFmtId="175" fontId="20" fillId="0" borderId="11" xfId="0" applyNumberFormat="1" applyFont="1" applyFill="1" applyBorder="1" applyAlignment="1">
      <alignment horizontal="right" vertical="center" wrapText="1"/>
    </xf>
    <xf numFmtId="175" fontId="20" fillId="0" borderId="12" xfId="0" applyNumberFormat="1" applyFont="1" applyFill="1" applyBorder="1" applyAlignment="1">
      <alignment horizontal="right" vertical="center" wrapText="1"/>
    </xf>
    <xf numFmtId="175" fontId="20" fillId="0" borderId="16" xfId="0" applyNumberFormat="1" applyFont="1" applyFill="1" applyBorder="1" applyAlignment="1">
      <alignment horizontal="right" vertical="center" wrapText="1"/>
    </xf>
    <xf numFmtId="175" fontId="20" fillId="0" borderId="18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177" fontId="12" fillId="0" borderId="11" xfId="0" applyNumberFormat="1" applyFont="1" applyFill="1" applyBorder="1" applyAlignment="1">
      <alignment vertical="center"/>
    </xf>
    <xf numFmtId="175" fontId="12" fillId="0" borderId="11" xfId="0" applyNumberFormat="1" applyFont="1" applyFill="1" applyBorder="1" applyAlignment="1">
      <alignment vertical="center"/>
    </xf>
    <xf numFmtId="175" fontId="12" fillId="0" borderId="12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5" fontId="4" fillId="0" borderId="11" xfId="0" applyNumberFormat="1" applyFont="1" applyFill="1" applyBorder="1" applyAlignment="1">
      <alignment vertical="center"/>
    </xf>
    <xf numFmtId="175" fontId="4" fillId="0" borderId="12" xfId="0" applyNumberFormat="1" applyFont="1" applyFill="1" applyBorder="1" applyAlignment="1">
      <alignment vertical="center"/>
    </xf>
    <xf numFmtId="175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175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5" fontId="12" fillId="0" borderId="13" xfId="0" applyNumberFormat="1" applyFont="1" applyFill="1" applyBorder="1" applyAlignment="1">
      <alignment vertical="center"/>
    </xf>
    <xf numFmtId="175" fontId="4" fillId="0" borderId="13" xfId="0" applyNumberFormat="1" applyFont="1" applyFill="1" applyBorder="1" applyAlignment="1">
      <alignment vertical="center"/>
    </xf>
    <xf numFmtId="175" fontId="12" fillId="0" borderId="11" xfId="0" applyNumberFormat="1" applyFont="1" applyFill="1" applyBorder="1" applyAlignment="1">
      <alignment horizontal="right" vertical="center"/>
    </xf>
    <xf numFmtId="175" fontId="4" fillId="0" borderId="12" xfId="0" applyNumberFormat="1" applyFont="1" applyFill="1" applyBorder="1" applyAlignment="1">
      <alignment horizontal="right" vertical="center"/>
    </xf>
    <xf numFmtId="175" fontId="12" fillId="0" borderId="12" xfId="0" applyNumberFormat="1" applyFont="1" applyFill="1" applyBorder="1" applyAlignment="1">
      <alignment horizontal="right" vertical="center"/>
    </xf>
    <xf numFmtId="175" fontId="4" fillId="0" borderId="11" xfId="0" applyNumberFormat="1" applyFont="1" applyFill="1" applyBorder="1" applyAlignment="1">
      <alignment horizontal="right" vertical="center"/>
    </xf>
    <xf numFmtId="175" fontId="4" fillId="0" borderId="19" xfId="0" applyNumberFormat="1" applyFont="1" applyFill="1" applyBorder="1" applyAlignment="1">
      <alignment horizontal="right" vertical="center"/>
    </xf>
    <xf numFmtId="175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vertical="center"/>
    </xf>
    <xf numFmtId="175" fontId="4" fillId="0" borderId="16" xfId="0" applyNumberFormat="1" applyFont="1" applyFill="1" applyBorder="1" applyAlignment="1">
      <alignment horizontal="right" vertical="center"/>
    </xf>
    <xf numFmtId="175" fontId="4" fillId="0" borderId="18" xfId="0" applyNumberFormat="1" applyFont="1" applyFill="1" applyBorder="1" applyAlignment="1">
      <alignment horizontal="right" vertical="center"/>
    </xf>
    <xf numFmtId="175" fontId="15" fillId="0" borderId="11" xfId="0" applyNumberFormat="1" applyFont="1" applyFill="1" applyBorder="1" applyAlignment="1">
      <alignment/>
    </xf>
    <xf numFmtId="175" fontId="15" fillId="0" borderId="20" xfId="0" applyNumberFormat="1" applyFont="1" applyFill="1" applyBorder="1" applyAlignment="1">
      <alignment/>
    </xf>
    <xf numFmtId="175" fontId="24" fillId="0" borderId="19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27" fillId="0" borderId="13" xfId="36" applyFont="1" applyFill="1" applyBorder="1" applyAlignment="1" applyProtection="1">
      <alignment horizontal="left" vertical="center"/>
      <protection/>
    </xf>
    <xf numFmtId="175" fontId="27" fillId="0" borderId="15" xfId="0" applyNumberFormat="1" applyFont="1" applyFill="1" applyBorder="1" applyAlignment="1">
      <alignment horizontal="right" vertical="center" wrapText="1"/>
    </xf>
    <xf numFmtId="0" fontId="20" fillId="0" borderId="22" xfId="36" applyFont="1" applyFill="1" applyBorder="1" applyAlignment="1" applyProtection="1">
      <alignment horizontal="left" vertical="center"/>
      <protection/>
    </xf>
    <xf numFmtId="175" fontId="20" fillId="0" borderId="21" xfId="0" applyNumberFormat="1" applyFont="1" applyFill="1" applyBorder="1" applyAlignment="1">
      <alignment horizontal="right" vertical="center" wrapText="1"/>
    </xf>
    <xf numFmtId="175" fontId="20" fillId="0" borderId="15" xfId="0" applyNumberFormat="1" applyFont="1" applyFill="1" applyBorder="1" applyAlignment="1">
      <alignment horizontal="right" vertical="center" wrapText="1"/>
    </xf>
    <xf numFmtId="175" fontId="20" fillId="0" borderId="15" xfId="0" applyNumberFormat="1" applyFont="1" applyFill="1" applyBorder="1" applyAlignment="1">
      <alignment horizontal="right" vertical="center" wrapText="1"/>
    </xf>
    <xf numFmtId="175" fontId="33" fillId="0" borderId="12" xfId="0" applyNumberFormat="1" applyFont="1" applyFill="1" applyBorder="1" applyAlignment="1">
      <alignment horizontal="right" vertical="center"/>
    </xf>
    <xf numFmtId="177" fontId="33" fillId="0" borderId="11" xfId="0" applyNumberFormat="1" applyFont="1" applyFill="1" applyBorder="1" applyAlignment="1">
      <alignment horizontal="right" vertical="center"/>
    </xf>
    <xf numFmtId="177" fontId="33" fillId="0" borderId="10" xfId="0" applyNumberFormat="1" applyFont="1" applyFill="1" applyBorder="1" applyAlignment="1">
      <alignment vertical="center"/>
    </xf>
    <xf numFmtId="175" fontId="33" fillId="0" borderId="13" xfId="0" applyNumberFormat="1" applyFont="1" applyFill="1" applyBorder="1" applyAlignment="1">
      <alignment horizontal="right" vertical="center"/>
    </xf>
    <xf numFmtId="177" fontId="18" fillId="0" borderId="10" xfId="0" applyNumberFormat="1" applyFont="1" applyFill="1" applyBorder="1" applyAlignment="1">
      <alignment horizontal="right" vertical="center"/>
    </xf>
    <xf numFmtId="175" fontId="33" fillId="0" borderId="16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175" fontId="23" fillId="0" borderId="10" xfId="0" applyNumberFormat="1" applyFont="1" applyFill="1" applyBorder="1" applyAlignment="1">
      <alignment vertical="center"/>
    </xf>
    <xf numFmtId="175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20" fillId="0" borderId="11" xfId="0" applyNumberFormat="1" applyFont="1" applyFill="1" applyBorder="1" applyAlignment="1">
      <alignment vertical="center"/>
    </xf>
    <xf numFmtId="175" fontId="20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right" vertical="center"/>
    </xf>
    <xf numFmtId="177" fontId="37" fillId="0" borderId="13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horizontal="right" vertical="center"/>
    </xf>
    <xf numFmtId="175" fontId="21" fillId="0" borderId="11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177" fontId="37" fillId="0" borderId="10" xfId="0" applyNumberFormat="1" applyFont="1" applyFill="1" applyBorder="1" applyAlignment="1">
      <alignment horizontal="right" vertical="center"/>
    </xf>
    <xf numFmtId="177" fontId="21" fillId="0" borderId="23" xfId="0" applyNumberFormat="1" applyFont="1" applyFill="1" applyBorder="1" applyAlignment="1">
      <alignment horizontal="right" vertical="center"/>
    </xf>
    <xf numFmtId="175" fontId="37" fillId="0" borderId="12" xfId="0" applyNumberFormat="1" applyFont="1" applyFill="1" applyBorder="1" applyAlignment="1">
      <alignment horizontal="right" vertical="center"/>
    </xf>
    <xf numFmtId="175" fontId="37" fillId="0" borderId="23" xfId="0" applyNumberFormat="1" applyFont="1" applyFill="1" applyBorder="1" applyAlignment="1">
      <alignment horizontal="right" vertical="center"/>
    </xf>
    <xf numFmtId="175" fontId="21" fillId="0" borderId="12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Alignment="1">
      <alignment vertical="center"/>
    </xf>
    <xf numFmtId="175" fontId="21" fillId="0" borderId="10" xfId="0" applyNumberFormat="1" applyFont="1" applyFill="1" applyBorder="1" applyAlignment="1">
      <alignment horizontal="right" vertical="center"/>
    </xf>
    <xf numFmtId="175" fontId="27" fillId="0" borderId="10" xfId="0" applyNumberFormat="1" applyFont="1" applyFill="1" applyBorder="1" applyAlignment="1">
      <alignment horizontal="right" vertical="center"/>
    </xf>
    <xf numFmtId="175" fontId="20" fillId="0" borderId="11" xfId="0" applyNumberFormat="1" applyFont="1" applyFill="1" applyBorder="1" applyAlignment="1">
      <alignment/>
    </xf>
    <xf numFmtId="175" fontId="20" fillId="0" borderId="18" xfId="0" applyNumberFormat="1" applyFont="1" applyFill="1" applyBorder="1" applyAlignment="1">
      <alignment/>
    </xf>
    <xf numFmtId="175" fontId="20" fillId="0" borderId="12" xfId="0" applyNumberFormat="1" applyFont="1" applyFill="1" applyBorder="1" applyAlignment="1">
      <alignment/>
    </xf>
    <xf numFmtId="175" fontId="27" fillId="0" borderId="11" xfId="0" applyNumberFormat="1" applyFont="1" applyFill="1" applyBorder="1" applyAlignment="1">
      <alignment horizontal="right" vertical="center"/>
    </xf>
    <xf numFmtId="175" fontId="20" fillId="0" borderId="19" xfId="0" applyNumberFormat="1" applyFont="1" applyFill="1" applyBorder="1" applyAlignment="1">
      <alignment/>
    </xf>
    <xf numFmtId="175" fontId="27" fillId="0" borderId="1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75" fontId="2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5" fontId="20" fillId="0" borderId="24" xfId="0" applyNumberFormat="1" applyFont="1" applyFill="1" applyBorder="1" applyAlignment="1">
      <alignment horizontal="right" vertical="center" wrapText="1"/>
    </xf>
    <xf numFmtId="175" fontId="20" fillId="0" borderId="25" xfId="0" applyNumberFormat="1" applyFont="1" applyFill="1" applyBorder="1" applyAlignment="1">
      <alignment horizontal="right" vertical="center" wrapText="1"/>
    </xf>
    <xf numFmtId="175" fontId="20" fillId="0" borderId="26" xfId="0" applyNumberFormat="1" applyFont="1" applyFill="1" applyBorder="1" applyAlignment="1">
      <alignment horizontal="right" vertical="center" wrapText="1"/>
    </xf>
    <xf numFmtId="175" fontId="37" fillId="0" borderId="11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vertical="center"/>
    </xf>
    <xf numFmtId="175" fontId="24" fillId="0" borderId="10" xfId="0" applyNumberFormat="1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75" fontId="20" fillId="0" borderId="10" xfId="0" applyNumberFormat="1" applyFont="1" applyFill="1" applyBorder="1" applyAlignment="1">
      <alignment horizontal="right" vertical="center"/>
    </xf>
    <xf numFmtId="175" fontId="20" fillId="0" borderId="14" xfId="0" applyNumberFormat="1" applyFont="1" applyFill="1" applyBorder="1" applyAlignment="1">
      <alignment horizontal="right" vertical="center"/>
    </xf>
    <xf numFmtId="175" fontId="20" fillId="0" borderId="27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5" fontId="20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190" fontId="24" fillId="0" borderId="23" xfId="0" applyNumberFormat="1" applyFont="1" applyFill="1" applyBorder="1" applyAlignment="1">
      <alignment horizontal="right" vertical="center"/>
    </xf>
    <xf numFmtId="190" fontId="24" fillId="0" borderId="11" xfId="0" applyNumberFormat="1" applyFont="1" applyFill="1" applyBorder="1" applyAlignment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175" fontId="23" fillId="0" borderId="23" xfId="0" applyNumberFormat="1" applyFont="1" applyFill="1" applyBorder="1" applyAlignment="1">
      <alignment horizontal="right" vertical="center"/>
    </xf>
    <xf numFmtId="175" fontId="23" fillId="0" borderId="0" xfId="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left" vertical="center"/>
    </xf>
    <xf numFmtId="175" fontId="23" fillId="0" borderId="30" xfId="0" applyNumberFormat="1" applyFont="1" applyFill="1" applyBorder="1" applyAlignment="1">
      <alignment horizontal="right" vertical="center"/>
    </xf>
    <xf numFmtId="175" fontId="23" fillId="0" borderId="31" xfId="0" applyNumberFormat="1" applyFont="1" applyFill="1" applyBorder="1" applyAlignment="1">
      <alignment horizontal="right" vertical="center"/>
    </xf>
    <xf numFmtId="175" fontId="23" fillId="0" borderId="32" xfId="0" applyNumberFormat="1" applyFont="1" applyFill="1" applyBorder="1" applyAlignment="1">
      <alignment horizontal="right" vertical="center"/>
    </xf>
    <xf numFmtId="190" fontId="24" fillId="0" borderId="23" xfId="0" applyNumberFormat="1" applyFont="1" applyFill="1" applyBorder="1" applyAlignment="1">
      <alignment horizontal="right" vertical="center"/>
    </xf>
    <xf numFmtId="190" fontId="24" fillId="0" borderId="11" xfId="0" applyNumberFormat="1" applyFont="1" applyFill="1" applyBorder="1" applyAlignment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175" fontId="23" fillId="0" borderId="23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vertical="center"/>
    </xf>
    <xf numFmtId="175" fontId="23" fillId="0" borderId="29" xfId="0" applyNumberFormat="1" applyFont="1" applyFill="1" applyBorder="1" applyAlignment="1">
      <alignment vertical="center"/>
    </xf>
    <xf numFmtId="175" fontId="23" fillId="0" borderId="0" xfId="0" applyNumberFormat="1" applyFont="1" applyFill="1" applyBorder="1" applyAlignment="1">
      <alignment vertical="center"/>
    </xf>
    <xf numFmtId="175" fontId="23" fillId="0" borderId="23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13" xfId="0" applyFont="1" applyFill="1" applyBorder="1" applyAlignment="1">
      <alignment vertical="center"/>
    </xf>
    <xf numFmtId="175" fontId="24" fillId="0" borderId="23" xfId="0" applyNumberFormat="1" applyFont="1" applyFill="1" applyBorder="1" applyAlignment="1">
      <alignment horizontal="right" vertical="center"/>
    </xf>
    <xf numFmtId="175" fontId="24" fillId="0" borderId="15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/>
    </xf>
    <xf numFmtId="0" fontId="20" fillId="0" borderId="13" xfId="0" applyFont="1" applyFill="1" applyBorder="1" applyAlignment="1">
      <alignment horizontal="left" vertical="center"/>
    </xf>
    <xf numFmtId="175" fontId="23" fillId="0" borderId="28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175" fontId="23" fillId="0" borderId="13" xfId="0" applyNumberFormat="1" applyFont="1" applyFill="1" applyBorder="1" applyAlignment="1">
      <alignment vertical="center"/>
    </xf>
    <xf numFmtId="175" fontId="23" fillId="0" borderId="34" xfId="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5" fontId="23" fillId="0" borderId="3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vertical="center"/>
    </xf>
    <xf numFmtId="177" fontId="24" fillId="0" borderId="12" xfId="0" applyNumberFormat="1" applyFont="1" applyFill="1" applyBorder="1" applyAlignment="1">
      <alignment vertical="center"/>
    </xf>
    <xf numFmtId="175" fontId="24" fillId="0" borderId="23" xfId="0" applyNumberFormat="1" applyFont="1" applyFill="1" applyBorder="1" applyAlignment="1">
      <alignment vertical="center"/>
    </xf>
    <xf numFmtId="190" fontId="23" fillId="0" borderId="11" xfId="0" applyNumberFormat="1" applyFont="1" applyFill="1" applyBorder="1" applyAlignment="1">
      <alignment horizontal="right" vertical="center"/>
    </xf>
    <xf numFmtId="190" fontId="23" fillId="0" borderId="12" xfId="0" applyNumberFormat="1" applyFont="1" applyFill="1" applyBorder="1" applyAlignment="1">
      <alignment horizontal="right" vertical="center"/>
    </xf>
    <xf numFmtId="190" fontId="23" fillId="0" borderId="23" xfId="0" applyNumberFormat="1" applyFont="1" applyFill="1" applyBorder="1" applyAlignment="1">
      <alignment horizontal="right" vertical="center"/>
    </xf>
    <xf numFmtId="190" fontId="23" fillId="0" borderId="30" xfId="0" applyNumberFormat="1" applyFont="1" applyFill="1" applyBorder="1" applyAlignment="1">
      <alignment horizontal="right" vertical="center"/>
    </xf>
    <xf numFmtId="190" fontId="23" fillId="0" borderId="31" xfId="0" applyNumberFormat="1" applyFont="1" applyFill="1" applyBorder="1" applyAlignment="1">
      <alignment horizontal="right" vertical="center"/>
    </xf>
    <xf numFmtId="190" fontId="23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177" fontId="24" fillId="0" borderId="10" xfId="0" applyNumberFormat="1" applyFont="1" applyFill="1" applyBorder="1" applyAlignment="1">
      <alignment horizontal="right" vertical="center"/>
    </xf>
    <xf numFmtId="175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175" fontId="23" fillId="0" borderId="11" xfId="0" applyNumberFormat="1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/>
    </xf>
    <xf numFmtId="175" fontId="24" fillId="0" borderId="23" xfId="0" applyNumberFormat="1" applyFont="1" applyFill="1" applyBorder="1" applyAlignment="1">
      <alignment horizontal="right" vertical="center"/>
    </xf>
    <xf numFmtId="175" fontId="23" fillId="0" borderId="12" xfId="0" applyNumberFormat="1" applyFont="1" applyFill="1" applyBorder="1" applyAlignment="1">
      <alignment vertical="center"/>
    </xf>
    <xf numFmtId="190" fontId="24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175" fontId="12" fillId="0" borderId="23" xfId="0" applyNumberFormat="1" applyFont="1" applyFill="1" applyBorder="1" applyAlignment="1">
      <alignment vertical="center"/>
    </xf>
    <xf numFmtId="175" fontId="4" fillId="0" borderId="23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90" fontId="12" fillId="0" borderId="23" xfId="0" applyNumberFormat="1" applyFont="1" applyFill="1" applyBorder="1" applyAlignment="1">
      <alignment horizontal="right" vertical="center"/>
    </xf>
    <xf numFmtId="190" fontId="12" fillId="0" borderId="11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12" fillId="0" borderId="28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175" fontId="4" fillId="0" borderId="36" xfId="0" applyNumberFormat="1" applyFont="1" applyFill="1" applyBorder="1" applyAlignment="1">
      <alignment vertical="center"/>
    </xf>
    <xf numFmtId="175" fontId="4" fillId="0" borderId="16" xfId="0" applyNumberFormat="1" applyFont="1" applyFill="1" applyBorder="1" applyAlignment="1">
      <alignment vertical="center"/>
    </xf>
    <xf numFmtId="175" fontId="4" fillId="0" borderId="30" xfId="0" applyNumberFormat="1" applyFont="1" applyFill="1" applyBorder="1" applyAlignment="1">
      <alignment vertical="center"/>
    </xf>
    <xf numFmtId="175" fontId="4" fillId="0" borderId="35" xfId="0" applyNumberFormat="1" applyFont="1" applyFill="1" applyBorder="1" applyAlignment="1">
      <alignment vertical="center"/>
    </xf>
    <xf numFmtId="175" fontId="4" fillId="0" borderId="31" xfId="0" applyNumberFormat="1" applyFont="1" applyFill="1" applyBorder="1" applyAlignment="1">
      <alignment vertical="center"/>
    </xf>
    <xf numFmtId="175" fontId="0" fillId="0" borderId="0" xfId="0" applyNumberFormat="1" applyFill="1" applyBorder="1" applyAlignment="1">
      <alignment horizontal="right" vertical="center" wrapText="1"/>
    </xf>
    <xf numFmtId="175" fontId="13" fillId="0" borderId="0" xfId="0" applyNumberFormat="1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7" fillId="0" borderId="11" xfId="36" applyFont="1" applyFill="1" applyBorder="1" applyAlignment="1" applyProtection="1">
      <alignment horizontal="left" vertical="center"/>
      <protection/>
    </xf>
    <xf numFmtId="175" fontId="27" fillId="0" borderId="29" xfId="0" applyNumberFormat="1" applyFont="1" applyFill="1" applyBorder="1" applyAlignment="1">
      <alignment horizontal="right" vertical="center" wrapText="1"/>
    </xf>
    <xf numFmtId="175" fontId="13" fillId="0" borderId="0" xfId="0" applyNumberFormat="1" applyFont="1" applyFill="1" applyBorder="1" applyAlignment="1">
      <alignment horizontal="right" vertical="center" wrapText="1"/>
    </xf>
    <xf numFmtId="0" fontId="20" fillId="0" borderId="11" xfId="36" applyFont="1" applyFill="1" applyBorder="1" applyAlignment="1" applyProtection="1">
      <alignment horizontal="left" vertical="center"/>
      <protection/>
    </xf>
    <xf numFmtId="175" fontId="20" fillId="0" borderId="29" xfId="0" applyNumberFormat="1" applyFont="1" applyFill="1" applyBorder="1" applyAlignment="1">
      <alignment horizontal="right" vertical="center" wrapText="1"/>
    </xf>
    <xf numFmtId="0" fontId="20" fillId="0" borderId="13" xfId="36" applyFont="1" applyFill="1" applyBorder="1" applyAlignment="1" applyProtection="1">
      <alignment horizontal="left" vertical="center"/>
      <protection/>
    </xf>
    <xf numFmtId="175" fontId="20" fillId="0" borderId="29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ill="1" applyBorder="1" applyAlignment="1">
      <alignment vertical="center"/>
    </xf>
    <xf numFmtId="0" fontId="20" fillId="0" borderId="10" xfId="36" applyFont="1" applyFill="1" applyBorder="1" applyAlignment="1" applyProtection="1">
      <alignment horizontal="left" vertical="center"/>
      <protection/>
    </xf>
    <xf numFmtId="175" fontId="20" fillId="0" borderId="30" xfId="0" applyNumberFormat="1" applyFont="1" applyFill="1" applyBorder="1" applyAlignment="1">
      <alignment horizontal="right" vertical="center" wrapText="1"/>
    </xf>
    <xf numFmtId="175" fontId="20" fillId="0" borderId="31" xfId="0" applyNumberFormat="1" applyFont="1" applyFill="1" applyBorder="1" applyAlignment="1">
      <alignment horizontal="right" vertical="center" wrapText="1"/>
    </xf>
    <xf numFmtId="175" fontId="20" fillId="0" borderId="35" xfId="0" applyNumberFormat="1" applyFont="1" applyFill="1" applyBorder="1" applyAlignment="1">
      <alignment horizontal="right" vertical="center" wrapText="1"/>
    </xf>
    <xf numFmtId="0" fontId="28" fillId="0" borderId="37" xfId="36" applyFont="1" applyFill="1" applyBorder="1" applyAlignment="1" applyProtection="1">
      <alignment horizontal="left" vertical="center"/>
      <protection/>
    </xf>
    <xf numFmtId="0" fontId="28" fillId="0" borderId="0" xfId="36" applyFont="1" applyFill="1" applyBorder="1" applyAlignment="1" applyProtection="1">
      <alignment horizontal="left" vertical="center"/>
      <protection/>
    </xf>
    <xf numFmtId="175" fontId="27" fillId="0" borderId="0" xfId="0" applyNumberFormat="1" applyFont="1" applyFill="1" applyBorder="1" applyAlignment="1">
      <alignment horizontal="right" vertical="center" wrapText="1"/>
    </xf>
    <xf numFmtId="190" fontId="24" fillId="0" borderId="17" xfId="0" applyNumberFormat="1" applyFont="1" applyFill="1" applyBorder="1" applyAlignment="1">
      <alignment horizontal="right" vertical="center"/>
    </xf>
    <xf numFmtId="190" fontId="23" fillId="0" borderId="29" xfId="0" applyNumberFormat="1" applyFont="1" applyFill="1" applyBorder="1" applyAlignment="1">
      <alignment horizontal="right" vertical="center"/>
    </xf>
    <xf numFmtId="190" fontId="23" fillId="0" borderId="20" xfId="0" applyNumberFormat="1" applyFont="1" applyFill="1" applyBorder="1" applyAlignment="1">
      <alignment horizontal="right" vertical="center"/>
    </xf>
    <xf numFmtId="190" fontId="23" fillId="0" borderId="24" xfId="0" applyNumberFormat="1" applyFont="1" applyFill="1" applyBorder="1" applyAlignment="1">
      <alignment horizontal="right" vertical="center"/>
    </xf>
    <xf numFmtId="175" fontId="23" fillId="0" borderId="38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7" fillId="0" borderId="14" xfId="0" applyFont="1" applyFill="1" applyBorder="1" applyAlignment="1">
      <alignment horizontal="right" vertical="top" wrapText="1"/>
    </xf>
    <xf numFmtId="0" fontId="23" fillId="0" borderId="2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75" fontId="23" fillId="0" borderId="23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left" vertical="center" wrapText="1"/>
    </xf>
    <xf numFmtId="175" fontId="24" fillId="0" borderId="12" xfId="0" applyNumberFormat="1" applyFont="1" applyFill="1" applyBorder="1" applyAlignment="1">
      <alignment vertical="center"/>
    </xf>
    <xf numFmtId="0" fontId="24" fillId="0" borderId="33" xfId="0" applyFont="1" applyFill="1" applyBorder="1" applyAlignment="1">
      <alignment vertical="center" wrapText="1"/>
    </xf>
    <xf numFmtId="175" fontId="24" fillId="0" borderId="39" xfId="0" applyNumberFormat="1" applyFont="1" applyFill="1" applyBorder="1" applyAlignment="1">
      <alignment vertical="center"/>
    </xf>
    <xf numFmtId="175" fontId="24" fillId="0" borderId="33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175" fontId="23" fillId="0" borderId="31" xfId="0" applyNumberFormat="1" applyFont="1" applyFill="1" applyBorder="1" applyAlignment="1">
      <alignment vertical="center"/>
    </xf>
    <xf numFmtId="175" fontId="23" fillId="0" borderId="32" xfId="0" applyNumberFormat="1" applyFont="1" applyFill="1" applyBorder="1" applyAlignment="1">
      <alignment vertical="center"/>
    </xf>
    <xf numFmtId="175" fontId="23" fillId="0" borderId="3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 horizontal="right" vertical="center"/>
    </xf>
    <xf numFmtId="175" fontId="24" fillId="0" borderId="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175" fontId="23" fillId="0" borderId="13" xfId="0" applyNumberFormat="1" applyFont="1" applyFill="1" applyBorder="1" applyAlignment="1">
      <alignment horizontal="right" vertical="center"/>
    </xf>
    <xf numFmtId="175" fontId="23" fillId="0" borderId="10" xfId="0" applyNumberFormat="1" applyFont="1" applyFill="1" applyBorder="1" applyAlignment="1">
      <alignment horizontal="right" vertical="center"/>
    </xf>
    <xf numFmtId="175" fontId="23" fillId="0" borderId="4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vertical="center"/>
    </xf>
    <xf numFmtId="175" fontId="23" fillId="0" borderId="40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left" vertical="center" wrapText="1"/>
    </xf>
    <xf numFmtId="175" fontId="23" fillId="0" borderId="24" xfId="0" applyNumberFormat="1" applyFont="1" applyFill="1" applyBorder="1" applyAlignment="1">
      <alignment horizontal="right" vertical="center"/>
    </xf>
    <xf numFmtId="175" fontId="23" fillId="0" borderId="20" xfId="0" applyNumberFormat="1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175" fontId="24" fillId="0" borderId="19" xfId="0" applyNumberFormat="1" applyFont="1" applyFill="1" applyBorder="1" applyAlignment="1">
      <alignment vertical="center"/>
    </xf>
    <xf numFmtId="175" fontId="24" fillId="0" borderId="40" xfId="0" applyNumberFormat="1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horizontal="right" vertical="center"/>
    </xf>
    <xf numFmtId="175" fontId="21" fillId="0" borderId="11" xfId="0" applyNumberFormat="1" applyFont="1" applyFill="1" applyBorder="1" applyAlignment="1">
      <alignment vertical="center"/>
    </xf>
    <xf numFmtId="175" fontId="21" fillId="0" borderId="3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right" vertical="center"/>
    </xf>
    <xf numFmtId="0" fontId="37" fillId="0" borderId="33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177" fontId="21" fillId="0" borderId="28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37" fillId="0" borderId="28" xfId="0" applyNumberFormat="1" applyFont="1" applyFill="1" applyBorder="1" applyAlignment="1">
      <alignment horizontal="right" vertical="center"/>
    </xf>
    <xf numFmtId="177" fontId="37" fillId="0" borderId="12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175" fontId="21" fillId="0" borderId="23" xfId="0" applyNumberFormat="1" applyFont="1" applyFill="1" applyBorder="1" applyAlignment="1">
      <alignment horizontal="right" vertical="center"/>
    </xf>
    <xf numFmtId="175" fontId="37" fillId="0" borderId="29" xfId="0" applyNumberFormat="1" applyFont="1" applyFill="1" applyBorder="1" applyAlignment="1">
      <alignment horizontal="right" vertical="center"/>
    </xf>
    <xf numFmtId="175" fontId="37" fillId="0" borderId="17" xfId="0" applyNumberFormat="1" applyFont="1" applyFill="1" applyBorder="1" applyAlignment="1">
      <alignment horizontal="right" vertical="center"/>
    </xf>
    <xf numFmtId="175" fontId="37" fillId="0" borderId="15" xfId="0" applyNumberFormat="1" applyFont="1" applyFill="1" applyBorder="1" applyAlignment="1">
      <alignment horizontal="right" vertical="center"/>
    </xf>
    <xf numFmtId="175" fontId="21" fillId="0" borderId="29" xfId="0" applyNumberFormat="1" applyFont="1" applyFill="1" applyBorder="1" applyAlignment="1">
      <alignment horizontal="right" vertical="center"/>
    </xf>
    <xf numFmtId="175" fontId="21" fillId="0" borderId="34" xfId="0" applyNumberFormat="1" applyFont="1" applyFill="1" applyBorder="1" applyAlignment="1">
      <alignment vertical="center"/>
    </xf>
    <xf numFmtId="175" fontId="21" fillId="0" borderId="17" xfId="0" applyNumberFormat="1" applyFont="1" applyFill="1" applyBorder="1" applyAlignment="1">
      <alignment vertical="center"/>
    </xf>
    <xf numFmtId="175" fontId="21" fillId="0" borderId="24" xfId="0" applyNumberFormat="1" applyFont="1" applyFill="1" applyBorder="1" applyAlignment="1">
      <alignment vertical="center"/>
    </xf>
    <xf numFmtId="175" fontId="21" fillId="0" borderId="31" xfId="0" applyNumberFormat="1" applyFont="1" applyFill="1" applyBorder="1" applyAlignment="1">
      <alignment horizontal="right" vertical="center"/>
    </xf>
    <xf numFmtId="175" fontId="21" fillId="0" borderId="35" xfId="0" applyNumberFormat="1" applyFont="1" applyFill="1" applyBorder="1" applyAlignment="1">
      <alignment horizontal="right" vertical="center"/>
    </xf>
    <xf numFmtId="177" fontId="21" fillId="0" borderId="40" xfId="0" applyNumberFormat="1" applyFont="1" applyFill="1" applyBorder="1" applyAlignment="1">
      <alignment horizontal="right" vertical="center"/>
    </xf>
    <xf numFmtId="177" fontId="21" fillId="0" borderId="27" xfId="0" applyNumberFormat="1" applyFont="1" applyFill="1" applyBorder="1" applyAlignment="1">
      <alignment horizontal="right" vertical="center"/>
    </xf>
    <xf numFmtId="175" fontId="21" fillId="0" borderId="28" xfId="0" applyNumberFormat="1" applyFont="1" applyFill="1" applyBorder="1" applyAlignment="1">
      <alignment horizontal="right" vertical="center"/>
    </xf>
    <xf numFmtId="175" fontId="21" fillId="0" borderId="15" xfId="0" applyNumberFormat="1" applyFont="1" applyFill="1" applyBorder="1" applyAlignment="1">
      <alignment horizontal="right" vertical="center"/>
    </xf>
    <xf numFmtId="175" fontId="21" fillId="0" borderId="41" xfId="0" applyNumberFormat="1" applyFont="1" applyFill="1" applyBorder="1" applyAlignment="1">
      <alignment horizontal="right" vertical="center"/>
    </xf>
    <xf numFmtId="175" fontId="21" fillId="0" borderId="32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175" fontId="5" fillId="0" borderId="17" xfId="0" applyNumberFormat="1" applyFont="1" applyFill="1" applyBorder="1" applyAlignment="1">
      <alignment vertical="center"/>
    </xf>
    <xf numFmtId="175" fontId="5" fillId="0" borderId="23" xfId="0" applyNumberFormat="1" applyFont="1" applyFill="1" applyBorder="1" applyAlignment="1">
      <alignment vertical="center"/>
    </xf>
    <xf numFmtId="175" fontId="5" fillId="0" borderId="1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5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5" fontId="18" fillId="0" borderId="10" xfId="0" applyNumberFormat="1" applyFont="1" applyFill="1" applyBorder="1" applyAlignment="1">
      <alignment horizontal="center" vertical="center"/>
    </xf>
    <xf numFmtId="175" fontId="18" fillId="0" borderId="11" xfId="0" applyNumberFormat="1" applyFont="1" applyFill="1" applyBorder="1" applyAlignment="1">
      <alignment horizontal="center" vertical="center"/>
    </xf>
    <xf numFmtId="175" fontId="18" fillId="0" borderId="28" xfId="0" applyNumberFormat="1" applyFont="1" applyFill="1" applyBorder="1" applyAlignment="1">
      <alignment horizontal="center" vertical="center"/>
    </xf>
    <xf numFmtId="1" fontId="33" fillId="0" borderId="11" xfId="0" applyNumberFormat="1" applyFont="1" applyFill="1" applyBorder="1" applyAlignment="1">
      <alignment horizontal="left" vertical="center"/>
    </xf>
    <xf numFmtId="175" fontId="33" fillId="0" borderId="23" xfId="0" applyNumberFormat="1" applyFont="1" applyFill="1" applyBorder="1" applyAlignment="1">
      <alignment vertical="center"/>
    </xf>
    <xf numFmtId="1" fontId="33" fillId="0" borderId="11" xfId="0" applyNumberFormat="1" applyFont="1" applyFill="1" applyBorder="1" applyAlignment="1">
      <alignment horizontal="left" vertical="center" wrapText="1"/>
    </xf>
    <xf numFmtId="1" fontId="18" fillId="0" borderId="11" xfId="0" applyNumberFormat="1" applyFont="1" applyFill="1" applyBorder="1" applyAlignment="1">
      <alignment horizontal="left" vertical="center"/>
    </xf>
    <xf numFmtId="177" fontId="18" fillId="0" borderId="19" xfId="0" applyNumberFormat="1" applyFont="1" applyFill="1" applyBorder="1" applyAlignment="1">
      <alignment horizontal="right" vertical="center"/>
    </xf>
    <xf numFmtId="177" fontId="18" fillId="0" borderId="23" xfId="0" applyNumberFormat="1" applyFont="1" applyFill="1" applyBorder="1" applyAlignment="1">
      <alignment horizontal="right" vertical="center"/>
    </xf>
    <xf numFmtId="1" fontId="33" fillId="0" borderId="11" xfId="0" applyNumberFormat="1" applyFont="1" applyFill="1" applyBorder="1" applyAlignment="1">
      <alignment horizontal="left" vertical="center"/>
    </xf>
    <xf numFmtId="1" fontId="33" fillId="0" borderId="16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horizontal="right" vertical="center"/>
    </xf>
    <xf numFmtId="177" fontId="33" fillId="0" borderId="15" xfId="0" applyNumberFormat="1" applyFont="1" applyFill="1" applyBorder="1" applyAlignment="1">
      <alignment horizontal="right" vertical="center"/>
    </xf>
    <xf numFmtId="177" fontId="33" fillId="0" borderId="12" xfId="0" applyNumberFormat="1" applyFont="1" applyFill="1" applyBorder="1" applyAlignment="1">
      <alignment horizontal="right" vertical="center"/>
    </xf>
    <xf numFmtId="177" fontId="18" fillId="0" borderId="15" xfId="0" applyNumberFormat="1" applyFont="1" applyFill="1" applyBorder="1" applyAlignment="1">
      <alignment horizontal="right" vertical="center"/>
    </xf>
    <xf numFmtId="175" fontId="18" fillId="0" borderId="12" xfId="0" applyNumberFormat="1" applyFont="1" applyFill="1" applyBorder="1" applyAlignment="1">
      <alignment horizontal="right" vertical="center"/>
    </xf>
    <xf numFmtId="175" fontId="18" fillId="0" borderId="23" xfId="0" applyNumberFormat="1" applyFont="1" applyFill="1" applyBorder="1" applyAlignment="1">
      <alignment vertical="center"/>
    </xf>
    <xf numFmtId="175" fontId="18" fillId="0" borderId="11" xfId="0" applyNumberFormat="1" applyFont="1" applyFill="1" applyBorder="1" applyAlignment="1">
      <alignment vertical="center"/>
    </xf>
    <xf numFmtId="175" fontId="18" fillId="0" borderId="23" xfId="0" applyNumberFormat="1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75" fontId="18" fillId="0" borderId="16" xfId="0" applyNumberFormat="1" applyFont="1" applyFill="1" applyBorder="1" applyAlignment="1">
      <alignment horizontal="right" vertical="center"/>
    </xf>
    <xf numFmtId="177" fontId="18" fillId="0" borderId="37" xfId="0" applyNumberFormat="1" applyFont="1" applyFill="1" applyBorder="1" applyAlignment="1">
      <alignment horizontal="right" vertical="center"/>
    </xf>
    <xf numFmtId="177" fontId="18" fillId="0" borderId="16" xfId="0" applyNumberFormat="1" applyFont="1" applyFill="1" applyBorder="1" applyAlignment="1">
      <alignment horizontal="right" vertical="center"/>
    </xf>
    <xf numFmtId="177" fontId="18" fillId="0" borderId="17" xfId="0" applyNumberFormat="1" applyFont="1" applyFill="1" applyBorder="1" applyAlignment="1">
      <alignment horizontal="right" vertical="center"/>
    </xf>
    <xf numFmtId="177" fontId="18" fillId="0" borderId="21" xfId="0" applyNumberFormat="1" applyFont="1" applyFill="1" applyBorder="1" applyAlignment="1">
      <alignment horizontal="right" vertical="center"/>
    </xf>
    <xf numFmtId="175" fontId="18" fillId="0" borderId="30" xfId="0" applyNumberFormat="1" applyFont="1" applyFill="1" applyBorder="1" applyAlignment="1">
      <alignment vertical="center"/>
    </xf>
    <xf numFmtId="175" fontId="18" fillId="0" borderId="35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190" fontId="27" fillId="0" borderId="23" xfId="0" applyNumberFormat="1" applyFont="1" applyFill="1" applyBorder="1" applyAlignment="1">
      <alignment horizontal="right" vertical="center"/>
    </xf>
    <xf numFmtId="190" fontId="27" fillId="0" borderId="11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wrapText="1"/>
    </xf>
    <xf numFmtId="190" fontId="20" fillId="0" borderId="23" xfId="0" applyNumberFormat="1" applyFont="1" applyFill="1" applyBorder="1" applyAlignment="1">
      <alignment horizontal="right" vertical="center"/>
    </xf>
    <xf numFmtId="190" fontId="20" fillId="0" borderId="11" xfId="0" applyNumberFormat="1" applyFont="1" applyFill="1" applyBorder="1" applyAlignment="1">
      <alignment horizontal="right" vertical="center"/>
    </xf>
    <xf numFmtId="190" fontId="27" fillId="0" borderId="12" xfId="0" applyNumberFormat="1" applyFont="1" applyFill="1" applyBorder="1" applyAlignment="1">
      <alignment horizontal="right" vertical="center"/>
    </xf>
    <xf numFmtId="190" fontId="20" fillId="0" borderId="36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/>
    </xf>
    <xf numFmtId="190" fontId="20" fillId="0" borderId="25" xfId="0" applyNumberFormat="1" applyFont="1" applyFill="1" applyBorder="1" applyAlignment="1">
      <alignment horizontal="right" vertical="center"/>
    </xf>
    <xf numFmtId="190" fontId="20" fillId="0" borderId="24" xfId="0" applyNumberFormat="1" applyFont="1" applyFill="1" applyBorder="1" applyAlignment="1">
      <alignment horizontal="right" vertical="center"/>
    </xf>
    <xf numFmtId="190" fontId="20" fillId="0" borderId="21" xfId="0" applyNumberFormat="1" applyFont="1" applyFill="1" applyBorder="1" applyAlignment="1">
      <alignment horizontal="right" vertical="center"/>
    </xf>
    <xf numFmtId="175" fontId="20" fillId="0" borderId="30" xfId="0" applyNumberFormat="1" applyFont="1" applyFill="1" applyBorder="1" applyAlignment="1">
      <alignment horizontal="right" vertical="center"/>
    </xf>
    <xf numFmtId="175" fontId="20" fillId="0" borderId="31" xfId="0" applyNumberFormat="1" applyFont="1" applyFill="1" applyBorder="1" applyAlignment="1">
      <alignment horizontal="right" vertical="center"/>
    </xf>
    <xf numFmtId="175" fontId="20" fillId="0" borderId="32" xfId="0" applyNumberFormat="1" applyFont="1" applyFill="1" applyBorder="1" applyAlignment="1">
      <alignment horizontal="right" vertical="center"/>
    </xf>
    <xf numFmtId="175" fontId="20" fillId="0" borderId="23" xfId="0" applyNumberFormat="1" applyFont="1" applyFill="1" applyBorder="1" applyAlignment="1">
      <alignment vertical="center"/>
    </xf>
    <xf numFmtId="175" fontId="20" fillId="0" borderId="36" xfId="0" applyNumberFormat="1" applyFont="1" applyFill="1" applyBorder="1" applyAlignment="1">
      <alignment vertical="center"/>
    </xf>
    <xf numFmtId="175" fontId="27" fillId="0" borderId="13" xfId="0" applyNumberFormat="1" applyFont="1" applyFill="1" applyBorder="1" applyAlignment="1">
      <alignment vertical="center"/>
    </xf>
    <xf numFmtId="175" fontId="27" fillId="0" borderId="10" xfId="0" applyNumberFormat="1" applyFont="1" applyFill="1" applyBorder="1" applyAlignment="1">
      <alignment vertical="center"/>
    </xf>
    <xf numFmtId="175" fontId="20" fillId="0" borderId="34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5" fontId="4" fillId="0" borderId="19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175" fontId="12" fillId="0" borderId="13" xfId="0" applyNumberFormat="1" applyFont="1" applyFill="1" applyBorder="1" applyAlignment="1">
      <alignment horizontal="right" vertical="center"/>
    </xf>
    <xf numFmtId="175" fontId="12" fillId="0" borderId="1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175" fontId="4" fillId="0" borderId="24" xfId="0" applyNumberFormat="1" applyFont="1" applyFill="1" applyBorder="1" applyAlignment="1">
      <alignment horizontal="right" vertical="center"/>
    </xf>
    <xf numFmtId="175" fontId="4" fillId="0" borderId="24" xfId="0" applyNumberFormat="1" applyFont="1" applyFill="1" applyBorder="1" applyAlignment="1">
      <alignment vertical="center"/>
    </xf>
    <xf numFmtId="175" fontId="4" fillId="0" borderId="2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5" fontId="4" fillId="0" borderId="13" xfId="0" applyNumberFormat="1" applyFont="1" applyFill="1" applyBorder="1" applyAlignment="1">
      <alignment horizontal="right" vertical="center"/>
    </xf>
    <xf numFmtId="175" fontId="4" fillId="0" borderId="4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5" fontId="4" fillId="0" borderId="0" xfId="0" applyNumberFormat="1" applyFont="1" applyFill="1" applyBorder="1" applyAlignment="1">
      <alignment vertical="center"/>
    </xf>
    <xf numFmtId="175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right" vertical="center"/>
    </xf>
    <xf numFmtId="175" fontId="27" fillId="0" borderId="23" xfId="0" applyNumberFormat="1" applyFont="1" applyFill="1" applyBorder="1" applyAlignment="1">
      <alignment horizontal="right" vertical="center"/>
    </xf>
    <xf numFmtId="175" fontId="27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75" fontId="27" fillId="0" borderId="23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175" fontId="20" fillId="0" borderId="23" xfId="0" applyNumberFormat="1" applyFont="1" applyFill="1" applyBorder="1" applyAlignment="1">
      <alignment horizontal="right" vertical="center"/>
    </xf>
    <xf numFmtId="175" fontId="20" fillId="0" borderId="11" xfId="0" applyNumberFormat="1" applyFont="1" applyFill="1" applyBorder="1" applyAlignment="1">
      <alignment horizontal="right" vertical="center"/>
    </xf>
    <xf numFmtId="175" fontId="20" fillId="0" borderId="32" xfId="0" applyNumberFormat="1" applyFont="1" applyFill="1" applyBorder="1" applyAlignment="1">
      <alignment horizontal="right" vertical="center" wrapText="1"/>
    </xf>
    <xf numFmtId="175" fontId="20" fillId="0" borderId="12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left" vertical="center"/>
    </xf>
    <xf numFmtId="175" fontId="20" fillId="0" borderId="24" xfId="0" applyNumberFormat="1" applyFont="1" applyFill="1" applyBorder="1" applyAlignment="1">
      <alignment horizontal="right" vertical="center"/>
    </xf>
    <xf numFmtId="175" fontId="20" fillId="0" borderId="20" xfId="0" applyNumberFormat="1" applyFont="1" applyFill="1" applyBorder="1" applyAlignment="1">
      <alignment horizontal="right" vertical="center"/>
    </xf>
    <xf numFmtId="175" fontId="20" fillId="0" borderId="34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0" fillId="0" borderId="16" xfId="0" applyFont="1" applyFill="1" applyBorder="1" applyAlignment="1">
      <alignment horizontal="left" vertical="center"/>
    </xf>
    <xf numFmtId="175" fontId="20" fillId="0" borderId="24" xfId="0" applyNumberFormat="1" applyFont="1" applyFill="1" applyBorder="1" applyAlignment="1">
      <alignment vertical="center"/>
    </xf>
    <xf numFmtId="175" fontId="20" fillId="0" borderId="2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42" xfId="0" applyFont="1" applyFill="1" applyBorder="1" applyAlignment="1">
      <alignment vertical="center"/>
    </xf>
    <xf numFmtId="175" fontId="20" fillId="0" borderId="43" xfId="0" applyNumberFormat="1" applyFont="1" applyFill="1" applyBorder="1" applyAlignment="1">
      <alignment horizontal="right" vertical="center"/>
    </xf>
    <xf numFmtId="175" fontId="20" fillId="0" borderId="44" xfId="0" applyNumberFormat="1" applyFont="1" applyFill="1" applyBorder="1" applyAlignment="1">
      <alignment horizontal="right" vertical="center"/>
    </xf>
    <xf numFmtId="175" fontId="20" fillId="0" borderId="45" xfId="0" applyNumberFormat="1" applyFont="1" applyFill="1" applyBorder="1" applyAlignment="1">
      <alignment horizontal="right" vertical="center"/>
    </xf>
    <xf numFmtId="175" fontId="20" fillId="0" borderId="46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175" fontId="27" fillId="0" borderId="19" xfId="0" applyNumberFormat="1" applyFont="1" applyFill="1" applyBorder="1" applyAlignment="1">
      <alignment horizontal="right" vertical="center"/>
    </xf>
    <xf numFmtId="175" fontId="20" fillId="0" borderId="16" xfId="0" applyNumberFormat="1" applyFont="1" applyFill="1" applyBorder="1" applyAlignment="1">
      <alignment horizontal="right" vertical="center"/>
    </xf>
    <xf numFmtId="175" fontId="20" fillId="0" borderId="47" xfId="0" applyNumberFormat="1" applyFont="1" applyFill="1" applyBorder="1" applyAlignment="1">
      <alignment horizontal="right" vertical="center"/>
    </xf>
    <xf numFmtId="175" fontId="20" fillId="0" borderId="48" xfId="0" applyNumberFormat="1" applyFont="1" applyFill="1" applyBorder="1" applyAlignment="1">
      <alignment horizontal="right" vertical="center"/>
    </xf>
    <xf numFmtId="175" fontId="20" fillId="0" borderId="33" xfId="0" applyNumberFormat="1" applyFont="1" applyFill="1" applyBorder="1" applyAlignment="1">
      <alignment horizontal="right" vertical="center"/>
    </xf>
    <xf numFmtId="175" fontId="20" fillId="0" borderId="37" xfId="0" applyNumberFormat="1" applyFont="1" applyFill="1" applyBorder="1" applyAlignment="1">
      <alignment horizontal="right" vertical="center"/>
    </xf>
    <xf numFmtId="175" fontId="20" fillId="0" borderId="21" xfId="0" applyNumberFormat="1" applyFont="1" applyFill="1" applyBorder="1" applyAlignment="1">
      <alignment horizontal="right" vertical="center"/>
    </xf>
    <xf numFmtId="175" fontId="20" fillId="0" borderId="18" xfId="0" applyNumberFormat="1" applyFont="1" applyFill="1" applyBorder="1" applyAlignment="1">
      <alignment horizontal="right" vertical="center"/>
    </xf>
    <xf numFmtId="175" fontId="27" fillId="0" borderId="12" xfId="0" applyNumberFormat="1" applyFont="1" applyFill="1" applyBorder="1" applyAlignment="1">
      <alignment horizontal="right" vertical="center"/>
    </xf>
    <xf numFmtId="175" fontId="20" fillId="0" borderId="19" xfId="0" applyNumberFormat="1" applyFont="1" applyFill="1" applyBorder="1" applyAlignment="1">
      <alignment horizontal="right" vertical="center"/>
    </xf>
    <xf numFmtId="175" fontId="20" fillId="0" borderId="15" xfId="0" applyNumberFormat="1" applyFont="1" applyFill="1" applyBorder="1" applyAlignment="1">
      <alignment horizontal="right" vertical="center"/>
    </xf>
    <xf numFmtId="175" fontId="27" fillId="0" borderId="15" xfId="0" applyNumberFormat="1" applyFont="1" applyFill="1" applyBorder="1" applyAlignment="1">
      <alignment horizontal="right" vertical="center"/>
    </xf>
    <xf numFmtId="175" fontId="20" fillId="0" borderId="36" xfId="0" applyNumberFormat="1" applyFont="1" applyFill="1" applyBorder="1" applyAlignment="1">
      <alignment horizontal="right" vertical="center"/>
    </xf>
    <xf numFmtId="175" fontId="20" fillId="0" borderId="30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175" fontId="5" fillId="0" borderId="12" xfId="0" applyNumberFormat="1" applyFont="1" applyFill="1" applyBorder="1" applyAlignment="1">
      <alignment vertical="center"/>
    </xf>
    <xf numFmtId="175" fontId="5" fillId="0" borderId="23" xfId="0" applyNumberFormat="1" applyFont="1" applyFill="1" applyBorder="1" applyAlignment="1">
      <alignment horizontal="right" vertical="center"/>
    </xf>
    <xf numFmtId="175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75" fontId="5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175" fontId="6" fillId="0" borderId="11" xfId="0" applyNumberFormat="1" applyFont="1" applyFill="1" applyBorder="1" applyAlignment="1">
      <alignment vertical="center"/>
    </xf>
    <xf numFmtId="175" fontId="6" fillId="0" borderId="12" xfId="0" applyNumberFormat="1" applyFont="1" applyFill="1" applyBorder="1" applyAlignment="1">
      <alignment vertical="center"/>
    </xf>
    <xf numFmtId="175" fontId="6" fillId="0" borderId="23" xfId="0" applyNumberFormat="1" applyFont="1" applyFill="1" applyBorder="1" applyAlignment="1">
      <alignment horizontal="right" vertical="center"/>
    </xf>
    <xf numFmtId="175" fontId="9" fillId="0" borderId="11" xfId="0" applyNumberFormat="1" applyFont="1" applyFill="1" applyBorder="1" applyAlignment="1">
      <alignment horizontal="right" vertical="center"/>
    </xf>
    <xf numFmtId="175" fontId="5" fillId="0" borderId="12" xfId="0" applyNumberFormat="1" applyFont="1" applyFill="1" applyBorder="1" applyAlignment="1">
      <alignment horizontal="right" vertical="center"/>
    </xf>
    <xf numFmtId="175" fontId="8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75" fontId="6" fillId="0" borderId="2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175" fontId="5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175" fontId="5" fillId="0" borderId="16" xfId="0" applyNumberFormat="1" applyFont="1" applyFill="1" applyBorder="1" applyAlignment="1">
      <alignment horizontal="right" vertical="center"/>
    </xf>
    <xf numFmtId="175" fontId="5" fillId="0" borderId="1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175" fontId="6" fillId="0" borderId="24" xfId="0" applyNumberFormat="1" applyFont="1" applyFill="1" applyBorder="1" applyAlignment="1">
      <alignment horizontal="right" vertical="center"/>
    </xf>
    <xf numFmtId="175" fontId="6" fillId="0" borderId="20" xfId="0" applyNumberFormat="1" applyFont="1" applyFill="1" applyBorder="1" applyAlignment="1">
      <alignment horizontal="right" vertical="center"/>
    </xf>
    <xf numFmtId="175" fontId="6" fillId="0" borderId="36" xfId="0" applyNumberFormat="1" applyFont="1" applyFill="1" applyBorder="1" applyAlignment="1">
      <alignment horizontal="right" vertical="center"/>
    </xf>
    <xf numFmtId="175" fontId="9" fillId="0" borderId="1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5" fontId="6" fillId="0" borderId="13" xfId="0" applyNumberFormat="1" applyFont="1" applyFill="1" applyBorder="1" applyAlignment="1">
      <alignment horizontal="right" vertical="center"/>
    </xf>
    <xf numFmtId="175" fontId="6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23" fillId="0" borderId="3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75" fontId="23" fillId="0" borderId="19" xfId="0" applyNumberFormat="1" applyFont="1" applyFill="1" applyBorder="1" applyAlignment="1">
      <alignment vertical="center"/>
    </xf>
    <xf numFmtId="175" fontId="23" fillId="0" borderId="33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175" fontId="23" fillId="0" borderId="16" xfId="0" applyNumberFormat="1" applyFont="1" applyFill="1" applyBorder="1" applyAlignment="1">
      <alignment vertical="center"/>
    </xf>
    <xf numFmtId="175" fontId="23" fillId="0" borderId="47" xfId="0" applyNumberFormat="1" applyFont="1" applyFill="1" applyBorder="1" applyAlignment="1">
      <alignment vertical="center"/>
    </xf>
    <xf numFmtId="175" fontId="23" fillId="0" borderId="36" xfId="0" applyNumberFormat="1" applyFont="1" applyFill="1" applyBorder="1" applyAlignment="1">
      <alignment vertical="center"/>
    </xf>
    <xf numFmtId="175" fontId="18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175" fontId="5" fillId="0" borderId="23" xfId="0" applyNumberFormat="1" applyFont="1" applyFill="1" applyBorder="1" applyAlignment="1">
      <alignment horizontal="right" vertical="center"/>
    </xf>
    <xf numFmtId="175" fontId="5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175" fontId="6" fillId="0" borderId="11" xfId="0" applyNumberFormat="1" applyFont="1" applyFill="1" applyBorder="1" applyAlignment="1">
      <alignment horizontal="right" vertical="center"/>
    </xf>
    <xf numFmtId="175" fontId="6" fillId="0" borderId="34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175" fontId="6" fillId="0" borderId="3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75" fontId="20" fillId="0" borderId="16" xfId="0" applyNumberFormat="1" applyFont="1" applyFill="1" applyBorder="1" applyAlignment="1">
      <alignment horizontal="center" vertical="center" wrapText="1"/>
    </xf>
    <xf numFmtId="175" fontId="20" fillId="0" borderId="19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77" fontId="27" fillId="0" borderId="11" xfId="36" applyNumberFormat="1" applyFont="1" applyFill="1" applyBorder="1" applyAlignment="1" applyProtection="1">
      <alignment horizontal="right" vertical="center"/>
      <protection/>
    </xf>
    <xf numFmtId="175" fontId="27" fillId="0" borderId="19" xfId="0" applyNumberFormat="1" applyFont="1" applyFill="1" applyBorder="1" applyAlignment="1">
      <alignment horizontal="right" vertical="center" wrapText="1"/>
    </xf>
    <xf numFmtId="175" fontId="20" fillId="0" borderId="19" xfId="0" applyNumberFormat="1" applyFont="1" applyFill="1" applyBorder="1" applyAlignment="1">
      <alignment horizontal="right" vertical="center" wrapText="1"/>
    </xf>
    <xf numFmtId="175" fontId="27" fillId="0" borderId="11" xfId="36" applyNumberFormat="1" applyFont="1" applyFill="1" applyBorder="1" applyAlignment="1" applyProtection="1">
      <alignment horizontal="right" vertical="center"/>
      <protection/>
    </xf>
    <xf numFmtId="175" fontId="20" fillId="0" borderId="11" xfId="36" applyNumberFormat="1" applyFont="1" applyFill="1" applyBorder="1" applyAlignment="1" applyProtection="1">
      <alignment horizontal="right" vertical="center"/>
      <protection/>
    </xf>
    <xf numFmtId="0" fontId="27" fillId="0" borderId="13" xfId="36" applyFont="1" applyFill="1" applyBorder="1" applyAlignment="1" applyProtection="1">
      <alignment horizontal="left" vertical="center"/>
      <protection/>
    </xf>
    <xf numFmtId="175" fontId="27" fillId="0" borderId="13" xfId="0" applyNumberFormat="1" applyFont="1" applyFill="1" applyBorder="1" applyAlignment="1">
      <alignment horizontal="right" vertical="center" wrapText="1"/>
    </xf>
    <xf numFmtId="175" fontId="27" fillId="0" borderId="12" xfId="0" applyNumberFormat="1" applyFont="1" applyFill="1" applyBorder="1" applyAlignment="1">
      <alignment horizontal="right" vertical="center" wrapText="1"/>
    </xf>
    <xf numFmtId="175" fontId="27" fillId="0" borderId="11" xfId="0" applyNumberFormat="1" applyFont="1" applyFill="1" applyBorder="1" applyAlignment="1">
      <alignment horizontal="right" vertical="center" wrapText="1"/>
    </xf>
    <xf numFmtId="175" fontId="27" fillId="0" borderId="19" xfId="0" applyNumberFormat="1" applyFont="1" applyFill="1" applyBorder="1" applyAlignment="1">
      <alignment horizontal="right" vertical="center" wrapText="1"/>
    </xf>
    <xf numFmtId="0" fontId="20" fillId="0" borderId="13" xfId="36" applyFont="1" applyFill="1" applyBorder="1" applyAlignment="1" applyProtection="1">
      <alignment horizontal="left" vertical="center"/>
      <protection/>
    </xf>
    <xf numFmtId="175" fontId="20" fillId="0" borderId="13" xfId="0" applyNumberFormat="1" applyFont="1" applyFill="1" applyBorder="1" applyAlignment="1">
      <alignment horizontal="right" vertical="center" wrapText="1"/>
    </xf>
    <xf numFmtId="175" fontId="27" fillId="0" borderId="13" xfId="36" applyNumberFormat="1" applyFont="1" applyFill="1" applyBorder="1" applyAlignment="1" applyProtection="1">
      <alignment horizontal="right" vertical="center"/>
      <protection/>
    </xf>
    <xf numFmtId="175" fontId="20" fillId="0" borderId="49" xfId="0" applyNumberFormat="1" applyFont="1" applyFill="1" applyBorder="1" applyAlignment="1">
      <alignment horizontal="right" vertical="center" wrapText="1"/>
    </xf>
    <xf numFmtId="0" fontId="20" fillId="0" borderId="30" xfId="36" applyFont="1" applyFill="1" applyBorder="1" applyAlignment="1" applyProtection="1">
      <alignment horizontal="left" vertical="center"/>
      <protection/>
    </xf>
    <xf numFmtId="175" fontId="20" fillId="0" borderId="41" xfId="0" applyNumberFormat="1" applyFont="1" applyFill="1" applyBorder="1" applyAlignment="1">
      <alignment horizontal="right" vertical="center" wrapText="1"/>
    </xf>
    <xf numFmtId="175" fontId="20" fillId="0" borderId="38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 wrapText="1"/>
    </xf>
    <xf numFmtId="175" fontId="20" fillId="0" borderId="33" xfId="0" applyNumberFormat="1" applyFont="1" applyFill="1" applyBorder="1" applyAlignment="1">
      <alignment horizontal="center" vertical="center" wrapText="1"/>
    </xf>
    <xf numFmtId="175" fontId="27" fillId="0" borderId="23" xfId="0" applyNumberFormat="1" applyFont="1" applyFill="1" applyBorder="1" applyAlignment="1">
      <alignment horizontal="right" vertical="center" wrapText="1"/>
    </xf>
    <xf numFmtId="0" fontId="20" fillId="0" borderId="24" xfId="36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177" fontId="27" fillId="0" borderId="23" xfId="36" applyNumberFormat="1" applyFont="1" applyFill="1" applyBorder="1" applyAlignment="1" applyProtection="1">
      <alignment horizontal="right" vertical="center"/>
      <protection/>
    </xf>
    <xf numFmtId="177" fontId="27" fillId="0" borderId="0" xfId="36" applyNumberFormat="1" applyFont="1" applyFill="1" applyBorder="1" applyAlignment="1" applyProtection="1">
      <alignment horizontal="right" vertical="center"/>
      <protection/>
    </xf>
    <xf numFmtId="0" fontId="20" fillId="0" borderId="16" xfId="36" applyFont="1" applyFill="1" applyBorder="1" applyAlignment="1" applyProtection="1">
      <alignment horizontal="left" vertical="center"/>
      <protection/>
    </xf>
    <xf numFmtId="175" fontId="20" fillId="0" borderId="36" xfId="0" applyNumberFormat="1" applyFont="1" applyFill="1" applyBorder="1" applyAlignment="1">
      <alignment horizontal="right" vertical="center" wrapText="1"/>
    </xf>
    <xf numFmtId="0" fontId="20" fillId="0" borderId="31" xfId="36" applyFont="1" applyFill="1" applyBorder="1" applyAlignment="1" applyProtection="1">
      <alignment horizontal="left" vertical="center"/>
      <protection/>
    </xf>
    <xf numFmtId="0" fontId="20" fillId="0" borderId="16" xfId="0" applyFont="1" applyFill="1" applyBorder="1" applyAlignment="1">
      <alignment vertical="center"/>
    </xf>
    <xf numFmtId="0" fontId="20" fillId="0" borderId="14" xfId="36" applyFont="1" applyFill="1" applyBorder="1" applyAlignment="1" applyProtection="1">
      <alignment horizontal="left" vertical="center"/>
      <protection/>
    </xf>
    <xf numFmtId="0" fontId="20" fillId="0" borderId="0" xfId="36" applyFont="1" applyFill="1" applyBorder="1" applyAlignment="1" applyProtection="1">
      <alignment horizontal="left" vertical="center"/>
      <protection/>
    </xf>
    <xf numFmtId="175" fontId="20" fillId="0" borderId="14" xfId="0" applyNumberFormat="1" applyFont="1" applyFill="1" applyBorder="1" applyAlignment="1">
      <alignment horizontal="right" vertical="center" wrapText="1"/>
    </xf>
    <xf numFmtId="175" fontId="20" fillId="0" borderId="39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175" fontId="27" fillId="0" borderId="50" xfId="0" applyNumberFormat="1" applyFont="1" applyFill="1" applyBorder="1" applyAlignment="1">
      <alignment horizontal="right" vertical="center" wrapText="1"/>
    </xf>
    <xf numFmtId="175" fontId="20" fillId="0" borderId="13" xfId="0" applyNumberFormat="1" applyFont="1" applyFill="1" applyBorder="1" applyAlignment="1">
      <alignment horizontal="right" vertical="center" wrapText="1"/>
    </xf>
    <xf numFmtId="175" fontId="20" fillId="0" borderId="51" xfId="0" applyNumberFormat="1" applyFont="1" applyFill="1" applyBorder="1" applyAlignment="1">
      <alignment horizontal="right" vertical="center" wrapText="1"/>
    </xf>
    <xf numFmtId="175" fontId="20" fillId="0" borderId="23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17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36" applyFont="1" applyFill="1" applyBorder="1" applyAlignment="1" applyProtection="1">
      <alignment horizontal="left" vertical="center"/>
      <protection/>
    </xf>
    <xf numFmtId="175" fontId="14" fillId="0" borderId="0" xfId="0" applyNumberFormat="1" applyFont="1" applyFill="1" applyBorder="1" applyAlignment="1">
      <alignment horizontal="right" vertical="center" wrapText="1"/>
    </xf>
    <xf numFmtId="175" fontId="14" fillId="0" borderId="0" xfId="36" applyNumberFormat="1" applyFont="1" applyFill="1" applyBorder="1" applyAlignment="1" applyProtection="1">
      <alignment horizontal="right" vertical="center"/>
      <protection/>
    </xf>
    <xf numFmtId="0" fontId="15" fillId="0" borderId="0" xfId="36" applyFont="1" applyFill="1" applyBorder="1" applyAlignment="1" applyProtection="1">
      <alignment horizontal="left" vertical="center"/>
      <protection/>
    </xf>
    <xf numFmtId="175" fontId="15" fillId="0" borderId="0" xfId="0" applyNumberFormat="1" applyFont="1" applyFill="1" applyBorder="1" applyAlignment="1">
      <alignment horizontal="right" vertical="center" wrapText="1"/>
    </xf>
    <xf numFmtId="175" fontId="15" fillId="0" borderId="0" xfId="36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/>
    </xf>
    <xf numFmtId="175" fontId="33" fillId="0" borderId="12" xfId="0" applyNumberFormat="1" applyFont="1" applyFill="1" applyBorder="1" applyAlignment="1">
      <alignment horizontal="right" vertical="center" wrapText="1"/>
    </xf>
    <xf numFmtId="175" fontId="33" fillId="0" borderId="11" xfId="0" applyNumberFormat="1" applyFont="1" applyFill="1" applyBorder="1" applyAlignment="1">
      <alignment horizontal="right" vertical="center" wrapText="1"/>
    </xf>
    <xf numFmtId="175" fontId="33" fillId="0" borderId="23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/>
    </xf>
    <xf numFmtId="175" fontId="18" fillId="0" borderId="12" xfId="0" applyNumberFormat="1" applyFont="1" applyFill="1" applyBorder="1" applyAlignment="1">
      <alignment horizontal="right" vertical="center" wrapText="1"/>
    </xf>
    <xf numFmtId="175" fontId="18" fillId="0" borderId="11" xfId="0" applyNumberFormat="1" applyFont="1" applyFill="1" applyBorder="1" applyAlignment="1">
      <alignment horizontal="right" vertical="center" wrapText="1"/>
    </xf>
    <xf numFmtId="175" fontId="18" fillId="0" borderId="23" xfId="0" applyNumberFormat="1" applyFont="1" applyFill="1" applyBorder="1" applyAlignment="1">
      <alignment horizontal="right" vertical="center" wrapText="1"/>
    </xf>
    <xf numFmtId="175" fontId="18" fillId="0" borderId="11" xfId="0" applyNumberFormat="1" applyFont="1" applyFill="1" applyBorder="1" applyAlignment="1">
      <alignment horizontal="right" vertical="center" wrapText="1"/>
    </xf>
    <xf numFmtId="175" fontId="18" fillId="0" borderId="15" xfId="0" applyNumberFormat="1" applyFont="1" applyFill="1" applyBorder="1" applyAlignment="1">
      <alignment horizontal="right" vertical="center" wrapText="1"/>
    </xf>
    <xf numFmtId="0" fontId="33" fillId="0" borderId="12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12" xfId="36" applyFont="1" applyFill="1" applyBorder="1" applyAlignment="1" applyProtection="1">
      <alignment vertical="center"/>
      <protection/>
    </xf>
    <xf numFmtId="0" fontId="18" fillId="0" borderId="12" xfId="36" applyFont="1" applyFill="1" applyBorder="1" applyAlignment="1" applyProtection="1">
      <alignment horizontal="left" vertical="center"/>
      <protection/>
    </xf>
    <xf numFmtId="175" fontId="18" fillId="0" borderId="19" xfId="0" applyNumberFormat="1" applyFont="1" applyFill="1" applyBorder="1" applyAlignment="1">
      <alignment horizontal="right" vertical="center" wrapText="1"/>
    </xf>
    <xf numFmtId="175" fontId="18" fillId="0" borderId="23" xfId="0" applyNumberFormat="1" applyFont="1" applyFill="1" applyBorder="1" applyAlignment="1">
      <alignment horizontal="right" vertical="center" wrapText="1"/>
    </xf>
    <xf numFmtId="175" fontId="18" fillId="0" borderId="15" xfId="0" applyNumberFormat="1" applyFont="1" applyFill="1" applyBorder="1" applyAlignment="1">
      <alignment horizontal="right" vertical="center" wrapText="1"/>
    </xf>
    <xf numFmtId="0" fontId="33" fillId="0" borderId="12" xfId="36" applyFont="1" applyFill="1" applyBorder="1" applyAlignment="1" applyProtection="1">
      <alignment horizontal="left" vertical="center"/>
      <protection/>
    </xf>
    <xf numFmtId="0" fontId="18" fillId="0" borderId="18" xfId="36" applyFont="1" applyFill="1" applyBorder="1" applyAlignment="1" applyProtection="1">
      <alignment horizontal="left" vertical="center"/>
      <protection/>
    </xf>
    <xf numFmtId="175" fontId="18" fillId="0" borderId="18" xfId="0" applyNumberFormat="1" applyFont="1" applyFill="1" applyBorder="1" applyAlignment="1">
      <alignment horizontal="right" vertical="center" wrapText="1"/>
    </xf>
    <xf numFmtId="175" fontId="33" fillId="0" borderId="18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left"/>
    </xf>
    <xf numFmtId="175" fontId="18" fillId="0" borderId="26" xfId="0" applyNumberFormat="1" applyFont="1" applyFill="1" applyBorder="1" applyAlignment="1">
      <alignment horizontal="right" vertical="center" wrapText="1"/>
    </xf>
    <xf numFmtId="175" fontId="18" fillId="0" borderId="24" xfId="0" applyNumberFormat="1" applyFont="1" applyFill="1" applyBorder="1" applyAlignment="1">
      <alignment horizontal="right" vertical="center" wrapText="1"/>
    </xf>
    <xf numFmtId="175" fontId="18" fillId="0" borderId="21" xfId="0" applyNumberFormat="1" applyFont="1" applyFill="1" applyBorder="1" applyAlignment="1">
      <alignment horizontal="right" vertical="center" wrapText="1"/>
    </xf>
    <xf numFmtId="0" fontId="18" fillId="0" borderId="30" xfId="36" applyFont="1" applyFill="1" applyBorder="1" applyAlignment="1" applyProtection="1">
      <alignment horizontal="left" vertical="center"/>
      <protection/>
    </xf>
    <xf numFmtId="175" fontId="18" fillId="0" borderId="30" xfId="0" applyNumberFormat="1" applyFont="1" applyFill="1" applyBorder="1" applyAlignment="1">
      <alignment horizontal="right" vertical="center" wrapText="1"/>
    </xf>
    <xf numFmtId="175" fontId="18" fillId="0" borderId="41" xfId="0" applyNumberFormat="1" applyFont="1" applyFill="1" applyBorder="1" applyAlignment="1">
      <alignment horizontal="right" vertical="center" wrapText="1"/>
    </xf>
    <xf numFmtId="0" fontId="32" fillId="0" borderId="0" xfId="36" applyFont="1" applyFill="1" applyBorder="1" applyAlignment="1" applyProtection="1">
      <alignment horizontal="left" vertical="center"/>
      <protection/>
    </xf>
    <xf numFmtId="175" fontId="2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/>
    </xf>
    <xf numFmtId="175" fontId="26" fillId="0" borderId="0" xfId="0" applyNumberFormat="1" applyFont="1" applyFill="1" applyBorder="1" applyAlignment="1">
      <alignment horizontal="right" vertical="center"/>
    </xf>
    <xf numFmtId="175" fontId="25" fillId="0" borderId="0" xfId="0" applyNumberFormat="1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7" fillId="0" borderId="12" xfId="36" applyFont="1" applyFill="1" applyBorder="1" applyAlignment="1" applyProtection="1">
      <alignment vertical="center"/>
      <protection/>
    </xf>
    <xf numFmtId="0" fontId="20" fillId="0" borderId="12" xfId="36" applyFont="1" applyFill="1" applyBorder="1" applyAlignment="1" applyProtection="1">
      <alignment horizontal="left" vertical="center"/>
      <protection/>
    </xf>
    <xf numFmtId="175" fontId="20" fillId="0" borderId="23" xfId="0" applyNumberFormat="1" applyFont="1" applyFill="1" applyBorder="1" applyAlignment="1">
      <alignment horizontal="right" vertical="center" wrapText="1"/>
    </xf>
    <xf numFmtId="0" fontId="27" fillId="0" borderId="12" xfId="36" applyFont="1" applyFill="1" applyBorder="1" applyAlignment="1" applyProtection="1">
      <alignment horizontal="left" vertical="center"/>
      <protection/>
    </xf>
    <xf numFmtId="175" fontId="20" fillId="0" borderId="27" xfId="0" applyNumberFormat="1" applyFont="1" applyFill="1" applyBorder="1" applyAlignment="1">
      <alignment horizontal="right" vertical="center" wrapText="1"/>
    </xf>
    <xf numFmtId="175" fontId="20" fillId="0" borderId="40" xfId="0" applyNumberFormat="1" applyFont="1" applyFill="1" applyBorder="1" applyAlignment="1">
      <alignment horizontal="right" vertical="center" wrapText="1"/>
    </xf>
    <xf numFmtId="0" fontId="20" fillId="0" borderId="20" xfId="36" applyFont="1" applyFill="1" applyBorder="1" applyAlignment="1" applyProtection="1">
      <alignment horizontal="left" vertical="center"/>
      <protection/>
    </xf>
    <xf numFmtId="0" fontId="27" fillId="0" borderId="18" xfId="0" applyFont="1" applyFill="1" applyBorder="1" applyAlignment="1">
      <alignment vertical="center"/>
    </xf>
    <xf numFmtId="175" fontId="27" fillId="0" borderId="16" xfId="0" applyNumberFormat="1" applyFont="1" applyFill="1" applyBorder="1" applyAlignment="1">
      <alignment horizontal="right" vertical="center" wrapText="1"/>
    </xf>
    <xf numFmtId="175" fontId="27" fillId="0" borderId="18" xfId="0" applyNumberFormat="1" applyFont="1" applyFill="1" applyBorder="1" applyAlignment="1">
      <alignment horizontal="right" vertical="center" wrapText="1"/>
    </xf>
    <xf numFmtId="175" fontId="27" fillId="0" borderId="27" xfId="0" applyNumberFormat="1" applyFont="1" applyFill="1" applyBorder="1" applyAlignment="1">
      <alignment horizontal="right" vertical="center" wrapText="1"/>
    </xf>
    <xf numFmtId="175" fontId="27" fillId="0" borderId="13" xfId="0" applyNumberFormat="1" applyFont="1" applyFill="1" applyBorder="1" applyAlignment="1">
      <alignment horizontal="right" vertical="center" wrapText="1"/>
    </xf>
    <xf numFmtId="175" fontId="27" fillId="0" borderId="14" xfId="0" applyNumberFormat="1" applyFont="1" applyFill="1" applyBorder="1" applyAlignment="1">
      <alignment horizontal="right" vertical="center" wrapText="1"/>
    </xf>
    <xf numFmtId="175" fontId="27" fillId="0" borderId="10" xfId="0" applyNumberFormat="1" applyFont="1" applyFill="1" applyBorder="1" applyAlignment="1">
      <alignment horizontal="right" vertical="center" wrapText="1"/>
    </xf>
    <xf numFmtId="175" fontId="27" fillId="0" borderId="17" xfId="0" applyNumberFormat="1" applyFont="1" applyFill="1" applyBorder="1" applyAlignment="1">
      <alignment horizontal="right" vertical="center" wrapText="1"/>
    </xf>
    <xf numFmtId="175" fontId="20" fillId="0" borderId="17" xfId="0" applyNumberFormat="1" applyFont="1" applyFill="1" applyBorder="1" applyAlignment="1">
      <alignment horizontal="right" vertical="center" wrapText="1"/>
    </xf>
    <xf numFmtId="0" fontId="27" fillId="0" borderId="11" xfId="36" applyFont="1" applyFill="1" applyBorder="1" applyAlignment="1" applyProtection="1">
      <alignment vertical="center"/>
      <protection/>
    </xf>
    <xf numFmtId="0" fontId="27" fillId="0" borderId="16" xfId="36" applyFont="1" applyFill="1" applyBorder="1" applyAlignment="1" applyProtection="1">
      <alignment vertical="center"/>
      <protection/>
    </xf>
    <xf numFmtId="175" fontId="20" fillId="0" borderId="37" xfId="0" applyNumberFormat="1" applyFont="1" applyFill="1" applyBorder="1" applyAlignment="1">
      <alignment horizontal="right" vertical="center" wrapText="1"/>
    </xf>
    <xf numFmtId="0" fontId="27" fillId="0" borderId="11" xfId="36" applyFont="1" applyFill="1" applyBorder="1" applyAlignment="1" applyProtection="1">
      <alignment horizontal="left" vertical="center"/>
      <protection/>
    </xf>
    <xf numFmtId="175" fontId="27" fillId="0" borderId="21" xfId="0" applyNumberFormat="1" applyFont="1" applyFill="1" applyBorder="1" applyAlignment="1">
      <alignment horizontal="right" vertical="center" wrapText="1"/>
    </xf>
    <xf numFmtId="175" fontId="27" fillId="0" borderId="17" xfId="0" applyNumberFormat="1" applyFont="1" applyFill="1" applyBorder="1" applyAlignment="1">
      <alignment horizontal="right" vertical="center" wrapText="1"/>
    </xf>
    <xf numFmtId="175" fontId="27" fillId="0" borderId="15" xfId="0" applyNumberFormat="1" applyFont="1" applyFill="1" applyBorder="1" applyAlignment="1">
      <alignment horizontal="right" vertical="center" wrapText="1"/>
    </xf>
    <xf numFmtId="175" fontId="27" fillId="0" borderId="27" xfId="0" applyNumberFormat="1" applyFont="1" applyFill="1" applyBorder="1" applyAlignment="1">
      <alignment horizontal="right" vertical="center" wrapText="1"/>
    </xf>
    <xf numFmtId="175" fontId="27" fillId="0" borderId="14" xfId="0" applyNumberFormat="1" applyFont="1" applyFill="1" applyBorder="1" applyAlignment="1">
      <alignment horizontal="right" vertical="center" wrapText="1"/>
    </xf>
    <xf numFmtId="0" fontId="20" fillId="0" borderId="39" xfId="36" applyFont="1" applyFill="1" applyBorder="1" applyAlignment="1" applyProtection="1">
      <alignment horizontal="left" vertical="center"/>
      <protection/>
    </xf>
    <xf numFmtId="175" fontId="20" fillId="0" borderId="48" xfId="0" applyNumberFormat="1" applyFont="1" applyFill="1" applyBorder="1" applyAlignment="1">
      <alignment horizontal="right" vertical="center" wrapText="1"/>
    </xf>
    <xf numFmtId="175" fontId="20" fillId="0" borderId="39" xfId="0" applyNumberFormat="1" applyFont="1" applyFill="1" applyBorder="1" applyAlignment="1">
      <alignment horizontal="right" vertical="center" wrapText="1"/>
    </xf>
    <xf numFmtId="0" fontId="20" fillId="0" borderId="42" xfId="36" applyFont="1" applyFill="1" applyBorder="1" applyAlignment="1" applyProtection="1">
      <alignment horizontal="left" vertical="center"/>
      <protection/>
    </xf>
    <xf numFmtId="175" fontId="20" fillId="0" borderId="45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center" vertical="center"/>
    </xf>
    <xf numFmtId="175" fontId="33" fillId="0" borderId="23" xfId="0" applyNumberFormat="1" applyFont="1" applyFill="1" applyBorder="1" applyAlignment="1">
      <alignment horizontal="right" vertical="center" wrapText="1"/>
    </xf>
    <xf numFmtId="0" fontId="33" fillId="0" borderId="12" xfId="36" applyFont="1" applyFill="1" applyBorder="1" applyAlignment="1" applyProtection="1">
      <alignment horizontal="left" vertical="center"/>
      <protection/>
    </xf>
    <xf numFmtId="175" fontId="33" fillId="0" borderId="18" xfId="0" applyNumberFormat="1" applyFont="1" applyFill="1" applyBorder="1" applyAlignment="1">
      <alignment horizontal="right" vertical="center" wrapText="1"/>
    </xf>
    <xf numFmtId="175" fontId="18" fillId="0" borderId="18" xfId="0" applyNumberFormat="1" applyFont="1" applyFill="1" applyBorder="1" applyAlignment="1">
      <alignment horizontal="right" vertical="center" wrapText="1"/>
    </xf>
    <xf numFmtId="175" fontId="18" fillId="0" borderId="18" xfId="0" applyNumberFormat="1" applyFont="1" applyFill="1" applyBorder="1" applyAlignment="1">
      <alignment horizontal="right"/>
    </xf>
    <xf numFmtId="0" fontId="38" fillId="0" borderId="0" xfId="36" applyFont="1" applyFill="1" applyBorder="1" applyAlignment="1" applyProtection="1">
      <alignment horizontal="left" vertical="center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5" fontId="33" fillId="0" borderId="19" xfId="0" applyNumberFormat="1" applyFont="1" applyFill="1" applyBorder="1" applyAlignment="1">
      <alignment horizontal="right" vertical="center" wrapText="1"/>
    </xf>
    <xf numFmtId="0" fontId="18" fillId="0" borderId="20" xfId="36" applyFont="1" applyFill="1" applyBorder="1" applyAlignment="1" applyProtection="1">
      <alignment horizontal="left" vertical="center"/>
      <protection/>
    </xf>
    <xf numFmtId="0" fontId="18" fillId="0" borderId="13" xfId="36" applyFont="1" applyFill="1" applyBorder="1" applyAlignment="1" applyProtection="1">
      <alignment horizontal="left" vertical="center"/>
      <protection/>
    </xf>
    <xf numFmtId="175" fontId="18" fillId="0" borderId="27" xfId="0" applyNumberFormat="1" applyFont="1" applyFill="1" applyBorder="1" applyAlignment="1">
      <alignment horizontal="right" vertical="center" wrapText="1"/>
    </xf>
    <xf numFmtId="175" fontId="18" fillId="0" borderId="50" xfId="0" applyNumberFormat="1" applyFont="1" applyFill="1" applyBorder="1" applyAlignment="1">
      <alignment horizontal="right" vertical="center" wrapText="1"/>
    </xf>
    <xf numFmtId="0" fontId="1" fillId="0" borderId="0" xfId="36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175" fontId="33" fillId="0" borderId="40" xfId="0" applyNumberFormat="1" applyFont="1" applyFill="1" applyBorder="1" applyAlignment="1">
      <alignment horizontal="right" vertical="center" wrapText="1"/>
    </xf>
    <xf numFmtId="175" fontId="33" fillId="0" borderId="13" xfId="0" applyNumberFormat="1" applyFont="1" applyFill="1" applyBorder="1" applyAlignment="1">
      <alignment horizontal="right" vertical="center" wrapText="1"/>
    </xf>
    <xf numFmtId="0" fontId="33" fillId="0" borderId="18" xfId="36" applyFont="1" applyFill="1" applyBorder="1" applyAlignment="1" applyProtection="1">
      <alignment horizontal="left" vertical="center"/>
      <protection/>
    </xf>
    <xf numFmtId="175" fontId="18" fillId="0" borderId="16" xfId="0" applyNumberFormat="1" applyFont="1" applyFill="1" applyBorder="1" applyAlignment="1">
      <alignment horizontal="right" vertical="center" wrapText="1"/>
    </xf>
    <xf numFmtId="0" fontId="18" fillId="0" borderId="11" xfId="36" applyFont="1" applyFill="1" applyBorder="1" applyAlignment="1" applyProtection="1">
      <alignment horizontal="left" vertical="center"/>
      <protection/>
    </xf>
    <xf numFmtId="0" fontId="18" fillId="0" borderId="33" xfId="36" applyFont="1" applyFill="1" applyBorder="1" applyAlignment="1" applyProtection="1">
      <alignment horizontal="left" vertical="center"/>
      <protection/>
    </xf>
    <xf numFmtId="175" fontId="18" fillId="0" borderId="33" xfId="0" applyNumberFormat="1" applyFont="1" applyFill="1" applyBorder="1" applyAlignment="1">
      <alignment horizontal="right" vertical="center" wrapText="1"/>
    </xf>
    <xf numFmtId="175" fontId="18" fillId="0" borderId="39" xfId="0" applyNumberFormat="1" applyFont="1" applyFill="1" applyBorder="1" applyAlignment="1">
      <alignment horizontal="right" vertical="center" wrapText="1"/>
    </xf>
    <xf numFmtId="175" fontId="18" fillId="0" borderId="52" xfId="0" applyNumberFormat="1" applyFont="1" applyFill="1" applyBorder="1" applyAlignment="1">
      <alignment horizontal="right" vertical="center" wrapText="1"/>
    </xf>
    <xf numFmtId="175" fontId="18" fillId="0" borderId="13" xfId="0" applyNumberFormat="1" applyFont="1" applyFill="1" applyBorder="1" applyAlignment="1">
      <alignment horizontal="right" vertical="center" wrapText="1"/>
    </xf>
    <xf numFmtId="0" fontId="18" fillId="0" borderId="0" xfId="36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3" fillId="0" borderId="11" xfId="36" applyFont="1" applyFill="1" applyBorder="1" applyAlignment="1" applyProtection="1">
      <alignment horizontal="left" vertical="center"/>
      <protection/>
    </xf>
    <xf numFmtId="175" fontId="33" fillId="0" borderId="11" xfId="0" applyNumberFormat="1" applyFont="1" applyFill="1" applyBorder="1" applyAlignment="1">
      <alignment horizontal="right" vertical="center" wrapText="1"/>
    </xf>
    <xf numFmtId="175" fontId="18" fillId="0" borderId="10" xfId="0" applyNumberFormat="1" applyFont="1" applyFill="1" applyBorder="1" applyAlignment="1">
      <alignment horizontal="right" vertical="center" wrapText="1"/>
    </xf>
    <xf numFmtId="175" fontId="18" fillId="0" borderId="40" xfId="0" applyNumberFormat="1" applyFont="1" applyFill="1" applyBorder="1" applyAlignment="1">
      <alignment horizontal="right" vertical="center" wrapText="1"/>
    </xf>
    <xf numFmtId="0" fontId="18" fillId="0" borderId="16" xfId="36" applyFont="1" applyFill="1" applyBorder="1" applyAlignment="1" applyProtection="1">
      <alignment horizontal="left" vertical="center"/>
      <protection/>
    </xf>
    <xf numFmtId="175" fontId="18" fillId="0" borderId="36" xfId="0" applyNumberFormat="1" applyFont="1" applyFill="1" applyBorder="1" applyAlignment="1">
      <alignment horizontal="right" vertical="center" wrapText="1"/>
    </xf>
    <xf numFmtId="0" fontId="18" fillId="0" borderId="31" xfId="36" applyFont="1" applyFill="1" applyBorder="1" applyAlignment="1" applyProtection="1">
      <alignment horizontal="left" vertical="center"/>
      <protection/>
    </xf>
    <xf numFmtId="175" fontId="18" fillId="0" borderId="31" xfId="0" applyNumberFormat="1" applyFont="1" applyFill="1" applyBorder="1" applyAlignment="1">
      <alignment horizontal="right" vertical="center" wrapText="1"/>
    </xf>
    <xf numFmtId="175" fontId="18" fillId="0" borderId="32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right" vertical="center"/>
    </xf>
    <xf numFmtId="175" fontId="6" fillId="0" borderId="12" xfId="0" applyNumberFormat="1" applyFont="1" applyFill="1" applyBorder="1" applyAlignment="1">
      <alignment horizontal="right" vertical="center"/>
    </xf>
    <xf numFmtId="175" fontId="6" fillId="0" borderId="2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vertical="center"/>
    </xf>
    <xf numFmtId="175" fontId="6" fillId="0" borderId="15" xfId="0" applyNumberFormat="1" applyFont="1" applyFill="1" applyBorder="1" applyAlignment="1">
      <alignment vertical="center"/>
    </xf>
    <xf numFmtId="175" fontId="6" fillId="0" borderId="17" xfId="0" applyNumberFormat="1" applyFont="1" applyFill="1" applyBorder="1" applyAlignment="1">
      <alignment vertical="center"/>
    </xf>
    <xf numFmtId="175" fontId="6" fillId="0" borderId="3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5" fontId="33" fillId="0" borderId="15" xfId="0" applyNumberFormat="1" applyFont="1" applyFill="1" applyBorder="1" applyAlignment="1">
      <alignment horizontal="right" vertical="center" wrapText="1"/>
    </xf>
    <xf numFmtId="175" fontId="18" fillId="0" borderId="38" xfId="0" applyNumberFormat="1" applyFont="1" applyFill="1" applyBorder="1" applyAlignment="1">
      <alignment horizontal="right" vertical="center" wrapText="1"/>
    </xf>
    <xf numFmtId="175" fontId="18" fillId="0" borderId="20" xfId="0" applyNumberFormat="1" applyFont="1" applyFill="1" applyBorder="1" applyAlignment="1">
      <alignment horizontal="right" vertical="center" wrapText="1"/>
    </xf>
    <xf numFmtId="175" fontId="20" fillId="0" borderId="53" xfId="0" applyNumberFormat="1" applyFont="1" applyFill="1" applyBorder="1" applyAlignment="1">
      <alignment horizontal="right" vertical="center" wrapText="1"/>
    </xf>
    <xf numFmtId="175" fontId="20" fillId="0" borderId="52" xfId="0" applyNumberFormat="1" applyFont="1" applyFill="1" applyBorder="1" applyAlignment="1">
      <alignment horizontal="right" vertical="center" wrapText="1"/>
    </xf>
    <xf numFmtId="175" fontId="20" fillId="0" borderId="54" xfId="0" applyNumberFormat="1" applyFont="1" applyFill="1" applyBorder="1" applyAlignment="1">
      <alignment horizontal="right" vertical="center" wrapText="1"/>
    </xf>
    <xf numFmtId="175" fontId="20" fillId="0" borderId="43" xfId="0" applyNumberFormat="1" applyFont="1" applyFill="1" applyBorder="1" applyAlignment="1">
      <alignment horizontal="right" vertical="center" wrapText="1"/>
    </xf>
    <xf numFmtId="175" fontId="20" fillId="0" borderId="20" xfId="0" applyNumberFormat="1" applyFont="1" applyFill="1" applyBorder="1" applyAlignment="1">
      <alignment horizontal="right" vertical="center" wrapText="1"/>
    </xf>
    <xf numFmtId="175" fontId="20" fillId="0" borderId="34" xfId="0" applyNumberFormat="1" applyFont="1" applyFill="1" applyBorder="1" applyAlignment="1">
      <alignment horizontal="right" vertical="center" wrapText="1"/>
    </xf>
    <xf numFmtId="175" fontId="27" fillId="0" borderId="36" xfId="0" applyNumberFormat="1" applyFont="1" applyFill="1" applyBorder="1" applyAlignment="1">
      <alignment horizontal="right" vertical="center" wrapText="1"/>
    </xf>
    <xf numFmtId="175" fontId="18" fillId="0" borderId="34" xfId="0" applyNumberFormat="1" applyFont="1" applyFill="1" applyBorder="1" applyAlignment="1">
      <alignment horizontal="right" vertical="center" wrapText="1"/>
    </xf>
    <xf numFmtId="175" fontId="5" fillId="0" borderId="1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/>
    </xf>
    <xf numFmtId="2" fontId="27" fillId="0" borderId="12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2" fontId="27" fillId="0" borderId="15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33" fillId="0" borderId="12" xfId="0" applyNumberFormat="1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5" fontId="19" fillId="0" borderId="0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75" fontId="20" fillId="0" borderId="18" xfId="0" applyNumberFormat="1" applyFont="1" applyFill="1" applyBorder="1" applyAlignment="1">
      <alignment horizontal="center" vertical="center" wrapText="1"/>
    </xf>
    <xf numFmtId="175" fontId="20" fillId="0" borderId="37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23" fillId="0" borderId="39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4" fillId="0" borderId="55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175" fontId="37" fillId="0" borderId="0" xfId="0" applyNumberFormat="1" applyFont="1" applyFill="1" applyBorder="1" applyAlignment="1">
      <alignment horizontal="right" vertical="center" wrapText="1"/>
    </xf>
    <xf numFmtId="0" fontId="37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37" fillId="0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175" fontId="21" fillId="0" borderId="25" xfId="0" applyNumberFormat="1" applyFont="1" applyFill="1" applyBorder="1" applyAlignment="1">
      <alignment horizontal="center" vertical="center"/>
    </xf>
    <xf numFmtId="175" fontId="21" fillId="0" borderId="37" xfId="0" applyNumberFormat="1" applyFont="1" applyFill="1" applyBorder="1" applyAlignment="1">
      <alignment horizontal="center" vertical="center"/>
    </xf>
    <xf numFmtId="175" fontId="21" fillId="0" borderId="21" xfId="0" applyNumberFormat="1" applyFont="1" applyFill="1" applyBorder="1" applyAlignment="1">
      <alignment horizontal="center" vertical="center"/>
    </xf>
    <xf numFmtId="175" fontId="21" fillId="0" borderId="28" xfId="0" applyNumberFormat="1" applyFont="1" applyFill="1" applyBorder="1" applyAlignment="1">
      <alignment horizontal="center" vertical="center"/>
    </xf>
    <xf numFmtId="175" fontId="21" fillId="0" borderId="14" xfId="0" applyNumberFormat="1" applyFont="1" applyFill="1" applyBorder="1" applyAlignment="1">
      <alignment horizontal="center" vertical="center"/>
    </xf>
    <xf numFmtId="175" fontId="21" fillId="0" borderId="27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37" fillId="0" borderId="14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175" fontId="33" fillId="0" borderId="12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5" fontId="18" fillId="0" borderId="12" xfId="0" applyNumberFormat="1" applyFont="1" applyFill="1" applyBorder="1" applyAlignment="1">
      <alignment horizontal="center" vertical="center"/>
    </xf>
    <xf numFmtId="175" fontId="33" fillId="0" borderId="1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/>
    </xf>
    <xf numFmtId="175" fontId="3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1" fontId="33" fillId="0" borderId="17" xfId="0" applyNumberFormat="1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75" fontId="18" fillId="0" borderId="17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75" fontId="3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175" fontId="20" fillId="0" borderId="56" xfId="0" applyNumberFormat="1" applyFont="1" applyFill="1" applyBorder="1" applyAlignment="1">
      <alignment horizontal="right" vertical="center"/>
    </xf>
    <xf numFmtId="175" fontId="20" fillId="0" borderId="22" xfId="0" applyNumberFormat="1" applyFont="1" applyFill="1" applyBorder="1" applyAlignment="1">
      <alignment horizontal="right" vertical="center"/>
    </xf>
    <xf numFmtId="175" fontId="20" fillId="0" borderId="57" xfId="0" applyNumberFormat="1" applyFont="1" applyFill="1" applyBorder="1" applyAlignment="1">
      <alignment horizontal="right" vertical="center"/>
    </xf>
    <xf numFmtId="175" fontId="20" fillId="0" borderId="51" xfId="0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175" fontId="20" fillId="0" borderId="60" xfId="0" applyNumberFormat="1" applyFont="1" applyFill="1" applyBorder="1" applyAlignment="1">
      <alignment horizontal="right" vertical="center"/>
    </xf>
    <xf numFmtId="0" fontId="0" fillId="0" borderId="6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175" fontId="20" fillId="0" borderId="62" xfId="0" applyNumberFormat="1" applyFont="1" applyFill="1" applyBorder="1" applyAlignment="1">
      <alignment horizontal="right" vertical="center"/>
    </xf>
    <xf numFmtId="0" fontId="0" fillId="0" borderId="63" xfId="0" applyFill="1" applyBorder="1" applyAlignment="1">
      <alignment vertical="center"/>
    </xf>
    <xf numFmtId="0" fontId="15" fillId="0" borderId="3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15" fillId="0" borderId="18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6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175" fontId="20" fillId="0" borderId="6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175" fontId="20" fillId="0" borderId="62" xfId="0" applyNumberFormat="1" applyFont="1" applyFill="1" applyBorder="1" applyAlignment="1">
      <alignment horizontal="right" vertical="center" wrapText="1"/>
    </xf>
    <xf numFmtId="175" fontId="20" fillId="0" borderId="63" xfId="0" applyNumberFormat="1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left"/>
    </xf>
    <xf numFmtId="0" fontId="20" fillId="0" borderId="65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left"/>
    </xf>
    <xf numFmtId="0" fontId="20" fillId="0" borderId="66" xfId="36" applyFont="1" applyFill="1" applyBorder="1" applyAlignment="1" applyProtection="1">
      <alignment horizontal="left" vertical="center"/>
      <protection/>
    </xf>
    <xf numFmtId="0" fontId="0" fillId="0" borderId="30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5" fontId="20" fillId="0" borderId="30" xfId="0" applyNumberFormat="1" applyFont="1" applyFill="1" applyBorder="1" applyAlignment="1">
      <alignment horizontal="right" vertical="center" wrapText="1"/>
    </xf>
    <xf numFmtId="175" fontId="20" fillId="0" borderId="56" xfId="0" applyNumberFormat="1" applyFont="1" applyFill="1" applyBorder="1" applyAlignment="1">
      <alignment horizontal="right" vertical="center" wrapText="1"/>
    </xf>
    <xf numFmtId="175" fontId="20" fillId="0" borderId="22" xfId="0" applyNumberFormat="1" applyFont="1" applyFill="1" applyBorder="1" applyAlignment="1">
      <alignment horizontal="right" vertical="center" wrapText="1"/>
    </xf>
    <xf numFmtId="175" fontId="20" fillId="0" borderId="68" xfId="0" applyNumberFormat="1" applyFont="1" applyFill="1" applyBorder="1" applyAlignment="1">
      <alignment horizontal="right" vertical="center" wrapText="1"/>
    </xf>
    <xf numFmtId="175" fontId="20" fillId="0" borderId="69" xfId="0" applyNumberFormat="1" applyFont="1" applyFill="1" applyBorder="1" applyAlignment="1">
      <alignment horizontal="right" vertical="center" wrapText="1"/>
    </xf>
    <xf numFmtId="175" fontId="20" fillId="0" borderId="32" xfId="0" applyNumberFormat="1" applyFont="1" applyFill="1" applyBorder="1" applyAlignment="1">
      <alignment horizontal="right" vertical="center" wrapText="1"/>
    </xf>
    <xf numFmtId="0" fontId="0" fillId="0" borderId="34" xfId="0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50" xfId="0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5" fontId="7" fillId="0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75" fontId="30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37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 wrapText="1"/>
    </xf>
    <xf numFmtId="0" fontId="3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0" fillId="0" borderId="7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/>
    </xf>
    <xf numFmtId="0" fontId="18" fillId="0" borderId="25" xfId="0" applyNumberFormat="1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175" fontId="18" fillId="0" borderId="18" xfId="0" applyNumberFormat="1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175" fontId="20" fillId="0" borderId="37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0" borderId="0" xfId="0" applyFont="1" applyFill="1" applyAlignment="1">
      <alignment horizontal="right" vertical="center" wrapText="1"/>
    </xf>
    <xf numFmtId="0" fontId="20" fillId="0" borderId="3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175" fontId="20" fillId="0" borderId="11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75" fontId="20" fillId="0" borderId="12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175" fontId="18" fillId="0" borderId="18" xfId="0" applyNumberFormat="1" applyFont="1" applyFill="1" applyBorder="1" applyAlignment="1">
      <alignment horizontal="center" vertical="center"/>
    </xf>
    <xf numFmtId="175" fontId="18" fillId="0" borderId="37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75" zoomScaleSheetLayoutView="75" workbookViewId="0" topLeftCell="A1">
      <selection activeCell="H10" sqref="H10:J11"/>
    </sheetView>
  </sheetViews>
  <sheetFormatPr defaultColWidth="9.00390625" defaultRowHeight="12.75"/>
  <cols>
    <col min="1" max="1" width="25.375" style="188" customWidth="1"/>
    <col min="2" max="9" width="9.00390625" style="188" customWidth="1"/>
    <col min="10" max="10" width="8.25390625" style="188" customWidth="1"/>
    <col min="11" max="16384" width="9.125" style="188" customWidth="1"/>
  </cols>
  <sheetData>
    <row r="1" spans="1:10" ht="45" customHeight="1">
      <c r="A1" s="790" t="s">
        <v>412</v>
      </c>
      <c r="B1" s="791"/>
      <c r="C1" s="791"/>
      <c r="D1" s="791"/>
      <c r="E1" s="791"/>
      <c r="F1" s="791"/>
      <c r="G1" s="791"/>
      <c r="H1" s="791"/>
      <c r="I1" s="788" t="s">
        <v>461</v>
      </c>
      <c r="J1" s="789"/>
    </row>
    <row r="2" spans="1:10" ht="21.75" customHeight="1">
      <c r="A2" s="776" t="s">
        <v>450</v>
      </c>
      <c r="B2" s="772" t="s">
        <v>3</v>
      </c>
      <c r="C2" s="779"/>
      <c r="D2" s="779"/>
      <c r="E2" s="766" t="s">
        <v>4</v>
      </c>
      <c r="F2" s="767"/>
      <c r="G2" s="768"/>
      <c r="H2" s="189"/>
      <c r="I2" s="190"/>
      <c r="J2" s="190"/>
    </row>
    <row r="3" spans="1:10" ht="21.75" customHeight="1">
      <c r="A3" s="777"/>
      <c r="B3" s="774" t="s">
        <v>451</v>
      </c>
      <c r="C3" s="775"/>
      <c r="D3" s="775"/>
      <c r="E3" s="769"/>
      <c r="F3" s="770"/>
      <c r="G3" s="771"/>
      <c r="H3" s="170"/>
      <c r="I3" s="170"/>
      <c r="J3" s="170"/>
    </row>
    <row r="4" spans="1:10" ht="21.75" customHeight="1">
      <c r="A4" s="778"/>
      <c r="B4" s="13" t="s">
        <v>5</v>
      </c>
      <c r="C4" s="13" t="s">
        <v>6</v>
      </c>
      <c r="D4" s="13" t="s">
        <v>0</v>
      </c>
      <c r="E4" s="145" t="s">
        <v>5</v>
      </c>
      <c r="F4" s="13" t="s">
        <v>6</v>
      </c>
      <c r="G4" s="84" t="s">
        <v>0</v>
      </c>
      <c r="H4" s="170"/>
      <c r="I4" s="170"/>
      <c r="J4" s="170"/>
    </row>
    <row r="5" spans="1:10" ht="21.75" customHeight="1">
      <c r="A5" s="166"/>
      <c r="B5" s="162"/>
      <c r="C5" s="191"/>
      <c r="D5" s="192"/>
      <c r="E5" s="193"/>
      <c r="F5" s="3"/>
      <c r="G5" s="3"/>
      <c r="H5" s="170"/>
      <c r="I5" s="170"/>
      <c r="J5" s="170"/>
    </row>
    <row r="6" spans="1:10" ht="21.75" customHeight="1">
      <c r="A6" s="166" t="s">
        <v>8</v>
      </c>
      <c r="B6" s="162">
        <v>4500</v>
      </c>
      <c r="C6" s="191">
        <v>0</v>
      </c>
      <c r="D6" s="192">
        <v>0</v>
      </c>
      <c r="E6" s="193">
        <f>SUM(B6)</f>
        <v>4500</v>
      </c>
      <c r="F6" s="3">
        <f>SUM(C6)</f>
        <v>0</v>
      </c>
      <c r="G6" s="3">
        <f>SUM(D6)</f>
        <v>0</v>
      </c>
      <c r="H6" s="170"/>
      <c r="I6" s="170"/>
      <c r="J6" s="170"/>
    </row>
    <row r="7" spans="1:10" ht="21.75" customHeight="1" thickBot="1">
      <c r="A7" s="164">
        <v>516</v>
      </c>
      <c r="B7" s="194">
        <f aca="true" t="shared" si="0" ref="B7:G7">SUM(B6:B6)</f>
        <v>4500</v>
      </c>
      <c r="C7" s="194">
        <f t="shared" si="0"/>
        <v>0</v>
      </c>
      <c r="D7" s="195">
        <f t="shared" si="0"/>
        <v>0</v>
      </c>
      <c r="E7" s="196">
        <f t="shared" si="0"/>
        <v>4500</v>
      </c>
      <c r="F7" s="194">
        <f t="shared" si="0"/>
        <v>0</v>
      </c>
      <c r="G7" s="194">
        <f t="shared" si="0"/>
        <v>0</v>
      </c>
      <c r="H7" s="170"/>
      <c r="I7" s="170"/>
      <c r="J7" s="170"/>
    </row>
    <row r="8" spans="1:12" s="200" customFormat="1" ht="30" customHeight="1">
      <c r="A8" s="183" t="s">
        <v>9</v>
      </c>
      <c r="B8" s="197">
        <f aca="true" t="shared" si="1" ref="B8:G8">SUM(B7)</f>
        <v>4500</v>
      </c>
      <c r="C8" s="197">
        <f t="shared" si="1"/>
        <v>0</v>
      </c>
      <c r="D8" s="198">
        <f t="shared" si="1"/>
        <v>0</v>
      </c>
      <c r="E8" s="199">
        <f t="shared" si="1"/>
        <v>4500</v>
      </c>
      <c r="F8" s="197">
        <f t="shared" si="1"/>
        <v>0</v>
      </c>
      <c r="G8" s="197">
        <f t="shared" si="1"/>
        <v>0</v>
      </c>
      <c r="H8" s="190"/>
      <c r="I8" s="190"/>
      <c r="J8" s="190"/>
      <c r="L8" s="188"/>
    </row>
    <row r="9" spans="1:12" s="200" customFormat="1" ht="30.75" customHeight="1">
      <c r="A9" s="786"/>
      <c r="B9" s="787"/>
      <c r="C9" s="787"/>
      <c r="D9" s="787"/>
      <c r="E9" s="787"/>
      <c r="F9" s="787"/>
      <c r="G9" s="787"/>
      <c r="H9" s="787"/>
      <c r="I9" s="787"/>
      <c r="J9" s="787"/>
      <c r="L9" s="188"/>
    </row>
    <row r="10" spans="1:10" ht="21.75" customHeight="1">
      <c r="A10" s="776" t="s">
        <v>136</v>
      </c>
      <c r="B10" s="780" t="s">
        <v>137</v>
      </c>
      <c r="C10" s="781"/>
      <c r="D10" s="782"/>
      <c r="E10" s="772" t="s">
        <v>84</v>
      </c>
      <c r="F10" s="773"/>
      <c r="G10" s="773"/>
      <c r="H10" s="766" t="s">
        <v>4</v>
      </c>
      <c r="I10" s="767"/>
      <c r="J10" s="768"/>
    </row>
    <row r="11" spans="1:10" ht="21.75" customHeight="1">
      <c r="A11" s="777"/>
      <c r="B11" s="783" t="s">
        <v>134</v>
      </c>
      <c r="C11" s="784"/>
      <c r="D11" s="785"/>
      <c r="E11" s="774" t="s">
        <v>85</v>
      </c>
      <c r="F11" s="775"/>
      <c r="G11" s="775"/>
      <c r="H11" s="769"/>
      <c r="I11" s="770"/>
      <c r="J11" s="771"/>
    </row>
    <row r="12" spans="1:10" ht="21.75" customHeight="1">
      <c r="A12" s="778"/>
      <c r="B12" s="13" t="s">
        <v>5</v>
      </c>
      <c r="C12" s="13" t="s">
        <v>6</v>
      </c>
      <c r="D12" s="13" t="s">
        <v>0</v>
      </c>
      <c r="E12" s="13" t="s">
        <v>5</v>
      </c>
      <c r="F12" s="13" t="s">
        <v>6</v>
      </c>
      <c r="G12" s="13" t="s">
        <v>0</v>
      </c>
      <c r="H12" s="145" t="s">
        <v>5</v>
      </c>
      <c r="I12" s="13" t="s">
        <v>6</v>
      </c>
      <c r="J12" s="84" t="s">
        <v>0</v>
      </c>
    </row>
    <row r="13" spans="1:10" ht="21.75" customHeight="1">
      <c r="A13" s="201" t="s">
        <v>18</v>
      </c>
      <c r="B13" s="191">
        <v>0</v>
      </c>
      <c r="C13" s="191">
        <v>0</v>
      </c>
      <c r="D13" s="191">
        <v>0</v>
      </c>
      <c r="E13" s="202">
        <v>40</v>
      </c>
      <c r="F13" s="203">
        <v>70</v>
      </c>
      <c r="G13" s="204">
        <v>63.3</v>
      </c>
      <c r="H13" s="193">
        <f aca="true" t="shared" si="2" ref="H13:J14">SUM(B13,E13)</f>
        <v>40</v>
      </c>
      <c r="I13" s="3">
        <f t="shared" si="2"/>
        <v>70</v>
      </c>
      <c r="J13" s="3">
        <f t="shared" si="2"/>
        <v>63.3</v>
      </c>
    </row>
    <row r="14" spans="1:10" ht="21.75" customHeight="1">
      <c r="A14" s="166" t="s">
        <v>32</v>
      </c>
      <c r="B14" s="3">
        <v>600</v>
      </c>
      <c r="C14" s="3">
        <v>400</v>
      </c>
      <c r="D14" s="3">
        <v>286.2</v>
      </c>
      <c r="E14" s="202">
        <v>100</v>
      </c>
      <c r="F14" s="203">
        <v>100</v>
      </c>
      <c r="G14" s="204">
        <v>71.4</v>
      </c>
      <c r="H14" s="193">
        <f t="shared" si="2"/>
        <v>700</v>
      </c>
      <c r="I14" s="3">
        <f t="shared" si="2"/>
        <v>500</v>
      </c>
      <c r="J14" s="3">
        <f t="shared" si="2"/>
        <v>357.6</v>
      </c>
    </row>
    <row r="15" spans="1:10" ht="21.75" customHeight="1">
      <c r="A15" s="154">
        <v>516</v>
      </c>
      <c r="B15" s="205">
        <f>SUM(B14)</f>
        <v>600</v>
      </c>
      <c r="C15" s="205">
        <f>SUM(C14)</f>
        <v>400</v>
      </c>
      <c r="D15" s="205">
        <f>SUM(D14)</f>
        <v>286.2</v>
      </c>
      <c r="E15" s="206">
        <f aca="true" t="shared" si="3" ref="E15:J15">SUM(E13,E14)</f>
        <v>140</v>
      </c>
      <c r="F15" s="206">
        <f t="shared" si="3"/>
        <v>170</v>
      </c>
      <c r="G15" s="206">
        <f t="shared" si="3"/>
        <v>134.7</v>
      </c>
      <c r="H15" s="196">
        <f t="shared" si="3"/>
        <v>740</v>
      </c>
      <c r="I15" s="194">
        <f t="shared" si="3"/>
        <v>570</v>
      </c>
      <c r="J15" s="194">
        <f t="shared" si="3"/>
        <v>420.90000000000003</v>
      </c>
    </row>
    <row r="16" spans="1:10" ht="21.75" customHeight="1">
      <c r="A16" s="207" t="s">
        <v>146</v>
      </c>
      <c r="B16" s="3">
        <v>0</v>
      </c>
      <c r="C16" s="3">
        <v>0</v>
      </c>
      <c r="D16" s="3">
        <v>0</v>
      </c>
      <c r="E16" s="203">
        <v>1500</v>
      </c>
      <c r="F16" s="203">
        <v>1000</v>
      </c>
      <c r="G16" s="202">
        <v>0</v>
      </c>
      <c r="H16" s="208">
        <f>SUM(B16,E16)</f>
        <v>1500</v>
      </c>
      <c r="I16" s="152">
        <f>SUM(C16,F16)</f>
        <v>1000</v>
      </c>
      <c r="J16" s="152">
        <f>SUM(D16,G16)</f>
        <v>0</v>
      </c>
    </row>
    <row r="17" spans="1:10" ht="21.75" customHeight="1">
      <c r="A17" s="154">
        <v>612</v>
      </c>
      <c r="B17" s="8">
        <f aca="true" t="shared" si="4" ref="B17:G17">SUM(B16)</f>
        <v>0</v>
      </c>
      <c r="C17" s="8">
        <f t="shared" si="4"/>
        <v>0</v>
      </c>
      <c r="D17" s="8">
        <f t="shared" si="4"/>
        <v>0</v>
      </c>
      <c r="E17" s="205">
        <f t="shared" si="4"/>
        <v>1500</v>
      </c>
      <c r="F17" s="205">
        <f t="shared" si="4"/>
        <v>1000</v>
      </c>
      <c r="G17" s="209">
        <f t="shared" si="4"/>
        <v>0</v>
      </c>
      <c r="H17" s="196">
        <f>SUM(H16)</f>
        <v>1500</v>
      </c>
      <c r="I17" s="194">
        <f>SUM(I16)</f>
        <v>1000</v>
      </c>
      <c r="J17" s="194">
        <f>SUM(J16)</f>
        <v>0</v>
      </c>
    </row>
    <row r="18" spans="1:10" ht="21.75" customHeight="1">
      <c r="A18" s="150" t="s">
        <v>86</v>
      </c>
      <c r="B18" s="162">
        <v>0</v>
      </c>
      <c r="C18" s="162">
        <v>0</v>
      </c>
      <c r="D18" s="162">
        <v>0</v>
      </c>
      <c r="E18" s="162">
        <v>3000</v>
      </c>
      <c r="F18" s="162">
        <v>1000</v>
      </c>
      <c r="G18" s="210">
        <v>0</v>
      </c>
      <c r="H18" s="151">
        <f>SUM(B18,E18)</f>
        <v>3000</v>
      </c>
      <c r="I18" s="3">
        <f>SUM(C18,F18)</f>
        <v>1000</v>
      </c>
      <c r="J18" s="3">
        <f>SUM(D18,G18)</f>
        <v>0</v>
      </c>
    </row>
    <row r="19" spans="1:10" ht="21.75" customHeight="1" thickBot="1">
      <c r="A19" s="164">
        <v>613</v>
      </c>
      <c r="B19" s="194">
        <f aca="true" t="shared" si="5" ref="B19:G19">SUM(B18)</f>
        <v>0</v>
      </c>
      <c r="C19" s="194">
        <f t="shared" si="5"/>
        <v>0</v>
      </c>
      <c r="D19" s="194">
        <f t="shared" si="5"/>
        <v>0</v>
      </c>
      <c r="E19" s="194">
        <f t="shared" si="5"/>
        <v>3000</v>
      </c>
      <c r="F19" s="194">
        <f t="shared" si="5"/>
        <v>1000</v>
      </c>
      <c r="G19" s="195">
        <f t="shared" si="5"/>
        <v>0</v>
      </c>
      <c r="H19" s="196">
        <f>SUM(H18)</f>
        <v>3000</v>
      </c>
      <c r="I19" s="194">
        <f>SUM(I18)</f>
        <v>1000</v>
      </c>
      <c r="J19" s="194">
        <f>SUM(J18)</f>
        <v>0</v>
      </c>
    </row>
    <row r="20" spans="1:10" ht="30" customHeight="1">
      <c r="A20" s="183" t="s">
        <v>9</v>
      </c>
      <c r="B20" s="197">
        <f aca="true" t="shared" si="6" ref="B20:J20">SUM(B15,B17,B19)</f>
        <v>600</v>
      </c>
      <c r="C20" s="197">
        <f t="shared" si="6"/>
        <v>400</v>
      </c>
      <c r="D20" s="197">
        <f t="shared" si="6"/>
        <v>286.2</v>
      </c>
      <c r="E20" s="197">
        <f t="shared" si="6"/>
        <v>4640</v>
      </c>
      <c r="F20" s="197">
        <f t="shared" si="6"/>
        <v>2170</v>
      </c>
      <c r="G20" s="198">
        <f t="shared" si="6"/>
        <v>134.7</v>
      </c>
      <c r="H20" s="199">
        <f t="shared" si="6"/>
        <v>5240</v>
      </c>
      <c r="I20" s="197">
        <f t="shared" si="6"/>
        <v>2570</v>
      </c>
      <c r="J20" s="197">
        <f t="shared" si="6"/>
        <v>420.90000000000003</v>
      </c>
    </row>
    <row r="21" ht="30.75" customHeight="1"/>
    <row r="22" spans="1:7" ht="21.75" customHeight="1">
      <c r="A22" s="776" t="s">
        <v>433</v>
      </c>
      <c r="B22" s="772" t="s">
        <v>3</v>
      </c>
      <c r="C22" s="779"/>
      <c r="D22" s="779"/>
      <c r="E22" s="766" t="s">
        <v>4</v>
      </c>
      <c r="F22" s="767"/>
      <c r="G22" s="768"/>
    </row>
    <row r="23" spans="1:7" ht="22.5" customHeight="1">
      <c r="A23" s="777"/>
      <c r="B23" s="774" t="s">
        <v>434</v>
      </c>
      <c r="C23" s="775"/>
      <c r="D23" s="775"/>
      <c r="E23" s="769"/>
      <c r="F23" s="770"/>
      <c r="G23" s="771"/>
    </row>
    <row r="24" spans="1:7" ht="22.5" customHeight="1">
      <c r="A24" s="778"/>
      <c r="B24" s="13" t="s">
        <v>5</v>
      </c>
      <c r="C24" s="13" t="s">
        <v>6</v>
      </c>
      <c r="D24" s="13" t="s">
        <v>0</v>
      </c>
      <c r="E24" s="145" t="s">
        <v>5</v>
      </c>
      <c r="F24" s="13" t="s">
        <v>6</v>
      </c>
      <c r="G24" s="84" t="s">
        <v>0</v>
      </c>
    </row>
    <row r="25" spans="1:7" ht="21.75" customHeight="1">
      <c r="A25" s="166"/>
      <c r="B25" s="162"/>
      <c r="C25" s="191"/>
      <c r="D25" s="192"/>
      <c r="E25" s="193"/>
      <c r="F25" s="3"/>
      <c r="G25" s="3"/>
    </row>
    <row r="26" spans="1:7" ht="21.75" customHeight="1">
      <c r="A26" s="166" t="s">
        <v>435</v>
      </c>
      <c r="B26" s="162">
        <v>0</v>
      </c>
      <c r="C26" s="191">
        <v>4080</v>
      </c>
      <c r="D26" s="192">
        <v>1851.7</v>
      </c>
      <c r="E26" s="193">
        <f aca="true" t="shared" si="7" ref="E26:G27">SUM(B26)</f>
        <v>0</v>
      </c>
      <c r="F26" s="3">
        <f t="shared" si="7"/>
        <v>4080</v>
      </c>
      <c r="G26" s="3">
        <f t="shared" si="7"/>
        <v>1851.7</v>
      </c>
    </row>
    <row r="27" spans="1:7" ht="21.75" customHeight="1">
      <c r="A27" s="166" t="s">
        <v>8</v>
      </c>
      <c r="B27" s="162">
        <v>0</v>
      </c>
      <c r="C27" s="191">
        <v>250</v>
      </c>
      <c r="D27" s="192">
        <v>245.1</v>
      </c>
      <c r="E27" s="193">
        <f t="shared" si="7"/>
        <v>0</v>
      </c>
      <c r="F27" s="3">
        <f t="shared" si="7"/>
        <v>250</v>
      </c>
      <c r="G27" s="3">
        <f t="shared" si="7"/>
        <v>245.1</v>
      </c>
    </row>
    <row r="28" spans="1:7" ht="21.75" customHeight="1" thickBot="1">
      <c r="A28" s="164">
        <v>516</v>
      </c>
      <c r="B28" s="194">
        <f aca="true" t="shared" si="8" ref="B28:G28">SUM(B26:B27)</f>
        <v>0</v>
      </c>
      <c r="C28" s="194">
        <f t="shared" si="8"/>
        <v>4330</v>
      </c>
      <c r="D28" s="195">
        <f t="shared" si="8"/>
        <v>2096.8</v>
      </c>
      <c r="E28" s="196">
        <f t="shared" si="8"/>
        <v>0</v>
      </c>
      <c r="F28" s="194">
        <f t="shared" si="8"/>
        <v>4330</v>
      </c>
      <c r="G28" s="194">
        <f t="shared" si="8"/>
        <v>2096.8</v>
      </c>
    </row>
    <row r="29" spans="1:7" ht="30" customHeight="1">
      <c r="A29" s="183" t="s">
        <v>9</v>
      </c>
      <c r="B29" s="197">
        <f aca="true" t="shared" si="9" ref="B29:G29">SUM(B28)</f>
        <v>0</v>
      </c>
      <c r="C29" s="197">
        <f t="shared" si="9"/>
        <v>4330</v>
      </c>
      <c r="D29" s="198">
        <f t="shared" si="9"/>
        <v>2096.8</v>
      </c>
      <c r="E29" s="199">
        <f t="shared" si="9"/>
        <v>0</v>
      </c>
      <c r="F29" s="197">
        <f t="shared" si="9"/>
        <v>4330</v>
      </c>
      <c r="G29" s="197">
        <f t="shared" si="9"/>
        <v>2096.8</v>
      </c>
    </row>
  </sheetData>
  <sheetProtection password="CF7A" sheet="1"/>
  <mergeCells count="17">
    <mergeCell ref="A9:J9"/>
    <mergeCell ref="I1:J1"/>
    <mergeCell ref="B2:D2"/>
    <mergeCell ref="A1:H1"/>
    <mergeCell ref="B3:D3"/>
    <mergeCell ref="E2:G3"/>
    <mergeCell ref="A2:A4"/>
    <mergeCell ref="H10:J11"/>
    <mergeCell ref="E10:G10"/>
    <mergeCell ref="E11:G11"/>
    <mergeCell ref="A22:A24"/>
    <mergeCell ref="B22:D22"/>
    <mergeCell ref="E22:G23"/>
    <mergeCell ref="B23:D23"/>
    <mergeCell ref="A10:A12"/>
    <mergeCell ref="B10:D10"/>
    <mergeCell ref="B11:D11"/>
  </mergeCells>
  <printOptions horizontalCentered="1"/>
  <pageMargins left="0.3937007874015748" right="0.4724409448818898" top="0.6299212598425197" bottom="0.5905511811023623" header="0.5118110236220472" footer="0.31496062992125984"/>
  <pageSetup horizontalDpi="300" verticalDpi="300" orientation="portrait" paperSize="9" scale="90" r:id="rId1"/>
  <headerFooter alignWithMargins="0">
    <oddFooter>&amp;L&amp;"Times New Roman CE,Obyčejné"&amp;8Rozbor za rok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W105"/>
  <sheetViews>
    <sheetView view="pageBreakPreview" zoomScale="75" zoomScaleNormal="75" zoomScaleSheetLayoutView="75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00390625" defaultRowHeight="12.75"/>
  <cols>
    <col min="1" max="1" width="25.875" style="355" customWidth="1"/>
    <col min="2" max="4" width="7.75390625" style="355" customWidth="1"/>
    <col min="5" max="25" width="9.375" style="355" customWidth="1"/>
    <col min="26" max="26" width="0.12890625" style="355" customWidth="1"/>
    <col min="27" max="16384" width="9.125" style="355" customWidth="1"/>
  </cols>
  <sheetData>
    <row r="1" spans="1:49" ht="39" customHeight="1">
      <c r="A1" s="980" t="s">
        <v>478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76" t="s">
        <v>469</v>
      </c>
      <c r="X1" s="977"/>
      <c r="Y1" s="977"/>
      <c r="Z1" s="184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</row>
    <row r="2" spans="1:49" ht="19.5" customHeight="1">
      <c r="A2" s="974" t="s">
        <v>89</v>
      </c>
      <c r="B2" s="967" t="s">
        <v>265</v>
      </c>
      <c r="C2" s="968"/>
      <c r="D2" s="968"/>
      <c r="E2" s="967" t="s">
        <v>266</v>
      </c>
      <c r="F2" s="968"/>
      <c r="G2" s="968"/>
      <c r="H2" s="967" t="s">
        <v>50</v>
      </c>
      <c r="I2" s="968"/>
      <c r="J2" s="968"/>
      <c r="K2" s="967" t="s">
        <v>51</v>
      </c>
      <c r="L2" s="968"/>
      <c r="M2" s="968"/>
      <c r="N2" s="967" t="s">
        <v>53</v>
      </c>
      <c r="O2" s="968"/>
      <c r="P2" s="968"/>
      <c r="Q2" s="967" t="s">
        <v>54</v>
      </c>
      <c r="R2" s="968"/>
      <c r="S2" s="968"/>
      <c r="T2" s="967" t="s">
        <v>139</v>
      </c>
      <c r="U2" s="968"/>
      <c r="V2" s="968"/>
      <c r="W2" s="978" t="s">
        <v>23</v>
      </c>
      <c r="X2" s="979"/>
      <c r="Y2" s="979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</row>
    <row r="3" spans="1:49" ht="22.5" customHeight="1">
      <c r="A3" s="975"/>
      <c r="B3" s="971" t="s">
        <v>267</v>
      </c>
      <c r="C3" s="972"/>
      <c r="D3" s="973"/>
      <c r="E3" s="971" t="s">
        <v>268</v>
      </c>
      <c r="F3" s="972"/>
      <c r="G3" s="973"/>
      <c r="H3" s="961" t="s">
        <v>65</v>
      </c>
      <c r="I3" s="962"/>
      <c r="J3" s="962"/>
      <c r="K3" s="961" t="s">
        <v>413</v>
      </c>
      <c r="L3" s="962"/>
      <c r="M3" s="962"/>
      <c r="N3" s="961" t="s">
        <v>55</v>
      </c>
      <c r="O3" s="962"/>
      <c r="P3" s="962"/>
      <c r="Q3" s="961" t="s">
        <v>250</v>
      </c>
      <c r="R3" s="962"/>
      <c r="S3" s="962"/>
      <c r="T3" s="961" t="s">
        <v>140</v>
      </c>
      <c r="U3" s="962"/>
      <c r="V3" s="963"/>
      <c r="W3" s="979"/>
      <c r="X3" s="979"/>
      <c r="Y3" s="979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</row>
    <row r="4" spans="1:49" ht="18" customHeight="1">
      <c r="A4" s="975"/>
      <c r="B4" s="409" t="s">
        <v>5</v>
      </c>
      <c r="C4" s="409" t="s">
        <v>6</v>
      </c>
      <c r="D4" s="409" t="s">
        <v>0</v>
      </c>
      <c r="E4" s="99" t="s">
        <v>5</v>
      </c>
      <c r="F4" s="99" t="s">
        <v>6</v>
      </c>
      <c r="G4" s="99" t="s">
        <v>0</v>
      </c>
      <c r="H4" s="99" t="s">
        <v>5</v>
      </c>
      <c r="I4" s="99" t="s">
        <v>6</v>
      </c>
      <c r="J4" s="99" t="s">
        <v>0</v>
      </c>
      <c r="K4" s="99" t="s">
        <v>5</v>
      </c>
      <c r="L4" s="99" t="s">
        <v>6</v>
      </c>
      <c r="M4" s="99" t="s">
        <v>0</v>
      </c>
      <c r="N4" s="99" t="s">
        <v>5</v>
      </c>
      <c r="O4" s="99" t="s">
        <v>6</v>
      </c>
      <c r="P4" s="99" t="s">
        <v>0</v>
      </c>
      <c r="Q4" s="99" t="s">
        <v>5</v>
      </c>
      <c r="R4" s="99" t="s">
        <v>6</v>
      </c>
      <c r="S4" s="99" t="s">
        <v>0</v>
      </c>
      <c r="T4" s="99" t="s">
        <v>5</v>
      </c>
      <c r="U4" s="99" t="s">
        <v>6</v>
      </c>
      <c r="V4" s="100" t="s">
        <v>0</v>
      </c>
      <c r="W4" s="410" t="s">
        <v>5</v>
      </c>
      <c r="X4" s="411" t="s">
        <v>6</v>
      </c>
      <c r="Y4" s="411" t="s">
        <v>0</v>
      </c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</row>
    <row r="5" spans="1:49" ht="24.75" customHeight="1">
      <c r="A5" s="408" t="s">
        <v>101</v>
      </c>
      <c r="B5" s="58">
        <v>0</v>
      </c>
      <c r="C5" s="58">
        <v>0</v>
      </c>
      <c r="D5" s="47">
        <v>0</v>
      </c>
      <c r="E5" s="58">
        <v>0</v>
      </c>
      <c r="F5" s="58">
        <v>103.6</v>
      </c>
      <c r="G5" s="58">
        <v>103.5</v>
      </c>
      <c r="H5" s="58">
        <v>0</v>
      </c>
      <c r="I5" s="58">
        <v>0</v>
      </c>
      <c r="J5" s="47">
        <v>0</v>
      </c>
      <c r="K5" s="58">
        <v>0</v>
      </c>
      <c r="L5" s="58">
        <v>0</v>
      </c>
      <c r="M5" s="58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219">
        <f aca="true" t="shared" si="0" ref="W5:W19">B5+E5+H5+K5+N5+Q5+T5</f>
        <v>0</v>
      </c>
      <c r="X5" s="219">
        <f aca="true" t="shared" si="1" ref="X5:X20">C5+F5+I5+L5+O5+R5+U5</f>
        <v>103.6</v>
      </c>
      <c r="Y5" s="219">
        <f aca="true" t="shared" si="2" ref="Y5:Y20">D5+G5+J5+M5+P5+S5+V5</f>
        <v>103.5</v>
      </c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</row>
    <row r="6" spans="1:49" ht="24.75" customHeight="1">
      <c r="A6" s="238" t="s">
        <v>172</v>
      </c>
      <c r="B6" s="58">
        <v>0</v>
      </c>
      <c r="C6" s="58">
        <v>0</v>
      </c>
      <c r="D6" s="47">
        <v>0</v>
      </c>
      <c r="E6" s="58">
        <v>10</v>
      </c>
      <c r="F6" s="58">
        <v>8.2</v>
      </c>
      <c r="G6" s="58">
        <v>2.2</v>
      </c>
      <c r="H6" s="58">
        <v>5</v>
      </c>
      <c r="I6" s="58">
        <v>9</v>
      </c>
      <c r="J6" s="47">
        <v>5.1</v>
      </c>
      <c r="K6" s="58">
        <v>0</v>
      </c>
      <c r="L6" s="58">
        <v>0</v>
      </c>
      <c r="M6" s="58">
        <v>0</v>
      </c>
      <c r="N6" s="47">
        <v>0</v>
      </c>
      <c r="O6" s="47">
        <v>0</v>
      </c>
      <c r="P6" s="47">
        <v>0</v>
      </c>
      <c r="Q6" s="47">
        <v>0</v>
      </c>
      <c r="R6" s="47">
        <v>4</v>
      </c>
      <c r="S6" s="47">
        <v>4</v>
      </c>
      <c r="T6" s="47">
        <v>0</v>
      </c>
      <c r="U6" s="47">
        <v>0</v>
      </c>
      <c r="V6" s="47">
        <v>0</v>
      </c>
      <c r="W6" s="219">
        <f t="shared" si="0"/>
        <v>15</v>
      </c>
      <c r="X6" s="219">
        <f t="shared" si="1"/>
        <v>21.2</v>
      </c>
      <c r="Y6" s="219">
        <f t="shared" si="2"/>
        <v>11.3</v>
      </c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</row>
    <row r="7" spans="1:49" ht="24.75" customHeight="1">
      <c r="A7" s="94">
        <v>513</v>
      </c>
      <c r="B7" s="52">
        <f>SUM(B5,B6)</f>
        <v>0</v>
      </c>
      <c r="C7" s="52">
        <f aca="true" t="shared" si="3" ref="C7:V7">SUM(C5,C6)</f>
        <v>0</v>
      </c>
      <c r="D7" s="52">
        <f t="shared" si="3"/>
        <v>0</v>
      </c>
      <c r="E7" s="52">
        <f t="shared" si="3"/>
        <v>10</v>
      </c>
      <c r="F7" s="52">
        <f t="shared" si="3"/>
        <v>111.8</v>
      </c>
      <c r="G7" s="52">
        <f t="shared" si="3"/>
        <v>105.7</v>
      </c>
      <c r="H7" s="52">
        <f>SUM(H5,H6)</f>
        <v>5</v>
      </c>
      <c r="I7" s="52">
        <f>SUM(I5,I6)</f>
        <v>9</v>
      </c>
      <c r="J7" s="52">
        <f>SUM(J5,J6)</f>
        <v>5.1</v>
      </c>
      <c r="K7" s="52">
        <f t="shared" si="3"/>
        <v>0</v>
      </c>
      <c r="L7" s="52">
        <f t="shared" si="3"/>
        <v>0</v>
      </c>
      <c r="M7" s="52">
        <f t="shared" si="3"/>
        <v>0</v>
      </c>
      <c r="N7" s="52">
        <f t="shared" si="3"/>
        <v>0</v>
      </c>
      <c r="O7" s="52">
        <f t="shared" si="3"/>
        <v>0</v>
      </c>
      <c r="P7" s="52">
        <f t="shared" si="3"/>
        <v>0</v>
      </c>
      <c r="Q7" s="52">
        <f t="shared" si="3"/>
        <v>0</v>
      </c>
      <c r="R7" s="52">
        <f t="shared" si="3"/>
        <v>4</v>
      </c>
      <c r="S7" s="52">
        <f t="shared" si="3"/>
        <v>4</v>
      </c>
      <c r="T7" s="52">
        <f t="shared" si="3"/>
        <v>0</v>
      </c>
      <c r="U7" s="52">
        <f t="shared" si="3"/>
        <v>0</v>
      </c>
      <c r="V7" s="52">
        <f t="shared" si="3"/>
        <v>0</v>
      </c>
      <c r="W7" s="219">
        <f t="shared" si="0"/>
        <v>15</v>
      </c>
      <c r="X7" s="219">
        <f t="shared" si="1"/>
        <v>124.8</v>
      </c>
      <c r="Y7" s="219">
        <f t="shared" si="2"/>
        <v>114.8</v>
      </c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</row>
    <row r="8" spans="1:49" ht="24.75" customHeight="1">
      <c r="A8" s="93" t="s">
        <v>18</v>
      </c>
      <c r="B8" s="58">
        <v>0</v>
      </c>
      <c r="C8" s="58">
        <v>0</v>
      </c>
      <c r="D8" s="47">
        <v>0</v>
      </c>
      <c r="E8" s="58">
        <v>0</v>
      </c>
      <c r="F8" s="58">
        <v>0</v>
      </c>
      <c r="G8" s="47">
        <v>0</v>
      </c>
      <c r="H8" s="58">
        <v>0</v>
      </c>
      <c r="I8" s="58">
        <v>0</v>
      </c>
      <c r="J8" s="47">
        <v>0</v>
      </c>
      <c r="K8" s="58">
        <v>0</v>
      </c>
      <c r="L8" s="58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126.8</v>
      </c>
      <c r="S8" s="47">
        <v>126.8</v>
      </c>
      <c r="T8" s="47">
        <v>0</v>
      </c>
      <c r="U8" s="47">
        <v>0</v>
      </c>
      <c r="V8" s="47">
        <v>0</v>
      </c>
      <c r="W8" s="219">
        <f t="shared" si="0"/>
        <v>0</v>
      </c>
      <c r="X8" s="219">
        <f t="shared" si="1"/>
        <v>126.8</v>
      </c>
      <c r="Y8" s="219">
        <f t="shared" si="2"/>
        <v>126.8</v>
      </c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</row>
    <row r="9" spans="1:49" ht="24.75" customHeight="1">
      <c r="A9" s="93" t="s">
        <v>203</v>
      </c>
      <c r="B9" s="58">
        <v>0</v>
      </c>
      <c r="C9" s="58">
        <v>0</v>
      </c>
      <c r="D9" s="47">
        <v>0</v>
      </c>
      <c r="E9" s="58">
        <v>0</v>
      </c>
      <c r="F9" s="58">
        <v>0</v>
      </c>
      <c r="G9" s="47">
        <v>0</v>
      </c>
      <c r="H9" s="58">
        <v>0</v>
      </c>
      <c r="I9" s="58">
        <v>0</v>
      </c>
      <c r="J9" s="47">
        <v>0</v>
      </c>
      <c r="K9" s="58">
        <v>0</v>
      </c>
      <c r="L9" s="58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219">
        <f t="shared" si="0"/>
        <v>0</v>
      </c>
      <c r="X9" s="219">
        <f t="shared" si="1"/>
        <v>0</v>
      </c>
      <c r="Y9" s="219">
        <f t="shared" si="2"/>
        <v>0</v>
      </c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</row>
    <row r="10" spans="1:49" ht="24.75" customHeight="1">
      <c r="A10" s="93" t="s">
        <v>32</v>
      </c>
      <c r="B10" s="58">
        <v>0</v>
      </c>
      <c r="C10" s="58">
        <v>0</v>
      </c>
      <c r="D10" s="47">
        <v>0</v>
      </c>
      <c r="E10" s="58">
        <v>289.5</v>
      </c>
      <c r="F10" s="58">
        <v>289.1</v>
      </c>
      <c r="G10" s="58">
        <v>286.7</v>
      </c>
      <c r="H10" s="58">
        <v>870</v>
      </c>
      <c r="I10" s="58">
        <v>840</v>
      </c>
      <c r="J10" s="47">
        <v>808.2</v>
      </c>
      <c r="K10" s="58">
        <v>50</v>
      </c>
      <c r="L10" s="58">
        <v>35</v>
      </c>
      <c r="M10" s="47">
        <v>34.8</v>
      </c>
      <c r="N10" s="47">
        <v>0</v>
      </c>
      <c r="O10" s="47">
        <v>0</v>
      </c>
      <c r="P10" s="47">
        <v>0</v>
      </c>
      <c r="Q10" s="47">
        <v>2980</v>
      </c>
      <c r="R10" s="47">
        <v>3966.2</v>
      </c>
      <c r="S10" s="47">
        <v>3955.7</v>
      </c>
      <c r="T10" s="47">
        <v>0</v>
      </c>
      <c r="U10" s="47">
        <v>476</v>
      </c>
      <c r="V10" s="47">
        <v>476</v>
      </c>
      <c r="W10" s="219">
        <f t="shared" si="0"/>
        <v>4189.5</v>
      </c>
      <c r="X10" s="219">
        <f t="shared" si="1"/>
        <v>5606.299999999999</v>
      </c>
      <c r="Y10" s="219">
        <f t="shared" si="2"/>
        <v>5561.4</v>
      </c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</row>
    <row r="11" spans="1:49" ht="24.75" customHeight="1">
      <c r="A11" s="94">
        <v>516</v>
      </c>
      <c r="B11" s="52">
        <f aca="true" t="shared" si="4" ref="B11:G11">SUM(B8:B10)</f>
        <v>0</v>
      </c>
      <c r="C11" s="52">
        <f t="shared" si="4"/>
        <v>0</v>
      </c>
      <c r="D11" s="52">
        <f t="shared" si="4"/>
        <v>0</v>
      </c>
      <c r="E11" s="52">
        <f t="shared" si="4"/>
        <v>289.5</v>
      </c>
      <c r="F11" s="52">
        <f t="shared" si="4"/>
        <v>289.1</v>
      </c>
      <c r="G11" s="52">
        <f t="shared" si="4"/>
        <v>286.7</v>
      </c>
      <c r="H11" s="52">
        <f aca="true" t="shared" si="5" ref="H11:S11">SUM(H8,H10)</f>
        <v>870</v>
      </c>
      <c r="I11" s="52">
        <f t="shared" si="5"/>
        <v>840</v>
      </c>
      <c r="J11" s="52">
        <f t="shared" si="5"/>
        <v>808.2</v>
      </c>
      <c r="K11" s="52">
        <f t="shared" si="5"/>
        <v>50</v>
      </c>
      <c r="L11" s="52">
        <f>SUM(L8,L9,L10)</f>
        <v>35</v>
      </c>
      <c r="M11" s="52">
        <f>SUM(M8,M9,M10)</f>
        <v>34.8</v>
      </c>
      <c r="N11" s="50">
        <f>SUM(N8,N10)</f>
        <v>0</v>
      </c>
      <c r="O11" s="50">
        <f>SUM(O8,O10)</f>
        <v>0</v>
      </c>
      <c r="P11" s="50">
        <f>SUM(P8,P10)</f>
        <v>0</v>
      </c>
      <c r="Q11" s="50">
        <f t="shared" si="5"/>
        <v>2980</v>
      </c>
      <c r="R11" s="50">
        <f t="shared" si="5"/>
        <v>4093</v>
      </c>
      <c r="S11" s="50">
        <f t="shared" si="5"/>
        <v>4082.5</v>
      </c>
      <c r="T11" s="50">
        <f>SUM(T8,T10)</f>
        <v>0</v>
      </c>
      <c r="U11" s="50">
        <f>SUM(U8,U10)</f>
        <v>476</v>
      </c>
      <c r="V11" s="51">
        <f>SUM(V8,V10)</f>
        <v>476</v>
      </c>
      <c r="W11" s="219">
        <f t="shared" si="0"/>
        <v>4189.5</v>
      </c>
      <c r="X11" s="219">
        <f t="shared" si="1"/>
        <v>5733.1</v>
      </c>
      <c r="Y11" s="219">
        <f t="shared" si="2"/>
        <v>5688.2</v>
      </c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</row>
    <row r="12" spans="1:49" ht="24.75" customHeight="1">
      <c r="A12" s="238" t="s">
        <v>173</v>
      </c>
      <c r="B12" s="58">
        <v>0</v>
      </c>
      <c r="C12" s="58">
        <v>0</v>
      </c>
      <c r="D12" s="47">
        <v>0</v>
      </c>
      <c r="E12" s="58">
        <v>0</v>
      </c>
      <c r="F12" s="58">
        <v>0</v>
      </c>
      <c r="G12" s="47">
        <v>0</v>
      </c>
      <c r="H12" s="58">
        <v>0</v>
      </c>
      <c r="I12" s="58">
        <v>0</v>
      </c>
      <c r="J12" s="58">
        <v>0</v>
      </c>
      <c r="K12" s="58">
        <v>150</v>
      </c>
      <c r="L12" s="58">
        <v>226.5</v>
      </c>
      <c r="M12" s="47">
        <v>138.5</v>
      </c>
      <c r="N12" s="47">
        <v>0</v>
      </c>
      <c r="O12" s="58">
        <v>0</v>
      </c>
      <c r="P12" s="58">
        <v>0</v>
      </c>
      <c r="Q12" s="47">
        <v>0</v>
      </c>
      <c r="R12" s="58">
        <v>0</v>
      </c>
      <c r="S12" s="58">
        <v>0</v>
      </c>
      <c r="T12" s="47">
        <v>0</v>
      </c>
      <c r="U12" s="47">
        <v>0</v>
      </c>
      <c r="V12" s="47">
        <v>0</v>
      </c>
      <c r="W12" s="219">
        <f t="shared" si="0"/>
        <v>150</v>
      </c>
      <c r="X12" s="219">
        <f t="shared" si="1"/>
        <v>226.5</v>
      </c>
      <c r="Y12" s="219">
        <f t="shared" si="2"/>
        <v>138.5</v>
      </c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</row>
    <row r="13" spans="1:49" ht="24.75" customHeight="1">
      <c r="A13" s="238" t="s">
        <v>176</v>
      </c>
      <c r="B13" s="58">
        <v>0</v>
      </c>
      <c r="C13" s="58">
        <v>0</v>
      </c>
      <c r="D13" s="47">
        <v>0</v>
      </c>
      <c r="E13" s="58">
        <v>100</v>
      </c>
      <c r="F13" s="58">
        <v>6.2</v>
      </c>
      <c r="G13" s="47">
        <v>0</v>
      </c>
      <c r="H13" s="58">
        <v>30</v>
      </c>
      <c r="I13" s="58">
        <v>30</v>
      </c>
      <c r="J13" s="58">
        <v>17.3</v>
      </c>
      <c r="K13" s="58">
        <v>0</v>
      </c>
      <c r="L13" s="58">
        <v>0</v>
      </c>
      <c r="M13" s="47">
        <v>0</v>
      </c>
      <c r="N13" s="58">
        <v>0</v>
      </c>
      <c r="O13" s="58">
        <v>0</v>
      </c>
      <c r="P13" s="58">
        <v>0</v>
      </c>
      <c r="Q13" s="58">
        <v>0</v>
      </c>
      <c r="R13" s="58">
        <v>5.6</v>
      </c>
      <c r="S13" s="58">
        <v>5.5</v>
      </c>
      <c r="T13" s="47">
        <v>0</v>
      </c>
      <c r="U13" s="47">
        <v>0</v>
      </c>
      <c r="V13" s="47">
        <v>0</v>
      </c>
      <c r="W13" s="219">
        <f t="shared" si="0"/>
        <v>130</v>
      </c>
      <c r="X13" s="219">
        <f t="shared" si="1"/>
        <v>41.800000000000004</v>
      </c>
      <c r="Y13" s="219">
        <f t="shared" si="2"/>
        <v>22.8</v>
      </c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</row>
    <row r="14" spans="1:49" ht="24.75" customHeight="1">
      <c r="A14" s="238" t="s">
        <v>177</v>
      </c>
      <c r="B14" s="58">
        <v>0</v>
      </c>
      <c r="C14" s="58">
        <v>0</v>
      </c>
      <c r="D14" s="47">
        <v>0</v>
      </c>
      <c r="E14" s="58">
        <v>0</v>
      </c>
      <c r="F14" s="58">
        <v>0</v>
      </c>
      <c r="G14" s="47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47">
        <v>0</v>
      </c>
      <c r="U14" s="47">
        <v>0</v>
      </c>
      <c r="V14" s="47">
        <v>0</v>
      </c>
      <c r="W14" s="219">
        <f t="shared" si="0"/>
        <v>0</v>
      </c>
      <c r="X14" s="219">
        <f t="shared" si="1"/>
        <v>0</v>
      </c>
      <c r="Y14" s="219">
        <f t="shared" si="2"/>
        <v>0</v>
      </c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</row>
    <row r="15" spans="1:49" ht="24.75" customHeight="1">
      <c r="A15" s="94">
        <v>517</v>
      </c>
      <c r="B15" s="52">
        <f aca="true" t="shared" si="6" ref="B15:G15">SUM(B12:B14)</f>
        <v>0</v>
      </c>
      <c r="C15" s="52">
        <f t="shared" si="6"/>
        <v>0</v>
      </c>
      <c r="D15" s="52">
        <f t="shared" si="6"/>
        <v>0</v>
      </c>
      <c r="E15" s="52">
        <f t="shared" si="6"/>
        <v>100</v>
      </c>
      <c r="F15" s="52">
        <f t="shared" si="6"/>
        <v>6.2</v>
      </c>
      <c r="G15" s="52">
        <f t="shared" si="6"/>
        <v>0</v>
      </c>
      <c r="H15" s="52">
        <f aca="true" t="shared" si="7" ref="H15:S15">SUM(H12,H13,H14)</f>
        <v>30</v>
      </c>
      <c r="I15" s="52">
        <f t="shared" si="7"/>
        <v>30</v>
      </c>
      <c r="J15" s="52">
        <f t="shared" si="7"/>
        <v>17.3</v>
      </c>
      <c r="K15" s="52">
        <f t="shared" si="7"/>
        <v>150</v>
      </c>
      <c r="L15" s="52">
        <f t="shared" si="7"/>
        <v>226.5</v>
      </c>
      <c r="M15" s="52">
        <f t="shared" si="7"/>
        <v>138.5</v>
      </c>
      <c r="N15" s="50">
        <f>SUM(N12,N13,N14)</f>
        <v>0</v>
      </c>
      <c r="O15" s="52">
        <f>SUM(O12,O13,O14)</f>
        <v>0</v>
      </c>
      <c r="P15" s="50">
        <f>SUM(P12,P13,P14)</f>
        <v>0</v>
      </c>
      <c r="Q15" s="50">
        <f t="shared" si="7"/>
        <v>0</v>
      </c>
      <c r="R15" s="52">
        <f t="shared" si="7"/>
        <v>5.6</v>
      </c>
      <c r="S15" s="50">
        <f t="shared" si="7"/>
        <v>5.5</v>
      </c>
      <c r="T15" s="50">
        <f>SUM(T12,T13,T14)</f>
        <v>0</v>
      </c>
      <c r="U15" s="50">
        <f>SUM(U12,U13,U14)</f>
        <v>0</v>
      </c>
      <c r="V15" s="51">
        <f>SUM(V12,V13,V14)</f>
        <v>0</v>
      </c>
      <c r="W15" s="219">
        <f t="shared" si="0"/>
        <v>280</v>
      </c>
      <c r="X15" s="219">
        <f t="shared" si="1"/>
        <v>268.3</v>
      </c>
      <c r="Y15" s="219">
        <f t="shared" si="2"/>
        <v>161.3</v>
      </c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</row>
    <row r="16" spans="1:49" ht="24.75" customHeight="1">
      <c r="A16" s="93" t="s">
        <v>174</v>
      </c>
      <c r="B16" s="58">
        <v>0</v>
      </c>
      <c r="C16" s="58">
        <v>0</v>
      </c>
      <c r="D16" s="47">
        <v>0</v>
      </c>
      <c r="E16" s="58">
        <v>0</v>
      </c>
      <c r="F16" s="58">
        <v>0</v>
      </c>
      <c r="G16" s="47">
        <v>0</v>
      </c>
      <c r="H16" s="58">
        <v>0</v>
      </c>
      <c r="I16" s="58">
        <v>197.2</v>
      </c>
      <c r="J16" s="58">
        <v>197.2</v>
      </c>
      <c r="K16" s="47">
        <v>0</v>
      </c>
      <c r="L16" s="58">
        <v>0</v>
      </c>
      <c r="M16" s="58">
        <v>0</v>
      </c>
      <c r="N16" s="47">
        <v>0</v>
      </c>
      <c r="O16" s="58">
        <v>0</v>
      </c>
      <c r="P16" s="47">
        <v>0</v>
      </c>
      <c r="Q16" s="47">
        <v>0</v>
      </c>
      <c r="R16" s="58">
        <v>0</v>
      </c>
      <c r="S16" s="47">
        <v>0</v>
      </c>
      <c r="T16" s="47">
        <v>0</v>
      </c>
      <c r="U16" s="47"/>
      <c r="V16" s="47"/>
      <c r="W16" s="219">
        <f t="shared" si="0"/>
        <v>0</v>
      </c>
      <c r="X16" s="219">
        <f t="shared" si="1"/>
        <v>197.2</v>
      </c>
      <c r="Y16" s="219">
        <f t="shared" si="2"/>
        <v>197.2</v>
      </c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</row>
    <row r="17" spans="1:49" ht="24.75" customHeight="1">
      <c r="A17" s="94">
        <v>519</v>
      </c>
      <c r="B17" s="52">
        <f aca="true" t="shared" si="8" ref="B17:G17">SUM(B16)</f>
        <v>0</v>
      </c>
      <c r="C17" s="52">
        <f t="shared" si="8"/>
        <v>0</v>
      </c>
      <c r="D17" s="52">
        <f t="shared" si="8"/>
        <v>0</v>
      </c>
      <c r="E17" s="52">
        <f t="shared" si="8"/>
        <v>0</v>
      </c>
      <c r="F17" s="52">
        <f t="shared" si="8"/>
        <v>0</v>
      </c>
      <c r="G17" s="52">
        <f t="shared" si="8"/>
        <v>0</v>
      </c>
      <c r="H17" s="52">
        <f>H16</f>
        <v>0</v>
      </c>
      <c r="I17" s="52">
        <f aca="true" t="shared" si="9" ref="I17:S17">SUM(I16)</f>
        <v>197.2</v>
      </c>
      <c r="J17" s="52">
        <f t="shared" si="9"/>
        <v>197.2</v>
      </c>
      <c r="K17" s="52">
        <f t="shared" si="9"/>
        <v>0</v>
      </c>
      <c r="L17" s="52">
        <f t="shared" si="9"/>
        <v>0</v>
      </c>
      <c r="M17" s="52">
        <f t="shared" si="9"/>
        <v>0</v>
      </c>
      <c r="N17" s="50">
        <f>SUM(N16)</f>
        <v>0</v>
      </c>
      <c r="O17" s="52">
        <f>SUM(O16)</f>
        <v>0</v>
      </c>
      <c r="P17" s="50">
        <f>SUM(P16)</f>
        <v>0</v>
      </c>
      <c r="Q17" s="50">
        <f t="shared" si="9"/>
        <v>0</v>
      </c>
      <c r="R17" s="52">
        <f t="shared" si="9"/>
        <v>0</v>
      </c>
      <c r="S17" s="50">
        <f t="shared" si="9"/>
        <v>0</v>
      </c>
      <c r="T17" s="50">
        <f>SUM(T16)</f>
        <v>0</v>
      </c>
      <c r="U17" s="50">
        <f>SUM(U16)</f>
        <v>0</v>
      </c>
      <c r="V17" s="51">
        <f>SUM(V16)</f>
        <v>0</v>
      </c>
      <c r="W17" s="219">
        <f t="shared" si="0"/>
        <v>0</v>
      </c>
      <c r="X17" s="219">
        <f t="shared" si="1"/>
        <v>197.2</v>
      </c>
      <c r="Y17" s="219">
        <f t="shared" si="2"/>
        <v>197.2</v>
      </c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</row>
    <row r="18" spans="1:49" ht="24.75" customHeight="1">
      <c r="A18" s="93" t="s">
        <v>222</v>
      </c>
      <c r="B18" s="58">
        <v>0</v>
      </c>
      <c r="C18" s="58">
        <v>0</v>
      </c>
      <c r="D18" s="47">
        <v>0</v>
      </c>
      <c r="E18" s="58">
        <v>0</v>
      </c>
      <c r="F18" s="58">
        <v>0</v>
      </c>
      <c r="G18" s="47">
        <v>0</v>
      </c>
      <c r="H18" s="58">
        <v>0</v>
      </c>
      <c r="I18" s="58">
        <v>0</v>
      </c>
      <c r="J18" s="47">
        <v>0</v>
      </c>
      <c r="K18" s="58">
        <v>0</v>
      </c>
      <c r="L18" s="58">
        <v>50</v>
      </c>
      <c r="M18" s="58">
        <v>50</v>
      </c>
      <c r="N18" s="58">
        <v>0</v>
      </c>
      <c r="O18" s="58">
        <v>25</v>
      </c>
      <c r="P18" s="47">
        <v>25</v>
      </c>
      <c r="Q18" s="47">
        <v>0</v>
      </c>
      <c r="R18" s="58">
        <v>0</v>
      </c>
      <c r="S18" s="47">
        <v>0</v>
      </c>
      <c r="T18" s="58">
        <v>0</v>
      </c>
      <c r="U18" s="58">
        <v>0</v>
      </c>
      <c r="V18" s="47">
        <v>0</v>
      </c>
      <c r="W18" s="219">
        <f t="shared" si="0"/>
        <v>0</v>
      </c>
      <c r="X18" s="219">
        <f t="shared" si="1"/>
        <v>75</v>
      </c>
      <c r="Y18" s="219">
        <f t="shared" si="2"/>
        <v>75</v>
      </c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</row>
    <row r="19" spans="1:49" ht="24.75" customHeight="1">
      <c r="A19" s="93" t="s">
        <v>178</v>
      </c>
      <c r="B19" s="58">
        <v>0</v>
      </c>
      <c r="C19" s="58">
        <v>0</v>
      </c>
      <c r="D19" s="47">
        <v>0</v>
      </c>
      <c r="E19" s="58">
        <v>0</v>
      </c>
      <c r="F19" s="58">
        <v>0</v>
      </c>
      <c r="G19" s="47">
        <v>0</v>
      </c>
      <c r="H19" s="58">
        <v>450</v>
      </c>
      <c r="I19" s="58">
        <v>30</v>
      </c>
      <c r="J19" s="47">
        <v>30</v>
      </c>
      <c r="K19" s="58">
        <v>0</v>
      </c>
      <c r="L19" s="58">
        <v>0</v>
      </c>
      <c r="M19" s="58">
        <v>0</v>
      </c>
      <c r="N19" s="58">
        <v>50</v>
      </c>
      <c r="O19" s="58">
        <v>150</v>
      </c>
      <c r="P19" s="47">
        <v>150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47">
        <v>0</v>
      </c>
      <c r="W19" s="219">
        <f t="shared" si="0"/>
        <v>500</v>
      </c>
      <c r="X19" s="219">
        <f t="shared" si="1"/>
        <v>180</v>
      </c>
      <c r="Y19" s="219">
        <f t="shared" si="2"/>
        <v>180</v>
      </c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</row>
    <row r="20" spans="1:49" ht="24.75" customHeight="1">
      <c r="A20" s="93" t="s">
        <v>223</v>
      </c>
      <c r="B20" s="58">
        <v>0</v>
      </c>
      <c r="C20" s="58">
        <v>0</v>
      </c>
      <c r="D20" s="47">
        <v>0</v>
      </c>
      <c r="E20" s="58">
        <v>0</v>
      </c>
      <c r="F20" s="58">
        <v>0</v>
      </c>
      <c r="G20" s="47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47">
        <v>0</v>
      </c>
      <c r="W20" s="219">
        <f>B20+E20+H20+K20+N20+Q20+T20</f>
        <v>0</v>
      </c>
      <c r="X20" s="219">
        <f t="shared" si="1"/>
        <v>0</v>
      </c>
      <c r="Y20" s="219">
        <f t="shared" si="2"/>
        <v>0</v>
      </c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</row>
    <row r="21" spans="1:49" ht="24.75" customHeight="1">
      <c r="A21" s="94">
        <v>521</v>
      </c>
      <c r="B21" s="52">
        <f aca="true" t="shared" si="10" ref="B21:G21">SUM(B18:B20)</f>
        <v>0</v>
      </c>
      <c r="C21" s="52">
        <f t="shared" si="10"/>
        <v>0</v>
      </c>
      <c r="D21" s="52">
        <f t="shared" si="10"/>
        <v>0</v>
      </c>
      <c r="E21" s="52">
        <f t="shared" si="10"/>
        <v>0</v>
      </c>
      <c r="F21" s="52">
        <f t="shared" si="10"/>
        <v>0</v>
      </c>
      <c r="G21" s="52">
        <f t="shared" si="10"/>
        <v>0</v>
      </c>
      <c r="H21" s="52">
        <f aca="true" t="shared" si="11" ref="H21:S21">SUM(H18,H19,H20)</f>
        <v>450</v>
      </c>
      <c r="I21" s="52">
        <f t="shared" si="11"/>
        <v>30</v>
      </c>
      <c r="J21" s="52">
        <f t="shared" si="11"/>
        <v>30</v>
      </c>
      <c r="K21" s="52">
        <f t="shared" si="11"/>
        <v>0</v>
      </c>
      <c r="L21" s="52">
        <f t="shared" si="11"/>
        <v>50</v>
      </c>
      <c r="M21" s="52">
        <f t="shared" si="11"/>
        <v>50</v>
      </c>
      <c r="N21" s="52">
        <f>SUM(N18,N19,N20)</f>
        <v>50</v>
      </c>
      <c r="O21" s="52">
        <f>SUM(O18,O19,O20)</f>
        <v>175</v>
      </c>
      <c r="P21" s="52">
        <f>SUM(P18,P19,P20)</f>
        <v>175</v>
      </c>
      <c r="Q21" s="52">
        <f>SUM(Q18,Q19,Q20)</f>
        <v>0</v>
      </c>
      <c r="R21" s="52">
        <f t="shared" si="11"/>
        <v>0</v>
      </c>
      <c r="S21" s="52">
        <f t="shared" si="11"/>
        <v>0</v>
      </c>
      <c r="T21" s="52">
        <f>SUM(T18,T19,T20)</f>
        <v>0</v>
      </c>
      <c r="U21" s="52">
        <f>SUM(U18,U19,U20)</f>
        <v>0</v>
      </c>
      <c r="V21" s="59">
        <f>SUM(V18,V19,V20)</f>
        <v>0</v>
      </c>
      <c r="W21" s="219">
        <f aca="true" t="shared" si="12" ref="W21:W38">B21+E21+H21+K21+N21+Q21+T21</f>
        <v>500</v>
      </c>
      <c r="X21" s="219">
        <f aca="true" t="shared" si="13" ref="W21:X39">C21+F21+I21+L21+O21+R21+U21</f>
        <v>255</v>
      </c>
      <c r="Y21" s="219">
        <f aca="true" t="shared" si="14" ref="Y21:Y39">D21+G21+J21+M21+P21+S21+V21</f>
        <v>255</v>
      </c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</row>
    <row r="22" spans="1:49" ht="24.75" customHeight="1">
      <c r="A22" s="95" t="s">
        <v>272</v>
      </c>
      <c r="B22" s="58">
        <v>0</v>
      </c>
      <c r="C22" s="58">
        <v>0</v>
      </c>
      <c r="D22" s="47">
        <v>0</v>
      </c>
      <c r="E22" s="58">
        <v>0</v>
      </c>
      <c r="F22" s="58">
        <v>0</v>
      </c>
      <c r="G22" s="47">
        <v>0</v>
      </c>
      <c r="H22" s="58">
        <v>0</v>
      </c>
      <c r="I22" s="58">
        <v>0</v>
      </c>
      <c r="J22" s="47">
        <v>0</v>
      </c>
      <c r="K22" s="58">
        <v>0</v>
      </c>
      <c r="L22" s="58">
        <v>0</v>
      </c>
      <c r="M22" s="47">
        <v>0</v>
      </c>
      <c r="N22" s="58">
        <v>0</v>
      </c>
      <c r="O22" s="58">
        <v>200</v>
      </c>
      <c r="P22" s="47">
        <v>200</v>
      </c>
      <c r="Q22" s="58">
        <v>0</v>
      </c>
      <c r="R22" s="58">
        <v>0</v>
      </c>
      <c r="S22" s="47">
        <v>0</v>
      </c>
      <c r="T22" s="58">
        <v>0</v>
      </c>
      <c r="U22" s="58">
        <v>0</v>
      </c>
      <c r="V22" s="47">
        <v>0</v>
      </c>
      <c r="W22" s="219">
        <f t="shared" si="12"/>
        <v>0</v>
      </c>
      <c r="X22" s="219">
        <f t="shared" si="13"/>
        <v>200</v>
      </c>
      <c r="Y22" s="219">
        <f t="shared" si="14"/>
        <v>200</v>
      </c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</row>
    <row r="23" spans="1:49" ht="24.75" customHeight="1">
      <c r="A23" s="93" t="s">
        <v>452</v>
      </c>
      <c r="B23" s="58">
        <v>0</v>
      </c>
      <c r="C23" s="58">
        <v>0</v>
      </c>
      <c r="D23" s="47">
        <v>0</v>
      </c>
      <c r="E23" s="58">
        <v>0</v>
      </c>
      <c r="F23" s="58">
        <v>158</v>
      </c>
      <c r="G23" s="47">
        <v>158</v>
      </c>
      <c r="H23" s="47">
        <v>0</v>
      </c>
      <c r="I23" s="47">
        <v>300</v>
      </c>
      <c r="J23" s="47">
        <v>300</v>
      </c>
      <c r="K23" s="47">
        <v>0</v>
      </c>
      <c r="L23" s="47">
        <v>0</v>
      </c>
      <c r="M23" s="47">
        <v>0</v>
      </c>
      <c r="N23" s="58">
        <v>50</v>
      </c>
      <c r="O23" s="58">
        <v>585</v>
      </c>
      <c r="P23" s="47">
        <v>583</v>
      </c>
      <c r="Q23" s="58">
        <v>250</v>
      </c>
      <c r="R23" s="58">
        <v>0</v>
      </c>
      <c r="S23" s="58">
        <v>0</v>
      </c>
      <c r="T23" s="58">
        <v>0</v>
      </c>
      <c r="U23" s="58">
        <v>30</v>
      </c>
      <c r="V23" s="47">
        <v>30</v>
      </c>
      <c r="W23" s="219">
        <f t="shared" si="12"/>
        <v>300</v>
      </c>
      <c r="X23" s="219">
        <f t="shared" si="13"/>
        <v>1073</v>
      </c>
      <c r="Y23" s="219">
        <f t="shared" si="14"/>
        <v>1071</v>
      </c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</row>
    <row r="24" spans="1:49" ht="24.75" customHeight="1">
      <c r="A24" s="93" t="s">
        <v>453</v>
      </c>
      <c r="B24" s="58">
        <v>0</v>
      </c>
      <c r="C24" s="58">
        <v>0</v>
      </c>
      <c r="D24" s="47">
        <v>0</v>
      </c>
      <c r="E24" s="58">
        <v>0</v>
      </c>
      <c r="F24" s="58">
        <v>0</v>
      </c>
      <c r="G24" s="47">
        <v>0</v>
      </c>
      <c r="H24" s="58">
        <v>0</v>
      </c>
      <c r="I24" s="58">
        <v>0</v>
      </c>
      <c r="J24" s="58">
        <v>0</v>
      </c>
      <c r="K24" s="58">
        <v>0</v>
      </c>
      <c r="L24" s="58">
        <v>150</v>
      </c>
      <c r="M24" s="58">
        <v>150</v>
      </c>
      <c r="N24" s="58">
        <v>0</v>
      </c>
      <c r="O24" s="58">
        <v>15</v>
      </c>
      <c r="P24" s="47">
        <v>15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47">
        <v>0</v>
      </c>
      <c r="W24" s="219">
        <f t="shared" si="12"/>
        <v>0</v>
      </c>
      <c r="X24" s="219">
        <f t="shared" si="13"/>
        <v>165</v>
      </c>
      <c r="Y24" s="219">
        <f t="shared" si="14"/>
        <v>165</v>
      </c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</row>
    <row r="25" spans="1:49" ht="24.75" customHeight="1">
      <c r="A25" s="93" t="s">
        <v>454</v>
      </c>
      <c r="B25" s="58">
        <v>0</v>
      </c>
      <c r="C25" s="58">
        <v>0</v>
      </c>
      <c r="D25" s="47">
        <v>0</v>
      </c>
      <c r="E25" s="58">
        <v>0</v>
      </c>
      <c r="F25" s="58">
        <v>0</v>
      </c>
      <c r="G25" s="47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47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47">
        <v>0</v>
      </c>
      <c r="W25" s="219">
        <f t="shared" si="12"/>
        <v>0</v>
      </c>
      <c r="X25" s="219">
        <f t="shared" si="13"/>
        <v>0</v>
      </c>
      <c r="Y25" s="219">
        <f t="shared" si="14"/>
        <v>0</v>
      </c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</row>
    <row r="26" spans="1:49" ht="24.75" customHeight="1">
      <c r="A26" s="238" t="s">
        <v>455</v>
      </c>
      <c r="B26" s="58">
        <v>0</v>
      </c>
      <c r="C26" s="58">
        <v>0</v>
      </c>
      <c r="D26" s="47">
        <v>0</v>
      </c>
      <c r="E26" s="58">
        <v>0</v>
      </c>
      <c r="F26" s="58">
        <v>25</v>
      </c>
      <c r="G26" s="47">
        <v>25</v>
      </c>
      <c r="H26" s="47">
        <v>0</v>
      </c>
      <c r="I26" s="47">
        <v>0</v>
      </c>
      <c r="J26" s="47">
        <v>0</v>
      </c>
      <c r="K26" s="47">
        <v>430</v>
      </c>
      <c r="L26" s="47">
        <v>230</v>
      </c>
      <c r="M26" s="47">
        <v>65.3</v>
      </c>
      <c r="N26" s="58">
        <v>1500</v>
      </c>
      <c r="O26" s="58">
        <v>40</v>
      </c>
      <c r="P26" s="47">
        <v>40</v>
      </c>
      <c r="Q26" s="58">
        <v>0</v>
      </c>
      <c r="R26" s="58">
        <v>0</v>
      </c>
      <c r="S26" s="58">
        <v>0</v>
      </c>
      <c r="T26" s="58">
        <v>40</v>
      </c>
      <c r="U26" s="58">
        <v>40</v>
      </c>
      <c r="V26" s="47">
        <v>40</v>
      </c>
      <c r="W26" s="219">
        <f t="shared" si="12"/>
        <v>1970</v>
      </c>
      <c r="X26" s="219">
        <f t="shared" si="13"/>
        <v>335</v>
      </c>
      <c r="Y26" s="219">
        <f t="shared" si="14"/>
        <v>170.3</v>
      </c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</row>
    <row r="27" spans="1:49" ht="24.75" customHeight="1">
      <c r="A27" s="94">
        <v>522</v>
      </c>
      <c r="B27" s="52">
        <f>SUM(B22:B26)</f>
        <v>0</v>
      </c>
      <c r="C27" s="52">
        <f aca="true" t="shared" si="15" ref="C27:V27">SUM(C22:C26)</f>
        <v>0</v>
      </c>
      <c r="D27" s="52">
        <f t="shared" si="15"/>
        <v>0</v>
      </c>
      <c r="E27" s="52">
        <f t="shared" si="15"/>
        <v>0</v>
      </c>
      <c r="F27" s="52">
        <f t="shared" si="15"/>
        <v>183</v>
      </c>
      <c r="G27" s="52">
        <f t="shared" si="15"/>
        <v>183</v>
      </c>
      <c r="H27" s="52">
        <f t="shared" si="15"/>
        <v>0</v>
      </c>
      <c r="I27" s="52">
        <f t="shared" si="15"/>
        <v>300</v>
      </c>
      <c r="J27" s="52">
        <f t="shared" si="15"/>
        <v>300</v>
      </c>
      <c r="K27" s="52">
        <f t="shared" si="15"/>
        <v>430</v>
      </c>
      <c r="L27" s="52">
        <f t="shared" si="15"/>
        <v>380</v>
      </c>
      <c r="M27" s="52">
        <f t="shared" si="15"/>
        <v>215.3</v>
      </c>
      <c r="N27" s="52">
        <f t="shared" si="15"/>
        <v>1550</v>
      </c>
      <c r="O27" s="52">
        <f t="shared" si="15"/>
        <v>840</v>
      </c>
      <c r="P27" s="52">
        <f t="shared" si="15"/>
        <v>838</v>
      </c>
      <c r="Q27" s="52">
        <f t="shared" si="15"/>
        <v>250</v>
      </c>
      <c r="R27" s="52">
        <f t="shared" si="15"/>
        <v>0</v>
      </c>
      <c r="S27" s="52">
        <f t="shared" si="15"/>
        <v>0</v>
      </c>
      <c r="T27" s="52">
        <f t="shared" si="15"/>
        <v>40</v>
      </c>
      <c r="U27" s="52">
        <f t="shared" si="15"/>
        <v>70</v>
      </c>
      <c r="V27" s="412">
        <f t="shared" si="15"/>
        <v>70</v>
      </c>
      <c r="W27" s="219">
        <f t="shared" si="12"/>
        <v>2270</v>
      </c>
      <c r="X27" s="219">
        <f t="shared" si="13"/>
        <v>1773</v>
      </c>
      <c r="Y27" s="219">
        <f t="shared" si="14"/>
        <v>1606.3</v>
      </c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</row>
    <row r="28" spans="1:49" ht="24.75" customHeight="1">
      <c r="A28" s="93" t="s">
        <v>456</v>
      </c>
      <c r="B28" s="58">
        <v>0</v>
      </c>
      <c r="C28" s="58">
        <v>0</v>
      </c>
      <c r="D28" s="47">
        <v>0</v>
      </c>
      <c r="E28" s="58">
        <v>0</v>
      </c>
      <c r="F28" s="58">
        <v>0</v>
      </c>
      <c r="G28" s="47">
        <v>0</v>
      </c>
      <c r="H28" s="58">
        <v>1520</v>
      </c>
      <c r="I28" s="58">
        <v>1560</v>
      </c>
      <c r="J28" s="47">
        <v>1560</v>
      </c>
      <c r="K28" s="47">
        <v>0</v>
      </c>
      <c r="L28" s="47">
        <v>0</v>
      </c>
      <c r="M28" s="47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47">
        <v>0</v>
      </c>
      <c r="W28" s="219">
        <f t="shared" si="12"/>
        <v>1520</v>
      </c>
      <c r="X28" s="219">
        <f t="shared" si="13"/>
        <v>1560</v>
      </c>
      <c r="Y28" s="219">
        <f t="shared" si="14"/>
        <v>1560</v>
      </c>
      <c r="Z28" s="413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</row>
    <row r="29" spans="1:49" ht="24.75" customHeight="1">
      <c r="A29" s="93" t="s">
        <v>457</v>
      </c>
      <c r="B29" s="58">
        <v>0</v>
      </c>
      <c r="C29" s="58">
        <v>250</v>
      </c>
      <c r="D29" s="58">
        <v>250</v>
      </c>
      <c r="E29" s="58">
        <v>0</v>
      </c>
      <c r="F29" s="58">
        <v>0</v>
      </c>
      <c r="G29" s="47">
        <v>0</v>
      </c>
      <c r="H29" s="58">
        <v>2000</v>
      </c>
      <c r="I29" s="58">
        <v>2000</v>
      </c>
      <c r="J29" s="47">
        <v>2000</v>
      </c>
      <c r="K29" s="47">
        <v>0</v>
      </c>
      <c r="L29" s="47">
        <v>0</v>
      </c>
      <c r="M29" s="47">
        <v>0</v>
      </c>
      <c r="N29" s="58">
        <v>0</v>
      </c>
      <c r="O29" s="58">
        <v>0</v>
      </c>
      <c r="P29" s="47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47">
        <v>0</v>
      </c>
      <c r="W29" s="219">
        <f t="shared" si="12"/>
        <v>2000</v>
      </c>
      <c r="X29" s="219">
        <f t="shared" si="13"/>
        <v>2250</v>
      </c>
      <c r="Y29" s="219">
        <f t="shared" si="14"/>
        <v>2250</v>
      </c>
      <c r="Z29" s="413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</row>
    <row r="30" spans="1:49" ht="24.75" customHeight="1">
      <c r="A30" s="94">
        <v>533</v>
      </c>
      <c r="B30" s="52">
        <f aca="true" t="shared" si="16" ref="B30:G30">SUM(B28:B29)</f>
        <v>0</v>
      </c>
      <c r="C30" s="52">
        <f t="shared" si="16"/>
        <v>250</v>
      </c>
      <c r="D30" s="52">
        <f t="shared" si="16"/>
        <v>250</v>
      </c>
      <c r="E30" s="52">
        <f t="shared" si="16"/>
        <v>0</v>
      </c>
      <c r="F30" s="52">
        <f t="shared" si="16"/>
        <v>0</v>
      </c>
      <c r="G30" s="52">
        <f t="shared" si="16"/>
        <v>0</v>
      </c>
      <c r="H30" s="52">
        <f aca="true" t="shared" si="17" ref="H30:S30">SUM(H28,H29)</f>
        <v>3520</v>
      </c>
      <c r="I30" s="52">
        <f t="shared" si="17"/>
        <v>3560</v>
      </c>
      <c r="J30" s="50">
        <f t="shared" si="17"/>
        <v>3560</v>
      </c>
      <c r="K30" s="50">
        <f t="shared" si="17"/>
        <v>0</v>
      </c>
      <c r="L30" s="50">
        <f t="shared" si="17"/>
        <v>0</v>
      </c>
      <c r="M30" s="50">
        <f t="shared" si="17"/>
        <v>0</v>
      </c>
      <c r="N30" s="52">
        <f t="shared" si="17"/>
        <v>0</v>
      </c>
      <c r="O30" s="52">
        <f t="shared" si="17"/>
        <v>0</v>
      </c>
      <c r="P30" s="52">
        <f t="shared" si="17"/>
        <v>0</v>
      </c>
      <c r="Q30" s="52">
        <f t="shared" si="17"/>
        <v>0</v>
      </c>
      <c r="R30" s="52">
        <f t="shared" si="17"/>
        <v>0</v>
      </c>
      <c r="S30" s="52">
        <f t="shared" si="17"/>
        <v>0</v>
      </c>
      <c r="T30" s="52">
        <f>SUM(T28,T29)</f>
        <v>0</v>
      </c>
      <c r="U30" s="52">
        <f>SUM(U28,U29)</f>
        <v>0</v>
      </c>
      <c r="V30" s="59">
        <f>SUM(V28,V29)</f>
        <v>0</v>
      </c>
      <c r="W30" s="219">
        <f t="shared" si="12"/>
        <v>3520</v>
      </c>
      <c r="X30" s="219">
        <f t="shared" si="13"/>
        <v>3810</v>
      </c>
      <c r="Y30" s="219">
        <f t="shared" si="14"/>
        <v>3810</v>
      </c>
      <c r="Z30" s="413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</row>
    <row r="31" spans="1:49" ht="24.75" customHeight="1">
      <c r="A31" s="93" t="s">
        <v>224</v>
      </c>
      <c r="B31" s="58">
        <v>0</v>
      </c>
      <c r="C31" s="58">
        <v>0</v>
      </c>
      <c r="D31" s="47">
        <v>0</v>
      </c>
      <c r="E31" s="58">
        <v>0</v>
      </c>
      <c r="F31" s="58">
        <v>0</v>
      </c>
      <c r="G31" s="47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47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47">
        <v>0</v>
      </c>
      <c r="W31" s="219">
        <f t="shared" si="12"/>
        <v>0</v>
      </c>
      <c r="X31" s="219">
        <f t="shared" si="13"/>
        <v>0</v>
      </c>
      <c r="Y31" s="219">
        <f t="shared" si="14"/>
        <v>0</v>
      </c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</row>
    <row r="32" spans="1:49" ht="24.75" customHeight="1">
      <c r="A32" s="94">
        <v>549</v>
      </c>
      <c r="B32" s="52">
        <f aca="true" t="shared" si="18" ref="B32:Q32">SUM(B31)</f>
        <v>0</v>
      </c>
      <c r="C32" s="52">
        <f t="shared" si="18"/>
        <v>0</v>
      </c>
      <c r="D32" s="52">
        <f t="shared" si="18"/>
        <v>0</v>
      </c>
      <c r="E32" s="52">
        <f t="shared" si="18"/>
        <v>0</v>
      </c>
      <c r="F32" s="52">
        <f t="shared" si="18"/>
        <v>0</v>
      </c>
      <c r="G32" s="52">
        <f t="shared" si="18"/>
        <v>0</v>
      </c>
      <c r="H32" s="52">
        <f t="shared" si="18"/>
        <v>0</v>
      </c>
      <c r="I32" s="52">
        <f t="shared" si="18"/>
        <v>0</v>
      </c>
      <c r="J32" s="52">
        <f t="shared" si="18"/>
        <v>0</v>
      </c>
      <c r="K32" s="52">
        <f t="shared" si="18"/>
        <v>0</v>
      </c>
      <c r="L32" s="52">
        <f t="shared" si="18"/>
        <v>0</v>
      </c>
      <c r="M32" s="52">
        <f t="shared" si="18"/>
        <v>0</v>
      </c>
      <c r="N32" s="52">
        <f t="shared" si="18"/>
        <v>0</v>
      </c>
      <c r="O32" s="52">
        <f t="shared" si="18"/>
        <v>0</v>
      </c>
      <c r="P32" s="52">
        <f t="shared" si="18"/>
        <v>0</v>
      </c>
      <c r="Q32" s="52">
        <f t="shared" si="18"/>
        <v>0</v>
      </c>
      <c r="R32" s="52">
        <f>SUM(R30,R31)</f>
        <v>0</v>
      </c>
      <c r="S32" s="52">
        <f>SUM(S31)</f>
        <v>0</v>
      </c>
      <c r="T32" s="52">
        <f>SUM(T31)</f>
        <v>0</v>
      </c>
      <c r="U32" s="52">
        <f>SUM(U31)</f>
        <v>0</v>
      </c>
      <c r="V32" s="59">
        <f>SUM(V31)</f>
        <v>0</v>
      </c>
      <c r="W32" s="219">
        <f t="shared" si="12"/>
        <v>0</v>
      </c>
      <c r="X32" s="219">
        <f t="shared" si="13"/>
        <v>0</v>
      </c>
      <c r="Y32" s="219">
        <f t="shared" si="14"/>
        <v>0</v>
      </c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</row>
    <row r="33" spans="1:49" ht="24.75" customHeight="1">
      <c r="A33" s="93" t="s">
        <v>179</v>
      </c>
      <c r="B33" s="58">
        <v>0</v>
      </c>
      <c r="C33" s="58">
        <v>0</v>
      </c>
      <c r="D33" s="47">
        <v>0</v>
      </c>
      <c r="E33" s="58">
        <v>0</v>
      </c>
      <c r="F33" s="58">
        <v>0</v>
      </c>
      <c r="G33" s="47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47">
        <v>0</v>
      </c>
      <c r="W33" s="219">
        <f t="shared" si="12"/>
        <v>0</v>
      </c>
      <c r="X33" s="219">
        <f t="shared" si="13"/>
        <v>0</v>
      </c>
      <c r="Y33" s="219">
        <f t="shared" si="14"/>
        <v>0</v>
      </c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</row>
    <row r="34" spans="1:49" ht="24.75" customHeight="1">
      <c r="A34" s="94">
        <v>590</v>
      </c>
      <c r="B34" s="52">
        <f aca="true" t="shared" si="19" ref="B34:G34">SUM(B33)</f>
        <v>0</v>
      </c>
      <c r="C34" s="52">
        <f t="shared" si="19"/>
        <v>0</v>
      </c>
      <c r="D34" s="52">
        <f t="shared" si="19"/>
        <v>0</v>
      </c>
      <c r="E34" s="52">
        <f t="shared" si="19"/>
        <v>0</v>
      </c>
      <c r="F34" s="52">
        <f t="shared" si="19"/>
        <v>0</v>
      </c>
      <c r="G34" s="52">
        <f t="shared" si="19"/>
        <v>0</v>
      </c>
      <c r="H34" s="52">
        <f aca="true" t="shared" si="20" ref="H34:S34">SUM(H33)</f>
        <v>0</v>
      </c>
      <c r="I34" s="52">
        <f t="shared" si="20"/>
        <v>0</v>
      </c>
      <c r="J34" s="52">
        <f t="shared" si="20"/>
        <v>0</v>
      </c>
      <c r="K34" s="52">
        <f t="shared" si="20"/>
        <v>0</v>
      </c>
      <c r="L34" s="52">
        <f t="shared" si="20"/>
        <v>0</v>
      </c>
      <c r="M34" s="52">
        <f t="shared" si="20"/>
        <v>0</v>
      </c>
      <c r="N34" s="52">
        <f>SUM(N33)</f>
        <v>0</v>
      </c>
      <c r="O34" s="52">
        <f>SUM(O33)</f>
        <v>0</v>
      </c>
      <c r="P34" s="52">
        <f>SUM(P33)</f>
        <v>0</v>
      </c>
      <c r="Q34" s="52">
        <f t="shared" si="20"/>
        <v>0</v>
      </c>
      <c r="R34" s="52">
        <f t="shared" si="20"/>
        <v>0</v>
      </c>
      <c r="S34" s="52">
        <f t="shared" si="20"/>
        <v>0</v>
      </c>
      <c r="T34" s="52">
        <f>SUM(T33)</f>
        <v>0</v>
      </c>
      <c r="U34" s="52">
        <f>SUM(U33)</f>
        <v>0</v>
      </c>
      <c r="V34" s="59">
        <f>SUM(V33)</f>
        <v>0</v>
      </c>
      <c r="W34" s="219">
        <f t="shared" si="12"/>
        <v>0</v>
      </c>
      <c r="X34" s="219">
        <f t="shared" si="13"/>
        <v>0</v>
      </c>
      <c r="Y34" s="219">
        <f t="shared" si="14"/>
        <v>0</v>
      </c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</row>
    <row r="35" spans="1:49" ht="24.75" customHeight="1">
      <c r="A35" s="93" t="s">
        <v>271</v>
      </c>
      <c r="B35" s="58">
        <v>0</v>
      </c>
      <c r="C35" s="58">
        <v>0</v>
      </c>
      <c r="D35" s="47">
        <v>0</v>
      </c>
      <c r="E35" s="58">
        <v>0</v>
      </c>
      <c r="F35" s="58">
        <v>0</v>
      </c>
      <c r="G35" s="47">
        <v>0</v>
      </c>
      <c r="H35" s="47">
        <v>0</v>
      </c>
      <c r="I35" s="47">
        <v>0</v>
      </c>
      <c r="J35" s="47">
        <v>0</v>
      </c>
      <c r="K35" s="47">
        <v>200</v>
      </c>
      <c r="L35" s="47">
        <v>22</v>
      </c>
      <c r="M35" s="47">
        <v>0</v>
      </c>
      <c r="N35" s="47">
        <v>0</v>
      </c>
      <c r="O35" s="58">
        <v>0</v>
      </c>
      <c r="P35" s="47">
        <v>0</v>
      </c>
      <c r="Q35" s="47">
        <v>0</v>
      </c>
      <c r="R35" s="58">
        <v>0</v>
      </c>
      <c r="S35" s="47">
        <v>0</v>
      </c>
      <c r="T35" s="58">
        <v>0</v>
      </c>
      <c r="U35" s="58">
        <v>0</v>
      </c>
      <c r="V35" s="47">
        <v>0</v>
      </c>
      <c r="W35" s="219">
        <f t="shared" si="12"/>
        <v>200</v>
      </c>
      <c r="X35" s="219">
        <f t="shared" si="13"/>
        <v>22</v>
      </c>
      <c r="Y35" s="219">
        <f t="shared" si="14"/>
        <v>0</v>
      </c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</row>
    <row r="36" spans="1:49" ht="24.75" customHeight="1">
      <c r="A36" s="94">
        <v>612</v>
      </c>
      <c r="B36" s="52">
        <f aca="true" t="shared" si="21" ref="B36:V36">SUM(B35)</f>
        <v>0</v>
      </c>
      <c r="C36" s="52">
        <f t="shared" si="21"/>
        <v>0</v>
      </c>
      <c r="D36" s="52">
        <f t="shared" si="21"/>
        <v>0</v>
      </c>
      <c r="E36" s="52">
        <f t="shared" si="21"/>
        <v>0</v>
      </c>
      <c r="F36" s="52">
        <f t="shared" si="21"/>
        <v>0</v>
      </c>
      <c r="G36" s="52">
        <f t="shared" si="21"/>
        <v>0</v>
      </c>
      <c r="H36" s="50">
        <f t="shared" si="21"/>
        <v>0</v>
      </c>
      <c r="I36" s="50">
        <f t="shared" si="21"/>
        <v>0</v>
      </c>
      <c r="J36" s="50">
        <f t="shared" si="21"/>
        <v>0</v>
      </c>
      <c r="K36" s="50">
        <f t="shared" si="21"/>
        <v>200</v>
      </c>
      <c r="L36" s="50">
        <f t="shared" si="21"/>
        <v>22</v>
      </c>
      <c r="M36" s="50">
        <f t="shared" si="21"/>
        <v>0</v>
      </c>
      <c r="N36" s="50">
        <f t="shared" si="21"/>
        <v>0</v>
      </c>
      <c r="O36" s="52">
        <f t="shared" si="21"/>
        <v>0</v>
      </c>
      <c r="P36" s="50">
        <f t="shared" si="21"/>
        <v>0</v>
      </c>
      <c r="Q36" s="50">
        <f t="shared" si="21"/>
        <v>0</v>
      </c>
      <c r="R36" s="52">
        <f t="shared" si="21"/>
        <v>0</v>
      </c>
      <c r="S36" s="50">
        <f t="shared" si="21"/>
        <v>0</v>
      </c>
      <c r="T36" s="50">
        <f t="shared" si="21"/>
        <v>0</v>
      </c>
      <c r="U36" s="50">
        <f t="shared" si="21"/>
        <v>0</v>
      </c>
      <c r="V36" s="51">
        <f t="shared" si="21"/>
        <v>0</v>
      </c>
      <c r="W36" s="219">
        <f t="shared" si="12"/>
        <v>200</v>
      </c>
      <c r="X36" s="219">
        <f t="shared" si="13"/>
        <v>22</v>
      </c>
      <c r="Y36" s="219">
        <f t="shared" si="14"/>
        <v>0</v>
      </c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</row>
    <row r="37" spans="1:49" ht="24.75" customHeight="1">
      <c r="A37" s="414" t="s">
        <v>180</v>
      </c>
      <c r="B37" s="415">
        <v>0</v>
      </c>
      <c r="C37" s="415">
        <v>0</v>
      </c>
      <c r="D37" s="416">
        <v>0</v>
      </c>
      <c r="E37" s="415">
        <v>0</v>
      </c>
      <c r="F37" s="415">
        <v>0</v>
      </c>
      <c r="G37" s="416">
        <v>0</v>
      </c>
      <c r="H37" s="416">
        <v>0</v>
      </c>
      <c r="I37" s="416">
        <v>0</v>
      </c>
      <c r="J37" s="416">
        <v>0</v>
      </c>
      <c r="K37" s="416">
        <v>0</v>
      </c>
      <c r="L37" s="416">
        <v>0</v>
      </c>
      <c r="M37" s="416">
        <v>0</v>
      </c>
      <c r="N37" s="416">
        <v>0</v>
      </c>
      <c r="O37" s="415">
        <v>0</v>
      </c>
      <c r="P37" s="416">
        <v>0</v>
      </c>
      <c r="Q37" s="416">
        <v>0</v>
      </c>
      <c r="R37" s="415">
        <v>0</v>
      </c>
      <c r="S37" s="416">
        <v>0</v>
      </c>
      <c r="T37" s="415">
        <v>0</v>
      </c>
      <c r="U37" s="415">
        <v>0</v>
      </c>
      <c r="V37" s="416">
        <v>0</v>
      </c>
      <c r="W37" s="219">
        <f t="shared" si="12"/>
        <v>0</v>
      </c>
      <c r="X37" s="219">
        <f t="shared" si="13"/>
        <v>0</v>
      </c>
      <c r="Y37" s="219">
        <f t="shared" si="14"/>
        <v>0</v>
      </c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</row>
    <row r="38" spans="1:49" ht="24.75" customHeight="1" thickBot="1">
      <c r="A38" s="417">
        <v>632</v>
      </c>
      <c r="B38" s="418">
        <f aca="true" t="shared" si="22" ref="B38:J38">SUM(B37)</f>
        <v>0</v>
      </c>
      <c r="C38" s="418">
        <f t="shared" si="22"/>
        <v>0</v>
      </c>
      <c r="D38" s="418">
        <f t="shared" si="22"/>
        <v>0</v>
      </c>
      <c r="E38" s="418">
        <f t="shared" si="22"/>
        <v>0</v>
      </c>
      <c r="F38" s="418">
        <f t="shared" si="22"/>
        <v>0</v>
      </c>
      <c r="G38" s="418">
        <f t="shared" si="22"/>
        <v>0</v>
      </c>
      <c r="H38" s="419">
        <f t="shared" si="22"/>
        <v>0</v>
      </c>
      <c r="I38" s="419">
        <f t="shared" si="22"/>
        <v>0</v>
      </c>
      <c r="J38" s="419">
        <f t="shared" si="22"/>
        <v>0</v>
      </c>
      <c r="K38" s="419">
        <f aca="true" t="shared" si="23" ref="K38:S38">SUM(K37)</f>
        <v>0</v>
      </c>
      <c r="L38" s="419">
        <f t="shared" si="23"/>
        <v>0</v>
      </c>
      <c r="M38" s="419">
        <f t="shared" si="23"/>
        <v>0</v>
      </c>
      <c r="N38" s="419">
        <f>SUM(N37)</f>
        <v>0</v>
      </c>
      <c r="O38" s="418">
        <f>SUM(O37)</f>
        <v>0</v>
      </c>
      <c r="P38" s="419">
        <f>SUM(P37)</f>
        <v>0</v>
      </c>
      <c r="Q38" s="419">
        <f t="shared" si="23"/>
        <v>0</v>
      </c>
      <c r="R38" s="418">
        <f t="shared" si="23"/>
        <v>0</v>
      </c>
      <c r="S38" s="419">
        <f t="shared" si="23"/>
        <v>0</v>
      </c>
      <c r="T38" s="419">
        <f>SUM(T37)</f>
        <v>0</v>
      </c>
      <c r="U38" s="419">
        <f>SUM(U37)</f>
        <v>0</v>
      </c>
      <c r="V38" s="420">
        <f>SUM(V37)</f>
        <v>0</v>
      </c>
      <c r="W38" s="219">
        <f t="shared" si="12"/>
        <v>0</v>
      </c>
      <c r="X38" s="219">
        <f t="shared" si="13"/>
        <v>0</v>
      </c>
      <c r="Y38" s="219">
        <f t="shared" si="14"/>
        <v>0</v>
      </c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</row>
    <row r="39" spans="1:49" ht="24.75" customHeight="1">
      <c r="A39" s="421" t="s">
        <v>20</v>
      </c>
      <c r="B39" s="422">
        <f aca="true" t="shared" si="24" ref="B39:L39">B7+B11+B15+B17+B21+B27+B30+B32+B34+B36+B38</f>
        <v>0</v>
      </c>
      <c r="C39" s="422">
        <f t="shared" si="24"/>
        <v>250</v>
      </c>
      <c r="D39" s="422">
        <f t="shared" si="24"/>
        <v>250</v>
      </c>
      <c r="E39" s="422">
        <f t="shared" si="24"/>
        <v>399.5</v>
      </c>
      <c r="F39" s="422">
        <f t="shared" si="24"/>
        <v>590.1</v>
      </c>
      <c r="G39" s="422">
        <f t="shared" si="24"/>
        <v>575.4</v>
      </c>
      <c r="H39" s="422">
        <f t="shared" si="24"/>
        <v>4875</v>
      </c>
      <c r="I39" s="422">
        <f t="shared" si="24"/>
        <v>4966.2</v>
      </c>
      <c r="J39" s="422">
        <f t="shared" si="24"/>
        <v>4917.8</v>
      </c>
      <c r="K39" s="422">
        <f t="shared" si="24"/>
        <v>830</v>
      </c>
      <c r="L39" s="422">
        <f t="shared" si="24"/>
        <v>713.5</v>
      </c>
      <c r="M39" s="422">
        <f aca="true" t="shared" si="25" ref="M39:V39">M7+M11+M15+M17+M21+M27+M30+M32+M34+M36+M38</f>
        <v>438.6</v>
      </c>
      <c r="N39" s="422">
        <f t="shared" si="25"/>
        <v>1600</v>
      </c>
      <c r="O39" s="422">
        <f t="shared" si="25"/>
        <v>1015</v>
      </c>
      <c r="P39" s="422">
        <f t="shared" si="25"/>
        <v>1013</v>
      </c>
      <c r="Q39" s="422">
        <f t="shared" si="25"/>
        <v>3230</v>
      </c>
      <c r="R39" s="422">
        <f t="shared" si="25"/>
        <v>4102.6</v>
      </c>
      <c r="S39" s="422">
        <f t="shared" si="25"/>
        <v>4092</v>
      </c>
      <c r="T39" s="422">
        <f t="shared" si="25"/>
        <v>40</v>
      </c>
      <c r="U39" s="422">
        <f t="shared" si="25"/>
        <v>546</v>
      </c>
      <c r="V39" s="423">
        <f t="shared" si="25"/>
        <v>546</v>
      </c>
      <c r="W39" s="219">
        <f t="shared" si="13"/>
        <v>10974.5</v>
      </c>
      <c r="X39" s="219">
        <f t="shared" si="13"/>
        <v>12183.400000000001</v>
      </c>
      <c r="Y39" s="219">
        <f t="shared" si="14"/>
        <v>11832.8</v>
      </c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</row>
    <row r="40" spans="1:49" ht="15" customHeight="1">
      <c r="A40" s="969"/>
      <c r="B40" s="969"/>
      <c r="C40" s="969"/>
      <c r="D40" s="969"/>
      <c r="E40" s="969"/>
      <c r="F40" s="969"/>
      <c r="G40" s="969"/>
      <c r="H40" s="970"/>
      <c r="I40" s="970"/>
      <c r="J40" s="970"/>
      <c r="K40" s="970"/>
      <c r="L40" s="970"/>
      <c r="M40" s="970"/>
      <c r="N40" s="970"/>
      <c r="O40" s="970"/>
      <c r="P40" s="970"/>
      <c r="Q40" s="970"/>
      <c r="R40" s="970"/>
      <c r="S40" s="970"/>
      <c r="T40" s="425"/>
      <c r="U40" s="425"/>
      <c r="V40" s="425"/>
      <c r="W40" s="426"/>
      <c r="X40" s="426"/>
      <c r="Y40" s="426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</row>
    <row r="41" spans="1:49" ht="36.75" customHeight="1">
      <c r="A41" s="427"/>
      <c r="B41" s="427"/>
      <c r="C41" s="427"/>
      <c r="D41" s="427"/>
      <c r="E41" s="427"/>
      <c r="F41" s="427"/>
      <c r="G41" s="427"/>
      <c r="H41" s="965"/>
      <c r="I41" s="965"/>
      <c r="J41" s="965"/>
      <c r="K41" s="965"/>
      <c r="L41" s="965"/>
      <c r="M41" s="965"/>
      <c r="N41" s="212"/>
      <c r="O41" s="212"/>
      <c r="P41" s="212"/>
      <c r="Q41" s="428"/>
      <c r="R41" s="428"/>
      <c r="S41" s="428"/>
      <c r="T41" s="428"/>
      <c r="U41" s="428"/>
      <c r="V41" s="428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</row>
    <row r="42" spans="1:49" ht="15.75">
      <c r="A42" s="790"/>
      <c r="B42" s="186"/>
      <c r="C42" s="186"/>
      <c r="D42" s="186"/>
      <c r="E42" s="186"/>
      <c r="F42" s="186"/>
      <c r="G42" s="186"/>
      <c r="H42" s="966"/>
      <c r="I42" s="965"/>
      <c r="J42" s="965"/>
      <c r="K42" s="966"/>
      <c r="L42" s="965"/>
      <c r="M42" s="965"/>
      <c r="N42" s="212"/>
      <c r="O42" s="212"/>
      <c r="P42" s="212"/>
      <c r="Q42" s="429"/>
      <c r="R42" s="429"/>
      <c r="S42" s="429"/>
      <c r="T42" s="429"/>
      <c r="U42" s="429"/>
      <c r="V42" s="429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</row>
    <row r="43" spans="1:49" ht="15.75">
      <c r="A43" s="964"/>
      <c r="B43" s="430"/>
      <c r="C43" s="430"/>
      <c r="D43" s="430"/>
      <c r="E43" s="430"/>
      <c r="F43" s="430"/>
      <c r="G43" s="430"/>
      <c r="H43" s="790"/>
      <c r="I43" s="965"/>
      <c r="J43" s="965"/>
      <c r="K43" s="790"/>
      <c r="L43" s="965"/>
      <c r="M43" s="965"/>
      <c r="N43" s="212"/>
      <c r="O43" s="212"/>
      <c r="P43" s="212"/>
      <c r="Q43" s="426"/>
      <c r="R43" s="426"/>
      <c r="S43" s="426"/>
      <c r="T43" s="426"/>
      <c r="U43" s="426"/>
      <c r="V43" s="426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</row>
    <row r="44" spans="1:49" ht="15.75">
      <c r="A44" s="964"/>
      <c r="B44" s="430"/>
      <c r="C44" s="430"/>
      <c r="D44" s="430"/>
      <c r="E44" s="430"/>
      <c r="F44" s="430"/>
      <c r="G44" s="430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</row>
    <row r="45" spans="1:49" ht="15.75">
      <c r="A45" s="370"/>
      <c r="B45" s="370"/>
      <c r="C45" s="370"/>
      <c r="D45" s="370"/>
      <c r="E45" s="370"/>
      <c r="F45" s="370"/>
      <c r="G45" s="370"/>
      <c r="H45" s="186"/>
      <c r="I45" s="186"/>
      <c r="J45" s="186"/>
      <c r="K45" s="186"/>
      <c r="L45" s="186"/>
      <c r="M45" s="186"/>
      <c r="N45" s="186"/>
      <c r="O45" s="186"/>
      <c r="P45" s="186"/>
      <c r="Q45" s="431"/>
      <c r="R45" s="431"/>
      <c r="S45" s="431"/>
      <c r="T45" s="431"/>
      <c r="U45" s="431"/>
      <c r="V45" s="431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</row>
    <row r="46" spans="1:49" ht="15.75">
      <c r="A46" s="370"/>
      <c r="B46" s="370"/>
      <c r="C46" s="370"/>
      <c r="D46" s="370"/>
      <c r="E46" s="370"/>
      <c r="F46" s="370"/>
      <c r="G46" s="370"/>
      <c r="H46" s="432"/>
      <c r="I46" s="432"/>
      <c r="J46" s="432"/>
      <c r="K46" s="432"/>
      <c r="L46" s="432"/>
      <c r="M46" s="432"/>
      <c r="N46" s="432"/>
      <c r="O46" s="432"/>
      <c r="P46" s="432"/>
      <c r="Q46" s="431"/>
      <c r="R46" s="431"/>
      <c r="S46" s="431"/>
      <c r="T46" s="431"/>
      <c r="U46" s="431"/>
      <c r="V46" s="431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</row>
    <row r="47" spans="1:49" ht="15.75">
      <c r="A47" s="370"/>
      <c r="B47" s="370"/>
      <c r="C47" s="370"/>
      <c r="D47" s="370"/>
      <c r="E47" s="370"/>
      <c r="F47" s="370"/>
      <c r="G47" s="370"/>
      <c r="H47" s="432"/>
      <c r="I47" s="432"/>
      <c r="J47" s="432"/>
      <c r="K47" s="432"/>
      <c r="L47" s="432"/>
      <c r="M47" s="432"/>
      <c r="N47" s="432"/>
      <c r="O47" s="432"/>
      <c r="P47" s="432"/>
      <c r="Q47" s="431"/>
      <c r="R47" s="431"/>
      <c r="S47" s="431"/>
      <c r="T47" s="431"/>
      <c r="U47" s="431"/>
      <c r="V47" s="431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</row>
    <row r="48" spans="1:49" ht="15.75">
      <c r="A48" s="433"/>
      <c r="B48" s="433"/>
      <c r="C48" s="433"/>
      <c r="D48" s="433"/>
      <c r="E48" s="433"/>
      <c r="F48" s="433"/>
      <c r="G48" s="433"/>
      <c r="H48" s="432"/>
      <c r="I48" s="432"/>
      <c r="J48" s="432"/>
      <c r="K48" s="429"/>
      <c r="L48" s="429"/>
      <c r="M48" s="429"/>
      <c r="N48" s="429"/>
      <c r="O48" s="429"/>
      <c r="P48" s="429"/>
      <c r="Q48" s="434"/>
      <c r="R48" s="434"/>
      <c r="S48" s="434"/>
      <c r="T48" s="434"/>
      <c r="U48" s="434"/>
      <c r="V48" s="434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</row>
    <row r="49" spans="1:49" ht="15.75">
      <c r="A49" s="433"/>
      <c r="B49" s="433"/>
      <c r="C49" s="433"/>
      <c r="D49" s="433"/>
      <c r="E49" s="433"/>
      <c r="F49" s="433"/>
      <c r="G49" s="433"/>
      <c r="H49" s="432"/>
      <c r="I49" s="432"/>
      <c r="J49" s="432"/>
      <c r="K49" s="429"/>
      <c r="L49" s="429"/>
      <c r="M49" s="429"/>
      <c r="N49" s="429"/>
      <c r="O49" s="429"/>
      <c r="P49" s="429"/>
      <c r="Q49" s="434"/>
      <c r="R49" s="434"/>
      <c r="S49" s="434"/>
      <c r="T49" s="434"/>
      <c r="U49" s="434"/>
      <c r="V49" s="434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0"/>
      <c r="AW49" s="370"/>
    </row>
    <row r="50" spans="1:49" ht="15.75">
      <c r="A50" s="370"/>
      <c r="B50" s="370"/>
      <c r="C50" s="370"/>
      <c r="D50" s="370"/>
      <c r="E50" s="370"/>
      <c r="F50" s="370"/>
      <c r="G50" s="370"/>
      <c r="H50" s="432"/>
      <c r="I50" s="432"/>
      <c r="J50" s="432"/>
      <c r="K50" s="432"/>
      <c r="L50" s="432"/>
      <c r="M50" s="432"/>
      <c r="N50" s="432"/>
      <c r="O50" s="432"/>
      <c r="P50" s="432"/>
      <c r="Q50" s="431"/>
      <c r="R50" s="435"/>
      <c r="S50" s="435"/>
      <c r="T50" s="435"/>
      <c r="U50" s="435"/>
      <c r="V50" s="435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0"/>
      <c r="AU50" s="370"/>
      <c r="AV50" s="370"/>
      <c r="AW50" s="370"/>
    </row>
    <row r="51" spans="1:49" ht="15.75">
      <c r="A51" s="370"/>
      <c r="B51" s="370"/>
      <c r="C51" s="370"/>
      <c r="D51" s="370"/>
      <c r="E51" s="370"/>
      <c r="F51" s="370"/>
      <c r="G51" s="370"/>
      <c r="H51" s="432"/>
      <c r="I51" s="432"/>
      <c r="J51" s="432"/>
      <c r="K51" s="432"/>
      <c r="L51" s="432"/>
      <c r="M51" s="432"/>
      <c r="N51" s="431"/>
      <c r="O51" s="431"/>
      <c r="P51" s="431"/>
      <c r="Q51" s="431"/>
      <c r="R51" s="431"/>
      <c r="S51" s="431"/>
      <c r="T51" s="431"/>
      <c r="U51" s="431"/>
      <c r="V51" s="431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</row>
    <row r="52" spans="1:49" ht="15.75">
      <c r="A52" s="433"/>
      <c r="B52" s="433"/>
      <c r="C52" s="433"/>
      <c r="D52" s="433"/>
      <c r="E52" s="433"/>
      <c r="F52" s="433"/>
      <c r="G52" s="433"/>
      <c r="H52" s="432"/>
      <c r="I52" s="432"/>
      <c r="J52" s="432"/>
      <c r="K52" s="429"/>
      <c r="L52" s="429"/>
      <c r="M52" s="429"/>
      <c r="N52" s="434"/>
      <c r="O52" s="434"/>
      <c r="P52" s="434"/>
      <c r="Q52" s="434"/>
      <c r="R52" s="434"/>
      <c r="S52" s="434"/>
      <c r="T52" s="434"/>
      <c r="U52" s="434"/>
      <c r="V52" s="434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  <c r="AT52" s="370"/>
      <c r="AU52" s="370"/>
      <c r="AV52" s="370"/>
      <c r="AW52" s="370"/>
    </row>
    <row r="53" spans="1:49" ht="15.75">
      <c r="A53" s="370"/>
      <c r="B53" s="370"/>
      <c r="C53" s="370"/>
      <c r="D53" s="370"/>
      <c r="E53" s="370"/>
      <c r="F53" s="370"/>
      <c r="G53" s="370"/>
      <c r="H53" s="432"/>
      <c r="I53" s="432"/>
      <c r="J53" s="432"/>
      <c r="K53" s="432"/>
      <c r="L53" s="432"/>
      <c r="M53" s="432"/>
      <c r="N53" s="431"/>
      <c r="O53" s="431"/>
      <c r="P53" s="431"/>
      <c r="Q53" s="431"/>
      <c r="R53" s="431"/>
      <c r="S53" s="431"/>
      <c r="T53" s="431"/>
      <c r="U53" s="431"/>
      <c r="V53" s="431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</row>
    <row r="54" spans="1:49" ht="15.75">
      <c r="A54" s="370"/>
      <c r="B54" s="370"/>
      <c r="C54" s="370"/>
      <c r="D54" s="370"/>
      <c r="E54" s="370"/>
      <c r="F54" s="370"/>
      <c r="G54" s="370"/>
      <c r="H54" s="432"/>
      <c r="I54" s="432"/>
      <c r="J54" s="432"/>
      <c r="K54" s="432"/>
      <c r="L54" s="432"/>
      <c r="M54" s="432"/>
      <c r="N54" s="431"/>
      <c r="O54" s="431"/>
      <c r="P54" s="431"/>
      <c r="Q54" s="431"/>
      <c r="R54" s="431"/>
      <c r="S54" s="431"/>
      <c r="T54" s="431"/>
      <c r="U54" s="431"/>
      <c r="V54" s="431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</row>
    <row r="55" spans="1:49" ht="15.75">
      <c r="A55" s="370"/>
      <c r="B55" s="370"/>
      <c r="C55" s="370"/>
      <c r="D55" s="370"/>
      <c r="E55" s="370"/>
      <c r="F55" s="370"/>
      <c r="G55" s="370"/>
      <c r="H55" s="436"/>
      <c r="I55" s="437"/>
      <c r="J55" s="436"/>
      <c r="K55" s="438"/>
      <c r="L55" s="438"/>
      <c r="M55" s="438"/>
      <c r="N55" s="431"/>
      <c r="O55" s="431"/>
      <c r="P55" s="431"/>
      <c r="Q55" s="431"/>
      <c r="R55" s="431"/>
      <c r="S55" s="431"/>
      <c r="T55" s="431"/>
      <c r="U55" s="431"/>
      <c r="V55" s="431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</row>
    <row r="56" spans="1:49" ht="15.75">
      <c r="A56" s="433"/>
      <c r="B56" s="433"/>
      <c r="C56" s="433"/>
      <c r="D56" s="433"/>
      <c r="E56" s="433"/>
      <c r="F56" s="433"/>
      <c r="G56" s="433"/>
      <c r="H56" s="432"/>
      <c r="I56" s="439"/>
      <c r="J56" s="432"/>
      <c r="K56" s="429"/>
      <c r="L56" s="428"/>
      <c r="M56" s="429"/>
      <c r="N56" s="434"/>
      <c r="O56" s="434"/>
      <c r="P56" s="434"/>
      <c r="Q56" s="434"/>
      <c r="R56" s="434"/>
      <c r="S56" s="434"/>
      <c r="T56" s="434"/>
      <c r="U56" s="434"/>
      <c r="V56" s="434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0"/>
      <c r="AW56" s="370"/>
    </row>
    <row r="57" spans="1:49" ht="15.75">
      <c r="A57" s="440"/>
      <c r="B57" s="440"/>
      <c r="C57" s="440"/>
      <c r="D57" s="440"/>
      <c r="E57" s="440"/>
      <c r="F57" s="440"/>
      <c r="G57" s="440"/>
      <c r="H57" s="432"/>
      <c r="I57" s="439"/>
      <c r="J57" s="432"/>
      <c r="K57" s="432"/>
      <c r="L57" s="438"/>
      <c r="M57" s="432"/>
      <c r="N57" s="434"/>
      <c r="O57" s="434"/>
      <c r="P57" s="434"/>
      <c r="Q57" s="431"/>
      <c r="R57" s="431"/>
      <c r="S57" s="431"/>
      <c r="T57" s="431"/>
      <c r="U57" s="431"/>
      <c r="V57" s="431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</row>
    <row r="58" spans="1:49" ht="15.75">
      <c r="A58" s="433"/>
      <c r="B58" s="433"/>
      <c r="C58" s="433"/>
      <c r="D58" s="433"/>
      <c r="E58" s="433"/>
      <c r="F58" s="433"/>
      <c r="G58" s="433"/>
      <c r="H58" s="432"/>
      <c r="I58" s="439"/>
      <c r="J58" s="432"/>
      <c r="K58" s="429"/>
      <c r="L58" s="428"/>
      <c r="M58" s="429"/>
      <c r="N58" s="434"/>
      <c r="O58" s="434"/>
      <c r="P58" s="434"/>
      <c r="Q58" s="434"/>
      <c r="R58" s="434"/>
      <c r="S58" s="434"/>
      <c r="T58" s="434"/>
      <c r="U58" s="434"/>
      <c r="V58" s="434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</row>
    <row r="59" spans="1:49" ht="15.75">
      <c r="A59" s="440"/>
      <c r="B59" s="440"/>
      <c r="C59" s="440"/>
      <c r="D59" s="440"/>
      <c r="E59" s="440"/>
      <c r="F59" s="440"/>
      <c r="G59" s="440"/>
      <c r="H59" s="432"/>
      <c r="I59" s="439"/>
      <c r="J59" s="432"/>
      <c r="K59" s="429"/>
      <c r="L59" s="428"/>
      <c r="M59" s="429"/>
      <c r="N59" s="434"/>
      <c r="O59" s="434"/>
      <c r="P59" s="434"/>
      <c r="Q59" s="431"/>
      <c r="R59" s="431"/>
      <c r="S59" s="431"/>
      <c r="T59" s="431"/>
      <c r="U59" s="431"/>
      <c r="V59" s="431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</row>
    <row r="60" spans="1:49" ht="15.75">
      <c r="A60" s="433"/>
      <c r="B60" s="433"/>
      <c r="C60" s="433"/>
      <c r="D60" s="433"/>
      <c r="E60" s="433"/>
      <c r="F60" s="433"/>
      <c r="G60" s="433"/>
      <c r="H60" s="441"/>
      <c r="I60" s="437"/>
      <c r="J60" s="441"/>
      <c r="K60" s="441"/>
      <c r="L60" s="437"/>
      <c r="M60" s="441"/>
      <c r="N60" s="431"/>
      <c r="O60" s="431"/>
      <c r="P60" s="431"/>
      <c r="Q60" s="434"/>
      <c r="R60" s="434"/>
      <c r="S60" s="434"/>
      <c r="T60" s="434"/>
      <c r="U60" s="434"/>
      <c r="V60" s="434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  <c r="AT60" s="370"/>
      <c r="AU60" s="370"/>
      <c r="AV60" s="370"/>
      <c r="AW60" s="370"/>
    </row>
    <row r="61" spans="1:49" ht="15.75">
      <c r="A61" s="433"/>
      <c r="B61" s="433"/>
      <c r="C61" s="433"/>
      <c r="D61" s="433"/>
      <c r="E61" s="433"/>
      <c r="F61" s="433"/>
      <c r="G61" s="433"/>
      <c r="H61" s="441"/>
      <c r="I61" s="437"/>
      <c r="J61" s="441"/>
      <c r="K61" s="441"/>
      <c r="L61" s="437"/>
      <c r="M61" s="441"/>
      <c r="N61" s="431"/>
      <c r="O61" s="431"/>
      <c r="P61" s="431"/>
      <c r="Q61" s="431"/>
      <c r="R61" s="431"/>
      <c r="S61" s="431"/>
      <c r="T61" s="431"/>
      <c r="U61" s="431"/>
      <c r="V61" s="431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</row>
    <row r="62" spans="1:49" ht="15.75">
      <c r="A62" s="440"/>
      <c r="B62" s="440"/>
      <c r="C62" s="440"/>
      <c r="D62" s="440"/>
      <c r="E62" s="440"/>
      <c r="F62" s="440"/>
      <c r="G62" s="440"/>
      <c r="H62" s="441"/>
      <c r="I62" s="437"/>
      <c r="J62" s="441"/>
      <c r="K62" s="441"/>
      <c r="L62" s="437"/>
      <c r="M62" s="441"/>
      <c r="N62" s="431"/>
      <c r="O62" s="431"/>
      <c r="P62" s="431"/>
      <c r="Q62" s="431"/>
      <c r="R62" s="431"/>
      <c r="S62" s="431"/>
      <c r="T62" s="431"/>
      <c r="U62" s="431"/>
      <c r="V62" s="431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370"/>
      <c r="AU62" s="370"/>
      <c r="AV62" s="370"/>
      <c r="AW62" s="370"/>
    </row>
    <row r="63" spans="1:49" ht="15.75">
      <c r="A63" s="440"/>
      <c r="B63" s="440"/>
      <c r="C63" s="440"/>
      <c r="D63" s="440"/>
      <c r="E63" s="440"/>
      <c r="F63" s="440"/>
      <c r="G63" s="440"/>
      <c r="H63" s="441"/>
      <c r="I63" s="437"/>
      <c r="J63" s="441"/>
      <c r="K63" s="441"/>
      <c r="L63" s="437"/>
      <c r="M63" s="441"/>
      <c r="N63" s="431"/>
      <c r="O63" s="431"/>
      <c r="P63" s="431"/>
      <c r="Q63" s="431"/>
      <c r="R63" s="431"/>
      <c r="S63" s="431"/>
      <c r="T63" s="431"/>
      <c r="U63" s="431"/>
      <c r="V63" s="431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</row>
    <row r="64" spans="1:49" ht="15.75">
      <c r="A64" s="440"/>
      <c r="B64" s="440"/>
      <c r="C64" s="440"/>
      <c r="D64" s="440"/>
      <c r="E64" s="440"/>
      <c r="F64" s="440"/>
      <c r="G64" s="440"/>
      <c r="H64" s="441"/>
      <c r="I64" s="437"/>
      <c r="J64" s="441"/>
      <c r="K64" s="438"/>
      <c r="L64" s="438"/>
      <c r="M64" s="438"/>
      <c r="N64" s="431"/>
      <c r="O64" s="431"/>
      <c r="P64" s="431"/>
      <c r="Q64" s="431"/>
      <c r="R64" s="431"/>
      <c r="S64" s="431"/>
      <c r="T64" s="431"/>
      <c r="U64" s="431"/>
      <c r="V64" s="431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</row>
    <row r="65" spans="1:49" ht="15.75">
      <c r="A65" s="370"/>
      <c r="B65" s="370"/>
      <c r="C65" s="370"/>
      <c r="D65" s="370"/>
      <c r="E65" s="370"/>
      <c r="F65" s="370"/>
      <c r="G65" s="370"/>
      <c r="H65" s="438"/>
      <c r="I65" s="438"/>
      <c r="J65" s="438"/>
      <c r="K65" s="437"/>
      <c r="L65" s="437"/>
      <c r="M65" s="437"/>
      <c r="N65" s="431"/>
      <c r="O65" s="431"/>
      <c r="P65" s="431"/>
      <c r="Q65" s="431"/>
      <c r="R65" s="431"/>
      <c r="S65" s="431"/>
      <c r="T65" s="431"/>
      <c r="U65" s="431"/>
      <c r="V65" s="431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</row>
    <row r="66" spans="1:36" ht="15.75">
      <c r="A66" s="433"/>
      <c r="B66" s="433"/>
      <c r="C66" s="433"/>
      <c r="D66" s="433"/>
      <c r="E66" s="433"/>
      <c r="F66" s="433"/>
      <c r="G66" s="433"/>
      <c r="H66" s="428"/>
      <c r="I66" s="428"/>
      <c r="J66" s="428"/>
      <c r="K66" s="428"/>
      <c r="L66" s="428"/>
      <c r="M66" s="428"/>
      <c r="N66" s="434"/>
      <c r="O66" s="434"/>
      <c r="P66" s="434"/>
      <c r="Q66" s="434"/>
      <c r="R66" s="434"/>
      <c r="S66" s="434"/>
      <c r="T66" s="434"/>
      <c r="U66" s="434"/>
      <c r="V66" s="434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</row>
    <row r="67" spans="1:36" ht="15.75">
      <c r="A67" s="433"/>
      <c r="B67" s="433"/>
      <c r="C67" s="433"/>
      <c r="D67" s="433"/>
      <c r="E67" s="433"/>
      <c r="F67" s="433"/>
      <c r="G67" s="433"/>
      <c r="H67" s="428"/>
      <c r="I67" s="428"/>
      <c r="J67" s="428"/>
      <c r="K67" s="437"/>
      <c r="L67" s="437"/>
      <c r="M67" s="437"/>
      <c r="N67" s="434"/>
      <c r="O67" s="434"/>
      <c r="P67" s="434"/>
      <c r="Q67" s="434"/>
      <c r="R67" s="434"/>
      <c r="S67" s="434"/>
      <c r="T67" s="434"/>
      <c r="U67" s="434"/>
      <c r="V67" s="434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</row>
    <row r="68" spans="1:36" ht="15.75">
      <c r="A68" s="440"/>
      <c r="B68" s="440"/>
      <c r="C68" s="440"/>
      <c r="D68" s="440"/>
      <c r="E68" s="440"/>
      <c r="F68" s="440"/>
      <c r="G68" s="440"/>
      <c r="H68" s="428"/>
      <c r="I68" s="428"/>
      <c r="J68" s="428"/>
      <c r="K68" s="438"/>
      <c r="L68" s="438"/>
      <c r="M68" s="438"/>
      <c r="N68" s="434"/>
      <c r="O68" s="434"/>
      <c r="P68" s="434"/>
      <c r="Q68" s="431"/>
      <c r="R68" s="431"/>
      <c r="S68" s="431"/>
      <c r="T68" s="431"/>
      <c r="U68" s="431"/>
      <c r="V68" s="431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70"/>
      <c r="AH68" s="370"/>
      <c r="AI68" s="370"/>
      <c r="AJ68" s="370"/>
    </row>
    <row r="69" spans="1:36" ht="15.75">
      <c r="A69" s="440"/>
      <c r="B69" s="440"/>
      <c r="C69" s="440"/>
      <c r="D69" s="440"/>
      <c r="E69" s="440"/>
      <c r="F69" s="440"/>
      <c r="G69" s="440"/>
      <c r="H69" s="428"/>
      <c r="I69" s="428"/>
      <c r="J69" s="428"/>
      <c r="K69" s="438"/>
      <c r="L69" s="438"/>
      <c r="M69" s="438"/>
      <c r="N69" s="434"/>
      <c r="O69" s="434"/>
      <c r="P69" s="434"/>
      <c r="Q69" s="431"/>
      <c r="R69" s="431"/>
      <c r="S69" s="431"/>
      <c r="T69" s="431"/>
      <c r="U69" s="431"/>
      <c r="V69" s="431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</row>
    <row r="70" spans="1:36" ht="15.75">
      <c r="A70" s="433"/>
      <c r="B70" s="433"/>
      <c r="C70" s="433"/>
      <c r="D70" s="433"/>
      <c r="E70" s="433"/>
      <c r="F70" s="433"/>
      <c r="G70" s="433"/>
      <c r="H70" s="428"/>
      <c r="I70" s="428"/>
      <c r="J70" s="428"/>
      <c r="K70" s="428"/>
      <c r="L70" s="428"/>
      <c r="M70" s="428"/>
      <c r="N70" s="434"/>
      <c r="O70" s="434"/>
      <c r="P70" s="434"/>
      <c r="Q70" s="434"/>
      <c r="R70" s="434"/>
      <c r="S70" s="434"/>
      <c r="T70" s="434"/>
      <c r="U70" s="434"/>
      <c r="V70" s="434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</row>
    <row r="71" spans="1:36" ht="15.75">
      <c r="A71" s="370"/>
      <c r="B71" s="370"/>
      <c r="C71" s="370"/>
      <c r="D71" s="370"/>
      <c r="E71" s="370"/>
      <c r="F71" s="370"/>
      <c r="G71" s="370"/>
      <c r="H71" s="432"/>
      <c r="I71" s="438"/>
      <c r="J71" s="432"/>
      <c r="K71" s="432"/>
      <c r="L71" s="432"/>
      <c r="M71" s="432"/>
      <c r="N71" s="431"/>
      <c r="O71" s="431"/>
      <c r="P71" s="431"/>
      <c r="Q71" s="431"/>
      <c r="R71" s="431"/>
      <c r="S71" s="431"/>
      <c r="T71" s="431"/>
      <c r="U71" s="431"/>
      <c r="V71" s="431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</row>
    <row r="72" spans="1:36" ht="15.75">
      <c r="A72" s="440"/>
      <c r="B72" s="440"/>
      <c r="C72" s="440"/>
      <c r="D72" s="440"/>
      <c r="E72" s="440"/>
      <c r="F72" s="440"/>
      <c r="G72" s="440"/>
      <c r="H72" s="428"/>
      <c r="I72" s="428"/>
      <c r="J72" s="428"/>
      <c r="K72" s="428"/>
      <c r="L72" s="428"/>
      <c r="M72" s="428"/>
      <c r="N72" s="431"/>
      <c r="O72" s="431"/>
      <c r="P72" s="431"/>
      <c r="Q72" s="431"/>
      <c r="R72" s="431"/>
      <c r="S72" s="431"/>
      <c r="T72" s="431"/>
      <c r="U72" s="431"/>
      <c r="V72" s="431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</row>
    <row r="73" spans="1:36" ht="15.75">
      <c r="A73" s="440"/>
      <c r="B73" s="440"/>
      <c r="C73" s="440"/>
      <c r="D73" s="440"/>
      <c r="E73" s="440"/>
      <c r="F73" s="440"/>
      <c r="G73" s="440"/>
      <c r="H73" s="428"/>
      <c r="I73" s="428"/>
      <c r="J73" s="428"/>
      <c r="K73" s="428"/>
      <c r="L73" s="428"/>
      <c r="M73" s="428"/>
      <c r="N73" s="431"/>
      <c r="O73" s="431"/>
      <c r="P73" s="431"/>
      <c r="Q73" s="431"/>
      <c r="R73" s="431"/>
      <c r="S73" s="431"/>
      <c r="T73" s="431"/>
      <c r="U73" s="431"/>
      <c r="V73" s="431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</row>
    <row r="74" spans="1:36" ht="15.75">
      <c r="A74" s="433"/>
      <c r="B74" s="433"/>
      <c r="C74" s="433"/>
      <c r="D74" s="433"/>
      <c r="E74" s="433"/>
      <c r="F74" s="433"/>
      <c r="G74" s="433"/>
      <c r="H74" s="428"/>
      <c r="I74" s="428"/>
      <c r="J74" s="428"/>
      <c r="K74" s="428"/>
      <c r="L74" s="428"/>
      <c r="M74" s="428"/>
      <c r="N74" s="434"/>
      <c r="O74" s="434"/>
      <c r="P74" s="434"/>
      <c r="Q74" s="434"/>
      <c r="R74" s="434"/>
      <c r="S74" s="434"/>
      <c r="T74" s="434"/>
      <c r="U74" s="434"/>
      <c r="V74" s="434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</row>
    <row r="75" spans="1:36" ht="15.75">
      <c r="A75" s="370"/>
      <c r="B75" s="370"/>
      <c r="C75" s="370"/>
      <c r="D75" s="370"/>
      <c r="E75" s="370"/>
      <c r="F75" s="370"/>
      <c r="G75" s="370"/>
      <c r="H75" s="429"/>
      <c r="I75" s="429"/>
      <c r="J75" s="429"/>
      <c r="K75" s="429"/>
      <c r="L75" s="429"/>
      <c r="M75" s="429"/>
      <c r="N75" s="434"/>
      <c r="O75" s="434"/>
      <c r="P75" s="434"/>
      <c r="Q75" s="434"/>
      <c r="R75" s="434"/>
      <c r="S75" s="434"/>
      <c r="T75" s="434"/>
      <c r="U75" s="434"/>
      <c r="V75" s="434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</row>
    <row r="76" spans="1:36" ht="15.75">
      <c r="A76" s="424"/>
      <c r="B76" s="424"/>
      <c r="C76" s="424"/>
      <c r="D76" s="424"/>
      <c r="E76" s="424"/>
      <c r="F76" s="424"/>
      <c r="G76" s="424"/>
      <c r="H76" s="426"/>
      <c r="I76" s="426"/>
      <c r="J76" s="426"/>
      <c r="K76" s="426"/>
      <c r="L76" s="426"/>
      <c r="M76" s="426"/>
      <c r="N76" s="426"/>
      <c r="O76" s="426"/>
      <c r="P76" s="426"/>
      <c r="Q76" s="434"/>
      <c r="R76" s="434"/>
      <c r="S76" s="434"/>
      <c r="T76" s="434"/>
      <c r="U76" s="434"/>
      <c r="V76" s="434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</row>
    <row r="77" spans="1:36" ht="15.75">
      <c r="A77" s="370"/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424"/>
      <c r="R77" s="424"/>
      <c r="S77" s="424"/>
      <c r="T77" s="424"/>
      <c r="U77" s="424"/>
      <c r="V77" s="424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</row>
    <row r="78" spans="23:36" ht="15.75"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</row>
    <row r="79" spans="23:36" ht="15.75"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</row>
    <row r="80" spans="23:36" ht="15.75"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</row>
    <row r="81" spans="23:36" ht="15.75"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</row>
    <row r="82" spans="23:36" ht="15.75"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</row>
    <row r="83" spans="23:36" ht="15.75"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</row>
    <row r="84" spans="23:36" ht="15.75"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</row>
    <row r="85" spans="23:36" ht="15.75"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</row>
    <row r="86" spans="23:36" ht="15.75"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</row>
    <row r="87" spans="23:36" ht="15.75"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</row>
    <row r="88" spans="23:36" ht="15.75"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</row>
    <row r="89" spans="23:36" ht="15.75"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</row>
    <row r="90" spans="23:36" ht="15.75"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</row>
    <row r="91" spans="23:36" ht="15.75"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</row>
    <row r="92" spans="23:36" ht="15.75"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</row>
    <row r="93" spans="23:36" ht="15.75"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</row>
    <row r="94" spans="23:36" ht="15.75"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</row>
    <row r="95" spans="23:36" ht="15.75"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</row>
    <row r="96" spans="23:36" ht="15.75"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0"/>
      <c r="AH96" s="370"/>
      <c r="AI96" s="370"/>
      <c r="AJ96" s="370"/>
    </row>
    <row r="97" spans="23:36" ht="15.75"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I97" s="370"/>
      <c r="AJ97" s="370"/>
    </row>
    <row r="98" spans="23:36" ht="15.75"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0"/>
      <c r="AH98" s="370"/>
      <c r="AI98" s="370"/>
      <c r="AJ98" s="370"/>
    </row>
    <row r="99" spans="23:36" ht="15.75"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</row>
    <row r="100" spans="23:36" ht="15.75"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</row>
    <row r="101" spans="23:36" ht="15.75"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</row>
    <row r="102" spans="23:36" ht="15.75"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  <c r="AH102" s="370"/>
      <c r="AI102" s="370"/>
      <c r="AJ102" s="370"/>
    </row>
    <row r="103" spans="23:36" ht="15.75"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</row>
    <row r="104" spans="23:36" ht="15.75"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0"/>
    </row>
    <row r="105" spans="23:36" ht="15.75"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</row>
  </sheetData>
  <sheetProtection password="CF7A" sheet="1"/>
  <mergeCells count="25">
    <mergeCell ref="W1:Y1"/>
    <mergeCell ref="W2:Y3"/>
    <mergeCell ref="K2:M2"/>
    <mergeCell ref="Q2:S2"/>
    <mergeCell ref="Q3:S3"/>
    <mergeCell ref="K3:M3"/>
    <mergeCell ref="A1:V1"/>
    <mergeCell ref="H3:J3"/>
    <mergeCell ref="T2:V2"/>
    <mergeCell ref="H2:J2"/>
    <mergeCell ref="A40:S40"/>
    <mergeCell ref="B2:D2"/>
    <mergeCell ref="E2:G2"/>
    <mergeCell ref="B3:D3"/>
    <mergeCell ref="A2:A4"/>
    <mergeCell ref="N2:P2"/>
    <mergeCell ref="N3:P3"/>
    <mergeCell ref="E3:G3"/>
    <mergeCell ref="T3:V3"/>
    <mergeCell ref="A42:A44"/>
    <mergeCell ref="H43:J43"/>
    <mergeCell ref="K42:M42"/>
    <mergeCell ref="K43:M43"/>
    <mergeCell ref="H42:J42"/>
    <mergeCell ref="H41:M41"/>
  </mergeCells>
  <printOptions horizontalCentered="1"/>
  <pageMargins left="0.31496062992125984" right="0.15748031496062992" top="0.19" bottom="0.15748031496062992" header="0.17" footer="0.15748031496062992"/>
  <pageSetup horizontalDpi="600" verticalDpi="600" orientation="landscape" paperSize="9" scale="57" r:id="rId1"/>
  <headerFooter alignWithMargins="0">
    <oddFooter>&amp;L&amp;"Times New Roman CE,Obyčejné"&amp;8
Rozbor za rok 2008
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="75" zoomScaleNormal="75" zoomScaleSheetLayoutView="75" zoomScalePageLayoutView="0" workbookViewId="0" topLeftCell="A1">
      <selection activeCell="D16" sqref="D16:D17"/>
    </sheetView>
  </sheetViews>
  <sheetFormatPr defaultColWidth="9.00390625" defaultRowHeight="12.75"/>
  <cols>
    <col min="1" max="1" width="30.125" style="188" customWidth="1"/>
    <col min="2" max="18" width="9.25390625" style="188" customWidth="1"/>
    <col min="19" max="21" width="9.625" style="188" customWidth="1"/>
    <col min="22" max="22" width="9.375" style="188" customWidth="1"/>
    <col min="23" max="16384" width="9.125" style="188" customWidth="1"/>
  </cols>
  <sheetData>
    <row r="1" spans="1:22" ht="20.25" customHeight="1">
      <c r="A1" s="1030" t="s">
        <v>403</v>
      </c>
      <c r="B1" s="1030"/>
      <c r="C1" s="1030"/>
      <c r="D1" s="1030"/>
      <c r="E1" s="1031"/>
      <c r="F1" s="1031"/>
      <c r="G1" s="1031"/>
      <c r="H1" s="1031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1028" t="s">
        <v>470</v>
      </c>
      <c r="V1" s="1029"/>
    </row>
    <row r="2" spans="1:21" s="170" customFormat="1" ht="12.75" customHeight="1">
      <c r="A2" s="1032" t="s">
        <v>90</v>
      </c>
      <c r="B2" s="995" t="s">
        <v>54</v>
      </c>
      <c r="C2" s="996"/>
      <c r="D2" s="997"/>
      <c r="E2" s="990" t="s">
        <v>4</v>
      </c>
      <c r="F2" s="991"/>
      <c r="G2" s="991"/>
      <c r="H2" s="122"/>
      <c r="I2" s="463"/>
      <c r="J2" s="1022" t="s">
        <v>92</v>
      </c>
      <c r="K2" s="985"/>
      <c r="L2" s="985"/>
      <c r="M2" s="995" t="s">
        <v>51</v>
      </c>
      <c r="N2" s="996"/>
      <c r="O2" s="1007"/>
      <c r="P2" s="950" t="s">
        <v>228</v>
      </c>
      <c r="Q2" s="951"/>
      <c r="R2" s="983"/>
      <c r="S2" s="990" t="s">
        <v>4</v>
      </c>
      <c r="T2" s="991"/>
      <c r="U2" s="991"/>
    </row>
    <row r="3" spans="1:21" s="170" customFormat="1" ht="12.75" customHeight="1">
      <c r="A3" s="1032"/>
      <c r="B3" s="950" t="s">
        <v>91</v>
      </c>
      <c r="C3" s="951"/>
      <c r="D3" s="983"/>
      <c r="E3" s="992"/>
      <c r="F3" s="991"/>
      <c r="G3" s="991"/>
      <c r="H3" s="122"/>
      <c r="I3" s="752"/>
      <c r="J3" s="985"/>
      <c r="K3" s="985"/>
      <c r="L3" s="985"/>
      <c r="M3" s="950" t="s">
        <v>66</v>
      </c>
      <c r="N3" s="951"/>
      <c r="O3" s="952"/>
      <c r="P3" s="950" t="s">
        <v>140</v>
      </c>
      <c r="Q3" s="951"/>
      <c r="R3" s="983"/>
      <c r="S3" s="992"/>
      <c r="T3" s="991"/>
      <c r="U3" s="991"/>
    </row>
    <row r="4" spans="1:21" s="170" customFormat="1" ht="12.75" customHeight="1">
      <c r="A4" s="1032"/>
      <c r="B4" s="444" t="s">
        <v>5</v>
      </c>
      <c r="C4" s="444" t="s">
        <v>6</v>
      </c>
      <c r="D4" s="139" t="s">
        <v>0</v>
      </c>
      <c r="E4" s="442" t="s">
        <v>5</v>
      </c>
      <c r="F4" s="444" t="s">
        <v>6</v>
      </c>
      <c r="G4" s="444" t="s">
        <v>0</v>
      </c>
      <c r="H4" s="122"/>
      <c r="I4" s="752"/>
      <c r="J4" s="985"/>
      <c r="K4" s="985"/>
      <c r="L4" s="985"/>
      <c r="M4" s="444" t="s">
        <v>5</v>
      </c>
      <c r="N4" s="444" t="s">
        <v>6</v>
      </c>
      <c r="O4" s="444" t="s">
        <v>0</v>
      </c>
      <c r="P4" s="444" t="s">
        <v>5</v>
      </c>
      <c r="Q4" s="444" t="s">
        <v>6</v>
      </c>
      <c r="R4" s="139" t="s">
        <v>0</v>
      </c>
      <c r="S4" s="442" t="s">
        <v>5</v>
      </c>
      <c r="T4" s="444" t="s">
        <v>6</v>
      </c>
      <c r="U4" s="444" t="s">
        <v>0</v>
      </c>
    </row>
    <row r="5" spans="1:21" s="170" customFormat="1" ht="15.75" customHeight="1">
      <c r="A5" s="443" t="s">
        <v>7</v>
      </c>
      <c r="B5" s="445">
        <v>0</v>
      </c>
      <c r="C5" s="445">
        <v>0</v>
      </c>
      <c r="D5" s="445">
        <v>0</v>
      </c>
      <c r="E5" s="446">
        <f aca="true" t="shared" si="0" ref="E5:G6">SUM(B5)</f>
        <v>0</v>
      </c>
      <c r="F5" s="445">
        <f t="shared" si="0"/>
        <v>0</v>
      </c>
      <c r="G5" s="445">
        <f t="shared" si="0"/>
        <v>0</v>
      </c>
      <c r="H5" s="447"/>
      <c r="I5" s="124"/>
      <c r="J5" s="991" t="s">
        <v>8</v>
      </c>
      <c r="K5" s="985"/>
      <c r="L5" s="985"/>
      <c r="M5" s="445">
        <v>0</v>
      </c>
      <c r="N5" s="445">
        <v>0</v>
      </c>
      <c r="O5" s="445">
        <v>0</v>
      </c>
      <c r="P5" s="445">
        <v>0</v>
      </c>
      <c r="Q5" s="445">
        <v>0</v>
      </c>
      <c r="R5" s="445">
        <v>0</v>
      </c>
      <c r="S5" s="446">
        <f>SUM(M5,P5)</f>
        <v>0</v>
      </c>
      <c r="T5" s="445">
        <v>0</v>
      </c>
      <c r="U5" s="445">
        <f>SUM(O5,R5)</f>
        <v>0</v>
      </c>
    </row>
    <row r="6" spans="1:21" s="170" customFormat="1" ht="15.75" customHeight="1">
      <c r="A6" s="443" t="s">
        <v>94</v>
      </c>
      <c r="B6" s="445">
        <v>75</v>
      </c>
      <c r="C6" s="445">
        <v>75</v>
      </c>
      <c r="D6" s="445">
        <v>56.6</v>
      </c>
      <c r="E6" s="446">
        <f t="shared" si="0"/>
        <v>75</v>
      </c>
      <c r="F6" s="445">
        <f t="shared" si="0"/>
        <v>75</v>
      </c>
      <c r="G6" s="445">
        <f t="shared" si="0"/>
        <v>56.6</v>
      </c>
      <c r="H6" s="447"/>
      <c r="I6" s="746"/>
      <c r="J6" s="984">
        <v>516</v>
      </c>
      <c r="K6" s="985"/>
      <c r="L6" s="985"/>
      <c r="M6" s="452">
        <f aca="true" t="shared" si="1" ref="M6:U6">SUM(M5)</f>
        <v>0</v>
      </c>
      <c r="N6" s="452">
        <f t="shared" si="1"/>
        <v>0</v>
      </c>
      <c r="O6" s="452">
        <f t="shared" si="1"/>
        <v>0</v>
      </c>
      <c r="P6" s="452">
        <f t="shared" si="1"/>
        <v>0</v>
      </c>
      <c r="Q6" s="452">
        <f t="shared" si="1"/>
        <v>0</v>
      </c>
      <c r="R6" s="454">
        <f t="shared" si="1"/>
        <v>0</v>
      </c>
      <c r="S6" s="451">
        <f t="shared" si="1"/>
        <v>0</v>
      </c>
      <c r="T6" s="452">
        <f t="shared" si="1"/>
        <v>0</v>
      </c>
      <c r="U6" s="452">
        <f t="shared" si="1"/>
        <v>0</v>
      </c>
    </row>
    <row r="7" spans="1:21" s="170" customFormat="1" ht="15.75" customHeight="1">
      <c r="A7" s="450">
        <v>513</v>
      </c>
      <c r="B7" s="91">
        <f>SUM(B5,B6)</f>
        <v>75</v>
      </c>
      <c r="C7" s="91">
        <f>SUM(C5,C6)</f>
        <v>75</v>
      </c>
      <c r="D7" s="92">
        <f>SUM(D5:D6)</f>
        <v>56.6</v>
      </c>
      <c r="E7" s="451">
        <f>SUM(E5,E6)</f>
        <v>75</v>
      </c>
      <c r="F7" s="452">
        <f>SUM(F5,F6)</f>
        <v>75</v>
      </c>
      <c r="G7" s="452">
        <f>SUM(G5,G6)</f>
        <v>56.6</v>
      </c>
      <c r="H7" s="123"/>
      <c r="I7" s="747"/>
      <c r="J7" s="1054" t="s">
        <v>87</v>
      </c>
      <c r="K7" s="985"/>
      <c r="L7" s="985"/>
      <c r="M7" s="445">
        <v>1018</v>
      </c>
      <c r="N7" s="445">
        <v>2278</v>
      </c>
      <c r="O7" s="445">
        <v>1662.6</v>
      </c>
      <c r="P7" s="445">
        <v>0</v>
      </c>
      <c r="Q7" s="445">
        <v>13701.7</v>
      </c>
      <c r="R7" s="445">
        <v>13696</v>
      </c>
      <c r="S7" s="446">
        <f>SUM(M7,P7)</f>
        <v>1018</v>
      </c>
      <c r="T7" s="445">
        <f>SUM(N7,Q7)</f>
        <v>15979.7</v>
      </c>
      <c r="U7" s="445">
        <f>SUM(O7,R7)</f>
        <v>15358.6</v>
      </c>
    </row>
    <row r="8" spans="1:21" s="170" customFormat="1" ht="15.75" customHeight="1" thickBot="1">
      <c r="A8" s="85" t="s">
        <v>8</v>
      </c>
      <c r="B8" s="445">
        <v>90</v>
      </c>
      <c r="C8" s="445">
        <v>0</v>
      </c>
      <c r="D8" s="445">
        <v>0</v>
      </c>
      <c r="E8" s="446">
        <f>SUM(B8)</f>
        <v>90</v>
      </c>
      <c r="F8" s="445">
        <f>SUM(C8)</f>
        <v>0</v>
      </c>
      <c r="G8" s="445">
        <f>SUM(D8)</f>
        <v>0</v>
      </c>
      <c r="H8" s="447"/>
      <c r="I8" s="746"/>
      <c r="J8" s="1033">
        <v>612</v>
      </c>
      <c r="K8" s="1034"/>
      <c r="L8" s="1034"/>
      <c r="M8" s="461">
        <f aca="true" t="shared" si="2" ref="M8:U8">SUM(M7)</f>
        <v>1018</v>
      </c>
      <c r="N8" s="461">
        <f t="shared" si="2"/>
        <v>2278</v>
      </c>
      <c r="O8" s="461">
        <f t="shared" si="2"/>
        <v>1662.6</v>
      </c>
      <c r="P8" s="461">
        <f t="shared" si="2"/>
        <v>0</v>
      </c>
      <c r="Q8" s="461">
        <f t="shared" si="2"/>
        <v>13701.7</v>
      </c>
      <c r="R8" s="462">
        <f t="shared" si="2"/>
        <v>13696</v>
      </c>
      <c r="S8" s="458">
        <f t="shared" si="2"/>
        <v>1018</v>
      </c>
      <c r="T8" s="456">
        <f t="shared" si="2"/>
        <v>15979.7</v>
      </c>
      <c r="U8" s="456">
        <f t="shared" si="2"/>
        <v>15358.6</v>
      </c>
    </row>
    <row r="9" spans="1:21" s="170" customFormat="1" ht="15.75" customHeight="1">
      <c r="A9" s="450">
        <v>516</v>
      </c>
      <c r="B9" s="91">
        <f aca="true" t="shared" si="3" ref="B9:G9">SUM(B8)</f>
        <v>90</v>
      </c>
      <c r="C9" s="91">
        <f t="shared" si="3"/>
        <v>0</v>
      </c>
      <c r="D9" s="92">
        <f t="shared" si="3"/>
        <v>0</v>
      </c>
      <c r="E9" s="451">
        <f t="shared" si="3"/>
        <v>90</v>
      </c>
      <c r="F9" s="452">
        <f t="shared" si="3"/>
        <v>0</v>
      </c>
      <c r="G9" s="452">
        <f t="shared" si="3"/>
        <v>0</v>
      </c>
      <c r="H9" s="123"/>
      <c r="I9" s="125"/>
      <c r="J9" s="1061" t="s">
        <v>20</v>
      </c>
      <c r="K9" s="1062"/>
      <c r="L9" s="1062"/>
      <c r="M9" s="986">
        <f aca="true" t="shared" si="4" ref="M9:U9">SUM(M6,M8)</f>
        <v>1018</v>
      </c>
      <c r="N9" s="986">
        <f t="shared" si="4"/>
        <v>2278</v>
      </c>
      <c r="O9" s="986">
        <f t="shared" si="4"/>
        <v>1662.6</v>
      </c>
      <c r="P9" s="986">
        <f t="shared" si="4"/>
        <v>0</v>
      </c>
      <c r="Q9" s="986">
        <f t="shared" si="4"/>
        <v>13701.7</v>
      </c>
      <c r="R9" s="988">
        <f t="shared" si="4"/>
        <v>13696</v>
      </c>
      <c r="S9" s="1036">
        <f t="shared" si="4"/>
        <v>1018</v>
      </c>
      <c r="T9" s="986">
        <f t="shared" si="4"/>
        <v>15979.7</v>
      </c>
      <c r="U9" s="986">
        <f t="shared" si="4"/>
        <v>15358.6</v>
      </c>
    </row>
    <row r="10" spans="1:21" s="170" customFormat="1" ht="15.75" customHeight="1">
      <c r="A10" s="85" t="s">
        <v>82</v>
      </c>
      <c r="B10" s="445">
        <v>20</v>
      </c>
      <c r="C10" s="445">
        <v>20</v>
      </c>
      <c r="D10" s="445">
        <v>2.4</v>
      </c>
      <c r="E10" s="446">
        <f>SUM(B10)</f>
        <v>20</v>
      </c>
      <c r="F10" s="445">
        <f>SUM(C10)</f>
        <v>20</v>
      </c>
      <c r="G10" s="445">
        <f>SUM(D10)</f>
        <v>2.4</v>
      </c>
      <c r="H10" s="447"/>
      <c r="I10" s="751"/>
      <c r="J10" s="1063"/>
      <c r="K10" s="1063"/>
      <c r="L10" s="1063"/>
      <c r="M10" s="1035"/>
      <c r="N10" s="1027"/>
      <c r="O10" s="1027"/>
      <c r="P10" s="1027"/>
      <c r="Q10" s="1027"/>
      <c r="R10" s="1064"/>
      <c r="S10" s="1037"/>
      <c r="T10" s="1027"/>
      <c r="U10" s="1035"/>
    </row>
    <row r="11" spans="1:21" s="170" customFormat="1" ht="15.75" customHeight="1">
      <c r="A11" s="450">
        <v>517</v>
      </c>
      <c r="B11" s="91">
        <f aca="true" t="shared" si="5" ref="B11:G11">SUM(B10)</f>
        <v>20</v>
      </c>
      <c r="C11" s="91">
        <f t="shared" si="5"/>
        <v>20</v>
      </c>
      <c r="D11" s="92">
        <f t="shared" si="5"/>
        <v>2.4</v>
      </c>
      <c r="E11" s="451">
        <f t="shared" si="5"/>
        <v>20</v>
      </c>
      <c r="F11" s="452">
        <f t="shared" si="5"/>
        <v>20</v>
      </c>
      <c r="G11" s="452">
        <f t="shared" si="5"/>
        <v>2.4</v>
      </c>
      <c r="H11" s="123"/>
      <c r="I11" s="123"/>
      <c r="J11" s="463"/>
      <c r="K11" s="573"/>
      <c r="L11" s="748"/>
      <c r="M11" s="731"/>
      <c r="N11" s="731"/>
      <c r="O11" s="731"/>
      <c r="P11" s="749"/>
      <c r="Q11" s="744"/>
      <c r="R11" s="744"/>
      <c r="S11" s="732"/>
      <c r="T11" s="750"/>
      <c r="U11" s="750"/>
    </row>
    <row r="12" spans="1:21" s="170" customFormat="1" ht="15.75" customHeight="1">
      <c r="A12" s="85" t="s">
        <v>88</v>
      </c>
      <c r="B12" s="445">
        <v>135</v>
      </c>
      <c r="C12" s="445">
        <v>225</v>
      </c>
      <c r="D12" s="445">
        <v>225</v>
      </c>
      <c r="E12" s="446">
        <f>SUM(B12)</f>
        <v>135</v>
      </c>
      <c r="F12" s="445">
        <f>SUM(C12)</f>
        <v>225</v>
      </c>
      <c r="G12" s="445">
        <f>SUM(D12)</f>
        <v>225</v>
      </c>
      <c r="H12" s="447"/>
      <c r="I12" s="447"/>
      <c r="J12" s="573"/>
      <c r="K12" s="745"/>
      <c r="L12" s="1010" t="s">
        <v>259</v>
      </c>
      <c r="M12" s="1011"/>
      <c r="N12" s="1011"/>
      <c r="O12" s="1012"/>
      <c r="P12" s="1055" t="s">
        <v>269</v>
      </c>
      <c r="Q12" s="1056"/>
      <c r="R12" s="1057"/>
      <c r="S12" s="990" t="s">
        <v>4</v>
      </c>
      <c r="T12" s="991"/>
      <c r="U12" s="991"/>
    </row>
    <row r="13" spans="1:21" s="170" customFormat="1" ht="15.75" customHeight="1">
      <c r="A13" s="450">
        <v>519</v>
      </c>
      <c r="B13" s="452">
        <f aca="true" t="shared" si="6" ref="B13:G13">SUM(B12)</f>
        <v>135</v>
      </c>
      <c r="C13" s="452">
        <f t="shared" si="6"/>
        <v>225</v>
      </c>
      <c r="D13" s="454">
        <f t="shared" si="6"/>
        <v>225</v>
      </c>
      <c r="E13" s="451">
        <f t="shared" si="6"/>
        <v>135</v>
      </c>
      <c r="F13" s="452">
        <f t="shared" si="6"/>
        <v>225</v>
      </c>
      <c r="G13" s="452">
        <f t="shared" si="6"/>
        <v>225</v>
      </c>
      <c r="H13" s="123"/>
      <c r="I13" s="123"/>
      <c r="J13" s="573"/>
      <c r="K13" s="745"/>
      <c r="L13" s="1013"/>
      <c r="M13" s="1014"/>
      <c r="N13" s="1014"/>
      <c r="O13" s="1015"/>
      <c r="P13" s="1058"/>
      <c r="Q13" s="1059"/>
      <c r="R13" s="1060"/>
      <c r="S13" s="992"/>
      <c r="T13" s="991"/>
      <c r="U13" s="991"/>
    </row>
    <row r="14" spans="1:21" s="170" customFormat="1" ht="15.75" customHeight="1">
      <c r="A14" s="85" t="s">
        <v>73</v>
      </c>
      <c r="B14" s="445">
        <v>5</v>
      </c>
      <c r="C14" s="445">
        <v>5</v>
      </c>
      <c r="D14" s="445">
        <v>5</v>
      </c>
      <c r="E14" s="446">
        <f>SUM(B14)</f>
        <v>5</v>
      </c>
      <c r="F14" s="445">
        <f>SUM(C14)</f>
        <v>5</v>
      </c>
      <c r="G14" s="445">
        <f>SUM(D14)</f>
        <v>5</v>
      </c>
      <c r="H14" s="447"/>
      <c r="I14" s="447"/>
      <c r="J14" s="124"/>
      <c r="K14" s="745"/>
      <c r="L14" s="1016"/>
      <c r="M14" s="1017"/>
      <c r="N14" s="1017"/>
      <c r="O14" s="1018"/>
      <c r="P14" s="444" t="s">
        <v>5</v>
      </c>
      <c r="Q14" s="444" t="s">
        <v>6</v>
      </c>
      <c r="R14" s="139" t="s">
        <v>0</v>
      </c>
      <c r="S14" s="442" t="s">
        <v>5</v>
      </c>
      <c r="T14" s="444" t="s">
        <v>6</v>
      </c>
      <c r="U14" s="444" t="s">
        <v>0</v>
      </c>
    </row>
    <row r="15" spans="1:21" s="170" customFormat="1" ht="15.75" customHeight="1" thickBot="1">
      <c r="A15" s="455">
        <v>549</v>
      </c>
      <c r="B15" s="456">
        <f aca="true" t="shared" si="7" ref="B15:G15">SUM(B14)</f>
        <v>5</v>
      </c>
      <c r="C15" s="456">
        <f t="shared" si="7"/>
        <v>5</v>
      </c>
      <c r="D15" s="457">
        <f t="shared" si="7"/>
        <v>5</v>
      </c>
      <c r="E15" s="458">
        <f t="shared" si="7"/>
        <v>5</v>
      </c>
      <c r="F15" s="456">
        <f t="shared" si="7"/>
        <v>5</v>
      </c>
      <c r="G15" s="456">
        <f t="shared" si="7"/>
        <v>5</v>
      </c>
      <c r="H15" s="123"/>
      <c r="I15" s="123"/>
      <c r="J15" s="746"/>
      <c r="K15" s="745"/>
      <c r="L15" s="443" t="s">
        <v>237</v>
      </c>
      <c r="M15" s="448"/>
      <c r="N15" s="448"/>
      <c r="O15" s="448"/>
      <c r="P15" s="37">
        <v>7826.5</v>
      </c>
      <c r="Q15" s="37">
        <v>7826.5</v>
      </c>
      <c r="R15" s="38">
        <v>7458.2</v>
      </c>
      <c r="S15" s="449">
        <f aca="true" t="shared" si="8" ref="S15:U16">SUM(P15)</f>
        <v>7826.5</v>
      </c>
      <c r="T15" s="119">
        <f t="shared" si="8"/>
        <v>7826.5</v>
      </c>
      <c r="U15" s="119">
        <f t="shared" si="8"/>
        <v>7458.2</v>
      </c>
    </row>
    <row r="16" spans="1:21" s="170" customFormat="1" ht="18" customHeight="1">
      <c r="A16" s="993" t="s">
        <v>20</v>
      </c>
      <c r="B16" s="986">
        <f aca="true" t="shared" si="9" ref="B16:G16">SUM(B7,B9,B11,B13,B15)</f>
        <v>325</v>
      </c>
      <c r="C16" s="986">
        <f t="shared" si="9"/>
        <v>325</v>
      </c>
      <c r="D16" s="988">
        <f t="shared" si="9"/>
        <v>289</v>
      </c>
      <c r="E16" s="998">
        <f t="shared" si="9"/>
        <v>325</v>
      </c>
      <c r="F16" s="986">
        <f t="shared" si="9"/>
        <v>325</v>
      </c>
      <c r="G16" s="1004">
        <f t="shared" si="9"/>
        <v>289</v>
      </c>
      <c r="H16" s="123"/>
      <c r="I16" s="123"/>
      <c r="J16" s="747"/>
      <c r="K16" s="745"/>
      <c r="L16" s="443" t="s">
        <v>165</v>
      </c>
      <c r="M16" s="448"/>
      <c r="N16" s="448"/>
      <c r="O16" s="448"/>
      <c r="P16" s="37">
        <v>0</v>
      </c>
      <c r="Q16" s="37">
        <v>108</v>
      </c>
      <c r="R16" s="38">
        <v>96</v>
      </c>
      <c r="S16" s="449">
        <f t="shared" si="8"/>
        <v>0</v>
      </c>
      <c r="T16" s="119">
        <f t="shared" si="8"/>
        <v>108</v>
      </c>
      <c r="U16" s="119">
        <f t="shared" si="8"/>
        <v>96</v>
      </c>
    </row>
    <row r="17" spans="1:21" s="170" customFormat="1" ht="13.5" customHeight="1" thickBot="1">
      <c r="A17" s="994"/>
      <c r="B17" s="987"/>
      <c r="C17" s="987"/>
      <c r="D17" s="989"/>
      <c r="E17" s="999"/>
      <c r="F17" s="1000"/>
      <c r="G17" s="1005"/>
      <c r="H17" s="459"/>
      <c r="I17" s="459"/>
      <c r="J17" s="746"/>
      <c r="K17" s="745"/>
      <c r="L17" s="1040">
        <v>516</v>
      </c>
      <c r="M17" s="1041"/>
      <c r="N17" s="1041"/>
      <c r="O17" s="1042"/>
      <c r="P17" s="451">
        <f aca="true" t="shared" si="10" ref="P17:U17">SUM(P15,P16)</f>
        <v>7826.5</v>
      </c>
      <c r="Q17" s="451">
        <f t="shared" si="10"/>
        <v>7934.5</v>
      </c>
      <c r="R17" s="451">
        <f t="shared" si="10"/>
        <v>7554.2</v>
      </c>
      <c r="S17" s="451">
        <f t="shared" si="10"/>
        <v>7826.5</v>
      </c>
      <c r="T17" s="451">
        <f t="shared" si="10"/>
        <v>7934.5</v>
      </c>
      <c r="U17" s="451">
        <f t="shared" si="10"/>
        <v>7554.2</v>
      </c>
    </row>
    <row r="18" spans="1:21" s="170" customFormat="1" ht="16.5" customHeight="1">
      <c r="A18" s="463"/>
      <c r="B18" s="464"/>
      <c r="C18" s="465"/>
      <c r="D18" s="465"/>
      <c r="E18" s="122"/>
      <c r="F18" s="465"/>
      <c r="G18" s="465"/>
      <c r="H18" s="122"/>
      <c r="I18" s="124"/>
      <c r="J18" s="125"/>
      <c r="K18" s="745"/>
      <c r="L18" s="1043" t="s">
        <v>16</v>
      </c>
      <c r="M18" s="1044"/>
      <c r="N18" s="1044"/>
      <c r="O18" s="1044"/>
      <c r="P18" s="1047">
        <f aca="true" t="shared" si="11" ref="P18:U18">P17</f>
        <v>7826.5</v>
      </c>
      <c r="Q18" s="1048">
        <f t="shared" si="11"/>
        <v>7934.5</v>
      </c>
      <c r="R18" s="1050">
        <f t="shared" si="11"/>
        <v>7554.2</v>
      </c>
      <c r="S18" s="1052">
        <f t="shared" si="11"/>
        <v>7826.5</v>
      </c>
      <c r="T18" s="1048">
        <f t="shared" si="11"/>
        <v>7934.5</v>
      </c>
      <c r="U18" s="1038">
        <f t="shared" si="11"/>
        <v>7554.2</v>
      </c>
    </row>
    <row r="19" spans="1:21" s="170" customFormat="1" ht="12.75" customHeight="1" thickBot="1">
      <c r="A19" s="1001" t="s">
        <v>367</v>
      </c>
      <c r="B19" s="995" t="s">
        <v>266</v>
      </c>
      <c r="C19" s="996"/>
      <c r="D19" s="1007"/>
      <c r="E19" s="995" t="s">
        <v>50</v>
      </c>
      <c r="F19" s="1008"/>
      <c r="G19" s="1009"/>
      <c r="H19" s="990" t="s">
        <v>4</v>
      </c>
      <c r="I19" s="991"/>
      <c r="J19" s="991"/>
      <c r="K19" s="124"/>
      <c r="L19" s="1045"/>
      <c r="M19" s="1046"/>
      <c r="N19" s="1046"/>
      <c r="O19" s="1046"/>
      <c r="P19" s="1046"/>
      <c r="Q19" s="1049"/>
      <c r="R19" s="1051"/>
      <c r="S19" s="1053"/>
      <c r="T19" s="1049"/>
      <c r="U19" s="1039"/>
    </row>
    <row r="20" spans="1:14" s="170" customFormat="1" ht="12.75" customHeight="1">
      <c r="A20" s="1002"/>
      <c r="B20" s="950" t="s">
        <v>268</v>
      </c>
      <c r="C20" s="951"/>
      <c r="D20" s="952"/>
      <c r="E20" s="950" t="s">
        <v>204</v>
      </c>
      <c r="F20" s="951"/>
      <c r="G20" s="983"/>
      <c r="H20" s="992"/>
      <c r="I20" s="991"/>
      <c r="J20" s="991"/>
      <c r="K20" s="122"/>
      <c r="L20" s="982"/>
      <c r="M20" s="982"/>
      <c r="N20" s="982"/>
    </row>
    <row r="21" spans="1:17" s="170" customFormat="1" ht="12.75" customHeight="1">
      <c r="A21" s="1003"/>
      <c r="B21" s="444" t="s">
        <v>5</v>
      </c>
      <c r="C21" s="444" t="s">
        <v>6</v>
      </c>
      <c r="D21" s="471" t="s">
        <v>0</v>
      </c>
      <c r="E21" s="444" t="s">
        <v>5</v>
      </c>
      <c r="F21" s="444" t="s">
        <v>6</v>
      </c>
      <c r="G21" s="471" t="s">
        <v>0</v>
      </c>
      <c r="H21" s="140" t="s">
        <v>5</v>
      </c>
      <c r="I21" s="444" t="s">
        <v>6</v>
      </c>
      <c r="J21" s="444" t="s">
        <v>0</v>
      </c>
      <c r="K21" s="1006"/>
      <c r="L21" s="982"/>
      <c r="M21" s="982"/>
      <c r="N21" s="982"/>
      <c r="O21" s="982"/>
      <c r="P21" s="982"/>
      <c r="Q21" s="982"/>
    </row>
    <row r="22" spans="1:17" s="170" customFormat="1" ht="15.75" customHeight="1">
      <c r="A22" s="443" t="s">
        <v>217</v>
      </c>
      <c r="B22" s="445">
        <v>60.5</v>
      </c>
      <c r="C22" s="445">
        <v>234.7</v>
      </c>
      <c r="D22" s="472">
        <v>116.5</v>
      </c>
      <c r="E22" s="445">
        <v>0</v>
      </c>
      <c r="F22" s="445">
        <v>6</v>
      </c>
      <c r="G22" s="472">
        <v>6</v>
      </c>
      <c r="H22" s="446">
        <f>SUM(B22,E22)</f>
        <v>60.5</v>
      </c>
      <c r="I22" s="446">
        <f>SUM(C22,F22)</f>
        <v>240.7</v>
      </c>
      <c r="J22" s="446">
        <f>SUM(D22,G22)</f>
        <v>122.5</v>
      </c>
      <c r="K22" s="1006"/>
      <c r="L22" s="122"/>
      <c r="M22" s="122"/>
      <c r="N22" s="122"/>
      <c r="O22" s="982"/>
      <c r="P22" s="982"/>
      <c r="Q22" s="982"/>
    </row>
    <row r="23" spans="1:17" s="170" customFormat="1" ht="15.75" customHeight="1" thickBot="1">
      <c r="A23" s="460">
        <v>502</v>
      </c>
      <c r="B23" s="473">
        <f>SUM(B22)</f>
        <v>60.5</v>
      </c>
      <c r="C23" s="473">
        <f>SUM(C22)</f>
        <v>234.7</v>
      </c>
      <c r="D23" s="474">
        <v>116.5</v>
      </c>
      <c r="E23" s="473">
        <f>SUM(E22)</f>
        <v>0</v>
      </c>
      <c r="F23" s="473">
        <f>SUM(F22)</f>
        <v>6</v>
      </c>
      <c r="G23" s="474">
        <f>SUM(G22)</f>
        <v>6</v>
      </c>
      <c r="H23" s="451">
        <f>SUM(H21,H22)</f>
        <v>60.5</v>
      </c>
      <c r="I23" s="452">
        <f>SUM(I21,I22)</f>
        <v>240.7</v>
      </c>
      <c r="J23" s="452">
        <f>SUM(J21,J22)</f>
        <v>122.5</v>
      </c>
      <c r="K23" s="1006"/>
      <c r="L23" s="447"/>
      <c r="M23" s="447"/>
      <c r="N23" s="447"/>
      <c r="O23" s="122"/>
      <c r="P23" s="122"/>
      <c r="Q23" s="122"/>
    </row>
    <row r="24" spans="1:17" s="170" customFormat="1" ht="24.75" customHeight="1" thickBot="1">
      <c r="A24" s="466" t="s">
        <v>20</v>
      </c>
      <c r="B24" s="467">
        <f aca="true" t="shared" si="12" ref="B24:J24">B23</f>
        <v>60.5</v>
      </c>
      <c r="C24" s="467">
        <f t="shared" si="12"/>
        <v>234.7</v>
      </c>
      <c r="D24" s="468">
        <f t="shared" si="12"/>
        <v>116.5</v>
      </c>
      <c r="E24" s="467">
        <f t="shared" si="12"/>
        <v>0</v>
      </c>
      <c r="F24" s="467">
        <f t="shared" si="12"/>
        <v>6</v>
      </c>
      <c r="G24" s="468">
        <f t="shared" si="12"/>
        <v>6</v>
      </c>
      <c r="H24" s="469">
        <f t="shared" si="12"/>
        <v>60.5</v>
      </c>
      <c r="I24" s="467">
        <f t="shared" si="12"/>
        <v>240.7</v>
      </c>
      <c r="J24" s="470">
        <f t="shared" si="12"/>
        <v>122.5</v>
      </c>
      <c r="K24" s="124"/>
      <c r="L24" s="123"/>
      <c r="M24" s="123"/>
      <c r="N24" s="123"/>
      <c r="O24" s="447"/>
      <c r="P24" s="447"/>
      <c r="Q24" s="447"/>
    </row>
    <row r="25" spans="1:17" s="170" customFormat="1" ht="8.25" customHeight="1">
      <c r="A25" s="125"/>
      <c r="B25" s="123"/>
      <c r="C25" s="123"/>
      <c r="D25" s="123"/>
      <c r="E25" s="123"/>
      <c r="F25" s="123"/>
      <c r="G25" s="123"/>
      <c r="H25" s="123"/>
      <c r="I25" s="123"/>
      <c r="J25" s="123"/>
      <c r="K25" s="124"/>
      <c r="L25" s="123"/>
      <c r="M25" s="123"/>
      <c r="N25" s="123"/>
      <c r="O25" s="447"/>
      <c r="P25" s="447"/>
      <c r="Q25" s="447"/>
    </row>
    <row r="26" spans="1:17" s="170" customFormat="1" ht="0.75" customHeight="1" hidden="1">
      <c r="A26" s="133"/>
      <c r="B26" s="134"/>
      <c r="C26" s="135"/>
      <c r="D26" s="135"/>
      <c r="E26" s="134"/>
      <c r="F26" s="135"/>
      <c r="G26" s="135"/>
      <c r="H26" s="135"/>
      <c r="I26" s="135"/>
      <c r="J26" s="136"/>
      <c r="K26" s="124"/>
      <c r="L26" s="123"/>
      <c r="M26" s="475"/>
      <c r="N26" s="476"/>
      <c r="O26" s="447"/>
      <c r="P26" s="447"/>
      <c r="Q26" s="447"/>
    </row>
    <row r="27" spans="1:17" s="170" customFormat="1" ht="33" customHeight="1" hidden="1">
      <c r="A27" s="133"/>
      <c r="B27" s="134"/>
      <c r="C27" s="135"/>
      <c r="D27" s="135"/>
      <c r="E27" s="134"/>
      <c r="F27" s="135"/>
      <c r="G27" s="135"/>
      <c r="H27" s="135"/>
      <c r="I27" s="135"/>
      <c r="J27" s="136"/>
      <c r="K27" s="124"/>
      <c r="L27" s="477"/>
      <c r="M27" s="478"/>
      <c r="N27" s="479"/>
      <c r="O27" s="447"/>
      <c r="P27" s="447"/>
      <c r="Q27" s="447"/>
    </row>
    <row r="28" spans="1:22" s="170" customFormat="1" ht="12.75" customHeight="1">
      <c r="A28" s="1022" t="s">
        <v>239</v>
      </c>
      <c r="B28" s="1023" t="s">
        <v>269</v>
      </c>
      <c r="C28" s="1024"/>
      <c r="D28" s="1025"/>
      <c r="E28" s="772" t="s">
        <v>50</v>
      </c>
      <c r="F28" s="773"/>
      <c r="G28" s="868"/>
      <c r="H28" s="995" t="s">
        <v>51</v>
      </c>
      <c r="I28" s="996"/>
      <c r="J28" s="1007"/>
      <c r="K28" s="995" t="s">
        <v>54</v>
      </c>
      <c r="L28" s="996"/>
      <c r="M28" s="1007"/>
      <c r="N28" s="995" t="s">
        <v>52</v>
      </c>
      <c r="O28" s="996"/>
      <c r="P28" s="1007"/>
      <c r="Q28" s="1019" t="s">
        <v>139</v>
      </c>
      <c r="R28" s="991"/>
      <c r="S28" s="1020"/>
      <c r="T28" s="990" t="s">
        <v>4</v>
      </c>
      <c r="U28" s="991"/>
      <c r="V28" s="991"/>
    </row>
    <row r="29" spans="1:22" s="170" customFormat="1" ht="12.75" customHeight="1">
      <c r="A29" s="1022"/>
      <c r="B29" s="958" t="s">
        <v>270</v>
      </c>
      <c r="C29" s="959"/>
      <c r="D29" s="1026"/>
      <c r="E29" s="774" t="s">
        <v>204</v>
      </c>
      <c r="F29" s="859"/>
      <c r="G29" s="867"/>
      <c r="H29" s="950" t="s">
        <v>66</v>
      </c>
      <c r="I29" s="951"/>
      <c r="J29" s="952"/>
      <c r="K29" s="950" t="s">
        <v>204</v>
      </c>
      <c r="L29" s="951"/>
      <c r="M29" s="952"/>
      <c r="N29" s="1021" t="s">
        <v>282</v>
      </c>
      <c r="O29" s="1021"/>
      <c r="P29" s="1021"/>
      <c r="Q29" s="1021" t="s">
        <v>283</v>
      </c>
      <c r="R29" s="1021"/>
      <c r="S29" s="1021"/>
      <c r="T29" s="992"/>
      <c r="U29" s="991"/>
      <c r="V29" s="991"/>
    </row>
    <row r="30" spans="1:22" s="170" customFormat="1" ht="12.75" customHeight="1">
      <c r="A30" s="1022"/>
      <c r="B30" s="444" t="s">
        <v>5</v>
      </c>
      <c r="C30" s="444" t="s">
        <v>6</v>
      </c>
      <c r="D30" s="444" t="s">
        <v>0</v>
      </c>
      <c r="E30" s="444" t="s">
        <v>5</v>
      </c>
      <c r="F30" s="444" t="s">
        <v>6</v>
      </c>
      <c r="G30" s="444" t="s">
        <v>0</v>
      </c>
      <c r="H30" s="444" t="s">
        <v>5</v>
      </c>
      <c r="I30" s="444" t="s">
        <v>6</v>
      </c>
      <c r="J30" s="444" t="s">
        <v>0</v>
      </c>
      <c r="K30" s="444" t="s">
        <v>5</v>
      </c>
      <c r="L30" s="444" t="s">
        <v>6</v>
      </c>
      <c r="M30" s="444" t="s">
        <v>0</v>
      </c>
      <c r="N30" s="444" t="s">
        <v>5</v>
      </c>
      <c r="O30" s="444" t="s">
        <v>6</v>
      </c>
      <c r="P30" s="444" t="s">
        <v>0</v>
      </c>
      <c r="Q30" s="444" t="s">
        <v>5</v>
      </c>
      <c r="R30" s="444" t="s">
        <v>6</v>
      </c>
      <c r="S30" s="139" t="s">
        <v>0</v>
      </c>
      <c r="T30" s="442" t="s">
        <v>5</v>
      </c>
      <c r="U30" s="444" t="s">
        <v>6</v>
      </c>
      <c r="V30" s="444" t="s">
        <v>0</v>
      </c>
    </row>
    <row r="31" spans="1:22" s="170" customFormat="1" ht="12.75" customHeight="1">
      <c r="A31" s="443" t="s">
        <v>279</v>
      </c>
      <c r="B31" s="445">
        <v>0</v>
      </c>
      <c r="C31" s="445">
        <v>0</v>
      </c>
      <c r="D31" s="445">
        <v>0</v>
      </c>
      <c r="E31" s="445">
        <v>0</v>
      </c>
      <c r="F31" s="445">
        <v>0</v>
      </c>
      <c r="G31" s="445">
        <v>0</v>
      </c>
      <c r="H31" s="445">
        <v>0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80">
        <v>0</v>
      </c>
      <c r="T31" s="446">
        <f aca="true" t="shared" si="13" ref="T31:V32">SUM(E31,H31,K31,N31,Q31+B31)</f>
        <v>0</v>
      </c>
      <c r="U31" s="445">
        <f t="shared" si="13"/>
        <v>0</v>
      </c>
      <c r="V31" s="445">
        <f t="shared" si="13"/>
        <v>0</v>
      </c>
    </row>
    <row r="32" spans="1:22" s="170" customFormat="1" ht="15.75" customHeight="1">
      <c r="A32" s="443" t="s">
        <v>94</v>
      </c>
      <c r="B32" s="445">
        <v>0</v>
      </c>
      <c r="C32" s="445">
        <v>0</v>
      </c>
      <c r="D32" s="445">
        <v>0</v>
      </c>
      <c r="E32" s="445">
        <v>0</v>
      </c>
      <c r="F32" s="445">
        <v>0</v>
      </c>
      <c r="G32" s="445">
        <v>0</v>
      </c>
      <c r="H32" s="445">
        <v>0</v>
      </c>
      <c r="I32" s="445">
        <v>0</v>
      </c>
      <c r="J32" s="445">
        <v>0</v>
      </c>
      <c r="K32" s="445">
        <v>40</v>
      </c>
      <c r="L32" s="445">
        <v>40</v>
      </c>
      <c r="M32" s="445">
        <v>36.6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80">
        <v>0</v>
      </c>
      <c r="T32" s="446">
        <f t="shared" si="13"/>
        <v>40</v>
      </c>
      <c r="U32" s="445">
        <f t="shared" si="13"/>
        <v>40</v>
      </c>
      <c r="V32" s="445">
        <f t="shared" si="13"/>
        <v>36.6</v>
      </c>
    </row>
    <row r="33" spans="1:22" s="170" customFormat="1" ht="15.75" customHeight="1">
      <c r="A33" s="450">
        <v>513</v>
      </c>
      <c r="B33" s="452">
        <f>SUM(B31:B32)</f>
        <v>0</v>
      </c>
      <c r="C33" s="452">
        <f>SUM(C31:C32)</f>
        <v>0</v>
      </c>
      <c r="D33" s="452">
        <f>SUM(D31:D32)</f>
        <v>0</v>
      </c>
      <c r="E33" s="452">
        <f aca="true" t="shared" si="14" ref="E33:V33">SUM(E31,E32)</f>
        <v>0</v>
      </c>
      <c r="F33" s="452">
        <f t="shared" si="14"/>
        <v>0</v>
      </c>
      <c r="G33" s="452">
        <f t="shared" si="14"/>
        <v>0</v>
      </c>
      <c r="H33" s="452">
        <f t="shared" si="14"/>
        <v>0</v>
      </c>
      <c r="I33" s="452">
        <f t="shared" si="14"/>
        <v>0</v>
      </c>
      <c r="J33" s="452">
        <f t="shared" si="14"/>
        <v>0</v>
      </c>
      <c r="K33" s="452">
        <f t="shared" si="14"/>
        <v>40</v>
      </c>
      <c r="L33" s="452">
        <f t="shared" si="14"/>
        <v>40</v>
      </c>
      <c r="M33" s="452">
        <f t="shared" si="14"/>
        <v>36.6</v>
      </c>
      <c r="N33" s="452">
        <f t="shared" si="14"/>
        <v>0</v>
      </c>
      <c r="O33" s="452">
        <f t="shared" si="14"/>
        <v>0</v>
      </c>
      <c r="P33" s="452">
        <f t="shared" si="14"/>
        <v>0</v>
      </c>
      <c r="Q33" s="452">
        <f t="shared" si="14"/>
        <v>0</v>
      </c>
      <c r="R33" s="452">
        <f t="shared" si="14"/>
        <v>0</v>
      </c>
      <c r="S33" s="454">
        <f t="shared" si="14"/>
        <v>0</v>
      </c>
      <c r="T33" s="451">
        <f t="shared" si="14"/>
        <v>40</v>
      </c>
      <c r="U33" s="452">
        <f t="shared" si="14"/>
        <v>40</v>
      </c>
      <c r="V33" s="452">
        <f t="shared" si="14"/>
        <v>36.6</v>
      </c>
    </row>
    <row r="34" spans="1:22" s="170" customFormat="1" ht="15.75" customHeight="1">
      <c r="A34" s="85" t="s">
        <v>205</v>
      </c>
      <c r="B34" s="445">
        <v>0</v>
      </c>
      <c r="C34" s="445">
        <v>0</v>
      </c>
      <c r="D34" s="445">
        <v>0</v>
      </c>
      <c r="E34" s="445">
        <v>0</v>
      </c>
      <c r="F34" s="445">
        <v>0</v>
      </c>
      <c r="G34" s="445">
        <v>0</v>
      </c>
      <c r="H34" s="445">
        <v>0</v>
      </c>
      <c r="I34" s="445">
        <v>0</v>
      </c>
      <c r="J34" s="445">
        <v>0</v>
      </c>
      <c r="K34" s="445">
        <v>0</v>
      </c>
      <c r="L34" s="445">
        <v>100</v>
      </c>
      <c r="M34" s="445">
        <v>28.3</v>
      </c>
      <c r="N34" s="445">
        <v>0</v>
      </c>
      <c r="O34" s="445">
        <v>0</v>
      </c>
      <c r="P34" s="445">
        <v>0</v>
      </c>
      <c r="Q34" s="445">
        <v>0</v>
      </c>
      <c r="R34" s="445">
        <v>603.5</v>
      </c>
      <c r="S34" s="480">
        <v>592.1</v>
      </c>
      <c r="T34" s="446">
        <f aca="true" t="shared" si="15" ref="T34:V36">SUM(E34,H34,K34,N34,Q34+B34)</f>
        <v>0</v>
      </c>
      <c r="U34" s="445">
        <f t="shared" si="15"/>
        <v>703.5</v>
      </c>
      <c r="V34" s="445">
        <f t="shared" si="15"/>
        <v>620.4</v>
      </c>
    </row>
    <row r="35" spans="1:22" s="170" customFormat="1" ht="15.75" customHeight="1">
      <c r="A35" s="85" t="s">
        <v>273</v>
      </c>
      <c r="B35" s="445">
        <v>0</v>
      </c>
      <c r="C35" s="445">
        <v>0</v>
      </c>
      <c r="D35" s="445">
        <v>0</v>
      </c>
      <c r="E35" s="445">
        <v>0</v>
      </c>
      <c r="F35" s="445">
        <v>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80">
        <v>0</v>
      </c>
      <c r="T35" s="446">
        <f t="shared" si="15"/>
        <v>0</v>
      </c>
      <c r="U35" s="445">
        <f t="shared" si="15"/>
        <v>0</v>
      </c>
      <c r="V35" s="445">
        <f t="shared" si="15"/>
        <v>0</v>
      </c>
    </row>
    <row r="36" spans="1:22" s="170" customFormat="1" ht="15.75" customHeight="1">
      <c r="A36" s="85" t="s">
        <v>8</v>
      </c>
      <c r="B36" s="445">
        <v>0</v>
      </c>
      <c r="C36" s="445">
        <v>0</v>
      </c>
      <c r="D36" s="445">
        <v>0</v>
      </c>
      <c r="E36" s="445">
        <v>0</v>
      </c>
      <c r="F36" s="445">
        <v>619.9</v>
      </c>
      <c r="G36" s="445">
        <v>565.7</v>
      </c>
      <c r="H36" s="445">
        <v>0</v>
      </c>
      <c r="I36" s="445">
        <v>0</v>
      </c>
      <c r="J36" s="445">
        <v>0</v>
      </c>
      <c r="K36" s="445">
        <v>4500</v>
      </c>
      <c r="L36" s="445">
        <v>8723.1</v>
      </c>
      <c r="M36" s="445">
        <v>7575.8</v>
      </c>
      <c r="N36" s="445">
        <v>7500</v>
      </c>
      <c r="O36" s="445">
        <v>7500</v>
      </c>
      <c r="P36" s="445">
        <v>7354.1</v>
      </c>
      <c r="Q36" s="445">
        <v>100</v>
      </c>
      <c r="R36" s="445">
        <v>1035.6</v>
      </c>
      <c r="S36" s="480">
        <v>1031.8</v>
      </c>
      <c r="T36" s="446">
        <f t="shared" si="15"/>
        <v>12100</v>
      </c>
      <c r="U36" s="445">
        <f t="shared" si="15"/>
        <v>17878.6</v>
      </c>
      <c r="V36" s="445">
        <f t="shared" si="15"/>
        <v>16527.4</v>
      </c>
    </row>
    <row r="37" spans="1:22" s="170" customFormat="1" ht="15.75" customHeight="1">
      <c r="A37" s="450">
        <v>516</v>
      </c>
      <c r="B37" s="452">
        <f aca="true" t="shared" si="16" ref="B37:V37">SUM(B34:B36)</f>
        <v>0</v>
      </c>
      <c r="C37" s="452">
        <f t="shared" si="16"/>
        <v>0</v>
      </c>
      <c r="D37" s="452">
        <f t="shared" si="16"/>
        <v>0</v>
      </c>
      <c r="E37" s="452">
        <f t="shared" si="16"/>
        <v>0</v>
      </c>
      <c r="F37" s="452">
        <f t="shared" si="16"/>
        <v>619.9</v>
      </c>
      <c r="G37" s="452">
        <f t="shared" si="16"/>
        <v>565.7</v>
      </c>
      <c r="H37" s="452">
        <f t="shared" si="16"/>
        <v>0</v>
      </c>
      <c r="I37" s="452">
        <f t="shared" si="16"/>
        <v>0</v>
      </c>
      <c r="J37" s="452">
        <f t="shared" si="16"/>
        <v>0</v>
      </c>
      <c r="K37" s="452">
        <f t="shared" si="16"/>
        <v>4500</v>
      </c>
      <c r="L37" s="452">
        <f t="shared" si="16"/>
        <v>8823.1</v>
      </c>
      <c r="M37" s="452">
        <f t="shared" si="16"/>
        <v>7604.1</v>
      </c>
      <c r="N37" s="452">
        <f t="shared" si="16"/>
        <v>7500</v>
      </c>
      <c r="O37" s="452">
        <f t="shared" si="16"/>
        <v>7500</v>
      </c>
      <c r="P37" s="452">
        <f t="shared" si="16"/>
        <v>7354.1</v>
      </c>
      <c r="Q37" s="452">
        <f t="shared" si="16"/>
        <v>100</v>
      </c>
      <c r="R37" s="452">
        <f t="shared" si="16"/>
        <v>1639.1</v>
      </c>
      <c r="S37" s="481">
        <f t="shared" si="16"/>
        <v>1623.9</v>
      </c>
      <c r="T37" s="482">
        <f t="shared" si="16"/>
        <v>12100</v>
      </c>
      <c r="U37" s="452">
        <f t="shared" si="16"/>
        <v>18582.1</v>
      </c>
      <c r="V37" s="452">
        <f t="shared" si="16"/>
        <v>17147.800000000003</v>
      </c>
    </row>
    <row r="38" spans="1:22" s="170" customFormat="1" ht="15.75" customHeight="1">
      <c r="A38" s="85" t="s">
        <v>41</v>
      </c>
      <c r="B38" s="445">
        <v>0</v>
      </c>
      <c r="C38" s="445">
        <v>0</v>
      </c>
      <c r="D38" s="445">
        <v>0</v>
      </c>
      <c r="E38" s="445">
        <v>0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160</v>
      </c>
      <c r="M38" s="445">
        <v>148.7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80">
        <v>0</v>
      </c>
      <c r="T38" s="446">
        <f aca="true" t="shared" si="17" ref="T38:V39">SUM(E38,H38,K38,N38,Q38+B38)</f>
        <v>0</v>
      </c>
      <c r="U38" s="445">
        <f t="shared" si="17"/>
        <v>160</v>
      </c>
      <c r="V38" s="445">
        <f t="shared" si="17"/>
        <v>148.7</v>
      </c>
    </row>
    <row r="39" spans="1:22" s="170" customFormat="1" ht="15.75" customHeight="1">
      <c r="A39" s="443" t="s">
        <v>82</v>
      </c>
      <c r="B39" s="445">
        <v>0</v>
      </c>
      <c r="C39" s="445">
        <v>0</v>
      </c>
      <c r="D39" s="445">
        <v>0</v>
      </c>
      <c r="E39" s="445">
        <v>0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1250</v>
      </c>
      <c r="L39" s="445">
        <v>790</v>
      </c>
      <c r="M39" s="445">
        <v>541.8</v>
      </c>
      <c r="N39" s="445">
        <v>0</v>
      </c>
      <c r="O39" s="445">
        <v>0</v>
      </c>
      <c r="P39" s="445">
        <v>0</v>
      </c>
      <c r="Q39" s="445">
        <v>0</v>
      </c>
      <c r="R39" s="445">
        <v>47.6</v>
      </c>
      <c r="S39" s="480">
        <v>47.6</v>
      </c>
      <c r="T39" s="446">
        <f t="shared" si="17"/>
        <v>1250</v>
      </c>
      <c r="U39" s="445">
        <f t="shared" si="17"/>
        <v>837.6</v>
      </c>
      <c r="V39" s="445">
        <f t="shared" si="17"/>
        <v>589.4</v>
      </c>
    </row>
    <row r="40" spans="1:22" s="170" customFormat="1" ht="15.75" customHeight="1">
      <c r="A40" s="450">
        <v>517</v>
      </c>
      <c r="B40" s="452">
        <f>SUM(B38:B39)</f>
        <v>0</v>
      </c>
      <c r="C40" s="452">
        <f>SUM(C38:C39)</f>
        <v>0</v>
      </c>
      <c r="D40" s="452">
        <f>SUM(D38:D39)</f>
        <v>0</v>
      </c>
      <c r="E40" s="452">
        <f aca="true" t="shared" si="18" ref="E40:V40">SUM(E38,E39)</f>
        <v>0</v>
      </c>
      <c r="F40" s="452">
        <f t="shared" si="18"/>
        <v>0</v>
      </c>
      <c r="G40" s="452">
        <f t="shared" si="18"/>
        <v>0</v>
      </c>
      <c r="H40" s="452">
        <f t="shared" si="18"/>
        <v>0</v>
      </c>
      <c r="I40" s="452">
        <f t="shared" si="18"/>
        <v>0</v>
      </c>
      <c r="J40" s="452">
        <f t="shared" si="18"/>
        <v>0</v>
      </c>
      <c r="K40" s="452">
        <f t="shared" si="18"/>
        <v>1250</v>
      </c>
      <c r="L40" s="452">
        <f t="shared" si="18"/>
        <v>950</v>
      </c>
      <c r="M40" s="452">
        <f t="shared" si="18"/>
        <v>690.5</v>
      </c>
      <c r="N40" s="452">
        <f t="shared" si="18"/>
        <v>0</v>
      </c>
      <c r="O40" s="452">
        <f t="shared" si="18"/>
        <v>0</v>
      </c>
      <c r="P40" s="452">
        <f t="shared" si="18"/>
        <v>0</v>
      </c>
      <c r="Q40" s="452">
        <f t="shared" si="18"/>
        <v>0</v>
      </c>
      <c r="R40" s="452">
        <f t="shared" si="18"/>
        <v>47.6</v>
      </c>
      <c r="S40" s="454">
        <f t="shared" si="18"/>
        <v>47.6</v>
      </c>
      <c r="T40" s="451">
        <f t="shared" si="18"/>
        <v>1250</v>
      </c>
      <c r="U40" s="452">
        <f t="shared" si="18"/>
        <v>997.6</v>
      </c>
      <c r="V40" s="452">
        <f t="shared" si="18"/>
        <v>738.0999999999999</v>
      </c>
    </row>
    <row r="41" spans="1:22" s="170" customFormat="1" ht="15.75" customHeight="1">
      <c r="A41" s="85" t="s">
        <v>88</v>
      </c>
      <c r="B41" s="445">
        <v>0</v>
      </c>
      <c r="C41" s="445">
        <v>0</v>
      </c>
      <c r="D41" s="445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250</v>
      </c>
      <c r="M41" s="119">
        <v>58.6</v>
      </c>
      <c r="N41" s="119">
        <v>0</v>
      </c>
      <c r="O41" s="445">
        <v>0</v>
      </c>
      <c r="P41" s="445">
        <v>0</v>
      </c>
      <c r="Q41" s="119">
        <v>0</v>
      </c>
      <c r="R41" s="119">
        <v>0</v>
      </c>
      <c r="S41" s="121">
        <v>0</v>
      </c>
      <c r="T41" s="446">
        <f>SUM(E41,H41,K41,N41,Q41+B41)</f>
        <v>0</v>
      </c>
      <c r="U41" s="445">
        <f>SUM(F41,I41,L41,O41,R41+C41)</f>
        <v>250</v>
      </c>
      <c r="V41" s="445">
        <f>SUM(G41,J41,M41,P41,S41+D41)</f>
        <v>58.6</v>
      </c>
    </row>
    <row r="42" spans="1:22" s="170" customFormat="1" ht="15.75" customHeight="1">
      <c r="A42" s="450">
        <v>519</v>
      </c>
      <c r="B42" s="452">
        <f>SUM(B41)</f>
        <v>0</v>
      </c>
      <c r="C42" s="452">
        <f>SUM(C41)</f>
        <v>0</v>
      </c>
      <c r="D42" s="452">
        <f>SUM(D41)</f>
        <v>0</v>
      </c>
      <c r="E42" s="452">
        <f aca="true" t="shared" si="19" ref="E42:S42">SUM(E41)</f>
        <v>0</v>
      </c>
      <c r="F42" s="452">
        <f t="shared" si="19"/>
        <v>0</v>
      </c>
      <c r="G42" s="452">
        <f t="shared" si="19"/>
        <v>0</v>
      </c>
      <c r="H42" s="452">
        <f t="shared" si="19"/>
        <v>0</v>
      </c>
      <c r="I42" s="452">
        <f t="shared" si="19"/>
        <v>0</v>
      </c>
      <c r="J42" s="452">
        <f t="shared" si="19"/>
        <v>0</v>
      </c>
      <c r="K42" s="452">
        <f t="shared" si="19"/>
        <v>0</v>
      </c>
      <c r="L42" s="452">
        <f t="shared" si="19"/>
        <v>250</v>
      </c>
      <c r="M42" s="452">
        <f t="shared" si="19"/>
        <v>58.6</v>
      </c>
      <c r="N42" s="452">
        <f t="shared" si="19"/>
        <v>0</v>
      </c>
      <c r="O42" s="452">
        <f t="shared" si="19"/>
        <v>0</v>
      </c>
      <c r="P42" s="452">
        <f t="shared" si="19"/>
        <v>0</v>
      </c>
      <c r="Q42" s="452">
        <f t="shared" si="19"/>
        <v>0</v>
      </c>
      <c r="R42" s="452">
        <f t="shared" si="19"/>
        <v>0</v>
      </c>
      <c r="S42" s="454">
        <f t="shared" si="19"/>
        <v>0</v>
      </c>
      <c r="T42" s="451">
        <f>SUM(T41)</f>
        <v>0</v>
      </c>
      <c r="U42" s="452">
        <f>SUM(U41)</f>
        <v>250</v>
      </c>
      <c r="V42" s="452">
        <f>SUM(V41)</f>
        <v>58.6</v>
      </c>
    </row>
    <row r="43" spans="1:22" s="170" customFormat="1" ht="15.75" customHeight="1">
      <c r="A43" s="85" t="s">
        <v>280</v>
      </c>
      <c r="B43" s="445">
        <v>0</v>
      </c>
      <c r="C43" s="445">
        <v>0</v>
      </c>
      <c r="D43" s="445">
        <v>0</v>
      </c>
      <c r="E43" s="445">
        <v>0</v>
      </c>
      <c r="F43" s="10">
        <v>0</v>
      </c>
      <c r="G43" s="10">
        <v>0</v>
      </c>
      <c r="H43" s="445">
        <v>0</v>
      </c>
      <c r="I43" s="445">
        <v>0</v>
      </c>
      <c r="J43" s="445">
        <v>0</v>
      </c>
      <c r="K43" s="445">
        <v>0</v>
      </c>
      <c r="L43" s="10">
        <v>0</v>
      </c>
      <c r="M43" s="10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80">
        <v>0</v>
      </c>
      <c r="T43" s="446">
        <f aca="true" t="shared" si="20" ref="T43:V44">SUM(E43,H43,K43,N43,Q43+B43)</f>
        <v>0</v>
      </c>
      <c r="U43" s="445">
        <f t="shared" si="20"/>
        <v>0</v>
      </c>
      <c r="V43" s="445">
        <f t="shared" si="20"/>
        <v>0</v>
      </c>
    </row>
    <row r="44" spans="1:22" s="170" customFormat="1" ht="15.75" customHeight="1">
      <c r="A44" s="85" t="s">
        <v>274</v>
      </c>
      <c r="B44" s="445">
        <v>0</v>
      </c>
      <c r="C44" s="445">
        <v>0</v>
      </c>
      <c r="D44" s="445">
        <v>0</v>
      </c>
      <c r="E44" s="445">
        <v>0</v>
      </c>
      <c r="F44" s="445">
        <v>55</v>
      </c>
      <c r="G44" s="445">
        <v>55</v>
      </c>
      <c r="H44" s="445">
        <v>0</v>
      </c>
      <c r="I44" s="445">
        <v>0</v>
      </c>
      <c r="J44" s="445">
        <v>0</v>
      </c>
      <c r="K44" s="445">
        <v>575</v>
      </c>
      <c r="L44" s="445">
        <v>1720</v>
      </c>
      <c r="M44" s="445">
        <v>1350</v>
      </c>
      <c r="N44" s="445">
        <v>0</v>
      </c>
      <c r="O44" s="445">
        <v>0</v>
      </c>
      <c r="P44" s="445">
        <v>0</v>
      </c>
      <c r="Q44" s="445">
        <v>200</v>
      </c>
      <c r="R44" s="445">
        <v>25</v>
      </c>
      <c r="S44" s="480">
        <v>0</v>
      </c>
      <c r="T44" s="446">
        <f t="shared" si="20"/>
        <v>775</v>
      </c>
      <c r="U44" s="445">
        <f t="shared" si="20"/>
        <v>1800</v>
      </c>
      <c r="V44" s="445">
        <f t="shared" si="20"/>
        <v>1405</v>
      </c>
    </row>
    <row r="45" spans="1:22" s="170" customFormat="1" ht="15.75" customHeight="1">
      <c r="A45" s="450">
        <v>521</v>
      </c>
      <c r="B45" s="452">
        <f>SUM(B43:B44)</f>
        <v>0</v>
      </c>
      <c r="C45" s="452">
        <f>SUM(C43:C44)</f>
        <v>0</v>
      </c>
      <c r="D45" s="452">
        <f>SUM(D43:D44)</f>
        <v>0</v>
      </c>
      <c r="E45" s="452">
        <f aca="true" t="shared" si="21" ref="E45:V45">SUM(E43,E44)</f>
        <v>0</v>
      </c>
      <c r="F45" s="452">
        <f t="shared" si="21"/>
        <v>55</v>
      </c>
      <c r="G45" s="452">
        <f t="shared" si="21"/>
        <v>55</v>
      </c>
      <c r="H45" s="452">
        <f t="shared" si="21"/>
        <v>0</v>
      </c>
      <c r="I45" s="452">
        <f t="shared" si="21"/>
        <v>0</v>
      </c>
      <c r="J45" s="452">
        <f t="shared" si="21"/>
        <v>0</v>
      </c>
      <c r="K45" s="452">
        <f t="shared" si="21"/>
        <v>575</v>
      </c>
      <c r="L45" s="452">
        <f t="shared" si="21"/>
        <v>1720</v>
      </c>
      <c r="M45" s="452">
        <f t="shared" si="21"/>
        <v>1350</v>
      </c>
      <c r="N45" s="452">
        <f t="shared" si="21"/>
        <v>0</v>
      </c>
      <c r="O45" s="452">
        <f t="shared" si="21"/>
        <v>0</v>
      </c>
      <c r="P45" s="452">
        <f t="shared" si="21"/>
        <v>0</v>
      </c>
      <c r="Q45" s="452">
        <f t="shared" si="21"/>
        <v>200</v>
      </c>
      <c r="R45" s="452">
        <f t="shared" si="21"/>
        <v>25</v>
      </c>
      <c r="S45" s="454">
        <f t="shared" si="21"/>
        <v>0</v>
      </c>
      <c r="T45" s="451">
        <f t="shared" si="21"/>
        <v>775</v>
      </c>
      <c r="U45" s="452">
        <f t="shared" si="21"/>
        <v>1800</v>
      </c>
      <c r="V45" s="452">
        <f t="shared" si="21"/>
        <v>1405</v>
      </c>
    </row>
    <row r="46" spans="1:22" s="170" customFormat="1" ht="15.75" customHeight="1">
      <c r="A46" s="85" t="s">
        <v>275</v>
      </c>
      <c r="B46" s="445">
        <v>0</v>
      </c>
      <c r="C46" s="445">
        <v>0</v>
      </c>
      <c r="D46" s="445">
        <v>0</v>
      </c>
      <c r="E46" s="445">
        <v>0</v>
      </c>
      <c r="F46" s="445">
        <v>0</v>
      </c>
      <c r="G46" s="445">
        <v>0</v>
      </c>
      <c r="H46" s="445">
        <v>0</v>
      </c>
      <c r="I46" s="445">
        <v>0</v>
      </c>
      <c r="J46" s="445">
        <v>0</v>
      </c>
      <c r="K46" s="445">
        <v>1750</v>
      </c>
      <c r="L46" s="445">
        <v>750</v>
      </c>
      <c r="M46" s="445">
        <v>715</v>
      </c>
      <c r="N46" s="445">
        <v>0</v>
      </c>
      <c r="O46" s="445">
        <v>0</v>
      </c>
      <c r="P46" s="445">
        <v>0</v>
      </c>
      <c r="Q46" s="445">
        <v>1700</v>
      </c>
      <c r="R46" s="445">
        <v>400</v>
      </c>
      <c r="S46" s="480">
        <v>200</v>
      </c>
      <c r="T46" s="446">
        <f aca="true" t="shared" si="22" ref="T46:V47">SUM(E46,H46,K46,N46,Q46+B46)</f>
        <v>3450</v>
      </c>
      <c r="U46" s="445">
        <f t="shared" si="22"/>
        <v>1150</v>
      </c>
      <c r="V46" s="445">
        <f t="shared" si="22"/>
        <v>915</v>
      </c>
    </row>
    <row r="47" spans="1:22" s="170" customFormat="1" ht="15.75" customHeight="1">
      <c r="A47" s="85" t="s">
        <v>276</v>
      </c>
      <c r="B47" s="445">
        <v>0</v>
      </c>
      <c r="C47" s="445">
        <v>0</v>
      </c>
      <c r="D47" s="445">
        <v>0</v>
      </c>
      <c r="E47" s="445">
        <v>0</v>
      </c>
      <c r="F47" s="445">
        <v>0</v>
      </c>
      <c r="G47" s="445">
        <v>0</v>
      </c>
      <c r="H47" s="445">
        <v>0</v>
      </c>
      <c r="I47" s="445">
        <v>0</v>
      </c>
      <c r="J47" s="445">
        <v>0</v>
      </c>
      <c r="K47" s="445">
        <v>310</v>
      </c>
      <c r="L47" s="445">
        <v>110</v>
      </c>
      <c r="M47" s="445">
        <v>0</v>
      </c>
      <c r="N47" s="445">
        <v>0</v>
      </c>
      <c r="O47" s="445">
        <v>0</v>
      </c>
      <c r="P47" s="445">
        <v>0</v>
      </c>
      <c r="Q47" s="445">
        <v>200</v>
      </c>
      <c r="R47" s="445">
        <v>20</v>
      </c>
      <c r="S47" s="480">
        <v>20</v>
      </c>
      <c r="T47" s="446">
        <f t="shared" si="22"/>
        <v>510</v>
      </c>
      <c r="U47" s="445">
        <f t="shared" si="22"/>
        <v>130</v>
      </c>
      <c r="V47" s="445">
        <f t="shared" si="22"/>
        <v>20</v>
      </c>
    </row>
    <row r="48" spans="1:22" s="170" customFormat="1" ht="15.75" customHeight="1">
      <c r="A48" s="450">
        <v>522</v>
      </c>
      <c r="B48" s="452">
        <f>SUM(B46:B47)</f>
        <v>0</v>
      </c>
      <c r="C48" s="452">
        <f>SUM(C46:C47)</f>
        <v>0</v>
      </c>
      <c r="D48" s="452">
        <f>SUM(D46:D47)</f>
        <v>0</v>
      </c>
      <c r="E48" s="452">
        <f aca="true" t="shared" si="23" ref="E48:S48">SUM(E46,E47)</f>
        <v>0</v>
      </c>
      <c r="F48" s="452">
        <f t="shared" si="23"/>
        <v>0</v>
      </c>
      <c r="G48" s="452">
        <f t="shared" si="23"/>
        <v>0</v>
      </c>
      <c r="H48" s="452">
        <f t="shared" si="23"/>
        <v>0</v>
      </c>
      <c r="I48" s="452">
        <f t="shared" si="23"/>
        <v>0</v>
      </c>
      <c r="J48" s="452">
        <f t="shared" si="23"/>
        <v>0</v>
      </c>
      <c r="K48" s="452">
        <f t="shared" si="23"/>
        <v>2060</v>
      </c>
      <c r="L48" s="452">
        <f t="shared" si="23"/>
        <v>860</v>
      </c>
      <c r="M48" s="452">
        <f t="shared" si="23"/>
        <v>715</v>
      </c>
      <c r="N48" s="452">
        <f t="shared" si="23"/>
        <v>0</v>
      </c>
      <c r="O48" s="452">
        <f t="shared" si="23"/>
        <v>0</v>
      </c>
      <c r="P48" s="452">
        <f t="shared" si="23"/>
        <v>0</v>
      </c>
      <c r="Q48" s="452">
        <f t="shared" si="23"/>
        <v>1900</v>
      </c>
      <c r="R48" s="452">
        <f t="shared" si="23"/>
        <v>420</v>
      </c>
      <c r="S48" s="454">
        <f t="shared" si="23"/>
        <v>220</v>
      </c>
      <c r="T48" s="451">
        <f>SUM(T46,T47)</f>
        <v>3960</v>
      </c>
      <c r="U48" s="452">
        <f>SUM(U46,U47)</f>
        <v>1280</v>
      </c>
      <c r="V48" s="452">
        <f>SUM(V46,V47)</f>
        <v>935</v>
      </c>
    </row>
    <row r="49" spans="1:22" s="170" customFormat="1" ht="15.75" customHeight="1">
      <c r="A49" s="85" t="s">
        <v>277</v>
      </c>
      <c r="B49" s="445">
        <v>0</v>
      </c>
      <c r="C49" s="445">
        <v>0</v>
      </c>
      <c r="D49" s="445">
        <v>0</v>
      </c>
      <c r="E49" s="445">
        <v>0</v>
      </c>
      <c r="F49" s="445">
        <v>0</v>
      </c>
      <c r="G49" s="445">
        <v>0</v>
      </c>
      <c r="H49" s="445">
        <v>0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80">
        <v>0</v>
      </c>
      <c r="T49" s="446">
        <f>SUM(E49,H49,K49,N49,Q49+B49)</f>
        <v>0</v>
      </c>
      <c r="U49" s="445">
        <f>SUM(F49,I49,L49,O49,R49+C49)</f>
        <v>0</v>
      </c>
      <c r="V49" s="445">
        <f>SUM(G49,J49,M49,P49,S49+D49)</f>
        <v>0</v>
      </c>
    </row>
    <row r="50" spans="1:22" s="170" customFormat="1" ht="15.75" customHeight="1">
      <c r="A50" s="450">
        <v>533</v>
      </c>
      <c r="B50" s="452">
        <f>SUM(B49)</f>
        <v>0</v>
      </c>
      <c r="C50" s="452">
        <f>SUM(C49)</f>
        <v>0</v>
      </c>
      <c r="D50" s="452">
        <f>SUM(D49)</f>
        <v>0</v>
      </c>
      <c r="E50" s="452">
        <f aca="true" t="shared" si="24" ref="E50:S50">SUM(E49)</f>
        <v>0</v>
      </c>
      <c r="F50" s="452">
        <f t="shared" si="24"/>
        <v>0</v>
      </c>
      <c r="G50" s="452">
        <f t="shared" si="24"/>
        <v>0</v>
      </c>
      <c r="H50" s="452">
        <f t="shared" si="24"/>
        <v>0</v>
      </c>
      <c r="I50" s="452">
        <f t="shared" si="24"/>
        <v>0</v>
      </c>
      <c r="J50" s="452">
        <f t="shared" si="24"/>
        <v>0</v>
      </c>
      <c r="K50" s="452">
        <f t="shared" si="24"/>
        <v>0</v>
      </c>
      <c r="L50" s="452">
        <f t="shared" si="24"/>
        <v>0</v>
      </c>
      <c r="M50" s="452">
        <f t="shared" si="24"/>
        <v>0</v>
      </c>
      <c r="N50" s="452">
        <f t="shared" si="24"/>
        <v>0</v>
      </c>
      <c r="O50" s="452">
        <f t="shared" si="24"/>
        <v>0</v>
      </c>
      <c r="P50" s="452">
        <f t="shared" si="24"/>
        <v>0</v>
      </c>
      <c r="Q50" s="452">
        <f t="shared" si="24"/>
        <v>0</v>
      </c>
      <c r="R50" s="452">
        <f t="shared" si="24"/>
        <v>0</v>
      </c>
      <c r="S50" s="454">
        <f t="shared" si="24"/>
        <v>0</v>
      </c>
      <c r="T50" s="451">
        <f>SUM(T49)</f>
        <v>0</v>
      </c>
      <c r="U50" s="452">
        <f>SUM(U49)</f>
        <v>0</v>
      </c>
      <c r="V50" s="452">
        <f>SUM(V49)</f>
        <v>0</v>
      </c>
    </row>
    <row r="51" spans="1:22" s="170" customFormat="1" ht="15.75" customHeight="1">
      <c r="A51" s="85" t="s">
        <v>73</v>
      </c>
      <c r="B51" s="445">
        <v>0</v>
      </c>
      <c r="C51" s="445">
        <v>0</v>
      </c>
      <c r="D51" s="445">
        <v>0</v>
      </c>
      <c r="E51" s="445">
        <v>0</v>
      </c>
      <c r="F51" s="10">
        <v>0</v>
      </c>
      <c r="G51" s="10">
        <v>0</v>
      </c>
      <c r="H51" s="445">
        <v>0</v>
      </c>
      <c r="I51" s="445">
        <v>0</v>
      </c>
      <c r="J51" s="445">
        <v>0</v>
      </c>
      <c r="K51" s="445">
        <v>100</v>
      </c>
      <c r="L51" s="10">
        <v>100</v>
      </c>
      <c r="M51" s="10">
        <v>41</v>
      </c>
      <c r="N51" s="445">
        <v>0</v>
      </c>
      <c r="O51" s="445">
        <v>0</v>
      </c>
      <c r="P51" s="445">
        <v>0</v>
      </c>
      <c r="Q51" s="445">
        <v>0</v>
      </c>
      <c r="R51" s="445">
        <v>0</v>
      </c>
      <c r="S51" s="480">
        <v>0</v>
      </c>
      <c r="T51" s="446">
        <f>SUM(E51,H51,K51,N51,Q51+B51)</f>
        <v>100</v>
      </c>
      <c r="U51" s="445">
        <f>SUM(F51,I51,L51,O51,R51+C51)</f>
        <v>100</v>
      </c>
      <c r="V51" s="445">
        <f>SUM(G51,J51,M51,P51,S51+D51)</f>
        <v>41</v>
      </c>
    </row>
    <row r="52" spans="1:22" s="170" customFormat="1" ht="15.75" customHeight="1">
      <c r="A52" s="85" t="s">
        <v>278</v>
      </c>
      <c r="B52" s="445">
        <v>0</v>
      </c>
      <c r="C52" s="445">
        <v>0</v>
      </c>
      <c r="D52" s="445">
        <v>0</v>
      </c>
      <c r="E52" s="445">
        <v>0</v>
      </c>
      <c r="F52" s="10">
        <v>0</v>
      </c>
      <c r="G52" s="10">
        <v>0</v>
      </c>
      <c r="H52" s="445">
        <v>0</v>
      </c>
      <c r="I52" s="10">
        <v>0</v>
      </c>
      <c r="J52" s="10">
        <v>0</v>
      </c>
      <c r="K52" s="445">
        <v>0</v>
      </c>
      <c r="L52" s="10">
        <v>0</v>
      </c>
      <c r="M52" s="10">
        <v>0</v>
      </c>
      <c r="N52" s="445">
        <v>0</v>
      </c>
      <c r="O52" s="445">
        <v>0</v>
      </c>
      <c r="P52" s="445">
        <v>0</v>
      </c>
      <c r="Q52" s="445">
        <v>0</v>
      </c>
      <c r="R52" s="445">
        <v>156</v>
      </c>
      <c r="S52" s="472">
        <v>155.8</v>
      </c>
      <c r="T52" s="483">
        <v>0</v>
      </c>
      <c r="U52" s="445">
        <f>SUM(F52,I52,L52,O52,R52+C52)</f>
        <v>156</v>
      </c>
      <c r="V52" s="445">
        <f>SUM(G52,J52,M52,P52,S52+D52)</f>
        <v>155.8</v>
      </c>
    </row>
    <row r="53" spans="1:22" s="170" customFormat="1" ht="15.75" customHeight="1">
      <c r="A53" s="450">
        <v>549</v>
      </c>
      <c r="B53" s="452">
        <f>SUM(B51:B52)</f>
        <v>0</v>
      </c>
      <c r="C53" s="452">
        <f>SUM(C51:C52)</f>
        <v>0</v>
      </c>
      <c r="D53" s="452">
        <f>SUM(D51:D52)</f>
        <v>0</v>
      </c>
      <c r="E53" s="452">
        <f aca="true" t="shared" si="25" ref="E53:V53">SUM(E51,E52)</f>
        <v>0</v>
      </c>
      <c r="F53" s="452">
        <f t="shared" si="25"/>
        <v>0</v>
      </c>
      <c r="G53" s="452">
        <f t="shared" si="25"/>
        <v>0</v>
      </c>
      <c r="H53" s="452">
        <f t="shared" si="25"/>
        <v>0</v>
      </c>
      <c r="I53" s="452">
        <f t="shared" si="25"/>
        <v>0</v>
      </c>
      <c r="J53" s="452">
        <f t="shared" si="25"/>
        <v>0</v>
      </c>
      <c r="K53" s="452">
        <f t="shared" si="25"/>
        <v>100</v>
      </c>
      <c r="L53" s="452">
        <f t="shared" si="25"/>
        <v>100</v>
      </c>
      <c r="M53" s="452">
        <f t="shared" si="25"/>
        <v>41</v>
      </c>
      <c r="N53" s="452">
        <f t="shared" si="25"/>
        <v>0</v>
      </c>
      <c r="O53" s="452">
        <f t="shared" si="25"/>
        <v>0</v>
      </c>
      <c r="P53" s="452">
        <f t="shared" si="25"/>
        <v>0</v>
      </c>
      <c r="Q53" s="452">
        <f t="shared" si="25"/>
        <v>0</v>
      </c>
      <c r="R53" s="452">
        <v>156</v>
      </c>
      <c r="S53" s="454">
        <f t="shared" si="25"/>
        <v>155.8</v>
      </c>
      <c r="T53" s="451">
        <f t="shared" si="25"/>
        <v>100</v>
      </c>
      <c r="U53" s="452">
        <f t="shared" si="25"/>
        <v>256</v>
      </c>
      <c r="V53" s="452">
        <f t="shared" si="25"/>
        <v>196.8</v>
      </c>
    </row>
    <row r="54" spans="1:22" s="170" customFormat="1" ht="15.75" customHeight="1">
      <c r="A54" s="85" t="s">
        <v>415</v>
      </c>
      <c r="B54" s="445">
        <v>0</v>
      </c>
      <c r="C54" s="445">
        <v>0</v>
      </c>
      <c r="D54" s="445">
        <v>0</v>
      </c>
      <c r="E54" s="445">
        <v>0</v>
      </c>
      <c r="F54" s="10">
        <v>2</v>
      </c>
      <c r="G54" s="10">
        <v>1.8</v>
      </c>
      <c r="H54" s="445">
        <v>0</v>
      </c>
      <c r="I54" s="10">
        <v>0</v>
      </c>
      <c r="J54" s="10">
        <v>0</v>
      </c>
      <c r="K54" s="445">
        <v>0</v>
      </c>
      <c r="L54" s="10">
        <v>0</v>
      </c>
      <c r="M54" s="10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72">
        <v>0</v>
      </c>
      <c r="T54" s="483">
        <v>0</v>
      </c>
      <c r="U54" s="445">
        <f>SUM(F54,I54,L54,O54,R54+C54)</f>
        <v>2</v>
      </c>
      <c r="V54" s="445">
        <f>SUM(G54,J54,M54,P54,S54+D54)</f>
        <v>1.8</v>
      </c>
    </row>
    <row r="55" spans="1:22" s="170" customFormat="1" ht="15.75" customHeight="1">
      <c r="A55" s="450">
        <v>551</v>
      </c>
      <c r="B55" s="452">
        <f>SUM(B53:B54)</f>
        <v>0</v>
      </c>
      <c r="C55" s="452">
        <f>SUM(C53:C54)</f>
        <v>0</v>
      </c>
      <c r="D55" s="452">
        <f>SUM(D53:D54)</f>
        <v>0</v>
      </c>
      <c r="E55" s="452">
        <f aca="true" t="shared" si="26" ref="E55:J55">SUM(E53,E54)</f>
        <v>0</v>
      </c>
      <c r="F55" s="452">
        <f t="shared" si="26"/>
        <v>2</v>
      </c>
      <c r="G55" s="452">
        <f t="shared" si="26"/>
        <v>1.8</v>
      </c>
      <c r="H55" s="452">
        <f t="shared" si="26"/>
        <v>0</v>
      </c>
      <c r="I55" s="452">
        <f t="shared" si="26"/>
        <v>0</v>
      </c>
      <c r="J55" s="452">
        <f t="shared" si="26"/>
        <v>0</v>
      </c>
      <c r="K55" s="452">
        <f>SUM(K54)</f>
        <v>0</v>
      </c>
      <c r="L55" s="452">
        <f>SUM(L54)</f>
        <v>0</v>
      </c>
      <c r="M55" s="452">
        <f>SUM(M54)</f>
        <v>0</v>
      </c>
      <c r="N55" s="452">
        <f>SUM(N53,N54)</f>
        <v>0</v>
      </c>
      <c r="O55" s="452">
        <f>SUM(O53,O54)</f>
        <v>0</v>
      </c>
      <c r="P55" s="452">
        <f>SUM(P53,P54)</f>
        <v>0</v>
      </c>
      <c r="Q55" s="452">
        <f aca="true" t="shared" si="27" ref="Q55:V55">SUM(Q54)</f>
        <v>0</v>
      </c>
      <c r="R55" s="452">
        <f t="shared" si="27"/>
        <v>0</v>
      </c>
      <c r="S55" s="452">
        <f t="shared" si="27"/>
        <v>0</v>
      </c>
      <c r="T55" s="452">
        <f t="shared" si="27"/>
        <v>0</v>
      </c>
      <c r="U55" s="452">
        <f t="shared" si="27"/>
        <v>2</v>
      </c>
      <c r="V55" s="452">
        <f t="shared" si="27"/>
        <v>1.8</v>
      </c>
    </row>
    <row r="56" spans="1:22" s="170" customFormat="1" ht="15.75" customHeight="1">
      <c r="A56" s="85" t="s">
        <v>87</v>
      </c>
      <c r="B56" s="445">
        <v>0</v>
      </c>
      <c r="C56" s="445">
        <v>0</v>
      </c>
      <c r="D56" s="445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23">
        <v>0</v>
      </c>
      <c r="T56" s="446">
        <f aca="true" t="shared" si="28" ref="T56:V57">SUM(E56,H56,K56,N56,Q56+B56)</f>
        <v>0</v>
      </c>
      <c r="U56" s="445">
        <f t="shared" si="28"/>
        <v>0</v>
      </c>
      <c r="V56" s="445">
        <f t="shared" si="28"/>
        <v>0</v>
      </c>
    </row>
    <row r="57" spans="1:22" s="170" customFormat="1" ht="15.75" customHeight="1">
      <c r="A57" s="85" t="s">
        <v>281</v>
      </c>
      <c r="B57" s="445">
        <v>0</v>
      </c>
      <c r="C57" s="445">
        <v>0</v>
      </c>
      <c r="D57" s="445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23">
        <v>0</v>
      </c>
      <c r="T57" s="446">
        <f t="shared" si="28"/>
        <v>0</v>
      </c>
      <c r="U57" s="445">
        <f t="shared" si="28"/>
        <v>0</v>
      </c>
      <c r="V57" s="445">
        <f t="shared" si="28"/>
        <v>0</v>
      </c>
    </row>
    <row r="58" spans="1:22" s="170" customFormat="1" ht="15.75" customHeight="1" thickBot="1">
      <c r="A58" s="455">
        <v>612</v>
      </c>
      <c r="B58" s="473">
        <f>SUM(B56:B57)</f>
        <v>0</v>
      </c>
      <c r="C58" s="473">
        <f>SUM(C56:C57)</f>
        <v>0</v>
      </c>
      <c r="D58" s="473">
        <f>SUM(D56:D57)</f>
        <v>0</v>
      </c>
      <c r="E58" s="473">
        <f aca="true" t="shared" si="29" ref="E58:V58">SUM(E56,E57)</f>
        <v>0</v>
      </c>
      <c r="F58" s="473">
        <f t="shared" si="29"/>
        <v>0</v>
      </c>
      <c r="G58" s="473">
        <f t="shared" si="29"/>
        <v>0</v>
      </c>
      <c r="H58" s="473">
        <f t="shared" si="29"/>
        <v>0</v>
      </c>
      <c r="I58" s="473">
        <f t="shared" si="29"/>
        <v>0</v>
      </c>
      <c r="J58" s="473">
        <f t="shared" si="29"/>
        <v>0</v>
      </c>
      <c r="K58" s="473">
        <f t="shared" si="29"/>
        <v>0</v>
      </c>
      <c r="L58" s="473">
        <f t="shared" si="29"/>
        <v>0</v>
      </c>
      <c r="M58" s="473">
        <f t="shared" si="29"/>
        <v>0</v>
      </c>
      <c r="N58" s="473">
        <f t="shared" si="29"/>
        <v>0</v>
      </c>
      <c r="O58" s="473">
        <f t="shared" si="29"/>
        <v>0</v>
      </c>
      <c r="P58" s="473">
        <f t="shared" si="29"/>
        <v>0</v>
      </c>
      <c r="Q58" s="473">
        <f t="shared" si="29"/>
        <v>0</v>
      </c>
      <c r="R58" s="473">
        <f t="shared" si="29"/>
        <v>0</v>
      </c>
      <c r="S58" s="479">
        <f t="shared" si="29"/>
        <v>0</v>
      </c>
      <c r="T58" s="484">
        <f t="shared" si="29"/>
        <v>0</v>
      </c>
      <c r="U58" s="473">
        <f t="shared" si="29"/>
        <v>0</v>
      </c>
      <c r="V58" s="473">
        <f t="shared" si="29"/>
        <v>0</v>
      </c>
    </row>
    <row r="59" spans="1:22" s="170" customFormat="1" ht="25.5" customHeight="1">
      <c r="A59" s="133" t="s">
        <v>20</v>
      </c>
      <c r="B59" s="485">
        <f>B33+B37+B40+B42+B45+B48+B50+B53+B55+B58</f>
        <v>0</v>
      </c>
      <c r="C59" s="485">
        <f>C33+C37+C40+C42+C45+C48+C50+C53+C58</f>
        <v>0</v>
      </c>
      <c r="D59" s="485">
        <f>D33+D37+D40+D42+D45+D48+D50+D53+D58</f>
        <v>0</v>
      </c>
      <c r="E59" s="485">
        <f aca="true" t="shared" si="30" ref="E59:V59">E33+E37+E40+E42+E45+E48+E50+E53+E55+E58</f>
        <v>0</v>
      </c>
      <c r="F59" s="485">
        <f t="shared" si="30"/>
        <v>676.9</v>
      </c>
      <c r="G59" s="485">
        <f t="shared" si="30"/>
        <v>622.5</v>
      </c>
      <c r="H59" s="485">
        <f t="shared" si="30"/>
        <v>0</v>
      </c>
      <c r="I59" s="485">
        <f t="shared" si="30"/>
        <v>0</v>
      </c>
      <c r="J59" s="485">
        <f t="shared" si="30"/>
        <v>0</v>
      </c>
      <c r="K59" s="485">
        <f t="shared" si="30"/>
        <v>8525</v>
      </c>
      <c r="L59" s="485">
        <f t="shared" si="30"/>
        <v>12743.1</v>
      </c>
      <c r="M59" s="485">
        <f t="shared" si="30"/>
        <v>10495.800000000001</v>
      </c>
      <c r="N59" s="485">
        <f t="shared" si="30"/>
        <v>7500</v>
      </c>
      <c r="O59" s="485">
        <f t="shared" si="30"/>
        <v>7500</v>
      </c>
      <c r="P59" s="485">
        <f t="shared" si="30"/>
        <v>7354.1</v>
      </c>
      <c r="Q59" s="485">
        <f t="shared" si="30"/>
        <v>2200</v>
      </c>
      <c r="R59" s="485">
        <f t="shared" si="30"/>
        <v>2287.7</v>
      </c>
      <c r="S59" s="485">
        <f t="shared" si="30"/>
        <v>2047.3</v>
      </c>
      <c r="T59" s="485">
        <f t="shared" si="30"/>
        <v>18225</v>
      </c>
      <c r="U59" s="485">
        <f t="shared" si="30"/>
        <v>23207.699999999997</v>
      </c>
      <c r="V59" s="485">
        <f t="shared" si="30"/>
        <v>20519.699999999997</v>
      </c>
    </row>
    <row r="60" s="170" customFormat="1" ht="15"/>
    <row r="61" s="170" customFormat="1" ht="15"/>
    <row r="62" s="170" customFormat="1" ht="15"/>
    <row r="63" s="170" customFormat="1" ht="15"/>
    <row r="64" s="170" customFormat="1" ht="15"/>
  </sheetData>
  <sheetProtection password="CF7A" sheet="1"/>
  <mergeCells count="68">
    <mergeCell ref="J7:L7"/>
    <mergeCell ref="P12:R13"/>
    <mergeCell ref="S12:U13"/>
    <mergeCell ref="J9:L10"/>
    <mergeCell ref="M9:M10"/>
    <mergeCell ref="N9:N10"/>
    <mergeCell ref="O9:O10"/>
    <mergeCell ref="P9:P10"/>
    <mergeCell ref="Q9:Q10"/>
    <mergeCell ref="R9:R10"/>
    <mergeCell ref="U9:U10"/>
    <mergeCell ref="S9:S10"/>
    <mergeCell ref="U18:U19"/>
    <mergeCell ref="L17:O17"/>
    <mergeCell ref="L18:O19"/>
    <mergeCell ref="P18:P19"/>
    <mergeCell ref="Q18:Q19"/>
    <mergeCell ref="R18:R19"/>
    <mergeCell ref="S18:S19"/>
    <mergeCell ref="T18:T19"/>
    <mergeCell ref="T9:T10"/>
    <mergeCell ref="U1:V1"/>
    <mergeCell ref="A1:T1"/>
    <mergeCell ref="A2:A4"/>
    <mergeCell ref="S2:U3"/>
    <mergeCell ref="J2:L4"/>
    <mergeCell ref="M2:O2"/>
    <mergeCell ref="P2:R2"/>
    <mergeCell ref="M3:O3"/>
    <mergeCell ref="J8:L8"/>
    <mergeCell ref="O22:Q22"/>
    <mergeCell ref="A28:A30"/>
    <mergeCell ref="H28:J28"/>
    <mergeCell ref="H29:J29"/>
    <mergeCell ref="E28:G28"/>
    <mergeCell ref="E29:G29"/>
    <mergeCell ref="B28:D28"/>
    <mergeCell ref="B29:D29"/>
    <mergeCell ref="K29:M29"/>
    <mergeCell ref="K28:M28"/>
    <mergeCell ref="K21:K23"/>
    <mergeCell ref="B19:D19"/>
    <mergeCell ref="E19:G19"/>
    <mergeCell ref="J5:L5"/>
    <mergeCell ref="L12:O14"/>
    <mergeCell ref="T28:V29"/>
    <mergeCell ref="Q28:S28"/>
    <mergeCell ref="Q29:S29"/>
    <mergeCell ref="N28:P28"/>
    <mergeCell ref="N29:P29"/>
    <mergeCell ref="A16:A17"/>
    <mergeCell ref="B2:D2"/>
    <mergeCell ref="E16:E17"/>
    <mergeCell ref="F16:F17"/>
    <mergeCell ref="A19:A21"/>
    <mergeCell ref="B3:D3"/>
    <mergeCell ref="E2:G3"/>
    <mergeCell ref="B20:D20"/>
    <mergeCell ref="O21:Q21"/>
    <mergeCell ref="P3:R3"/>
    <mergeCell ref="J6:L6"/>
    <mergeCell ref="B16:B17"/>
    <mergeCell ref="C16:C17"/>
    <mergeCell ref="D16:D17"/>
    <mergeCell ref="H19:J20"/>
    <mergeCell ref="E20:G20"/>
    <mergeCell ref="L20:N21"/>
    <mergeCell ref="G16:G17"/>
  </mergeCells>
  <printOptions horizontalCentered="1"/>
  <pageMargins left="0.3937007874015748" right="0.15748031496062992" top="0.15748031496062992" bottom="0.16" header="0.15748031496062992" footer="0.17"/>
  <pageSetup horizontalDpi="300" verticalDpi="300" orientation="landscape" paperSize="9" scale="64" r:id="rId1"/>
  <headerFooter alignWithMargins="0">
    <oddFooter>&amp;L&amp;"Times New Roman,Obyčejné"
Rozbor za rok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23.25390625" style="188" customWidth="1"/>
    <col min="2" max="10" width="9.00390625" style="188" customWidth="1"/>
    <col min="11" max="16384" width="9.125" style="188" customWidth="1"/>
  </cols>
  <sheetData>
    <row r="1" spans="1:10" ht="40.5" customHeight="1">
      <c r="A1" s="1070" t="s">
        <v>416</v>
      </c>
      <c r="B1" s="934"/>
      <c r="C1" s="934"/>
      <c r="D1" s="934"/>
      <c r="E1" s="934"/>
      <c r="F1" s="934"/>
      <c r="G1" s="934"/>
      <c r="H1" s="934"/>
      <c r="I1" s="1071" t="s">
        <v>471</v>
      </c>
      <c r="J1" s="861"/>
    </row>
    <row r="2" spans="1:10" ht="22.5" customHeight="1">
      <c r="A2" s="1072" t="s">
        <v>155</v>
      </c>
      <c r="B2" s="1074" t="s">
        <v>56</v>
      </c>
      <c r="C2" s="985"/>
      <c r="D2" s="985"/>
      <c r="E2" s="1065" t="s">
        <v>232</v>
      </c>
      <c r="F2" s="1066"/>
      <c r="G2" s="1066"/>
      <c r="H2" s="1075" t="s">
        <v>4</v>
      </c>
      <c r="I2" s="985"/>
      <c r="J2" s="985"/>
    </row>
    <row r="3" spans="1:10" ht="22.5" customHeight="1">
      <c r="A3" s="1073"/>
      <c r="B3" s="1077" t="s">
        <v>95</v>
      </c>
      <c r="C3" s="985"/>
      <c r="D3" s="985"/>
      <c r="E3" s="1067" t="s">
        <v>238</v>
      </c>
      <c r="F3" s="1068"/>
      <c r="G3" s="1069"/>
      <c r="H3" s="1076"/>
      <c r="I3" s="985"/>
      <c r="J3" s="985"/>
    </row>
    <row r="4" spans="1:10" ht="13.5" customHeight="1">
      <c r="A4" s="1073"/>
      <c r="B4" s="487" t="s">
        <v>5</v>
      </c>
      <c r="C4" s="487" t="s">
        <v>6</v>
      </c>
      <c r="D4" s="487" t="s">
        <v>0</v>
      </c>
      <c r="E4" s="487" t="s">
        <v>5</v>
      </c>
      <c r="F4" s="487" t="s">
        <v>6</v>
      </c>
      <c r="G4" s="488" t="s">
        <v>0</v>
      </c>
      <c r="H4" s="486" t="s">
        <v>5</v>
      </c>
      <c r="I4" s="487" t="s">
        <v>6</v>
      </c>
      <c r="J4" s="487" t="s">
        <v>0</v>
      </c>
    </row>
    <row r="5" spans="1:10" ht="12" customHeight="1">
      <c r="A5" s="489" t="s">
        <v>118</v>
      </c>
      <c r="B5" s="354">
        <v>0</v>
      </c>
      <c r="C5" s="354">
        <v>0</v>
      </c>
      <c r="D5" s="354">
        <v>0</v>
      </c>
      <c r="E5" s="354">
        <v>0</v>
      </c>
      <c r="F5" s="354">
        <v>0</v>
      </c>
      <c r="G5" s="490">
        <v>0</v>
      </c>
      <c r="H5" s="491">
        <f aca="true" t="shared" si="0" ref="H5:H15">B5+E5</f>
        <v>0</v>
      </c>
      <c r="I5" s="492">
        <f aca="true" t="shared" si="1" ref="I5:J26">C5+F5</f>
        <v>0</v>
      </c>
      <c r="J5" s="492">
        <f>D5+G5</f>
        <v>0</v>
      </c>
    </row>
    <row r="6" spans="1:10" ht="12" customHeight="1">
      <c r="A6" s="489" t="s">
        <v>101</v>
      </c>
      <c r="B6" s="354">
        <v>1200</v>
      </c>
      <c r="C6" s="354">
        <v>748.7</v>
      </c>
      <c r="D6" s="354">
        <v>541.3</v>
      </c>
      <c r="E6" s="354">
        <v>30</v>
      </c>
      <c r="F6" s="354">
        <v>30</v>
      </c>
      <c r="G6" s="490">
        <v>8.4</v>
      </c>
      <c r="H6" s="491">
        <f t="shared" si="0"/>
        <v>1230</v>
      </c>
      <c r="I6" s="492">
        <f t="shared" si="1"/>
        <v>778.7</v>
      </c>
      <c r="J6" s="492">
        <f>D6+G6</f>
        <v>549.6999999999999</v>
      </c>
    </row>
    <row r="7" spans="1:10" ht="12" customHeight="1">
      <c r="A7" s="493" t="s">
        <v>172</v>
      </c>
      <c r="B7" s="354">
        <v>60</v>
      </c>
      <c r="C7" s="354">
        <v>60</v>
      </c>
      <c r="D7" s="354">
        <v>0</v>
      </c>
      <c r="E7" s="354">
        <v>20</v>
      </c>
      <c r="F7" s="494">
        <v>20</v>
      </c>
      <c r="G7" s="490">
        <v>0</v>
      </c>
      <c r="H7" s="491">
        <f t="shared" si="0"/>
        <v>80</v>
      </c>
      <c r="I7" s="492">
        <f t="shared" si="1"/>
        <v>80</v>
      </c>
      <c r="J7" s="492">
        <f>D7+G7</f>
        <v>0</v>
      </c>
    </row>
    <row r="8" spans="1:10" ht="12" customHeight="1">
      <c r="A8" s="495">
        <v>513</v>
      </c>
      <c r="B8" s="496">
        <f aca="true" t="shared" si="2" ref="B8:G8">SUM(B5:B7)</f>
        <v>1260</v>
      </c>
      <c r="C8" s="496">
        <f t="shared" si="2"/>
        <v>808.7</v>
      </c>
      <c r="D8" s="496">
        <f t="shared" si="2"/>
        <v>541.3</v>
      </c>
      <c r="E8" s="496">
        <f t="shared" si="2"/>
        <v>50</v>
      </c>
      <c r="F8" s="496">
        <f t="shared" si="2"/>
        <v>50</v>
      </c>
      <c r="G8" s="497">
        <f t="shared" si="2"/>
        <v>8.4</v>
      </c>
      <c r="H8" s="498">
        <f t="shared" si="0"/>
        <v>1310</v>
      </c>
      <c r="I8" s="499">
        <f t="shared" si="1"/>
        <v>858.7</v>
      </c>
      <c r="J8" s="499">
        <f t="shared" si="1"/>
        <v>549.6999999999999</v>
      </c>
    </row>
    <row r="9" spans="1:10" ht="12" customHeight="1">
      <c r="A9" s="493" t="s">
        <v>18</v>
      </c>
      <c r="B9" s="354">
        <v>0</v>
      </c>
      <c r="C9" s="354">
        <v>0</v>
      </c>
      <c r="D9" s="354">
        <v>0</v>
      </c>
      <c r="E9" s="492">
        <v>0</v>
      </c>
      <c r="F9" s="492">
        <v>0</v>
      </c>
      <c r="G9" s="500">
        <v>0</v>
      </c>
      <c r="H9" s="491">
        <f t="shared" si="0"/>
        <v>0</v>
      </c>
      <c r="I9" s="501">
        <f t="shared" si="1"/>
        <v>0</v>
      </c>
      <c r="J9" s="492">
        <f>D9+G9</f>
        <v>0</v>
      </c>
    </row>
    <row r="10" spans="1:10" ht="12" customHeight="1">
      <c r="A10" s="493" t="s">
        <v>230</v>
      </c>
      <c r="B10" s="354">
        <v>80</v>
      </c>
      <c r="C10" s="354">
        <v>80</v>
      </c>
      <c r="D10" s="354">
        <v>78</v>
      </c>
      <c r="E10" s="492">
        <v>0</v>
      </c>
      <c r="F10" s="492">
        <v>0</v>
      </c>
      <c r="G10" s="500">
        <v>0</v>
      </c>
      <c r="H10" s="491">
        <f t="shared" si="0"/>
        <v>80</v>
      </c>
      <c r="I10" s="501">
        <f t="shared" si="1"/>
        <v>80</v>
      </c>
      <c r="J10" s="492">
        <f>D10+G10</f>
        <v>78</v>
      </c>
    </row>
    <row r="11" spans="1:10" ht="12" customHeight="1">
      <c r="A11" s="502" t="s">
        <v>32</v>
      </c>
      <c r="B11" s="354">
        <v>2700</v>
      </c>
      <c r="C11" s="354">
        <v>2700</v>
      </c>
      <c r="D11" s="354">
        <v>2677.3</v>
      </c>
      <c r="E11" s="492">
        <v>60</v>
      </c>
      <c r="F11" s="494">
        <v>60</v>
      </c>
      <c r="G11" s="494">
        <v>0</v>
      </c>
      <c r="H11" s="491">
        <f t="shared" si="0"/>
        <v>2760</v>
      </c>
      <c r="I11" s="501">
        <f t="shared" si="1"/>
        <v>2760</v>
      </c>
      <c r="J11" s="492">
        <f>D11+G11</f>
        <v>2677.3</v>
      </c>
    </row>
    <row r="12" spans="1:10" ht="12" customHeight="1">
      <c r="A12" s="495">
        <v>516</v>
      </c>
      <c r="B12" s="496">
        <f>SUM(B9:B11)</f>
        <v>2780</v>
      </c>
      <c r="C12" s="496">
        <f>SUM(C9,C10,C11)</f>
        <v>2780</v>
      </c>
      <c r="D12" s="496">
        <f>SUM(D9,D10,D11)</f>
        <v>2755.3</v>
      </c>
      <c r="E12" s="496">
        <f>SUM(E9,E10,E11)</f>
        <v>60</v>
      </c>
      <c r="F12" s="496">
        <f>SUM(F9,F10,F11)</f>
        <v>60</v>
      </c>
      <c r="G12" s="497">
        <f>SUM(G9,G10,G11)</f>
        <v>0</v>
      </c>
      <c r="H12" s="498">
        <f t="shared" si="0"/>
        <v>2840</v>
      </c>
      <c r="I12" s="499">
        <f t="shared" si="1"/>
        <v>2840</v>
      </c>
      <c r="J12" s="499">
        <f t="shared" si="1"/>
        <v>2755.3</v>
      </c>
    </row>
    <row r="13" spans="1:10" ht="12" customHeight="1">
      <c r="A13" s="502" t="s">
        <v>93</v>
      </c>
      <c r="B13" s="492">
        <v>0</v>
      </c>
      <c r="C13" s="354">
        <v>0</v>
      </c>
      <c r="D13" s="354">
        <v>0</v>
      </c>
      <c r="E13" s="492">
        <v>0</v>
      </c>
      <c r="F13" s="492">
        <v>0</v>
      </c>
      <c r="G13" s="500">
        <v>0</v>
      </c>
      <c r="H13" s="491">
        <f t="shared" si="0"/>
        <v>0</v>
      </c>
      <c r="I13" s="501">
        <f t="shared" si="1"/>
        <v>0</v>
      </c>
      <c r="J13" s="492">
        <f>D13+G13</f>
        <v>0</v>
      </c>
    </row>
    <row r="14" spans="1:10" ht="12" customHeight="1">
      <c r="A14" s="502" t="s">
        <v>251</v>
      </c>
      <c r="B14" s="492">
        <v>0</v>
      </c>
      <c r="C14" s="354">
        <v>51.3</v>
      </c>
      <c r="D14" s="354">
        <v>51.1</v>
      </c>
      <c r="E14" s="492">
        <v>0</v>
      </c>
      <c r="F14" s="492">
        <v>0</v>
      </c>
      <c r="G14" s="500">
        <v>0</v>
      </c>
      <c r="H14" s="491">
        <f t="shared" si="0"/>
        <v>0</v>
      </c>
      <c r="I14" s="501">
        <f t="shared" si="1"/>
        <v>51.3</v>
      </c>
      <c r="J14" s="492">
        <f>D14+G14</f>
        <v>51.1</v>
      </c>
    </row>
    <row r="15" spans="1:10" ht="12" customHeight="1">
      <c r="A15" s="502" t="s">
        <v>82</v>
      </c>
      <c r="B15" s="492">
        <v>0</v>
      </c>
      <c r="C15" s="354">
        <v>0</v>
      </c>
      <c r="D15" s="354">
        <v>0</v>
      </c>
      <c r="E15" s="492">
        <v>50</v>
      </c>
      <c r="F15" s="494">
        <v>50</v>
      </c>
      <c r="G15" s="494">
        <v>0</v>
      </c>
      <c r="H15" s="491">
        <f t="shared" si="0"/>
        <v>50</v>
      </c>
      <c r="I15" s="501">
        <f t="shared" si="1"/>
        <v>50</v>
      </c>
      <c r="J15" s="492">
        <f>D15+G15</f>
        <v>0</v>
      </c>
    </row>
    <row r="16" spans="1:10" ht="12" customHeight="1">
      <c r="A16" s="495">
        <v>517</v>
      </c>
      <c r="B16" s="496">
        <f>SUM(B13,B14,B15)</f>
        <v>0</v>
      </c>
      <c r="C16" s="496">
        <f>SUM(C13,C14,C15)</f>
        <v>51.3</v>
      </c>
      <c r="D16" s="496">
        <f>SUM(D13,D14,D15)</f>
        <v>51.1</v>
      </c>
      <c r="E16" s="496">
        <f>SUM(E13,E15)</f>
        <v>50</v>
      </c>
      <c r="F16" s="496">
        <f>SUM(F13,F15)</f>
        <v>50</v>
      </c>
      <c r="G16" s="497">
        <f>SUM(G13,G15)</f>
        <v>0</v>
      </c>
      <c r="H16" s="503">
        <f>SUM(H13,H14,H15)</f>
        <v>50</v>
      </c>
      <c r="I16" s="496">
        <f>SUM(I13,I14,I15)</f>
        <v>101.3</v>
      </c>
      <c r="J16" s="499">
        <f t="shared" si="1"/>
        <v>51.1</v>
      </c>
    </row>
    <row r="17" spans="1:10" ht="12" customHeight="1">
      <c r="A17" s="504" t="s">
        <v>88</v>
      </c>
      <c r="B17" s="494">
        <v>0</v>
      </c>
      <c r="C17" s="494">
        <v>0</v>
      </c>
      <c r="D17" s="494">
        <v>0</v>
      </c>
      <c r="E17" s="494">
        <v>0</v>
      </c>
      <c r="F17" s="494">
        <v>0</v>
      </c>
      <c r="G17" s="505">
        <v>0</v>
      </c>
      <c r="H17" s="491">
        <f>B17+E17</f>
        <v>0</v>
      </c>
      <c r="I17" s="492">
        <f>C17+F17</f>
        <v>0</v>
      </c>
      <c r="J17" s="492">
        <f>D17+G17</f>
        <v>0</v>
      </c>
    </row>
    <row r="18" spans="1:10" ht="12" customHeight="1">
      <c r="A18" s="506">
        <v>519</v>
      </c>
      <c r="B18" s="496">
        <f>SUM(B15,B16,B17)</f>
        <v>0</v>
      </c>
      <c r="C18" s="496">
        <f>SUM(C17)</f>
        <v>0</v>
      </c>
      <c r="D18" s="496">
        <f>SUM(D17)</f>
        <v>0</v>
      </c>
      <c r="E18" s="496">
        <f>SUM(E17)</f>
        <v>0</v>
      </c>
      <c r="F18" s="496">
        <f>SUM(F17)</f>
        <v>0</v>
      </c>
      <c r="G18" s="497">
        <f>SUM(G17)</f>
        <v>0</v>
      </c>
      <c r="H18" s="503">
        <f>SUM(H15,H16,H17)</f>
        <v>100</v>
      </c>
      <c r="I18" s="496">
        <f>SUM(I17)</f>
        <v>0</v>
      </c>
      <c r="J18" s="499">
        <f t="shared" si="1"/>
        <v>0</v>
      </c>
    </row>
    <row r="19" spans="1:10" ht="12" customHeight="1">
      <c r="A19" s="502" t="s">
        <v>458</v>
      </c>
      <c r="B19" s="494">
        <v>50</v>
      </c>
      <c r="C19" s="354">
        <v>50</v>
      </c>
      <c r="D19" s="354">
        <v>50</v>
      </c>
      <c r="E19" s="354">
        <v>0</v>
      </c>
      <c r="F19" s="354">
        <v>0</v>
      </c>
      <c r="G19" s="490">
        <v>0</v>
      </c>
      <c r="H19" s="491">
        <f aca="true" t="shared" si="3" ref="H19:H26">B19+E19</f>
        <v>50</v>
      </c>
      <c r="I19" s="501">
        <f t="shared" si="1"/>
        <v>50</v>
      </c>
      <c r="J19" s="492">
        <f>D19+G19</f>
        <v>50</v>
      </c>
    </row>
    <row r="20" spans="1:10" ht="12" customHeight="1">
      <c r="A20" s="502" t="s">
        <v>284</v>
      </c>
      <c r="B20" s="494">
        <v>50</v>
      </c>
      <c r="C20" s="494">
        <v>50</v>
      </c>
      <c r="D20" s="354">
        <v>0</v>
      </c>
      <c r="E20" s="354">
        <v>0</v>
      </c>
      <c r="F20" s="354">
        <v>0</v>
      </c>
      <c r="G20" s="490">
        <v>0</v>
      </c>
      <c r="H20" s="491">
        <f t="shared" si="3"/>
        <v>50</v>
      </c>
      <c r="I20" s="501">
        <f t="shared" si="1"/>
        <v>50</v>
      </c>
      <c r="J20" s="492">
        <f t="shared" si="1"/>
        <v>0</v>
      </c>
    </row>
    <row r="21" spans="1:10" ht="12" customHeight="1">
      <c r="A21" s="507">
        <v>522</v>
      </c>
      <c r="B21" s="496">
        <f aca="true" t="shared" si="4" ref="B21:G21">SUM(B19:B20)</f>
        <v>100</v>
      </c>
      <c r="C21" s="496">
        <f t="shared" si="4"/>
        <v>100</v>
      </c>
      <c r="D21" s="496">
        <f t="shared" si="4"/>
        <v>50</v>
      </c>
      <c r="E21" s="496">
        <f t="shared" si="4"/>
        <v>0</v>
      </c>
      <c r="F21" s="496">
        <f t="shared" si="4"/>
        <v>0</v>
      </c>
      <c r="G21" s="497">
        <f t="shared" si="4"/>
        <v>0</v>
      </c>
      <c r="H21" s="498">
        <f t="shared" si="3"/>
        <v>100</v>
      </c>
      <c r="I21" s="499">
        <f t="shared" si="1"/>
        <v>100</v>
      </c>
      <c r="J21" s="499">
        <f t="shared" si="1"/>
        <v>50</v>
      </c>
    </row>
    <row r="22" spans="1:10" ht="12" customHeight="1">
      <c r="A22" s="508" t="s">
        <v>459</v>
      </c>
      <c r="B22" s="354">
        <v>40</v>
      </c>
      <c r="C22" s="492">
        <v>40</v>
      </c>
      <c r="D22" s="492">
        <v>19.9</v>
      </c>
      <c r="E22" s="354">
        <v>0</v>
      </c>
      <c r="F22" s="354">
        <v>0</v>
      </c>
      <c r="G22" s="490">
        <v>0</v>
      </c>
      <c r="H22" s="491">
        <f t="shared" si="3"/>
        <v>40</v>
      </c>
      <c r="I22" s="501">
        <f t="shared" si="1"/>
        <v>40</v>
      </c>
      <c r="J22" s="492">
        <f>D22+G22</f>
        <v>19.9</v>
      </c>
    </row>
    <row r="23" spans="1:10" ht="12" customHeight="1">
      <c r="A23" s="507" t="s">
        <v>231</v>
      </c>
      <c r="B23" s="496">
        <f aca="true" t="shared" si="5" ref="B23:G23">SUM(B22:B22)</f>
        <v>40</v>
      </c>
      <c r="C23" s="496">
        <f t="shared" si="5"/>
        <v>40</v>
      </c>
      <c r="D23" s="496">
        <f t="shared" si="5"/>
        <v>19.9</v>
      </c>
      <c r="E23" s="496">
        <f t="shared" si="5"/>
        <v>0</v>
      </c>
      <c r="F23" s="496">
        <f t="shared" si="5"/>
        <v>0</v>
      </c>
      <c r="G23" s="497">
        <f t="shared" si="5"/>
        <v>0</v>
      </c>
      <c r="H23" s="498">
        <f t="shared" si="3"/>
        <v>40</v>
      </c>
      <c r="I23" s="499">
        <f t="shared" si="1"/>
        <v>40</v>
      </c>
      <c r="J23" s="499">
        <f t="shared" si="1"/>
        <v>19.9</v>
      </c>
    </row>
    <row r="24" spans="1:10" ht="12" customHeight="1">
      <c r="A24" s="509" t="s">
        <v>163</v>
      </c>
      <c r="B24" s="492">
        <v>900</v>
      </c>
      <c r="C24" s="492">
        <v>0</v>
      </c>
      <c r="D24" s="510">
        <v>0</v>
      </c>
      <c r="E24" s="510">
        <v>0</v>
      </c>
      <c r="F24" s="510">
        <v>0</v>
      </c>
      <c r="G24" s="511">
        <v>0</v>
      </c>
      <c r="H24" s="491">
        <f>B24+E24</f>
        <v>900</v>
      </c>
      <c r="I24" s="501">
        <f>C24+F24</f>
        <v>0</v>
      </c>
      <c r="J24" s="492">
        <f>D24+G24</f>
        <v>0</v>
      </c>
    </row>
    <row r="25" spans="1:10" ht="12" customHeight="1">
      <c r="A25" s="509" t="s">
        <v>417</v>
      </c>
      <c r="B25" s="492">
        <v>0</v>
      </c>
      <c r="C25" s="492">
        <v>400</v>
      </c>
      <c r="D25" s="510">
        <v>400</v>
      </c>
      <c r="E25" s="510">
        <v>0</v>
      </c>
      <c r="F25" s="510">
        <v>0</v>
      </c>
      <c r="G25" s="511">
        <v>0</v>
      </c>
      <c r="H25" s="491">
        <f t="shared" si="3"/>
        <v>0</v>
      </c>
      <c r="I25" s="501">
        <f t="shared" si="1"/>
        <v>400</v>
      </c>
      <c r="J25" s="492">
        <f>D25+G25</f>
        <v>400</v>
      </c>
    </row>
    <row r="26" spans="1:10" ht="12" customHeight="1" thickBot="1">
      <c r="A26" s="512">
        <v>612</v>
      </c>
      <c r="B26" s="513">
        <f aca="true" t="shared" si="6" ref="B26:G26">SUM(B24,B25)</f>
        <v>900</v>
      </c>
      <c r="C26" s="513">
        <f t="shared" si="6"/>
        <v>400</v>
      </c>
      <c r="D26" s="513">
        <f t="shared" si="6"/>
        <v>400</v>
      </c>
      <c r="E26" s="513">
        <f t="shared" si="6"/>
        <v>0</v>
      </c>
      <c r="F26" s="513">
        <f t="shared" si="6"/>
        <v>0</v>
      </c>
      <c r="G26" s="514">
        <f t="shared" si="6"/>
        <v>0</v>
      </c>
      <c r="H26" s="515">
        <f t="shared" si="3"/>
        <v>900</v>
      </c>
      <c r="I26" s="516">
        <f t="shared" si="1"/>
        <v>400</v>
      </c>
      <c r="J26" s="516">
        <f t="shared" si="1"/>
        <v>400</v>
      </c>
    </row>
    <row r="27" spans="1:10" ht="30.75" customHeight="1">
      <c r="A27" s="517" t="s">
        <v>20</v>
      </c>
      <c r="B27" s="518">
        <f>SUM(B8,B12,B16,B21,B23,B26)</f>
        <v>5080</v>
      </c>
      <c r="C27" s="518">
        <f aca="true" t="shared" si="7" ref="C27:J27">SUM(C8,C12,C16,C21,C23,C26)</f>
        <v>4180</v>
      </c>
      <c r="D27" s="518">
        <f t="shared" si="7"/>
        <v>3817.6000000000004</v>
      </c>
      <c r="E27" s="518">
        <f t="shared" si="7"/>
        <v>160</v>
      </c>
      <c r="F27" s="518">
        <f t="shared" si="7"/>
        <v>160</v>
      </c>
      <c r="G27" s="518">
        <f t="shared" si="7"/>
        <v>8.4</v>
      </c>
      <c r="H27" s="519">
        <f t="shared" si="7"/>
        <v>5240</v>
      </c>
      <c r="I27" s="519">
        <f t="shared" si="7"/>
        <v>4340</v>
      </c>
      <c r="J27" s="519">
        <f t="shared" si="7"/>
        <v>3826</v>
      </c>
    </row>
    <row r="28" spans="1:10" ht="12.75">
      <c r="A28" s="200"/>
      <c r="B28" s="200"/>
      <c r="C28" s="200"/>
      <c r="D28" s="200"/>
      <c r="E28" s="200"/>
      <c r="F28" s="200"/>
      <c r="G28" s="200"/>
      <c r="H28" s="200"/>
      <c r="I28" s="200"/>
      <c r="J28" s="200"/>
    </row>
    <row r="29" ht="12" customHeight="1" hidden="1"/>
    <row r="30" ht="12.75" hidden="1"/>
    <row r="31" ht="12.75" hidden="1"/>
  </sheetData>
  <sheetProtection password="CF7A" sheet="1"/>
  <mergeCells count="8">
    <mergeCell ref="E2:G2"/>
    <mergeCell ref="E3:G3"/>
    <mergeCell ref="A1:H1"/>
    <mergeCell ref="I1:J1"/>
    <mergeCell ref="A2:A4"/>
    <mergeCell ref="B2:D2"/>
    <mergeCell ref="H2:J3"/>
    <mergeCell ref="B3:D3"/>
  </mergeCells>
  <printOptions horizontalCentered="1"/>
  <pageMargins left="0.17" right="0.17" top="0.28" bottom="0.6299212598425197" header="0.32" footer="0.35433070866141736"/>
  <pageSetup horizontalDpi="300" verticalDpi="300" orientation="portrait" paperSize="9" scale="95" r:id="rId1"/>
  <headerFooter alignWithMargins="0">
    <oddFooter>&amp;L&amp;"Times New Roman,Obyčejné"&amp;9Rozbor za rok 2008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85" zoomScaleSheetLayoutView="85" zoomScalePageLayoutView="0" workbookViewId="0" topLeftCell="A1">
      <selection activeCell="C17" sqref="C17"/>
    </sheetView>
  </sheetViews>
  <sheetFormatPr defaultColWidth="9.00390625" defaultRowHeight="29.25" customHeight="1"/>
  <cols>
    <col min="1" max="1" width="29.375" style="143" customWidth="1"/>
    <col min="2" max="3" width="9.125" style="544" customWidth="1"/>
    <col min="4" max="16384" width="9.125" style="143" customWidth="1"/>
  </cols>
  <sheetData>
    <row r="1" spans="1:13" ht="39.75" customHeight="1">
      <c r="A1" s="1093" t="s">
        <v>414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5"/>
      <c r="L1" s="1092" t="s">
        <v>479</v>
      </c>
      <c r="M1" s="1092"/>
    </row>
    <row r="2" spans="1:13" ht="27.75" customHeight="1">
      <c r="A2" s="776" t="s">
        <v>256</v>
      </c>
      <c r="B2" s="772" t="s">
        <v>21</v>
      </c>
      <c r="C2" s="779"/>
      <c r="D2" s="1096"/>
      <c r="E2" s="772" t="s">
        <v>22</v>
      </c>
      <c r="F2" s="779"/>
      <c r="G2" s="779"/>
      <c r="H2" s="766" t="s">
        <v>23</v>
      </c>
      <c r="I2" s="767"/>
      <c r="J2" s="768"/>
      <c r="K2" s="870"/>
      <c r="L2" s="872"/>
      <c r="M2" s="872"/>
    </row>
    <row r="3" spans="1:13" ht="27.75" customHeight="1">
      <c r="A3" s="777"/>
      <c r="B3" s="774" t="s">
        <v>24</v>
      </c>
      <c r="C3" s="779"/>
      <c r="D3" s="1096"/>
      <c r="E3" s="774" t="s">
        <v>25</v>
      </c>
      <c r="F3" s="1083"/>
      <c r="G3" s="859"/>
      <c r="H3" s="769"/>
      <c r="I3" s="770"/>
      <c r="J3" s="771"/>
      <c r="K3" s="873"/>
      <c r="L3" s="872"/>
      <c r="M3" s="872"/>
    </row>
    <row r="4" spans="1:13" ht="27.75" customHeight="1">
      <c r="A4" s="777"/>
      <c r="B4" s="521" t="s">
        <v>5</v>
      </c>
      <c r="C4" s="522" t="s">
        <v>6</v>
      </c>
      <c r="D4" s="521" t="s">
        <v>0</v>
      </c>
      <c r="E4" s="521" t="s">
        <v>5</v>
      </c>
      <c r="F4" s="522" t="s">
        <v>6</v>
      </c>
      <c r="G4" s="308" t="s">
        <v>0</v>
      </c>
      <c r="H4" s="523" t="s">
        <v>5</v>
      </c>
      <c r="I4" s="522" t="s">
        <v>6</v>
      </c>
      <c r="J4" s="522" t="s">
        <v>0</v>
      </c>
      <c r="K4" s="308"/>
      <c r="L4" s="144"/>
      <c r="M4" s="144"/>
    </row>
    <row r="5" spans="1:13" ht="27.75" customHeight="1">
      <c r="A5" s="524" t="s">
        <v>165</v>
      </c>
      <c r="B5" s="3">
        <v>0</v>
      </c>
      <c r="C5" s="3">
        <v>569</v>
      </c>
      <c r="D5" s="3">
        <v>536.2</v>
      </c>
      <c r="E5" s="3">
        <v>0</v>
      </c>
      <c r="F5" s="3">
        <v>860</v>
      </c>
      <c r="G5" s="313">
        <v>472.3</v>
      </c>
      <c r="H5" s="193">
        <f>SUM(B5,E5)</f>
        <v>0</v>
      </c>
      <c r="I5" s="3">
        <f>SUM(C5,F5)</f>
        <v>1429</v>
      </c>
      <c r="J5" s="3">
        <f>SUM(D5,G5)</f>
        <v>1008.5</v>
      </c>
      <c r="K5" s="281"/>
      <c r="L5" s="298"/>
      <c r="M5" s="298"/>
    </row>
    <row r="6" spans="1:13" ht="27.75" customHeight="1">
      <c r="A6" s="525">
        <v>516</v>
      </c>
      <c r="B6" s="8">
        <f aca="true" t="shared" si="0" ref="B6:J6">SUM(B5)</f>
        <v>0</v>
      </c>
      <c r="C6" s="8">
        <f t="shared" si="0"/>
        <v>569</v>
      </c>
      <c r="D6" s="8">
        <f t="shared" si="0"/>
        <v>536.2</v>
      </c>
      <c r="E6" s="8">
        <f t="shared" si="0"/>
        <v>0</v>
      </c>
      <c r="F6" s="8">
        <f t="shared" si="0"/>
        <v>860</v>
      </c>
      <c r="G6" s="526">
        <f t="shared" si="0"/>
        <v>472.3</v>
      </c>
      <c r="H6" s="169">
        <f t="shared" si="0"/>
        <v>0</v>
      </c>
      <c r="I6" s="8">
        <f t="shared" si="0"/>
        <v>1429</v>
      </c>
      <c r="J6" s="8">
        <f t="shared" si="0"/>
        <v>1008.5</v>
      </c>
      <c r="K6" s="527"/>
      <c r="L6" s="168"/>
      <c r="M6" s="168"/>
    </row>
    <row r="7" spans="1:13" ht="27.75" customHeight="1">
      <c r="A7" s="528" t="s">
        <v>33</v>
      </c>
      <c r="B7" s="19">
        <v>7450</v>
      </c>
      <c r="C7" s="19">
        <v>8501</v>
      </c>
      <c r="D7" s="19">
        <v>8572.9</v>
      </c>
      <c r="E7" s="19">
        <v>15000</v>
      </c>
      <c r="F7" s="19">
        <v>22550</v>
      </c>
      <c r="G7" s="20">
        <v>22458.9</v>
      </c>
      <c r="H7" s="193">
        <f>SUM(B7,E7)</f>
        <v>22450</v>
      </c>
      <c r="I7" s="3">
        <f>SUM(C7,F7)</f>
        <v>31051</v>
      </c>
      <c r="J7" s="3">
        <f>SUM(D7,G7)</f>
        <v>31031.800000000003</v>
      </c>
      <c r="K7" s="281"/>
      <c r="L7" s="298"/>
      <c r="M7" s="298"/>
    </row>
    <row r="8" spans="1:13" ht="27.75" customHeight="1">
      <c r="A8" s="285">
        <v>517</v>
      </c>
      <c r="B8" s="8">
        <f aca="true" t="shared" si="1" ref="B8:J8">SUM(B7)</f>
        <v>7450</v>
      </c>
      <c r="C8" s="8">
        <f t="shared" si="1"/>
        <v>8501</v>
      </c>
      <c r="D8" s="8">
        <f t="shared" si="1"/>
        <v>8572.9</v>
      </c>
      <c r="E8" s="8">
        <f t="shared" si="1"/>
        <v>15000</v>
      </c>
      <c r="F8" s="8">
        <f t="shared" si="1"/>
        <v>22550</v>
      </c>
      <c r="G8" s="9">
        <f t="shared" si="1"/>
        <v>22458.9</v>
      </c>
      <c r="H8" s="169">
        <f t="shared" si="1"/>
        <v>22450</v>
      </c>
      <c r="I8" s="8">
        <f t="shared" si="1"/>
        <v>31051</v>
      </c>
      <c r="J8" s="8">
        <f t="shared" si="1"/>
        <v>31031.800000000003</v>
      </c>
      <c r="K8" s="527"/>
      <c r="L8" s="168"/>
      <c r="M8" s="168"/>
    </row>
    <row r="9" spans="1:13" ht="27.75" customHeight="1">
      <c r="A9" s="312" t="s">
        <v>135</v>
      </c>
      <c r="B9" s="18">
        <v>0</v>
      </c>
      <c r="C9" s="18">
        <v>200</v>
      </c>
      <c r="D9" s="18">
        <v>198.2</v>
      </c>
      <c r="E9" s="18">
        <v>0</v>
      </c>
      <c r="F9" s="18">
        <v>6248</v>
      </c>
      <c r="G9" s="69">
        <v>6246.9</v>
      </c>
      <c r="H9" s="193">
        <f>SUM(B9,E9)</f>
        <v>0</v>
      </c>
      <c r="I9" s="3">
        <f>SUM(C9,F9)</f>
        <v>6448</v>
      </c>
      <c r="J9" s="3">
        <f>SUM(D9,G9)</f>
        <v>6445.099999999999</v>
      </c>
      <c r="K9" s="281"/>
      <c r="L9" s="298"/>
      <c r="M9" s="298"/>
    </row>
    <row r="10" spans="1:13" ht="27.75" customHeight="1" thickBot="1">
      <c r="A10" s="529">
        <v>612</v>
      </c>
      <c r="B10" s="530">
        <f aca="true" t="shared" si="2" ref="B10:G10">SUM(B9)</f>
        <v>0</v>
      </c>
      <c r="C10" s="530">
        <f t="shared" si="2"/>
        <v>200</v>
      </c>
      <c r="D10" s="530">
        <f t="shared" si="2"/>
        <v>198.2</v>
      </c>
      <c r="E10" s="530">
        <f t="shared" si="2"/>
        <v>0</v>
      </c>
      <c r="F10" s="530">
        <f t="shared" si="2"/>
        <v>6248</v>
      </c>
      <c r="G10" s="531">
        <f t="shared" si="2"/>
        <v>6246.9</v>
      </c>
      <c r="H10" s="532">
        <f>SUM(H9)</f>
        <v>0</v>
      </c>
      <c r="I10" s="530">
        <f>SUM(I9)</f>
        <v>6448</v>
      </c>
      <c r="J10" s="530">
        <f>SUM(J9)</f>
        <v>6445.099999999999</v>
      </c>
      <c r="K10" s="527"/>
      <c r="L10" s="168"/>
      <c r="M10" s="168"/>
    </row>
    <row r="11" spans="1:13" ht="30" customHeight="1">
      <c r="A11" s="316" t="s">
        <v>9</v>
      </c>
      <c r="B11" s="288">
        <f aca="true" t="shared" si="3" ref="B11:J11">SUM(B6,B8,B10)</f>
        <v>7450</v>
      </c>
      <c r="C11" s="288">
        <f t="shared" si="3"/>
        <v>9270</v>
      </c>
      <c r="D11" s="288">
        <f t="shared" si="3"/>
        <v>9307.300000000001</v>
      </c>
      <c r="E11" s="288">
        <f t="shared" si="3"/>
        <v>15000</v>
      </c>
      <c r="F11" s="288">
        <f t="shared" si="3"/>
        <v>29658</v>
      </c>
      <c r="G11" s="286">
        <f t="shared" si="3"/>
        <v>29178.1</v>
      </c>
      <c r="H11" s="287">
        <f t="shared" si="3"/>
        <v>22450</v>
      </c>
      <c r="I11" s="288">
        <f t="shared" si="3"/>
        <v>38928</v>
      </c>
      <c r="J11" s="288">
        <f t="shared" si="3"/>
        <v>38485.4</v>
      </c>
      <c r="K11" s="527"/>
      <c r="L11" s="168"/>
      <c r="M11" s="168"/>
    </row>
    <row r="12" spans="1:7" ht="35.25" customHeight="1">
      <c r="A12" s="533"/>
      <c r="B12" s="534"/>
      <c r="C12" s="534"/>
      <c r="D12" s="534"/>
      <c r="E12" s="212"/>
      <c r="F12" s="520"/>
      <c r="G12" s="520"/>
    </row>
    <row r="13" spans="1:7" ht="27.75" customHeight="1">
      <c r="A13" s="776" t="s">
        <v>258</v>
      </c>
      <c r="B13" s="1084" t="s">
        <v>50</v>
      </c>
      <c r="C13" s="1085"/>
      <c r="D13" s="1086"/>
      <c r="E13" s="766" t="s">
        <v>4</v>
      </c>
      <c r="F13" s="854"/>
      <c r="G13" s="855"/>
    </row>
    <row r="14" spans="1:7" ht="27.75" customHeight="1">
      <c r="A14" s="851"/>
      <c r="B14" s="774" t="s">
        <v>65</v>
      </c>
      <c r="C14" s="859"/>
      <c r="D14" s="860"/>
      <c r="E14" s="856"/>
      <c r="F14" s="857"/>
      <c r="G14" s="858"/>
    </row>
    <row r="15" spans="1:7" ht="27.75" customHeight="1">
      <c r="A15" s="852"/>
      <c r="B15" s="13" t="s">
        <v>5</v>
      </c>
      <c r="C15" s="13" t="s">
        <v>6</v>
      </c>
      <c r="D15" s="137" t="s">
        <v>0</v>
      </c>
      <c r="E15" s="273" t="s">
        <v>5</v>
      </c>
      <c r="F15" s="84" t="s">
        <v>6</v>
      </c>
      <c r="G15" s="84" t="s">
        <v>0</v>
      </c>
    </row>
    <row r="16" spans="1:8" ht="27.75" customHeight="1">
      <c r="A16" s="535" t="s">
        <v>32</v>
      </c>
      <c r="B16" s="1">
        <v>0</v>
      </c>
      <c r="C16" s="1">
        <v>60</v>
      </c>
      <c r="D16" s="1">
        <v>39.3</v>
      </c>
      <c r="E16" s="536">
        <f>SUM(B16)</f>
        <v>0</v>
      </c>
      <c r="F16" s="537">
        <f>SUM(C16)</f>
        <v>60</v>
      </c>
      <c r="G16" s="537">
        <f>SUM(D16)</f>
        <v>39.3</v>
      </c>
      <c r="H16" s="538"/>
    </row>
    <row r="17" spans="1:8" ht="27.75" customHeight="1">
      <c r="A17" s="539">
        <v>516</v>
      </c>
      <c r="B17" s="67">
        <f aca="true" t="shared" si="4" ref="B17:G17">SUM(B16)</f>
        <v>0</v>
      </c>
      <c r="C17" s="67">
        <f t="shared" si="4"/>
        <v>60</v>
      </c>
      <c r="D17" s="67">
        <f t="shared" si="4"/>
        <v>39.3</v>
      </c>
      <c r="E17" s="498">
        <f t="shared" si="4"/>
        <v>0</v>
      </c>
      <c r="F17" s="540">
        <f t="shared" si="4"/>
        <v>60</v>
      </c>
      <c r="G17" s="540">
        <f t="shared" si="4"/>
        <v>39.3</v>
      </c>
      <c r="H17" s="538"/>
    </row>
    <row r="18" spans="1:8" ht="27.75" customHeight="1">
      <c r="A18" s="502" t="s">
        <v>285</v>
      </c>
      <c r="B18" s="1">
        <v>900</v>
      </c>
      <c r="C18" s="1">
        <v>600</v>
      </c>
      <c r="D18" s="1">
        <v>597</v>
      </c>
      <c r="E18" s="536">
        <f>SUM(B18)</f>
        <v>900</v>
      </c>
      <c r="F18" s="537">
        <f>SUM(C18)</f>
        <v>600</v>
      </c>
      <c r="G18" s="537">
        <f>SUM(D18)</f>
        <v>597</v>
      </c>
      <c r="H18" s="538"/>
    </row>
    <row r="19" spans="1:8" ht="27.75" customHeight="1" thickBot="1">
      <c r="A19" s="506">
        <v>517</v>
      </c>
      <c r="B19" s="67">
        <f aca="true" t="shared" si="5" ref="B19:G19">SUM(B18)</f>
        <v>900</v>
      </c>
      <c r="C19" s="67">
        <f t="shared" si="5"/>
        <v>600</v>
      </c>
      <c r="D19" s="68">
        <f t="shared" si="5"/>
        <v>597</v>
      </c>
      <c r="E19" s="541">
        <f t="shared" si="5"/>
        <v>900</v>
      </c>
      <c r="F19" s="540">
        <f t="shared" si="5"/>
        <v>600</v>
      </c>
      <c r="G19" s="540">
        <f t="shared" si="5"/>
        <v>597</v>
      </c>
      <c r="H19" s="538"/>
    </row>
    <row r="20" spans="1:8" ht="30" customHeight="1">
      <c r="A20" s="542" t="s">
        <v>44</v>
      </c>
      <c r="B20" s="519">
        <f>SUM(B19,B17)</f>
        <v>900</v>
      </c>
      <c r="C20" s="519">
        <f>SUM(C19,C17)</f>
        <v>660</v>
      </c>
      <c r="D20" s="519">
        <f>SUM(D17,D19)</f>
        <v>636.3</v>
      </c>
      <c r="E20" s="543">
        <f>SUM(E19,E17)</f>
        <v>900</v>
      </c>
      <c r="F20" s="519">
        <f>SUM(F19,F17)</f>
        <v>660</v>
      </c>
      <c r="G20" s="519">
        <f>SUM(G19,G17)</f>
        <v>636.3</v>
      </c>
      <c r="H20" s="538"/>
    </row>
    <row r="22" spans="1:13" ht="27.75" customHeight="1">
      <c r="A22" s="834" t="s">
        <v>257</v>
      </c>
      <c r="B22" s="1080" t="s">
        <v>108</v>
      </c>
      <c r="C22" s="1081"/>
      <c r="D22" s="1082"/>
      <c r="E22" s="1089" t="s">
        <v>110</v>
      </c>
      <c r="F22" s="1081"/>
      <c r="G22" s="1081"/>
      <c r="H22" s="1089" t="s">
        <v>84</v>
      </c>
      <c r="I22" s="1090"/>
      <c r="J22" s="1091"/>
      <c r="K22" s="766" t="s">
        <v>23</v>
      </c>
      <c r="L22" s="767"/>
      <c r="M22" s="768"/>
    </row>
    <row r="23" spans="1:13" ht="27.75" customHeight="1">
      <c r="A23" s="1078"/>
      <c r="B23" s="837" t="s">
        <v>2</v>
      </c>
      <c r="C23" s="1081"/>
      <c r="D23" s="1082"/>
      <c r="E23" s="958" t="s">
        <v>72</v>
      </c>
      <c r="F23" s="1081"/>
      <c r="G23" s="1081"/>
      <c r="H23" s="958" t="s">
        <v>261</v>
      </c>
      <c r="I23" s="1087"/>
      <c r="J23" s="1088"/>
      <c r="K23" s="769"/>
      <c r="L23" s="770"/>
      <c r="M23" s="771"/>
    </row>
    <row r="24" spans="1:13" ht="27.75" customHeight="1">
      <c r="A24" s="1079"/>
      <c r="B24" s="249" t="s">
        <v>5</v>
      </c>
      <c r="C24" s="249" t="s">
        <v>6</v>
      </c>
      <c r="D24" s="545" t="s">
        <v>0</v>
      </c>
      <c r="E24" s="545" t="s">
        <v>5</v>
      </c>
      <c r="F24" s="545" t="s">
        <v>6</v>
      </c>
      <c r="G24" s="141" t="s">
        <v>0</v>
      </c>
      <c r="H24" s="545" t="s">
        <v>5</v>
      </c>
      <c r="I24" s="545" t="s">
        <v>6</v>
      </c>
      <c r="J24" s="546" t="s">
        <v>0</v>
      </c>
      <c r="K24" s="547" t="s">
        <v>5</v>
      </c>
      <c r="L24" s="249" t="s">
        <v>6</v>
      </c>
      <c r="M24" s="249" t="s">
        <v>0</v>
      </c>
    </row>
    <row r="25" spans="1:13" ht="27.75" customHeight="1">
      <c r="A25" s="250" t="s">
        <v>102</v>
      </c>
      <c r="B25" s="548">
        <v>0</v>
      </c>
      <c r="C25" s="548">
        <v>0</v>
      </c>
      <c r="D25" s="548">
        <v>0</v>
      </c>
      <c r="E25" s="37">
        <v>10</v>
      </c>
      <c r="F25" s="37">
        <v>10</v>
      </c>
      <c r="G25" s="38">
        <v>0</v>
      </c>
      <c r="H25" s="37">
        <v>0</v>
      </c>
      <c r="I25" s="37">
        <v>0</v>
      </c>
      <c r="J25" s="549">
        <v>0</v>
      </c>
      <c r="K25" s="73">
        <f aca="true" t="shared" si="6" ref="K25:L27">SUM(B25,E25)</f>
        <v>10</v>
      </c>
      <c r="L25" s="37">
        <f t="shared" si="6"/>
        <v>10</v>
      </c>
      <c r="M25" s="37">
        <f>SUM(D25,G25,J25)</f>
        <v>0</v>
      </c>
    </row>
    <row r="26" spans="1:13" ht="27.75" customHeight="1">
      <c r="A26" s="250" t="s">
        <v>111</v>
      </c>
      <c r="B26" s="548">
        <v>0</v>
      </c>
      <c r="C26" s="548">
        <v>0</v>
      </c>
      <c r="D26" s="37">
        <v>0</v>
      </c>
      <c r="E26" s="37">
        <v>10</v>
      </c>
      <c r="F26" s="37">
        <v>10</v>
      </c>
      <c r="G26" s="38">
        <v>0</v>
      </c>
      <c r="H26" s="37">
        <v>0</v>
      </c>
      <c r="I26" s="37">
        <v>0</v>
      </c>
      <c r="J26" s="549">
        <v>0</v>
      </c>
      <c r="K26" s="73">
        <f t="shared" si="6"/>
        <v>10</v>
      </c>
      <c r="L26" s="37">
        <f t="shared" si="6"/>
        <v>10</v>
      </c>
      <c r="M26" s="37">
        <f aca="true" t="shared" si="7" ref="M26:M37">SUM(D26,G26,J26)</f>
        <v>0</v>
      </c>
    </row>
    <row r="27" spans="1:13" ht="27.75" customHeight="1">
      <c r="A27" s="250" t="s">
        <v>112</v>
      </c>
      <c r="B27" s="548">
        <v>0</v>
      </c>
      <c r="C27" s="548">
        <v>0</v>
      </c>
      <c r="D27" s="37">
        <v>0</v>
      </c>
      <c r="E27" s="37">
        <v>10</v>
      </c>
      <c r="F27" s="37">
        <v>10</v>
      </c>
      <c r="G27" s="38">
        <v>0</v>
      </c>
      <c r="H27" s="37">
        <v>0</v>
      </c>
      <c r="I27" s="37">
        <v>0</v>
      </c>
      <c r="J27" s="549">
        <v>0</v>
      </c>
      <c r="K27" s="73">
        <f t="shared" si="6"/>
        <v>10</v>
      </c>
      <c r="L27" s="37">
        <f t="shared" si="6"/>
        <v>10</v>
      </c>
      <c r="M27" s="37">
        <f t="shared" si="7"/>
        <v>0</v>
      </c>
    </row>
    <row r="28" spans="1:13" ht="27.75" customHeight="1">
      <c r="A28" s="253">
        <v>515</v>
      </c>
      <c r="B28" s="39">
        <f aca="true" t="shared" si="8" ref="B28:M28">SUM(B25,B26,B27)</f>
        <v>0</v>
      </c>
      <c r="C28" s="39">
        <f t="shared" si="8"/>
        <v>0</v>
      </c>
      <c r="D28" s="39">
        <f t="shared" si="8"/>
        <v>0</v>
      </c>
      <c r="E28" s="39">
        <f t="shared" si="8"/>
        <v>30</v>
      </c>
      <c r="F28" s="39">
        <f t="shared" si="8"/>
        <v>30</v>
      </c>
      <c r="G28" s="40">
        <f t="shared" si="8"/>
        <v>0</v>
      </c>
      <c r="H28" s="39">
        <f t="shared" si="8"/>
        <v>0</v>
      </c>
      <c r="I28" s="39">
        <f t="shared" si="8"/>
        <v>0</v>
      </c>
      <c r="J28" s="550">
        <f t="shared" si="8"/>
        <v>0</v>
      </c>
      <c r="K28" s="76">
        <f t="shared" si="8"/>
        <v>30</v>
      </c>
      <c r="L28" s="39">
        <f t="shared" si="8"/>
        <v>30</v>
      </c>
      <c r="M28" s="39">
        <f t="shared" si="8"/>
        <v>0</v>
      </c>
    </row>
    <row r="29" spans="1:13" ht="27.75" customHeight="1">
      <c r="A29" s="250" t="s">
        <v>29</v>
      </c>
      <c r="B29" s="37">
        <v>0</v>
      </c>
      <c r="C29" s="548">
        <v>0</v>
      </c>
      <c r="D29" s="37">
        <v>0</v>
      </c>
      <c r="E29" s="37">
        <v>10</v>
      </c>
      <c r="F29" s="37">
        <v>10</v>
      </c>
      <c r="G29" s="38">
        <v>0</v>
      </c>
      <c r="H29" s="37">
        <v>0</v>
      </c>
      <c r="I29" s="37">
        <v>0</v>
      </c>
      <c r="J29" s="549">
        <v>0</v>
      </c>
      <c r="K29" s="73">
        <f>SUM(B29,E29)</f>
        <v>10</v>
      </c>
      <c r="L29" s="37">
        <f>SUM(C29,F29)</f>
        <v>10</v>
      </c>
      <c r="M29" s="37">
        <f t="shared" si="7"/>
        <v>0</v>
      </c>
    </row>
    <row r="30" spans="1:13" ht="27.75" customHeight="1">
      <c r="A30" s="250" t="s">
        <v>247</v>
      </c>
      <c r="B30" s="37">
        <v>20</v>
      </c>
      <c r="C30" s="37">
        <v>20</v>
      </c>
      <c r="D30" s="37">
        <v>0.6</v>
      </c>
      <c r="E30" s="37">
        <v>50</v>
      </c>
      <c r="F30" s="37">
        <v>50</v>
      </c>
      <c r="G30" s="38">
        <v>21.1</v>
      </c>
      <c r="H30" s="37">
        <v>0</v>
      </c>
      <c r="I30" s="37">
        <v>0</v>
      </c>
      <c r="J30" s="549">
        <v>0</v>
      </c>
      <c r="K30" s="73">
        <f>SUM(B30,E30)</f>
        <v>70</v>
      </c>
      <c r="L30" s="37">
        <f>SUM(C30,F30)</f>
        <v>70</v>
      </c>
      <c r="M30" s="37">
        <f t="shared" si="7"/>
        <v>21.700000000000003</v>
      </c>
    </row>
    <row r="31" spans="1:13" ht="27.75" customHeight="1">
      <c r="A31" s="250" t="s">
        <v>32</v>
      </c>
      <c r="B31" s="37">
        <v>50</v>
      </c>
      <c r="C31" s="37">
        <v>50</v>
      </c>
      <c r="D31" s="37">
        <v>0</v>
      </c>
      <c r="E31" s="37">
        <v>350</v>
      </c>
      <c r="F31" s="37">
        <v>700</v>
      </c>
      <c r="G31" s="38">
        <v>100.7</v>
      </c>
      <c r="H31" s="37">
        <v>0</v>
      </c>
      <c r="I31" s="37">
        <v>150</v>
      </c>
      <c r="J31" s="549">
        <v>74.4</v>
      </c>
      <c r="K31" s="73">
        <f>SUM(B31,E31,H31)</f>
        <v>400</v>
      </c>
      <c r="L31" s="73">
        <f>SUM(C31,F31,I31)</f>
        <v>900</v>
      </c>
      <c r="M31" s="37">
        <f t="shared" si="7"/>
        <v>175.10000000000002</v>
      </c>
    </row>
    <row r="32" spans="1:13" ht="27.75" customHeight="1">
      <c r="A32" s="253">
        <v>516</v>
      </c>
      <c r="B32" s="39">
        <f aca="true" t="shared" si="9" ref="B32:M32">SUM(B29,B30,B31)</f>
        <v>70</v>
      </c>
      <c r="C32" s="39">
        <f t="shared" si="9"/>
        <v>70</v>
      </c>
      <c r="D32" s="39">
        <f t="shared" si="9"/>
        <v>0.6</v>
      </c>
      <c r="E32" s="39">
        <f t="shared" si="9"/>
        <v>410</v>
      </c>
      <c r="F32" s="39">
        <f t="shared" si="9"/>
        <v>760</v>
      </c>
      <c r="G32" s="40">
        <f t="shared" si="9"/>
        <v>121.80000000000001</v>
      </c>
      <c r="H32" s="39">
        <f t="shared" si="9"/>
        <v>0</v>
      </c>
      <c r="I32" s="39">
        <f t="shared" si="9"/>
        <v>150</v>
      </c>
      <c r="J32" s="550">
        <f t="shared" si="9"/>
        <v>74.4</v>
      </c>
      <c r="K32" s="76">
        <f t="shared" si="9"/>
        <v>480</v>
      </c>
      <c r="L32" s="39">
        <f t="shared" si="9"/>
        <v>980</v>
      </c>
      <c r="M32" s="39">
        <f t="shared" si="9"/>
        <v>196.8</v>
      </c>
    </row>
    <row r="33" spans="1:13" ht="27.75" customHeight="1">
      <c r="A33" s="250" t="s">
        <v>33</v>
      </c>
      <c r="B33" s="37">
        <v>0</v>
      </c>
      <c r="C33" s="551">
        <v>0</v>
      </c>
      <c r="D33" s="37">
        <v>0</v>
      </c>
      <c r="E33" s="37">
        <v>1800</v>
      </c>
      <c r="F33" s="37">
        <v>837.4</v>
      </c>
      <c r="G33" s="38">
        <v>207.7</v>
      </c>
      <c r="H33" s="37">
        <v>0</v>
      </c>
      <c r="I33" s="37">
        <v>0</v>
      </c>
      <c r="J33" s="549">
        <v>0</v>
      </c>
      <c r="K33" s="73">
        <f>SUM(B33,E33)</f>
        <v>1800</v>
      </c>
      <c r="L33" s="37">
        <f>SUM(C33,F33)</f>
        <v>837.4</v>
      </c>
      <c r="M33" s="37">
        <f t="shared" si="7"/>
        <v>207.7</v>
      </c>
    </row>
    <row r="34" spans="1:13" ht="27.75" customHeight="1">
      <c r="A34" s="253">
        <v>517</v>
      </c>
      <c r="B34" s="39">
        <f aca="true" t="shared" si="10" ref="B34:G34">SUM(B33)</f>
        <v>0</v>
      </c>
      <c r="C34" s="552">
        <f t="shared" si="10"/>
        <v>0</v>
      </c>
      <c r="D34" s="39">
        <f t="shared" si="10"/>
        <v>0</v>
      </c>
      <c r="E34" s="39">
        <f t="shared" si="10"/>
        <v>1800</v>
      </c>
      <c r="F34" s="39">
        <f t="shared" si="10"/>
        <v>837.4</v>
      </c>
      <c r="G34" s="40">
        <f t="shared" si="10"/>
        <v>207.7</v>
      </c>
      <c r="H34" s="39">
        <v>0</v>
      </c>
      <c r="I34" s="39">
        <v>0</v>
      </c>
      <c r="J34" s="550">
        <v>0</v>
      </c>
      <c r="K34" s="76">
        <f>SUM(K33)</f>
        <v>1800</v>
      </c>
      <c r="L34" s="39">
        <f>SUM(L33)</f>
        <v>837.4</v>
      </c>
      <c r="M34" s="39">
        <f>SUM(M33)</f>
        <v>207.7</v>
      </c>
    </row>
    <row r="35" spans="1:13" ht="27.75" customHeight="1">
      <c r="A35" s="553" t="s">
        <v>264</v>
      </c>
      <c r="B35" s="554">
        <v>0</v>
      </c>
      <c r="C35" s="554">
        <v>0</v>
      </c>
      <c r="D35" s="554">
        <v>0</v>
      </c>
      <c r="E35" s="554">
        <v>0</v>
      </c>
      <c r="F35" s="554">
        <v>170</v>
      </c>
      <c r="G35" s="555">
        <v>169.1</v>
      </c>
      <c r="H35" s="556">
        <v>0</v>
      </c>
      <c r="I35" s="556">
        <v>0</v>
      </c>
      <c r="J35" s="557">
        <v>0</v>
      </c>
      <c r="K35" s="73">
        <f aca="true" t="shared" si="11" ref="K35:L37">SUM(B35,E35)</f>
        <v>0</v>
      </c>
      <c r="L35" s="73">
        <f t="shared" si="11"/>
        <v>170</v>
      </c>
      <c r="M35" s="37">
        <f t="shared" si="7"/>
        <v>169.1</v>
      </c>
    </row>
    <row r="36" spans="1:13" ht="27.75" customHeight="1">
      <c r="A36" s="558">
        <v>519</v>
      </c>
      <c r="B36" s="559">
        <v>0</v>
      </c>
      <c r="C36" s="559">
        <v>0</v>
      </c>
      <c r="D36" s="559">
        <v>0</v>
      </c>
      <c r="E36" s="559">
        <v>0</v>
      </c>
      <c r="F36" s="554">
        <v>170</v>
      </c>
      <c r="G36" s="555">
        <v>169.1</v>
      </c>
      <c r="H36" s="39">
        <v>0</v>
      </c>
      <c r="I36" s="39">
        <v>0</v>
      </c>
      <c r="J36" s="550">
        <v>0</v>
      </c>
      <c r="K36" s="77">
        <f t="shared" si="11"/>
        <v>0</v>
      </c>
      <c r="L36" s="77">
        <f t="shared" si="11"/>
        <v>170</v>
      </c>
      <c r="M36" s="77">
        <f>SUM(D36,G36)</f>
        <v>169.1</v>
      </c>
    </row>
    <row r="37" spans="1:13" ht="27.75" customHeight="1">
      <c r="A37" s="553" t="s">
        <v>245</v>
      </c>
      <c r="B37" s="554">
        <v>0</v>
      </c>
      <c r="C37" s="560">
        <v>0</v>
      </c>
      <c r="D37" s="560">
        <v>0</v>
      </c>
      <c r="E37" s="554">
        <v>870</v>
      </c>
      <c r="F37" s="554">
        <v>1080</v>
      </c>
      <c r="G37" s="555">
        <v>1078.4</v>
      </c>
      <c r="H37" s="556">
        <v>0</v>
      </c>
      <c r="I37" s="556">
        <v>0</v>
      </c>
      <c r="J37" s="557">
        <v>0</v>
      </c>
      <c r="K37" s="73">
        <f t="shared" si="11"/>
        <v>870</v>
      </c>
      <c r="L37" s="73">
        <f t="shared" si="11"/>
        <v>1080</v>
      </c>
      <c r="M37" s="37">
        <f t="shared" si="7"/>
        <v>1078.4</v>
      </c>
    </row>
    <row r="38" spans="1:13" ht="27.75" customHeight="1" thickBot="1">
      <c r="A38" s="558">
        <v>612</v>
      </c>
      <c r="B38" s="126">
        <f aca="true" t="shared" si="12" ref="B38:M38">SUM(B37)</f>
        <v>0</v>
      </c>
      <c r="C38" s="39">
        <f t="shared" si="12"/>
        <v>0</v>
      </c>
      <c r="D38" s="39">
        <f t="shared" si="12"/>
        <v>0</v>
      </c>
      <c r="E38" s="39">
        <f t="shared" si="12"/>
        <v>870</v>
      </c>
      <c r="F38" s="39">
        <f t="shared" si="12"/>
        <v>1080</v>
      </c>
      <c r="G38" s="40">
        <f t="shared" si="12"/>
        <v>1078.4</v>
      </c>
      <c r="H38" s="39">
        <f t="shared" si="12"/>
        <v>0</v>
      </c>
      <c r="I38" s="39">
        <f t="shared" si="12"/>
        <v>0</v>
      </c>
      <c r="J38" s="128">
        <f t="shared" si="12"/>
        <v>0</v>
      </c>
      <c r="K38" s="561">
        <f t="shared" si="12"/>
        <v>870</v>
      </c>
      <c r="L38" s="561">
        <f t="shared" si="12"/>
        <v>1080</v>
      </c>
      <c r="M38" s="561">
        <f t="shared" si="12"/>
        <v>1078.4</v>
      </c>
    </row>
    <row r="39" spans="1:13" ht="30" customHeight="1">
      <c r="A39" s="562" t="s">
        <v>16</v>
      </c>
      <c r="B39" s="260">
        <f aca="true" t="shared" si="13" ref="B39:J39">SUM(B28,B32,B34,B38)</f>
        <v>70</v>
      </c>
      <c r="C39" s="260">
        <f t="shared" si="13"/>
        <v>70</v>
      </c>
      <c r="D39" s="260">
        <f t="shared" si="13"/>
        <v>0.6</v>
      </c>
      <c r="E39" s="260">
        <f t="shared" si="13"/>
        <v>3110</v>
      </c>
      <c r="F39" s="260">
        <f t="shared" si="13"/>
        <v>2707.4</v>
      </c>
      <c r="G39" s="260">
        <f t="shared" si="13"/>
        <v>1407.9</v>
      </c>
      <c r="H39" s="260">
        <f t="shared" si="13"/>
        <v>0</v>
      </c>
      <c r="I39" s="260">
        <f t="shared" si="13"/>
        <v>150</v>
      </c>
      <c r="J39" s="563">
        <f t="shared" si="13"/>
        <v>74.4</v>
      </c>
      <c r="K39" s="564">
        <f>SUM(K28,K32,K34,K36,K38)</f>
        <v>3180</v>
      </c>
      <c r="L39" s="564">
        <f>SUM(L28,L32,L34,L36,L38)</f>
        <v>3097.4</v>
      </c>
      <c r="M39" s="564">
        <f>SUM(M28,M32,M34,M36,M38)</f>
        <v>1652</v>
      </c>
    </row>
  </sheetData>
  <sheetProtection password="CF7A" sheet="1"/>
  <mergeCells count="21">
    <mergeCell ref="B3:D3"/>
    <mergeCell ref="H22:J22"/>
    <mergeCell ref="L1:M1"/>
    <mergeCell ref="A1:K1"/>
    <mergeCell ref="K22:M23"/>
    <mergeCell ref="B23:D23"/>
    <mergeCell ref="E23:G23"/>
    <mergeCell ref="B2:D2"/>
    <mergeCell ref="A2:A4"/>
    <mergeCell ref="B14:D14"/>
    <mergeCell ref="E22:G22"/>
    <mergeCell ref="A22:A24"/>
    <mergeCell ref="A13:A15"/>
    <mergeCell ref="B22:D22"/>
    <mergeCell ref="K2:M3"/>
    <mergeCell ref="H2:J3"/>
    <mergeCell ref="E2:G2"/>
    <mergeCell ref="E3:G3"/>
    <mergeCell ref="B13:D13"/>
    <mergeCell ref="E13:G14"/>
    <mergeCell ref="H23:J23"/>
  </mergeCells>
  <printOptions horizontalCentered="1"/>
  <pageMargins left="0.36" right="0.31" top="0.3937007874015748" bottom="0.45" header="0.3937007874015748" footer="0.22"/>
  <pageSetup horizontalDpi="600" verticalDpi="600" orientation="portrait" paperSize="9" scale="69" r:id="rId1"/>
  <headerFooter alignWithMargins="0">
    <oddFooter>&amp;L&amp;"Times New Roman,Obyčejné"&amp;9Rozbor za rok 2008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75" zoomScaleSheetLayoutView="75" zoomScalePageLayoutView="0" workbookViewId="0" topLeftCell="A1">
      <selection activeCell="G27" sqref="G27"/>
    </sheetView>
  </sheetViews>
  <sheetFormatPr defaultColWidth="9.00390625" defaultRowHeight="12.75"/>
  <cols>
    <col min="1" max="1" width="30.125" style="143" customWidth="1"/>
    <col min="2" max="2" width="8.875" style="143" customWidth="1"/>
    <col min="3" max="3" width="9.00390625" style="143" customWidth="1"/>
    <col min="4" max="4" width="8.875" style="143" customWidth="1"/>
    <col min="5" max="5" width="9.375" style="143" customWidth="1"/>
    <col min="6" max="6" width="9.25390625" style="143" customWidth="1"/>
    <col min="7" max="7" width="9.375" style="143" customWidth="1"/>
    <col min="8" max="8" width="9.125" style="143" customWidth="1"/>
    <col min="9" max="9" width="8.875" style="143" customWidth="1"/>
    <col min="10" max="10" width="9.00390625" style="143" customWidth="1"/>
    <col min="11" max="12" width="8.125" style="143" customWidth="1"/>
    <col min="13" max="16384" width="9.125" style="143" customWidth="1"/>
  </cols>
  <sheetData>
    <row r="1" spans="1:13" ht="42.75" customHeight="1">
      <c r="A1" s="565"/>
      <c r="B1" s="1109" t="s">
        <v>411</v>
      </c>
      <c r="C1" s="1110"/>
      <c r="D1" s="1110"/>
      <c r="E1" s="1110"/>
      <c r="F1" s="1110"/>
      <c r="G1" s="1110"/>
      <c r="H1" s="465"/>
      <c r="I1" s="1108" t="s">
        <v>364</v>
      </c>
      <c r="J1" s="948"/>
      <c r="K1" s="567"/>
      <c r="L1" s="566"/>
      <c r="M1" s="90"/>
    </row>
    <row r="2" spans="1:12" s="45" customFormat="1" ht="19.5" customHeight="1">
      <c r="A2" s="834" t="s">
        <v>226</v>
      </c>
      <c r="B2" s="837" t="s">
        <v>114</v>
      </c>
      <c r="C2" s="1081"/>
      <c r="D2" s="1081"/>
      <c r="E2" s="841" t="s">
        <v>109</v>
      </c>
      <c r="F2" s="842"/>
      <c r="G2" s="843"/>
      <c r="H2" s="464"/>
      <c r="I2" s="464"/>
      <c r="J2" s="464"/>
      <c r="K2" s="568"/>
      <c r="L2" s="568"/>
    </row>
    <row r="3" spans="1:12" s="45" customFormat="1" ht="19.5" customHeight="1">
      <c r="A3" s="1078"/>
      <c r="B3" s="837" t="s">
        <v>1</v>
      </c>
      <c r="C3" s="1081"/>
      <c r="D3" s="1081"/>
      <c r="E3" s="1119"/>
      <c r="F3" s="1106"/>
      <c r="G3" s="1107"/>
      <c r="H3" s="464"/>
      <c r="I3" s="464"/>
      <c r="J3" s="464"/>
      <c r="K3" s="568"/>
      <c r="L3" s="568"/>
    </row>
    <row r="4" spans="1:12" s="45" customFormat="1" ht="19.5" customHeight="1">
      <c r="A4" s="1116"/>
      <c r="B4" s="569" t="s">
        <v>5</v>
      </c>
      <c r="C4" s="569" t="s">
        <v>6</v>
      </c>
      <c r="D4" s="570" t="s">
        <v>0</v>
      </c>
      <c r="E4" s="1105"/>
      <c r="F4" s="1106"/>
      <c r="G4" s="1107"/>
      <c r="H4" s="464"/>
      <c r="I4" s="464"/>
      <c r="J4" s="464"/>
      <c r="K4" s="122"/>
      <c r="L4" s="122"/>
    </row>
    <row r="5" spans="1:12" s="45" customFormat="1" ht="19.5" customHeight="1">
      <c r="A5" s="250" t="s">
        <v>115</v>
      </c>
      <c r="B5" s="37">
        <v>250</v>
      </c>
      <c r="C5" s="551">
        <v>250</v>
      </c>
      <c r="D5" s="38">
        <v>160.9</v>
      </c>
      <c r="E5" s="571">
        <f aca="true" t="shared" si="0" ref="E5:G6">SUM(B5)</f>
        <v>250</v>
      </c>
      <c r="F5" s="37">
        <f t="shared" si="0"/>
        <v>250</v>
      </c>
      <c r="G5" s="37">
        <f t="shared" si="0"/>
        <v>160.9</v>
      </c>
      <c r="H5" s="265"/>
      <c r="I5" s="265"/>
      <c r="J5" s="265"/>
      <c r="K5" s="265"/>
      <c r="L5" s="265"/>
    </row>
    <row r="6" spans="1:12" s="45" customFormat="1" ht="19.5" customHeight="1" thickBot="1">
      <c r="A6" s="572">
        <v>519</v>
      </c>
      <c r="B6" s="126">
        <f>B5</f>
        <v>250</v>
      </c>
      <c r="C6" s="126">
        <f>C5</f>
        <v>250</v>
      </c>
      <c r="D6" s="38">
        <v>160.9</v>
      </c>
      <c r="E6" s="571">
        <f t="shared" si="0"/>
        <v>250</v>
      </c>
      <c r="F6" s="37">
        <f t="shared" si="0"/>
        <v>250</v>
      </c>
      <c r="G6" s="37">
        <f t="shared" si="0"/>
        <v>160.9</v>
      </c>
      <c r="H6" s="24"/>
      <c r="I6" s="24"/>
      <c r="J6" s="24"/>
      <c r="K6" s="24"/>
      <c r="L6" s="24"/>
    </row>
    <row r="7" spans="1:12" s="45" customFormat="1" ht="33" customHeight="1">
      <c r="A7" s="562" t="s">
        <v>16</v>
      </c>
      <c r="B7" s="260">
        <f aca="true" t="shared" si="1" ref="B7:G7">SUM(B6)</f>
        <v>250</v>
      </c>
      <c r="C7" s="260">
        <f t="shared" si="1"/>
        <v>250</v>
      </c>
      <c r="D7" s="261">
        <f t="shared" si="1"/>
        <v>160.9</v>
      </c>
      <c r="E7" s="453">
        <f t="shared" si="1"/>
        <v>250</v>
      </c>
      <c r="F7" s="260">
        <f t="shared" si="1"/>
        <v>250</v>
      </c>
      <c r="G7" s="260">
        <f t="shared" si="1"/>
        <v>160.9</v>
      </c>
      <c r="H7" s="24"/>
      <c r="I7" s="24"/>
      <c r="J7" s="24"/>
      <c r="K7" s="24"/>
      <c r="L7" s="24"/>
    </row>
    <row r="8" spans="1:13" s="45" customFormat="1" ht="27.75" customHeight="1">
      <c r="A8" s="951"/>
      <c r="B8" s="1111"/>
      <c r="C8" s="1111"/>
      <c r="D8" s="1111"/>
      <c r="E8" s="1111"/>
      <c r="F8" s="1111"/>
      <c r="G8" s="1111"/>
      <c r="H8" s="465"/>
      <c r="I8" s="465"/>
      <c r="J8" s="465"/>
      <c r="K8" s="1117"/>
      <c r="L8" s="948"/>
      <c r="M8" s="89"/>
    </row>
    <row r="9" spans="1:13" s="45" customFormat="1" ht="19.5" customHeight="1">
      <c r="A9" s="834" t="s">
        <v>227</v>
      </c>
      <c r="B9" s="837" t="s">
        <v>108</v>
      </c>
      <c r="C9" s="1081"/>
      <c r="D9" s="1081"/>
      <c r="E9" s="841" t="s">
        <v>109</v>
      </c>
      <c r="F9" s="1099"/>
      <c r="G9" s="1100"/>
      <c r="H9" s="124"/>
      <c r="I9" s="124"/>
      <c r="J9" s="124"/>
      <c r="K9" s="1102"/>
      <c r="L9" s="1118"/>
      <c r="M9" s="89"/>
    </row>
    <row r="10" spans="1:13" s="45" customFormat="1" ht="19.5" customHeight="1">
      <c r="A10" s="1078"/>
      <c r="B10" s="837" t="s">
        <v>2</v>
      </c>
      <c r="C10" s="1081"/>
      <c r="D10" s="1081"/>
      <c r="E10" s="1101"/>
      <c r="F10" s="1102"/>
      <c r="G10" s="1103"/>
      <c r="H10" s="124"/>
      <c r="I10" s="124"/>
      <c r="J10" s="124"/>
      <c r="K10" s="1118"/>
      <c r="L10" s="1118"/>
      <c r="M10" s="89"/>
    </row>
    <row r="11" spans="1:13" s="45" customFormat="1" ht="19.5" customHeight="1">
      <c r="A11" s="1079"/>
      <c r="B11" s="249" t="s">
        <v>5</v>
      </c>
      <c r="C11" s="249" t="s">
        <v>6</v>
      </c>
      <c r="D11" s="141" t="s">
        <v>0</v>
      </c>
      <c r="E11" s="574" t="s">
        <v>5</v>
      </c>
      <c r="F11" s="249" t="s">
        <v>6</v>
      </c>
      <c r="G11" s="249" t="s">
        <v>0</v>
      </c>
      <c r="H11" s="122"/>
      <c r="I11" s="122"/>
      <c r="J11" s="122"/>
      <c r="K11" s="1118"/>
      <c r="L11" s="1118"/>
      <c r="M11" s="89"/>
    </row>
    <row r="12" spans="1:13" s="45" customFormat="1" ht="19.5" customHeight="1">
      <c r="A12" s="250" t="s">
        <v>247</v>
      </c>
      <c r="B12" s="548">
        <v>150</v>
      </c>
      <c r="C12" s="548">
        <v>150</v>
      </c>
      <c r="D12" s="38">
        <v>0</v>
      </c>
      <c r="E12" s="575">
        <f aca="true" t="shared" si="2" ref="E12:G13">SUM(B12)</f>
        <v>150</v>
      </c>
      <c r="F12" s="548">
        <f t="shared" si="2"/>
        <v>150</v>
      </c>
      <c r="G12" s="548">
        <f t="shared" si="2"/>
        <v>0</v>
      </c>
      <c r="H12" s="576"/>
      <c r="I12" s="576"/>
      <c r="J12" s="576"/>
      <c r="K12" s="1118"/>
      <c r="L12" s="1118"/>
      <c r="M12" s="89"/>
    </row>
    <row r="13" spans="1:13" s="45" customFormat="1" ht="19.5" customHeight="1">
      <c r="A13" s="250" t="s">
        <v>32</v>
      </c>
      <c r="B13" s="548">
        <v>50</v>
      </c>
      <c r="C13" s="548">
        <v>50</v>
      </c>
      <c r="D13" s="38">
        <v>0</v>
      </c>
      <c r="E13" s="575">
        <f t="shared" si="2"/>
        <v>50</v>
      </c>
      <c r="F13" s="548">
        <f t="shared" si="2"/>
        <v>50</v>
      </c>
      <c r="G13" s="548">
        <f t="shared" si="2"/>
        <v>0</v>
      </c>
      <c r="H13" s="576"/>
      <c r="I13" s="576"/>
      <c r="J13" s="576"/>
      <c r="K13" s="1118"/>
      <c r="L13" s="1118"/>
      <c r="M13" s="89"/>
    </row>
    <row r="14" spans="1:13" s="45" customFormat="1" ht="19.5" customHeight="1" thickBot="1">
      <c r="A14" s="577">
        <v>516</v>
      </c>
      <c r="B14" s="43">
        <f aca="true" t="shared" si="3" ref="B14:G14">SUM(B12,B13)</f>
        <v>200</v>
      </c>
      <c r="C14" s="43">
        <f t="shared" si="3"/>
        <v>200</v>
      </c>
      <c r="D14" s="44">
        <f t="shared" si="3"/>
        <v>0</v>
      </c>
      <c r="E14" s="578">
        <f t="shared" si="3"/>
        <v>200</v>
      </c>
      <c r="F14" s="43">
        <f t="shared" si="3"/>
        <v>200</v>
      </c>
      <c r="G14" s="43">
        <f t="shared" si="3"/>
        <v>0</v>
      </c>
      <c r="H14" s="24"/>
      <c r="I14" s="24"/>
      <c r="J14" s="24"/>
      <c r="K14" s="1118"/>
      <c r="L14" s="1118"/>
      <c r="M14" s="89"/>
    </row>
    <row r="15" spans="1:13" s="45" customFormat="1" ht="33" customHeight="1">
      <c r="A15" s="579" t="s">
        <v>16</v>
      </c>
      <c r="B15" s="260">
        <f aca="true" t="shared" si="4" ref="B15:G15">SUM(B14)</f>
        <v>200</v>
      </c>
      <c r="C15" s="260">
        <f t="shared" si="4"/>
        <v>200</v>
      </c>
      <c r="D15" s="260">
        <f t="shared" si="4"/>
        <v>0</v>
      </c>
      <c r="E15" s="453">
        <f t="shared" si="4"/>
        <v>200</v>
      </c>
      <c r="F15" s="260">
        <f t="shared" si="4"/>
        <v>200</v>
      </c>
      <c r="G15" s="260">
        <f t="shared" si="4"/>
        <v>0</v>
      </c>
      <c r="H15" s="24"/>
      <c r="I15" s="24"/>
      <c r="J15" s="24"/>
      <c r="K15" s="1118"/>
      <c r="L15" s="1118"/>
      <c r="M15" s="89"/>
    </row>
    <row r="16" spans="1:13" s="45" customFormat="1" ht="27.75" customHeight="1">
      <c r="A16" s="263"/>
      <c r="B16" s="264"/>
      <c r="C16" s="264"/>
      <c r="D16" s="265"/>
      <c r="E16" s="265"/>
      <c r="F16" s="265"/>
      <c r="G16" s="265"/>
      <c r="H16" s="265"/>
      <c r="I16" s="265"/>
      <c r="J16" s="265"/>
      <c r="K16" s="265"/>
      <c r="L16" s="265"/>
      <c r="M16" s="89"/>
    </row>
    <row r="17" spans="1:12" s="45" customFormat="1" ht="19.5" customHeight="1">
      <c r="A17" s="834" t="s">
        <v>246</v>
      </c>
      <c r="B17" s="837" t="s">
        <v>108</v>
      </c>
      <c r="C17" s="1081"/>
      <c r="D17" s="1081"/>
      <c r="E17" s="841" t="s">
        <v>109</v>
      </c>
      <c r="F17" s="842"/>
      <c r="G17" s="843"/>
      <c r="K17" s="568"/>
      <c r="L17" s="568"/>
    </row>
    <row r="18" spans="1:12" s="45" customFormat="1" ht="28.5" customHeight="1">
      <c r="A18" s="1078"/>
      <c r="B18" s="837" t="s">
        <v>2</v>
      </c>
      <c r="C18" s="1081"/>
      <c r="D18" s="1081"/>
      <c r="E18" s="1105"/>
      <c r="F18" s="1106"/>
      <c r="G18" s="1107"/>
      <c r="K18" s="568"/>
      <c r="L18" s="568"/>
    </row>
    <row r="19" spans="1:12" s="45" customFormat="1" ht="19.5" customHeight="1">
      <c r="A19" s="1079"/>
      <c r="B19" s="249" t="s">
        <v>5</v>
      </c>
      <c r="C19" s="249" t="s">
        <v>6</v>
      </c>
      <c r="D19" s="141" t="s">
        <v>0</v>
      </c>
      <c r="E19" s="574" t="s">
        <v>5</v>
      </c>
      <c r="F19" s="249" t="s">
        <v>6</v>
      </c>
      <c r="G19" s="580" t="s">
        <v>0</v>
      </c>
      <c r="K19" s="122"/>
      <c r="L19" s="122"/>
    </row>
    <row r="20" spans="1:12" s="45" customFormat="1" ht="19.5" customHeight="1">
      <c r="A20" s="250" t="s">
        <v>113</v>
      </c>
      <c r="B20" s="37">
        <v>44900</v>
      </c>
      <c r="C20" s="551">
        <v>21742.7</v>
      </c>
      <c r="D20" s="549">
        <v>12238.4</v>
      </c>
      <c r="E20" s="73">
        <f aca="true" t="shared" si="5" ref="E20:G21">SUM(B20)</f>
        <v>44900</v>
      </c>
      <c r="F20" s="73">
        <f t="shared" si="5"/>
        <v>21742.7</v>
      </c>
      <c r="G20" s="73">
        <f t="shared" si="5"/>
        <v>12238.4</v>
      </c>
      <c r="K20" s="265"/>
      <c r="L20" s="265"/>
    </row>
    <row r="21" spans="1:12" s="45" customFormat="1" ht="19.5" customHeight="1" thickBot="1">
      <c r="A21" s="253">
        <v>612</v>
      </c>
      <c r="B21" s="43">
        <f>SUM(B20,)</f>
        <v>44900</v>
      </c>
      <c r="C21" s="43">
        <f>SUM(C20,)</f>
        <v>21742.7</v>
      </c>
      <c r="D21" s="128">
        <f>SUM(D20)</f>
        <v>12238.4</v>
      </c>
      <c r="E21" s="73">
        <f t="shared" si="5"/>
        <v>44900</v>
      </c>
      <c r="F21" s="73">
        <f t="shared" si="5"/>
        <v>21742.7</v>
      </c>
      <c r="G21" s="73">
        <f t="shared" si="5"/>
        <v>12238.4</v>
      </c>
      <c r="K21" s="24"/>
      <c r="L21" s="24"/>
    </row>
    <row r="22" spans="1:12" s="45" customFormat="1" ht="33" customHeight="1">
      <c r="A22" s="562" t="s">
        <v>16</v>
      </c>
      <c r="B22" s="260">
        <f>SUM(B21,)</f>
        <v>44900</v>
      </c>
      <c r="C22" s="260">
        <f>SUM(C21,)</f>
        <v>21742.7</v>
      </c>
      <c r="D22" s="563">
        <f>SUM(D21,)</f>
        <v>12238.4</v>
      </c>
      <c r="E22" s="564">
        <f>SUM(E21)</f>
        <v>44900</v>
      </c>
      <c r="F22" s="260">
        <f>SUM(F21)</f>
        <v>21742.7</v>
      </c>
      <c r="G22" s="260">
        <f>SUM(G21)</f>
        <v>12238.4</v>
      </c>
      <c r="K22" s="24"/>
      <c r="L22" s="24"/>
    </row>
    <row r="23" spans="1:12" s="45" customFormat="1" ht="27.75" customHeight="1">
      <c r="A23" s="581"/>
      <c r="B23" s="582"/>
      <c r="C23" s="582"/>
      <c r="D23" s="583"/>
      <c r="E23" s="24"/>
      <c r="F23" s="24"/>
      <c r="G23" s="24"/>
      <c r="H23" s="24"/>
      <c r="I23" s="24"/>
      <c r="J23" s="24"/>
      <c r="K23" s="24"/>
      <c r="L23" s="24"/>
    </row>
    <row r="24" spans="1:10" s="45" customFormat="1" ht="20.25" customHeight="1">
      <c r="A24" s="834" t="s">
        <v>156</v>
      </c>
      <c r="B24" s="837" t="s">
        <v>108</v>
      </c>
      <c r="C24" s="1081"/>
      <c r="D24" s="1081"/>
      <c r="E24" s="1114" t="s">
        <v>206</v>
      </c>
      <c r="F24" s="996"/>
      <c r="G24" s="996"/>
      <c r="H24" s="841" t="s">
        <v>109</v>
      </c>
      <c r="I24" s="1099"/>
      <c r="J24" s="1100"/>
    </row>
    <row r="25" spans="1:10" s="45" customFormat="1" ht="20.25" customHeight="1">
      <c r="A25" s="1078"/>
      <c r="B25" s="837" t="s">
        <v>2</v>
      </c>
      <c r="C25" s="1081"/>
      <c r="D25" s="1081"/>
      <c r="E25" s="1104" t="s">
        <v>72</v>
      </c>
      <c r="F25" s="956"/>
      <c r="G25" s="956"/>
      <c r="H25" s="1101"/>
      <c r="I25" s="1102"/>
      <c r="J25" s="1103"/>
    </row>
    <row r="26" spans="1:10" s="45" customFormat="1" ht="20.25" customHeight="1">
      <c r="A26" s="1116"/>
      <c r="B26" s="569" t="s">
        <v>5</v>
      </c>
      <c r="C26" s="569" t="s">
        <v>6</v>
      </c>
      <c r="D26" s="584" t="s">
        <v>0</v>
      </c>
      <c r="E26" s="584" t="s">
        <v>5</v>
      </c>
      <c r="F26" s="584" t="s">
        <v>6</v>
      </c>
      <c r="G26" s="585" t="s">
        <v>0</v>
      </c>
      <c r="H26" s="574" t="s">
        <v>5</v>
      </c>
      <c r="I26" s="249" t="s">
        <v>6</v>
      </c>
      <c r="J26" s="249" t="s">
        <v>0</v>
      </c>
    </row>
    <row r="27" spans="1:10" s="45" customFormat="1" ht="20.25" customHeight="1">
      <c r="A27" s="250" t="s">
        <v>248</v>
      </c>
      <c r="B27" s="37">
        <v>100</v>
      </c>
      <c r="C27" s="37">
        <v>100</v>
      </c>
      <c r="D27" s="37">
        <v>10</v>
      </c>
      <c r="E27" s="37">
        <v>200</v>
      </c>
      <c r="F27" s="37">
        <v>1920</v>
      </c>
      <c r="G27" s="38">
        <v>614.5</v>
      </c>
      <c r="H27" s="571">
        <f aca="true" t="shared" si="6" ref="H27:J32">SUM(B27,E27)</f>
        <v>300</v>
      </c>
      <c r="I27" s="37">
        <f t="shared" si="6"/>
        <v>2020</v>
      </c>
      <c r="J27" s="37">
        <f t="shared" si="6"/>
        <v>624.5</v>
      </c>
    </row>
    <row r="28" spans="1:10" s="45" customFormat="1" ht="20.25" customHeight="1">
      <c r="A28" s="250" t="s">
        <v>32</v>
      </c>
      <c r="B28" s="37">
        <v>100</v>
      </c>
      <c r="C28" s="37">
        <v>1050</v>
      </c>
      <c r="D28" s="37">
        <v>936.3</v>
      </c>
      <c r="E28" s="37">
        <v>0</v>
      </c>
      <c r="F28" s="37">
        <v>0</v>
      </c>
      <c r="G28" s="37">
        <v>0</v>
      </c>
      <c r="H28" s="571">
        <f t="shared" si="6"/>
        <v>100</v>
      </c>
      <c r="I28" s="37">
        <f t="shared" si="6"/>
        <v>1050</v>
      </c>
      <c r="J28" s="37">
        <f t="shared" si="6"/>
        <v>936.3</v>
      </c>
    </row>
    <row r="29" spans="1:10" s="45" customFormat="1" ht="20.25" customHeight="1">
      <c r="A29" s="250" t="s">
        <v>264</v>
      </c>
      <c r="B29" s="37">
        <v>100</v>
      </c>
      <c r="C29" s="37">
        <v>100</v>
      </c>
      <c r="D29" s="37">
        <v>0</v>
      </c>
      <c r="E29" s="37">
        <v>0</v>
      </c>
      <c r="F29" s="37">
        <v>0</v>
      </c>
      <c r="G29" s="549">
        <v>0</v>
      </c>
      <c r="H29" s="571">
        <f t="shared" si="6"/>
        <v>100</v>
      </c>
      <c r="I29" s="37">
        <f t="shared" si="6"/>
        <v>100</v>
      </c>
      <c r="J29" s="37">
        <f t="shared" si="6"/>
        <v>0</v>
      </c>
    </row>
    <row r="30" spans="1:10" s="45" customFormat="1" ht="20.25" customHeight="1">
      <c r="A30" s="253">
        <v>516</v>
      </c>
      <c r="B30" s="39">
        <f>SUM(B27,B28,B29)</f>
        <v>300</v>
      </c>
      <c r="C30" s="39">
        <f>SUM(C27,C28,C29)</f>
        <v>1250</v>
      </c>
      <c r="D30" s="39">
        <f>SUM(D27,D28,D29)</f>
        <v>946.3</v>
      </c>
      <c r="E30" s="39">
        <f aca="true" t="shared" si="7" ref="E30:J30">SUM(E27,E28,E29)</f>
        <v>200</v>
      </c>
      <c r="F30" s="39">
        <f t="shared" si="7"/>
        <v>1920</v>
      </c>
      <c r="G30" s="550">
        <f t="shared" si="7"/>
        <v>614.5</v>
      </c>
      <c r="H30" s="76">
        <f t="shared" si="7"/>
        <v>500</v>
      </c>
      <c r="I30" s="39">
        <f t="shared" si="7"/>
        <v>3170</v>
      </c>
      <c r="J30" s="39">
        <f t="shared" si="7"/>
        <v>1560.8</v>
      </c>
    </row>
    <row r="31" spans="1:10" s="45" customFormat="1" ht="20.25" customHeight="1">
      <c r="A31" s="553" t="s">
        <v>113</v>
      </c>
      <c r="B31" s="554">
        <v>0</v>
      </c>
      <c r="C31" s="554">
        <v>0</v>
      </c>
      <c r="D31" s="554">
        <v>0</v>
      </c>
      <c r="E31" s="554">
        <v>1722</v>
      </c>
      <c r="F31" s="554">
        <v>1722</v>
      </c>
      <c r="G31" s="586">
        <v>740.1</v>
      </c>
      <c r="H31" s="571">
        <f t="shared" si="6"/>
        <v>1722</v>
      </c>
      <c r="I31" s="37">
        <f>SUM(C31,F31)</f>
        <v>1722</v>
      </c>
      <c r="J31" s="73">
        <f>SUM(D31,G31)</f>
        <v>740.1</v>
      </c>
    </row>
    <row r="32" spans="1:10" s="45" customFormat="1" ht="20.25" customHeight="1" thickBot="1">
      <c r="A32" s="558">
        <v>612</v>
      </c>
      <c r="B32" s="559">
        <v>0</v>
      </c>
      <c r="C32" s="559">
        <v>0</v>
      </c>
      <c r="D32" s="559">
        <v>0</v>
      </c>
      <c r="E32" s="587">
        <v>1722</v>
      </c>
      <c r="F32" s="587">
        <v>1722</v>
      </c>
      <c r="G32" s="588">
        <v>740.1</v>
      </c>
      <c r="H32" s="589">
        <f t="shared" si="6"/>
        <v>1722</v>
      </c>
      <c r="I32" s="41">
        <f>SUM(C32,F32)</f>
        <v>1722</v>
      </c>
      <c r="J32" s="77">
        <f>SUM(D32,G32)</f>
        <v>740.1</v>
      </c>
    </row>
    <row r="33" spans="1:10" s="45" customFormat="1" ht="33" customHeight="1">
      <c r="A33" s="562" t="s">
        <v>16</v>
      </c>
      <c r="B33" s="260">
        <f aca="true" t="shared" si="8" ref="B33:G33">SUM(B30)</f>
        <v>300</v>
      </c>
      <c r="C33" s="260">
        <f t="shared" si="8"/>
        <v>1250</v>
      </c>
      <c r="D33" s="260">
        <f t="shared" si="8"/>
        <v>946.3</v>
      </c>
      <c r="E33" s="260">
        <f t="shared" si="8"/>
        <v>200</v>
      </c>
      <c r="F33" s="260">
        <f t="shared" si="8"/>
        <v>1920</v>
      </c>
      <c r="G33" s="261">
        <f t="shared" si="8"/>
        <v>614.5</v>
      </c>
      <c r="H33" s="453">
        <f>SUM(H30,H32)</f>
        <v>2222</v>
      </c>
      <c r="I33" s="260">
        <f>SUM(I30,I32)</f>
        <v>4892</v>
      </c>
      <c r="J33" s="564">
        <f>SUM(J30,J32)</f>
        <v>2300.9</v>
      </c>
    </row>
    <row r="34" spans="1:12" s="45" customFormat="1" ht="16.5" customHeight="1">
      <c r="A34" s="582"/>
      <c r="B34" s="582"/>
      <c r="C34" s="582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6.5" customHeight="1">
      <c r="A35" s="1115"/>
      <c r="B35" s="1097"/>
      <c r="C35" s="1098"/>
      <c r="D35" s="1098"/>
      <c r="E35" s="1112"/>
      <c r="F35" s="1113"/>
      <c r="G35" s="1113"/>
      <c r="H35" s="591"/>
      <c r="I35" s="591"/>
      <c r="J35" s="591"/>
      <c r="K35" s="590"/>
      <c r="L35" s="590"/>
    </row>
    <row r="36" spans="1:12" ht="16.5" customHeight="1">
      <c r="A36" s="1115"/>
      <c r="B36" s="1097"/>
      <c r="C36" s="1098"/>
      <c r="D36" s="1098"/>
      <c r="E36" s="1112"/>
      <c r="F36" s="1113"/>
      <c r="G36" s="1113"/>
      <c r="H36" s="591"/>
      <c r="I36" s="591"/>
      <c r="J36" s="591"/>
      <c r="K36" s="590"/>
      <c r="L36" s="590"/>
    </row>
    <row r="37" spans="1:12" ht="16.5" customHeight="1">
      <c r="A37" s="1115"/>
      <c r="B37" s="592"/>
      <c r="C37" s="592"/>
      <c r="D37" s="593"/>
      <c r="E37" s="1113"/>
      <c r="F37" s="1113"/>
      <c r="G37" s="1113"/>
      <c r="H37" s="591"/>
      <c r="I37" s="591"/>
      <c r="J37" s="591"/>
      <c r="K37" s="594"/>
      <c r="L37" s="594"/>
    </row>
    <row r="38" spans="1:12" ht="16.5" customHeight="1">
      <c r="A38" s="595"/>
      <c r="B38" s="596"/>
      <c r="C38" s="597"/>
      <c r="D38" s="596"/>
      <c r="E38" s="596"/>
      <c r="F38" s="596"/>
      <c r="G38" s="596"/>
      <c r="H38" s="596"/>
      <c r="I38" s="596"/>
      <c r="J38" s="596"/>
      <c r="K38" s="596"/>
      <c r="L38" s="596"/>
    </row>
    <row r="39" spans="1:12" ht="16.5" customHeight="1">
      <c r="A39" s="598"/>
      <c r="B39" s="599"/>
      <c r="C39" s="600"/>
      <c r="D39" s="599"/>
      <c r="E39" s="599"/>
      <c r="F39" s="599"/>
      <c r="G39" s="599"/>
      <c r="H39" s="599"/>
      <c r="I39" s="599"/>
      <c r="J39" s="599"/>
      <c r="K39" s="599"/>
      <c r="L39" s="599"/>
    </row>
    <row r="40" spans="1:12" ht="16.5" customHeight="1">
      <c r="A40" s="598"/>
      <c r="B40" s="599"/>
      <c r="C40" s="599"/>
      <c r="D40" s="599"/>
      <c r="E40" s="599"/>
      <c r="F40" s="599"/>
      <c r="G40" s="599"/>
      <c r="H40" s="599"/>
      <c r="I40" s="599"/>
      <c r="J40" s="599"/>
      <c r="K40" s="24"/>
      <c r="L40" s="24"/>
    </row>
    <row r="41" spans="1:12" ht="12.75">
      <c r="A41" s="601"/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</row>
    <row r="42" spans="1:12" ht="12.75">
      <c r="A42" s="601"/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</row>
    <row r="43" spans="1:12" ht="12.75">
      <c r="A43" s="601"/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</row>
    <row r="44" spans="1:12" ht="12.75">
      <c r="A44" s="601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</row>
  </sheetData>
  <sheetProtection password="CF7A" sheet="1"/>
  <mergeCells count="27">
    <mergeCell ref="K8:L8"/>
    <mergeCell ref="K9:L15"/>
    <mergeCell ref="A2:A4"/>
    <mergeCell ref="B2:D2"/>
    <mergeCell ref="E2:G4"/>
    <mergeCell ref="B3:D3"/>
    <mergeCell ref="E9:G10"/>
    <mergeCell ref="A9:A11"/>
    <mergeCell ref="B9:D9"/>
    <mergeCell ref="B10:D10"/>
    <mergeCell ref="I1:J1"/>
    <mergeCell ref="B1:G1"/>
    <mergeCell ref="A8:G8"/>
    <mergeCell ref="E35:G37"/>
    <mergeCell ref="B36:D36"/>
    <mergeCell ref="B18:D18"/>
    <mergeCell ref="E24:G24"/>
    <mergeCell ref="A35:A37"/>
    <mergeCell ref="A17:A19"/>
    <mergeCell ref="A24:A26"/>
    <mergeCell ref="B35:D35"/>
    <mergeCell ref="H24:J25"/>
    <mergeCell ref="E25:G25"/>
    <mergeCell ref="E17:G18"/>
    <mergeCell ref="B24:D24"/>
    <mergeCell ref="B25:D25"/>
    <mergeCell ref="B17:D17"/>
  </mergeCells>
  <printOptions horizontalCentered="1"/>
  <pageMargins left="0.31" right="0.24" top="0.15748031496062992" bottom="0.2362204724409449" header="0.15748031496062992" footer="0.2362204724409449"/>
  <pageSetup horizontalDpi="300" verticalDpi="300" orientation="portrait" paperSize="9" scale="86" r:id="rId1"/>
  <headerFooter alignWithMargins="0">
    <oddFooter>&amp;L&amp;"Times New Roman,Obyčejné"Rozbor za  rok 2007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75" zoomScaleNormal="75" zoomScaleSheetLayoutView="75" zoomScalePageLayoutView="0" workbookViewId="0" topLeftCell="A18">
      <selection activeCell="G42" sqref="G42"/>
    </sheetView>
  </sheetViews>
  <sheetFormatPr defaultColWidth="9.00390625" defaultRowHeight="12.75"/>
  <cols>
    <col min="1" max="1" width="40.75390625" style="45" customWidth="1"/>
    <col min="2" max="10" width="11.375" style="45" customWidth="1"/>
    <col min="11" max="16384" width="9.125" style="45" customWidth="1"/>
  </cols>
  <sheetData>
    <row r="1" spans="1:10" ht="46.5" customHeight="1">
      <c r="A1" s="1123" t="s">
        <v>425</v>
      </c>
      <c r="B1" s="1123"/>
      <c r="C1" s="1124"/>
      <c r="D1" s="1124"/>
      <c r="E1" s="1124"/>
      <c r="F1" s="1124"/>
      <c r="G1" s="1125"/>
      <c r="H1" s="1125"/>
      <c r="I1" s="1125"/>
      <c r="J1" s="566" t="s">
        <v>472</v>
      </c>
    </row>
    <row r="2" spans="1:10" ht="20.25" customHeight="1">
      <c r="A2" s="1120" t="s">
        <v>157</v>
      </c>
      <c r="B2" s="1132" t="s">
        <v>423</v>
      </c>
      <c r="C2" s="1133"/>
      <c r="D2" s="1133"/>
      <c r="E2" s="1132" t="s">
        <v>116</v>
      </c>
      <c r="F2" s="1133"/>
      <c r="G2" s="1133"/>
      <c r="H2" s="1126" t="s">
        <v>4</v>
      </c>
      <c r="I2" s="1127"/>
      <c r="J2" s="1128"/>
    </row>
    <row r="3" spans="1:10" ht="26.25" customHeight="1">
      <c r="A3" s="1121"/>
      <c r="B3" s="1134" t="s">
        <v>421</v>
      </c>
      <c r="C3" s="1135"/>
      <c r="D3" s="1135"/>
      <c r="E3" s="1134" t="s">
        <v>59</v>
      </c>
      <c r="F3" s="1135"/>
      <c r="G3" s="1135"/>
      <c r="H3" s="1129"/>
      <c r="I3" s="1130"/>
      <c r="J3" s="1131"/>
    </row>
    <row r="4" spans="1:10" ht="20.25" customHeight="1">
      <c r="A4" s="1122"/>
      <c r="B4" s="602" t="s">
        <v>5</v>
      </c>
      <c r="C4" s="602" t="s">
        <v>6</v>
      </c>
      <c r="D4" s="602" t="s">
        <v>0</v>
      </c>
      <c r="E4" s="602" t="s">
        <v>5</v>
      </c>
      <c r="F4" s="602" t="s">
        <v>6</v>
      </c>
      <c r="G4" s="602" t="s">
        <v>0</v>
      </c>
      <c r="H4" s="603" t="s">
        <v>5</v>
      </c>
      <c r="I4" s="604" t="s">
        <v>6</v>
      </c>
      <c r="J4" s="604" t="s">
        <v>0</v>
      </c>
    </row>
    <row r="5" spans="1:10" ht="21" customHeight="1">
      <c r="A5" s="605" t="s">
        <v>117</v>
      </c>
      <c r="B5" s="606">
        <v>0</v>
      </c>
      <c r="C5" s="607">
        <v>0</v>
      </c>
      <c r="D5" s="606">
        <v>0</v>
      </c>
      <c r="E5" s="606">
        <v>50</v>
      </c>
      <c r="F5" s="607">
        <v>50</v>
      </c>
      <c r="G5" s="606">
        <v>29.3</v>
      </c>
      <c r="H5" s="608">
        <f>SUM(B5,E5)</f>
        <v>50</v>
      </c>
      <c r="I5" s="607">
        <f>SUM(C5,F5)</f>
        <v>50</v>
      </c>
      <c r="J5" s="753">
        <f>SUM(D5,G5)</f>
        <v>29.3</v>
      </c>
    </row>
    <row r="6" spans="1:10" ht="21" customHeight="1">
      <c r="A6" s="609">
        <v>503</v>
      </c>
      <c r="B6" s="610">
        <f aca="true" t="shared" si="0" ref="B6:G6">SUM(B5)</f>
        <v>0</v>
      </c>
      <c r="C6" s="611">
        <f t="shared" si="0"/>
        <v>0</v>
      </c>
      <c r="D6" s="610">
        <f t="shared" si="0"/>
        <v>0</v>
      </c>
      <c r="E6" s="610">
        <f t="shared" si="0"/>
        <v>50</v>
      </c>
      <c r="F6" s="611">
        <f t="shared" si="0"/>
        <v>50</v>
      </c>
      <c r="G6" s="610">
        <f t="shared" si="0"/>
        <v>29.3</v>
      </c>
      <c r="H6" s="612">
        <f>SUM(E6)</f>
        <v>50</v>
      </c>
      <c r="I6" s="613">
        <f>SUM(F6)</f>
        <v>50</v>
      </c>
      <c r="J6" s="614">
        <f>SUM(G6)</f>
        <v>29.3</v>
      </c>
    </row>
    <row r="7" spans="1:10" ht="21" customHeight="1">
      <c r="A7" s="615" t="s">
        <v>175</v>
      </c>
      <c r="B7" s="606">
        <v>0</v>
      </c>
      <c r="C7" s="607">
        <v>0</v>
      </c>
      <c r="D7" s="606">
        <v>0</v>
      </c>
      <c r="E7" s="606">
        <v>600</v>
      </c>
      <c r="F7" s="607">
        <v>250</v>
      </c>
      <c r="G7" s="606">
        <v>60.4</v>
      </c>
      <c r="H7" s="608">
        <f aca="true" t="shared" si="1" ref="H7:J11">SUM(B7,E7)</f>
        <v>600</v>
      </c>
      <c r="I7" s="607">
        <f t="shared" si="1"/>
        <v>250</v>
      </c>
      <c r="J7" s="753">
        <f t="shared" si="1"/>
        <v>60.4</v>
      </c>
    </row>
    <row r="8" spans="1:10" ht="21" customHeight="1">
      <c r="A8" s="615" t="s">
        <v>292</v>
      </c>
      <c r="B8" s="606">
        <v>0</v>
      </c>
      <c r="C8" s="607">
        <v>0</v>
      </c>
      <c r="D8" s="606">
        <v>0</v>
      </c>
      <c r="E8" s="606">
        <v>20</v>
      </c>
      <c r="F8" s="607">
        <v>20</v>
      </c>
      <c r="G8" s="606">
        <v>1.5</v>
      </c>
      <c r="H8" s="608">
        <f t="shared" si="1"/>
        <v>20</v>
      </c>
      <c r="I8" s="607">
        <f t="shared" si="1"/>
        <v>20</v>
      </c>
      <c r="J8" s="753">
        <f t="shared" si="1"/>
        <v>1.5</v>
      </c>
    </row>
    <row r="9" spans="1:10" ht="21" customHeight="1">
      <c r="A9" s="615" t="s">
        <v>118</v>
      </c>
      <c r="B9" s="606">
        <v>0</v>
      </c>
      <c r="C9" s="607">
        <v>0</v>
      </c>
      <c r="D9" s="606">
        <v>0</v>
      </c>
      <c r="E9" s="606">
        <v>750</v>
      </c>
      <c r="F9" s="607">
        <v>760.3</v>
      </c>
      <c r="G9" s="606">
        <v>524.3</v>
      </c>
      <c r="H9" s="608">
        <f t="shared" si="1"/>
        <v>750</v>
      </c>
      <c r="I9" s="607">
        <f t="shared" si="1"/>
        <v>760.3</v>
      </c>
      <c r="J9" s="753">
        <f t="shared" si="1"/>
        <v>524.3</v>
      </c>
    </row>
    <row r="10" spans="1:10" ht="21" customHeight="1">
      <c r="A10" s="616" t="s">
        <v>101</v>
      </c>
      <c r="B10" s="606">
        <v>0</v>
      </c>
      <c r="C10" s="607">
        <v>54.7</v>
      </c>
      <c r="D10" s="606">
        <v>54.8</v>
      </c>
      <c r="E10" s="606">
        <v>3795</v>
      </c>
      <c r="F10" s="607">
        <v>2174.8</v>
      </c>
      <c r="G10" s="606">
        <v>1369.3</v>
      </c>
      <c r="H10" s="608">
        <f t="shared" si="1"/>
        <v>3795</v>
      </c>
      <c r="I10" s="607">
        <f t="shared" si="1"/>
        <v>2229.5</v>
      </c>
      <c r="J10" s="753">
        <f t="shared" si="1"/>
        <v>1424.1</v>
      </c>
    </row>
    <row r="11" spans="1:10" ht="21" customHeight="1">
      <c r="A11" s="617" t="s">
        <v>28</v>
      </c>
      <c r="B11" s="606">
        <v>0</v>
      </c>
      <c r="C11" s="607">
        <v>309.9</v>
      </c>
      <c r="D11" s="606">
        <v>309.8</v>
      </c>
      <c r="E11" s="606">
        <v>2858</v>
      </c>
      <c r="F11" s="607">
        <v>2858</v>
      </c>
      <c r="G11" s="606">
        <v>2581.5</v>
      </c>
      <c r="H11" s="608">
        <f t="shared" si="1"/>
        <v>2858</v>
      </c>
      <c r="I11" s="607">
        <f t="shared" si="1"/>
        <v>3167.9</v>
      </c>
      <c r="J11" s="753">
        <f t="shared" si="1"/>
        <v>2891.3</v>
      </c>
    </row>
    <row r="12" spans="1:10" ht="21" customHeight="1">
      <c r="A12" s="618">
        <v>513</v>
      </c>
      <c r="B12" s="610">
        <f>SUM(B7,B8,B9,B10,B11)</f>
        <v>0</v>
      </c>
      <c r="C12" s="610">
        <f>SUM(C7,C8,C9,C10,C11)</f>
        <v>364.59999999999997</v>
      </c>
      <c r="D12" s="619">
        <f>SUM(D7,D8,D9,D10,D11)</f>
        <v>364.6</v>
      </c>
      <c r="E12" s="610">
        <f aca="true" t="shared" si="2" ref="E12:J12">SUM(E7,E8,E9,E10,E11)</f>
        <v>8023</v>
      </c>
      <c r="F12" s="610">
        <f t="shared" si="2"/>
        <v>6063.1</v>
      </c>
      <c r="G12" s="619">
        <f t="shared" si="2"/>
        <v>4537</v>
      </c>
      <c r="H12" s="620">
        <f t="shared" si="2"/>
        <v>8023</v>
      </c>
      <c r="I12" s="611">
        <f t="shared" si="2"/>
        <v>6427.700000000001</v>
      </c>
      <c r="J12" s="621">
        <f t="shared" si="2"/>
        <v>4901.6</v>
      </c>
    </row>
    <row r="13" spans="1:10" ht="21" customHeight="1">
      <c r="A13" s="622" t="s">
        <v>102</v>
      </c>
      <c r="B13" s="606">
        <v>0</v>
      </c>
      <c r="C13" s="607">
        <v>0</v>
      </c>
      <c r="D13" s="606">
        <v>0</v>
      </c>
      <c r="E13" s="606">
        <v>650</v>
      </c>
      <c r="F13" s="607">
        <v>650</v>
      </c>
      <c r="G13" s="606">
        <v>551.6</v>
      </c>
      <c r="H13" s="608">
        <f aca="true" t="shared" si="3" ref="H13:J16">SUM(B13,E13)</f>
        <v>650</v>
      </c>
      <c r="I13" s="607">
        <f t="shared" si="3"/>
        <v>650</v>
      </c>
      <c r="J13" s="753">
        <f t="shared" si="3"/>
        <v>551.6</v>
      </c>
    </row>
    <row r="14" spans="1:10" ht="21" customHeight="1">
      <c r="A14" s="622" t="s">
        <v>111</v>
      </c>
      <c r="B14" s="606">
        <v>0</v>
      </c>
      <c r="C14" s="607">
        <v>0</v>
      </c>
      <c r="D14" s="606">
        <v>0</v>
      </c>
      <c r="E14" s="606">
        <v>1485</v>
      </c>
      <c r="F14" s="607">
        <v>1585</v>
      </c>
      <c r="G14" s="606">
        <v>1305.9</v>
      </c>
      <c r="H14" s="608">
        <f t="shared" si="3"/>
        <v>1485</v>
      </c>
      <c r="I14" s="607">
        <f t="shared" si="3"/>
        <v>1585</v>
      </c>
      <c r="J14" s="753">
        <f t="shared" si="3"/>
        <v>1305.9</v>
      </c>
    </row>
    <row r="15" spans="1:10" ht="21" customHeight="1">
      <c r="A15" s="622" t="s">
        <v>103</v>
      </c>
      <c r="B15" s="606">
        <v>0</v>
      </c>
      <c r="C15" s="607">
        <v>0</v>
      </c>
      <c r="D15" s="606">
        <v>0</v>
      </c>
      <c r="E15" s="606">
        <v>3200</v>
      </c>
      <c r="F15" s="607">
        <v>3200</v>
      </c>
      <c r="G15" s="606">
        <v>2903.7</v>
      </c>
      <c r="H15" s="608">
        <f t="shared" si="3"/>
        <v>3200</v>
      </c>
      <c r="I15" s="607">
        <f t="shared" si="3"/>
        <v>3200</v>
      </c>
      <c r="J15" s="753">
        <f t="shared" si="3"/>
        <v>2903.7</v>
      </c>
    </row>
    <row r="16" spans="1:10" ht="21" customHeight="1">
      <c r="A16" s="622" t="s">
        <v>119</v>
      </c>
      <c r="B16" s="606">
        <v>0</v>
      </c>
      <c r="C16" s="607">
        <v>0</v>
      </c>
      <c r="D16" s="606">
        <v>0</v>
      </c>
      <c r="E16" s="606">
        <v>510</v>
      </c>
      <c r="F16" s="607">
        <v>1010</v>
      </c>
      <c r="G16" s="606">
        <v>752.8</v>
      </c>
      <c r="H16" s="608">
        <f t="shared" si="3"/>
        <v>510</v>
      </c>
      <c r="I16" s="607">
        <f t="shared" si="3"/>
        <v>1010</v>
      </c>
      <c r="J16" s="753">
        <f t="shared" si="3"/>
        <v>752.8</v>
      </c>
    </row>
    <row r="17" spans="1:10" ht="21" customHeight="1">
      <c r="A17" s="618">
        <v>515</v>
      </c>
      <c r="B17" s="610">
        <f aca="true" t="shared" si="4" ref="B17:G17">SUM(B13,B14,B15,B16)</f>
        <v>0</v>
      </c>
      <c r="C17" s="611">
        <f t="shared" si="4"/>
        <v>0</v>
      </c>
      <c r="D17" s="610">
        <f t="shared" si="4"/>
        <v>0</v>
      </c>
      <c r="E17" s="610">
        <f t="shared" si="4"/>
        <v>5845</v>
      </c>
      <c r="F17" s="611">
        <f t="shared" si="4"/>
        <v>6445</v>
      </c>
      <c r="G17" s="610">
        <f t="shared" si="4"/>
        <v>5514</v>
      </c>
      <c r="H17" s="612">
        <f>SUM(E17)</f>
        <v>5845</v>
      </c>
      <c r="I17" s="613">
        <f>SUM(F17)</f>
        <v>6445</v>
      </c>
      <c r="J17" s="614">
        <f>SUM(G17)</f>
        <v>5514</v>
      </c>
    </row>
    <row r="18" spans="1:10" ht="21" customHeight="1">
      <c r="A18" s="617" t="s">
        <v>58</v>
      </c>
      <c r="B18" s="606">
        <v>0</v>
      </c>
      <c r="C18" s="607">
        <v>10</v>
      </c>
      <c r="D18" s="606">
        <v>4</v>
      </c>
      <c r="E18" s="606">
        <v>3700</v>
      </c>
      <c r="F18" s="607">
        <v>3893</v>
      </c>
      <c r="G18" s="606">
        <v>3209</v>
      </c>
      <c r="H18" s="608">
        <f aca="true" t="shared" si="5" ref="H18:H23">SUM(B18,E18)</f>
        <v>3700</v>
      </c>
      <c r="I18" s="607">
        <f aca="true" t="shared" si="6" ref="I18:I23">SUM(C18,F18)</f>
        <v>3903</v>
      </c>
      <c r="J18" s="753">
        <f aca="true" t="shared" si="7" ref="J18:J23">SUM(D18,G18)</f>
        <v>3213</v>
      </c>
    </row>
    <row r="19" spans="1:10" ht="21" customHeight="1">
      <c r="A19" s="617" t="s">
        <v>120</v>
      </c>
      <c r="B19" s="606">
        <v>0</v>
      </c>
      <c r="C19" s="607">
        <v>0</v>
      </c>
      <c r="D19" s="606">
        <v>0</v>
      </c>
      <c r="E19" s="606">
        <v>4039</v>
      </c>
      <c r="F19" s="607">
        <v>4039</v>
      </c>
      <c r="G19" s="606">
        <v>1772.4</v>
      </c>
      <c r="H19" s="608">
        <f t="shared" si="5"/>
        <v>4039</v>
      </c>
      <c r="I19" s="607">
        <f t="shared" si="6"/>
        <v>4039</v>
      </c>
      <c r="J19" s="753">
        <f t="shared" si="7"/>
        <v>1772.4</v>
      </c>
    </row>
    <row r="20" spans="1:10" ht="21" customHeight="1">
      <c r="A20" s="617" t="s">
        <v>167</v>
      </c>
      <c r="B20" s="606">
        <v>0</v>
      </c>
      <c r="C20" s="607">
        <v>0</v>
      </c>
      <c r="D20" s="606">
        <v>0</v>
      </c>
      <c r="E20" s="606">
        <v>800</v>
      </c>
      <c r="F20" s="607">
        <v>800</v>
      </c>
      <c r="G20" s="606">
        <v>483.7</v>
      </c>
      <c r="H20" s="608">
        <f t="shared" si="5"/>
        <v>800</v>
      </c>
      <c r="I20" s="607">
        <f t="shared" si="6"/>
        <v>800</v>
      </c>
      <c r="J20" s="753">
        <f t="shared" si="7"/>
        <v>483.7</v>
      </c>
    </row>
    <row r="21" spans="1:10" ht="21" customHeight="1">
      <c r="A21" s="617" t="s">
        <v>18</v>
      </c>
      <c r="B21" s="606">
        <v>0</v>
      </c>
      <c r="C21" s="607">
        <v>150</v>
      </c>
      <c r="D21" s="606">
        <v>132.8</v>
      </c>
      <c r="E21" s="606">
        <v>1614</v>
      </c>
      <c r="F21" s="607">
        <v>1914</v>
      </c>
      <c r="G21" s="606">
        <v>1748.2</v>
      </c>
      <c r="H21" s="608">
        <f t="shared" si="5"/>
        <v>1614</v>
      </c>
      <c r="I21" s="607">
        <f t="shared" si="6"/>
        <v>2064</v>
      </c>
      <c r="J21" s="753">
        <f t="shared" si="7"/>
        <v>1881</v>
      </c>
    </row>
    <row r="22" spans="1:10" ht="21" customHeight="1">
      <c r="A22" s="617" t="s">
        <v>121</v>
      </c>
      <c r="B22" s="606">
        <v>0</v>
      </c>
      <c r="C22" s="607">
        <v>0</v>
      </c>
      <c r="D22" s="606">
        <v>0</v>
      </c>
      <c r="E22" s="606">
        <v>8056</v>
      </c>
      <c r="F22" s="607">
        <v>7746</v>
      </c>
      <c r="G22" s="606">
        <v>3994.2</v>
      </c>
      <c r="H22" s="608">
        <f t="shared" si="5"/>
        <v>8056</v>
      </c>
      <c r="I22" s="607">
        <f t="shared" si="6"/>
        <v>7746</v>
      </c>
      <c r="J22" s="753">
        <f t="shared" si="7"/>
        <v>3994.2</v>
      </c>
    </row>
    <row r="23" spans="1:10" ht="21" customHeight="1">
      <c r="A23" s="622" t="s">
        <v>32</v>
      </c>
      <c r="B23" s="606">
        <v>0</v>
      </c>
      <c r="C23" s="607">
        <v>517.1</v>
      </c>
      <c r="D23" s="606">
        <v>448</v>
      </c>
      <c r="E23" s="606">
        <v>28593</v>
      </c>
      <c r="F23" s="607">
        <v>19101.6</v>
      </c>
      <c r="G23" s="606">
        <v>17362.7</v>
      </c>
      <c r="H23" s="608">
        <f t="shared" si="5"/>
        <v>28593</v>
      </c>
      <c r="I23" s="607">
        <f t="shared" si="6"/>
        <v>19618.699999999997</v>
      </c>
      <c r="J23" s="753">
        <f t="shared" si="7"/>
        <v>17810.7</v>
      </c>
    </row>
    <row r="24" spans="1:10" ht="21" customHeight="1">
      <c r="A24" s="623">
        <v>516</v>
      </c>
      <c r="B24" s="624">
        <f aca="true" t="shared" si="8" ref="B24:H24">SUM(B18,B19,B20,B21,B22,B23)</f>
        <v>0</v>
      </c>
      <c r="C24" s="611">
        <f t="shared" si="8"/>
        <v>677.1</v>
      </c>
      <c r="D24" s="619">
        <f t="shared" si="8"/>
        <v>584.8</v>
      </c>
      <c r="E24" s="624">
        <f t="shared" si="8"/>
        <v>46802</v>
      </c>
      <c r="F24" s="611">
        <f t="shared" si="8"/>
        <v>37493.6</v>
      </c>
      <c r="G24" s="619">
        <f t="shared" si="8"/>
        <v>28570.2</v>
      </c>
      <c r="H24" s="620">
        <f t="shared" si="8"/>
        <v>46802</v>
      </c>
      <c r="I24" s="613">
        <f aca="true" t="shared" si="9" ref="I24:J31">SUM(C24,F24)</f>
        <v>38170.7</v>
      </c>
      <c r="J24" s="614">
        <f t="shared" si="9"/>
        <v>29155</v>
      </c>
    </row>
    <row r="25" spans="1:10" ht="21" customHeight="1">
      <c r="A25" s="622" t="s">
        <v>33</v>
      </c>
      <c r="B25" s="606">
        <v>0</v>
      </c>
      <c r="C25" s="607">
        <v>0</v>
      </c>
      <c r="D25" s="606">
        <v>0</v>
      </c>
      <c r="E25" s="606">
        <v>5350</v>
      </c>
      <c r="F25" s="607">
        <v>5330</v>
      </c>
      <c r="G25" s="606">
        <v>2727.5</v>
      </c>
      <c r="H25" s="608">
        <f>SUM(B25,E25)</f>
        <v>5350</v>
      </c>
      <c r="I25" s="607">
        <f t="shared" si="9"/>
        <v>5330</v>
      </c>
      <c r="J25" s="753">
        <f t="shared" si="9"/>
        <v>2727.5</v>
      </c>
    </row>
    <row r="26" spans="1:10" ht="21" customHeight="1">
      <c r="A26" s="622" t="s">
        <v>46</v>
      </c>
      <c r="B26" s="625">
        <v>0</v>
      </c>
      <c r="C26" s="607">
        <v>0</v>
      </c>
      <c r="D26" s="606">
        <v>0</v>
      </c>
      <c r="E26" s="625">
        <v>0</v>
      </c>
      <c r="F26" s="607">
        <v>20.2</v>
      </c>
      <c r="G26" s="606">
        <v>20.1</v>
      </c>
      <c r="H26" s="608">
        <f>SUM(B26,E26)</f>
        <v>0</v>
      </c>
      <c r="I26" s="607">
        <f t="shared" si="9"/>
        <v>20.2</v>
      </c>
      <c r="J26" s="753">
        <f t="shared" si="9"/>
        <v>20.1</v>
      </c>
    </row>
    <row r="27" spans="1:10" ht="21" customHeight="1">
      <c r="A27" s="622" t="s">
        <v>47</v>
      </c>
      <c r="B27" s="625">
        <v>0</v>
      </c>
      <c r="C27" s="607">
        <v>550</v>
      </c>
      <c r="D27" s="606">
        <v>457.7</v>
      </c>
      <c r="E27" s="625">
        <v>300</v>
      </c>
      <c r="F27" s="607">
        <v>300</v>
      </c>
      <c r="G27" s="606">
        <v>77.6</v>
      </c>
      <c r="H27" s="608">
        <f>SUM(B27,E27)</f>
        <v>300</v>
      </c>
      <c r="I27" s="607">
        <f t="shared" si="9"/>
        <v>850</v>
      </c>
      <c r="J27" s="753">
        <f t="shared" si="9"/>
        <v>535.3</v>
      </c>
    </row>
    <row r="28" spans="1:10" ht="21" customHeight="1">
      <c r="A28" s="622" t="s">
        <v>123</v>
      </c>
      <c r="B28" s="625">
        <v>0</v>
      </c>
      <c r="C28" s="607">
        <v>0</v>
      </c>
      <c r="D28" s="606">
        <v>0</v>
      </c>
      <c r="E28" s="625">
        <v>0</v>
      </c>
      <c r="F28" s="607">
        <v>0</v>
      </c>
      <c r="G28" s="606">
        <v>0</v>
      </c>
      <c r="H28" s="608">
        <f>SUM(B28,E28)</f>
        <v>0</v>
      </c>
      <c r="I28" s="607">
        <f t="shared" si="9"/>
        <v>0</v>
      </c>
      <c r="J28" s="753">
        <f t="shared" si="9"/>
        <v>0</v>
      </c>
    </row>
    <row r="29" spans="1:10" ht="21" customHeight="1">
      <c r="A29" s="622" t="s">
        <v>124</v>
      </c>
      <c r="B29" s="625">
        <v>0</v>
      </c>
      <c r="C29" s="607">
        <v>0</v>
      </c>
      <c r="D29" s="606">
        <v>0</v>
      </c>
      <c r="E29" s="625">
        <v>0</v>
      </c>
      <c r="F29" s="607">
        <v>0</v>
      </c>
      <c r="G29" s="606">
        <v>0</v>
      </c>
      <c r="H29" s="608">
        <f>SUM(B29,E29)</f>
        <v>0</v>
      </c>
      <c r="I29" s="607">
        <f t="shared" si="9"/>
        <v>0</v>
      </c>
      <c r="J29" s="753">
        <f t="shared" si="9"/>
        <v>0</v>
      </c>
    </row>
    <row r="30" spans="1:10" ht="21" customHeight="1">
      <c r="A30" s="618">
        <v>517</v>
      </c>
      <c r="B30" s="624">
        <f aca="true" t="shared" si="10" ref="B30:G30">SUM(B25,B26,B27,B28,B29)</f>
        <v>0</v>
      </c>
      <c r="C30" s="611">
        <f t="shared" si="10"/>
        <v>550</v>
      </c>
      <c r="D30" s="611">
        <f t="shared" si="10"/>
        <v>457.7</v>
      </c>
      <c r="E30" s="624">
        <f t="shared" si="10"/>
        <v>5650</v>
      </c>
      <c r="F30" s="611">
        <f t="shared" si="10"/>
        <v>5650.2</v>
      </c>
      <c r="G30" s="611">
        <f t="shared" si="10"/>
        <v>2825.2</v>
      </c>
      <c r="H30" s="612">
        <f>SUM(E30)</f>
        <v>5650</v>
      </c>
      <c r="I30" s="613">
        <f t="shared" si="9"/>
        <v>6200.2</v>
      </c>
      <c r="J30" s="614">
        <f t="shared" si="9"/>
        <v>3282.8999999999996</v>
      </c>
    </row>
    <row r="31" spans="1:10" ht="21" customHeight="1">
      <c r="A31" s="622" t="s">
        <v>168</v>
      </c>
      <c r="B31" s="625">
        <v>0</v>
      </c>
      <c r="C31" s="607">
        <v>0</v>
      </c>
      <c r="D31" s="606">
        <v>0</v>
      </c>
      <c r="E31" s="625">
        <v>0</v>
      </c>
      <c r="F31" s="607">
        <v>0</v>
      </c>
      <c r="G31" s="606">
        <v>0</v>
      </c>
      <c r="H31" s="608">
        <f>SUM(B31,E31)</f>
        <v>0</v>
      </c>
      <c r="I31" s="607">
        <f t="shared" si="9"/>
        <v>0</v>
      </c>
      <c r="J31" s="753">
        <f t="shared" si="9"/>
        <v>0</v>
      </c>
    </row>
    <row r="32" spans="1:10" ht="21" customHeight="1">
      <c r="A32" s="618">
        <v>518</v>
      </c>
      <c r="B32" s="624">
        <f aca="true" t="shared" si="11" ref="B32:G32">SUM(B31)</f>
        <v>0</v>
      </c>
      <c r="C32" s="611">
        <f t="shared" si="11"/>
        <v>0</v>
      </c>
      <c r="D32" s="610">
        <f t="shared" si="11"/>
        <v>0</v>
      </c>
      <c r="E32" s="624">
        <f t="shared" si="11"/>
        <v>0</v>
      </c>
      <c r="F32" s="611">
        <f t="shared" si="11"/>
        <v>0</v>
      </c>
      <c r="G32" s="610">
        <f t="shared" si="11"/>
        <v>0</v>
      </c>
      <c r="H32" s="612">
        <f>SUM(E32)</f>
        <v>0</v>
      </c>
      <c r="I32" s="613">
        <f>SUM(F32)</f>
        <v>0</v>
      </c>
      <c r="J32" s="614">
        <f>SUM(G32)</f>
        <v>0</v>
      </c>
    </row>
    <row r="33" spans="1:10" ht="21" customHeight="1">
      <c r="A33" s="622" t="s">
        <v>424</v>
      </c>
      <c r="B33" s="625">
        <v>0</v>
      </c>
      <c r="C33" s="607">
        <v>0</v>
      </c>
      <c r="D33" s="606">
        <v>0</v>
      </c>
      <c r="E33" s="625">
        <v>0</v>
      </c>
      <c r="F33" s="607">
        <v>2</v>
      </c>
      <c r="G33" s="606">
        <v>0</v>
      </c>
      <c r="H33" s="608">
        <f aca="true" t="shared" si="12" ref="H33:J34">SUM(B33,E33)</f>
        <v>0</v>
      </c>
      <c r="I33" s="607">
        <f>SUM(C33,F33)</f>
        <v>2</v>
      </c>
      <c r="J33" s="753">
        <f t="shared" si="12"/>
        <v>0</v>
      </c>
    </row>
    <row r="34" spans="1:10" ht="21" customHeight="1">
      <c r="A34" s="622" t="s">
        <v>174</v>
      </c>
      <c r="B34" s="625">
        <v>0</v>
      </c>
      <c r="C34" s="607">
        <v>0</v>
      </c>
      <c r="D34" s="606">
        <v>0</v>
      </c>
      <c r="E34" s="625">
        <v>0</v>
      </c>
      <c r="F34" s="607">
        <v>8.5</v>
      </c>
      <c r="G34" s="606">
        <v>8.4</v>
      </c>
      <c r="H34" s="608">
        <f t="shared" si="12"/>
        <v>0</v>
      </c>
      <c r="I34" s="607">
        <f>SUM(C34,F34)</f>
        <v>8.5</v>
      </c>
      <c r="J34" s="753">
        <f t="shared" si="12"/>
        <v>8.4</v>
      </c>
    </row>
    <row r="35" spans="1:10" ht="21" customHeight="1">
      <c r="A35" s="618">
        <v>519</v>
      </c>
      <c r="B35" s="624">
        <f>SUM(B33)</f>
        <v>0</v>
      </c>
      <c r="C35" s="611">
        <f>SUM(C33,C34)</f>
        <v>0</v>
      </c>
      <c r="D35" s="610">
        <f>SUM(D33,D34)</f>
        <v>0</v>
      </c>
      <c r="E35" s="624">
        <f>SUM(E33)</f>
        <v>0</v>
      </c>
      <c r="F35" s="611">
        <f>SUM(F33,F34)</f>
        <v>10.5</v>
      </c>
      <c r="G35" s="610">
        <f>SUM(G33,G34)</f>
        <v>8.4</v>
      </c>
      <c r="H35" s="612">
        <f>SUM(E35)</f>
        <v>0</v>
      </c>
      <c r="I35" s="613">
        <f>SUM(F35)</f>
        <v>10.5</v>
      </c>
      <c r="J35" s="614">
        <f>SUM(G35)</f>
        <v>8.4</v>
      </c>
    </row>
    <row r="36" spans="1:10" ht="21" customHeight="1">
      <c r="A36" s="622" t="s">
        <v>294</v>
      </c>
      <c r="B36" s="625">
        <v>0</v>
      </c>
      <c r="C36" s="607">
        <v>0</v>
      </c>
      <c r="D36" s="606">
        <v>0</v>
      </c>
      <c r="E36" s="625">
        <v>0</v>
      </c>
      <c r="F36" s="607">
        <v>50</v>
      </c>
      <c r="G36" s="606">
        <v>50</v>
      </c>
      <c r="H36" s="608">
        <f>SUM(B36,E36)</f>
        <v>0</v>
      </c>
      <c r="I36" s="607">
        <f>SUM(C36,F36)</f>
        <v>50</v>
      </c>
      <c r="J36" s="753">
        <f>SUM(D36,G36)</f>
        <v>50</v>
      </c>
    </row>
    <row r="37" spans="1:11" ht="21" customHeight="1">
      <c r="A37" s="618">
        <v>522</v>
      </c>
      <c r="B37" s="624">
        <f>SUM(B35)</f>
        <v>0</v>
      </c>
      <c r="C37" s="611">
        <f>SUM(C35,C36)</f>
        <v>0</v>
      </c>
      <c r="D37" s="610">
        <f>SUM(D35,D36)</f>
        <v>0</v>
      </c>
      <c r="E37" s="624">
        <f>SUM(E35)</f>
        <v>0</v>
      </c>
      <c r="F37" s="611">
        <f>SUM(F36)</f>
        <v>50</v>
      </c>
      <c r="G37" s="611">
        <f>SUM(G36)</f>
        <v>50</v>
      </c>
      <c r="H37" s="612">
        <f>SUM(E37)</f>
        <v>0</v>
      </c>
      <c r="I37" s="613">
        <f>SUM(F37)</f>
        <v>50</v>
      </c>
      <c r="J37" s="614">
        <f>SUM(G37)</f>
        <v>50</v>
      </c>
      <c r="K37" s="45" t="s">
        <v>295</v>
      </c>
    </row>
    <row r="38" spans="1:10" ht="21" customHeight="1">
      <c r="A38" s="622" t="s">
        <v>125</v>
      </c>
      <c r="B38" s="606">
        <v>0</v>
      </c>
      <c r="C38" s="607">
        <v>0</v>
      </c>
      <c r="D38" s="606">
        <v>0</v>
      </c>
      <c r="E38" s="606">
        <v>90</v>
      </c>
      <c r="F38" s="607">
        <v>70</v>
      </c>
      <c r="G38" s="606">
        <v>13.7</v>
      </c>
      <c r="H38" s="608">
        <f aca="true" t="shared" si="13" ref="H38:J40">SUM(B38,E38)</f>
        <v>90</v>
      </c>
      <c r="I38" s="607">
        <f t="shared" si="13"/>
        <v>70</v>
      </c>
      <c r="J38" s="753">
        <f t="shared" si="13"/>
        <v>13.7</v>
      </c>
    </row>
    <row r="39" spans="1:10" ht="21" customHeight="1">
      <c r="A39" s="622" t="s">
        <v>126</v>
      </c>
      <c r="B39" s="606">
        <v>0</v>
      </c>
      <c r="C39" s="607">
        <v>0</v>
      </c>
      <c r="D39" s="606">
        <v>0</v>
      </c>
      <c r="E39" s="606">
        <v>0</v>
      </c>
      <c r="F39" s="607">
        <v>20</v>
      </c>
      <c r="G39" s="606">
        <v>1.7</v>
      </c>
      <c r="H39" s="608">
        <f t="shared" si="13"/>
        <v>0</v>
      </c>
      <c r="I39" s="607">
        <f t="shared" si="13"/>
        <v>20</v>
      </c>
      <c r="J39" s="753">
        <f t="shared" si="13"/>
        <v>1.7</v>
      </c>
    </row>
    <row r="40" spans="1:10" ht="21" customHeight="1">
      <c r="A40" s="622" t="s">
        <v>293</v>
      </c>
      <c r="B40" s="606">
        <v>0</v>
      </c>
      <c r="C40" s="607">
        <v>0</v>
      </c>
      <c r="D40" s="606">
        <v>0</v>
      </c>
      <c r="E40" s="606">
        <v>0</v>
      </c>
      <c r="F40" s="607">
        <v>0</v>
      </c>
      <c r="G40" s="606">
        <v>0</v>
      </c>
      <c r="H40" s="608">
        <f t="shared" si="13"/>
        <v>0</v>
      </c>
      <c r="I40" s="607">
        <f t="shared" si="13"/>
        <v>0</v>
      </c>
      <c r="J40" s="753">
        <f t="shared" si="13"/>
        <v>0</v>
      </c>
    </row>
    <row r="41" spans="1:10" ht="21" customHeight="1">
      <c r="A41" s="618">
        <v>536</v>
      </c>
      <c r="B41" s="610">
        <f>SUM(B38,B39,B40)</f>
        <v>0</v>
      </c>
      <c r="C41" s="610">
        <f>SUM(C38,C39,C40)</f>
        <v>0</v>
      </c>
      <c r="D41" s="619">
        <f>SUM(D38,D39,D40)</f>
        <v>0</v>
      </c>
      <c r="E41" s="610">
        <f aca="true" t="shared" si="14" ref="E41:J41">SUM(E38,E39,E40)</f>
        <v>90</v>
      </c>
      <c r="F41" s="610">
        <f t="shared" si="14"/>
        <v>90</v>
      </c>
      <c r="G41" s="619">
        <f t="shared" si="14"/>
        <v>15.399999999999999</v>
      </c>
      <c r="H41" s="620">
        <f t="shared" si="14"/>
        <v>90</v>
      </c>
      <c r="I41" s="611">
        <f t="shared" si="14"/>
        <v>90</v>
      </c>
      <c r="J41" s="621">
        <f t="shared" si="14"/>
        <v>15.399999999999999</v>
      </c>
    </row>
    <row r="42" spans="1:10" ht="21" customHeight="1">
      <c r="A42" s="622" t="s">
        <v>104</v>
      </c>
      <c r="B42" s="606">
        <v>0</v>
      </c>
      <c r="C42" s="607">
        <v>0</v>
      </c>
      <c r="D42" s="606">
        <v>0</v>
      </c>
      <c r="E42" s="625">
        <v>2000</v>
      </c>
      <c r="F42" s="607">
        <v>2000</v>
      </c>
      <c r="G42" s="606">
        <v>26.2</v>
      </c>
      <c r="H42" s="608">
        <f aca="true" t="shared" si="15" ref="H42:J44">SUM(B42,E42)</f>
        <v>2000</v>
      </c>
      <c r="I42" s="607">
        <f t="shared" si="15"/>
        <v>2000</v>
      </c>
      <c r="J42" s="753">
        <f t="shared" si="15"/>
        <v>26.2</v>
      </c>
    </row>
    <row r="43" spans="1:10" ht="21" customHeight="1">
      <c r="A43" s="622" t="s">
        <v>105</v>
      </c>
      <c r="B43" s="606">
        <v>0</v>
      </c>
      <c r="C43" s="607">
        <v>0</v>
      </c>
      <c r="D43" s="606">
        <v>0</v>
      </c>
      <c r="E43" s="625">
        <v>2340</v>
      </c>
      <c r="F43" s="607">
        <v>2340</v>
      </c>
      <c r="G43" s="606">
        <v>777.9</v>
      </c>
      <c r="H43" s="608">
        <f t="shared" si="15"/>
        <v>2340</v>
      </c>
      <c r="I43" s="607">
        <f t="shared" si="15"/>
        <v>2340</v>
      </c>
      <c r="J43" s="753">
        <f t="shared" si="15"/>
        <v>777.9</v>
      </c>
    </row>
    <row r="44" spans="1:10" ht="21" customHeight="1">
      <c r="A44" s="622" t="s">
        <v>127</v>
      </c>
      <c r="B44" s="606">
        <v>0</v>
      </c>
      <c r="C44" s="607">
        <v>0</v>
      </c>
      <c r="D44" s="606">
        <v>0</v>
      </c>
      <c r="E44" s="625">
        <v>0</v>
      </c>
      <c r="F44" s="607">
        <v>20</v>
      </c>
      <c r="G44" s="606">
        <v>19</v>
      </c>
      <c r="H44" s="608">
        <f t="shared" si="15"/>
        <v>0</v>
      </c>
      <c r="I44" s="607">
        <f t="shared" si="15"/>
        <v>20</v>
      </c>
      <c r="J44" s="753">
        <f t="shared" si="15"/>
        <v>19</v>
      </c>
    </row>
    <row r="45" spans="1:10" ht="21" customHeight="1" thickBot="1">
      <c r="A45" s="626">
        <v>612</v>
      </c>
      <c r="B45" s="610">
        <f>SUM(B42,B43,B44)</f>
        <v>0</v>
      </c>
      <c r="C45" s="610">
        <f>SUM(C42,C43,C44)</f>
        <v>0</v>
      </c>
      <c r="D45" s="755">
        <f>SUM(D42,D43,D44)</f>
        <v>0</v>
      </c>
      <c r="E45" s="611">
        <f aca="true" t="shared" si="16" ref="E45:J45">SUM(E42,E43,E44)</f>
        <v>4340</v>
      </c>
      <c r="F45" s="611">
        <f t="shared" si="16"/>
        <v>4360</v>
      </c>
      <c r="G45" s="627">
        <f t="shared" si="16"/>
        <v>823.1</v>
      </c>
      <c r="H45" s="620">
        <f t="shared" si="16"/>
        <v>4340</v>
      </c>
      <c r="I45" s="628">
        <f t="shared" si="16"/>
        <v>4360</v>
      </c>
      <c r="J45" s="629">
        <f t="shared" si="16"/>
        <v>823.1</v>
      </c>
    </row>
    <row r="46" spans="1:10" ht="39" customHeight="1">
      <c r="A46" s="630" t="s">
        <v>16</v>
      </c>
      <c r="B46" s="631">
        <f>SUM(B6,B12,B17,B24,B30,B32,B35,B37,B41,B45)</f>
        <v>0</v>
      </c>
      <c r="C46" s="631">
        <f>SUM(C6,C12,C17,C24,C30,C32,C35,C37,C41,C45)</f>
        <v>1591.7</v>
      </c>
      <c r="D46" s="714">
        <f>SUM(D6,D12,D17,D24,D30,D32,D35,D37,D41,D45)</f>
        <v>1407.1</v>
      </c>
      <c r="E46" s="631">
        <f aca="true" t="shared" si="17" ref="E46:J46">SUM(E6,E12,E17,E24,E30,E32,E35,E37,E41,E45)</f>
        <v>70800</v>
      </c>
      <c r="F46" s="631">
        <f t="shared" si="17"/>
        <v>60212.399999999994</v>
      </c>
      <c r="G46" s="632">
        <f t="shared" si="17"/>
        <v>42372.6</v>
      </c>
      <c r="H46" s="715">
        <f t="shared" si="17"/>
        <v>70800</v>
      </c>
      <c r="I46" s="631">
        <f t="shared" si="17"/>
        <v>61804.09999999999</v>
      </c>
      <c r="J46" s="754">
        <f t="shared" si="17"/>
        <v>43779.700000000004</v>
      </c>
    </row>
    <row r="47" spans="1:8" ht="18.75" customHeight="1">
      <c r="A47" s="633"/>
      <c r="B47" s="633"/>
      <c r="C47" s="633"/>
      <c r="D47" s="633"/>
      <c r="E47" s="633"/>
      <c r="F47" s="633"/>
      <c r="G47" s="634"/>
      <c r="H47" s="89"/>
    </row>
    <row r="48" spans="1:8" ht="18.75" customHeight="1">
      <c r="A48" s="633"/>
      <c r="B48" s="633"/>
      <c r="C48" s="633"/>
      <c r="D48" s="633"/>
      <c r="E48" s="633"/>
      <c r="F48" s="633"/>
      <c r="G48" s="634"/>
      <c r="H48" s="89"/>
    </row>
    <row r="49" spans="1:8" ht="18.75" customHeight="1">
      <c r="A49" s="633"/>
      <c r="B49" s="633"/>
      <c r="C49" s="633"/>
      <c r="D49" s="633"/>
      <c r="E49" s="633"/>
      <c r="F49" s="633"/>
      <c r="G49" s="634"/>
      <c r="H49" s="89"/>
    </row>
    <row r="50" spans="1:8" ht="18.75" customHeight="1">
      <c r="A50" s="633"/>
      <c r="B50" s="633"/>
      <c r="C50" s="633"/>
      <c r="D50" s="633"/>
      <c r="E50" s="633"/>
      <c r="F50" s="633"/>
      <c r="G50" s="634"/>
      <c r="H50" s="89"/>
    </row>
    <row r="51" spans="1:8" ht="18.75" customHeight="1">
      <c r="A51" s="633"/>
      <c r="B51" s="633"/>
      <c r="C51" s="633"/>
      <c r="D51" s="633"/>
      <c r="E51" s="633"/>
      <c r="F51" s="633"/>
      <c r="G51" s="634"/>
      <c r="H51" s="89"/>
    </row>
    <row r="52" spans="1:8" ht="18.75" customHeight="1">
      <c r="A52" s="633"/>
      <c r="B52" s="633"/>
      <c r="C52" s="633"/>
      <c r="D52" s="633"/>
      <c r="E52" s="633"/>
      <c r="F52" s="633"/>
      <c r="G52" s="634"/>
      <c r="H52" s="89"/>
    </row>
    <row r="53" spans="1:8" ht="18.75" customHeight="1">
      <c r="A53" s="633"/>
      <c r="B53" s="633"/>
      <c r="C53" s="633"/>
      <c r="D53" s="633"/>
      <c r="E53" s="633"/>
      <c r="F53" s="633"/>
      <c r="G53" s="634"/>
      <c r="H53" s="89"/>
    </row>
    <row r="54" spans="1:8" ht="14.25">
      <c r="A54" s="633"/>
      <c r="B54" s="633"/>
      <c r="C54" s="633"/>
      <c r="D54" s="633"/>
      <c r="E54" s="633"/>
      <c r="F54" s="633"/>
      <c r="G54" s="634"/>
      <c r="H54" s="89"/>
    </row>
    <row r="55" spans="1:8" ht="14.25">
      <c r="A55" s="633"/>
      <c r="B55" s="633"/>
      <c r="C55" s="633"/>
      <c r="D55" s="633"/>
      <c r="E55" s="633"/>
      <c r="F55" s="633"/>
      <c r="G55" s="634"/>
      <c r="H55" s="89"/>
    </row>
    <row r="56" spans="1:8" ht="14.25">
      <c r="A56" s="633"/>
      <c r="B56" s="633"/>
      <c r="C56" s="633"/>
      <c r="D56" s="633"/>
      <c r="E56" s="633"/>
      <c r="F56" s="633"/>
      <c r="G56" s="634"/>
      <c r="H56" s="89"/>
    </row>
    <row r="57" spans="1:8" ht="15">
      <c r="A57" s="635"/>
      <c r="B57" s="635"/>
      <c r="C57" s="635"/>
      <c r="D57" s="635"/>
      <c r="E57" s="635"/>
      <c r="F57" s="635"/>
      <c r="G57" s="636"/>
      <c r="H57" s="89"/>
    </row>
    <row r="58" spans="1:8" ht="14.25">
      <c r="A58" s="633"/>
      <c r="B58" s="633"/>
      <c r="C58" s="633"/>
      <c r="D58" s="633"/>
      <c r="E58" s="633"/>
      <c r="F58" s="633"/>
      <c r="G58" s="637"/>
      <c r="H58" s="89"/>
    </row>
    <row r="59" spans="1:8" ht="15">
      <c r="A59" s="635"/>
      <c r="B59" s="635"/>
      <c r="C59" s="635"/>
      <c r="D59" s="635"/>
      <c r="E59" s="635"/>
      <c r="F59" s="635"/>
      <c r="G59" s="636"/>
      <c r="H59" s="89"/>
    </row>
    <row r="60" spans="1:8" ht="14.25">
      <c r="A60" s="89"/>
      <c r="B60" s="89"/>
      <c r="C60" s="89"/>
      <c r="D60" s="89"/>
      <c r="E60" s="89"/>
      <c r="F60" s="89"/>
      <c r="G60" s="89"/>
      <c r="H60" s="89"/>
    </row>
  </sheetData>
  <sheetProtection password="CF7A" sheet="1"/>
  <mergeCells count="7">
    <mergeCell ref="A2:A4"/>
    <mergeCell ref="A1:I1"/>
    <mergeCell ref="H2:J3"/>
    <mergeCell ref="E2:G2"/>
    <mergeCell ref="E3:G3"/>
    <mergeCell ref="B3:D3"/>
    <mergeCell ref="B2:D2"/>
  </mergeCells>
  <printOptions horizontalCentered="1"/>
  <pageMargins left="0.17" right="0.17" top="0.42" bottom="0.2362204724409449" header="0.15748031496062992" footer="0.2362204724409449"/>
  <pageSetup horizontalDpi="300" verticalDpi="300" orientation="portrait" paperSize="9" scale="71" r:id="rId1"/>
  <headerFooter alignWithMargins="0">
    <oddFooter>&amp;L&amp;"Times New Roman CE,Obyčejné"&amp;8Rozbor za rok 2008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5" zoomScaleSheetLayoutView="75" zoomScalePageLayoutView="0" workbookViewId="0" topLeftCell="A1">
      <selection activeCell="J35" sqref="J35"/>
    </sheetView>
  </sheetViews>
  <sheetFormatPr defaultColWidth="9.00390625" defaultRowHeight="12.75"/>
  <cols>
    <col min="1" max="1" width="29.00390625" style="45" customWidth="1"/>
    <col min="2" max="9" width="10.25390625" style="45" customWidth="1"/>
    <col min="10" max="10" width="11.375" style="45" customWidth="1"/>
    <col min="11" max="11" width="11.125" style="45" bestFit="1" customWidth="1"/>
    <col min="12" max="12" width="10.125" style="45" customWidth="1"/>
    <col min="13" max="13" width="11.00390625" style="45" customWidth="1"/>
    <col min="14" max="16384" width="9.125" style="45" customWidth="1"/>
  </cols>
  <sheetData>
    <row r="1" spans="1:13" ht="48" customHeight="1">
      <c r="A1" s="1143" t="s">
        <v>418</v>
      </c>
      <c r="B1" s="1144"/>
      <c r="C1" s="1144"/>
      <c r="D1" s="1144"/>
      <c r="E1" s="1144"/>
      <c r="F1" s="1144"/>
      <c r="G1" s="1144"/>
      <c r="H1" s="1144"/>
      <c r="I1" s="1144"/>
      <c r="J1" s="1145"/>
      <c r="K1" s="1145"/>
      <c r="L1" s="1149" t="s">
        <v>473</v>
      </c>
      <c r="M1" s="1149"/>
    </row>
    <row r="2" spans="1:11" ht="0.75" customHeight="1">
      <c r="A2" s="834" t="s">
        <v>254</v>
      </c>
      <c r="B2" s="958" t="s">
        <v>128</v>
      </c>
      <c r="C2" s="959"/>
      <c r="D2" s="959"/>
      <c r="E2" s="1137" t="s">
        <v>17</v>
      </c>
      <c r="F2" s="1138"/>
      <c r="G2" s="1139"/>
      <c r="H2" s="573"/>
      <c r="I2" s="573"/>
      <c r="J2" s="573"/>
      <c r="K2" s="89"/>
    </row>
    <row r="3" spans="1:11" ht="20.25" customHeight="1" hidden="1">
      <c r="A3" s="1078"/>
      <c r="B3" s="950" t="s">
        <v>59</v>
      </c>
      <c r="C3" s="951"/>
      <c r="D3" s="951"/>
      <c r="E3" s="1140"/>
      <c r="F3" s="1141"/>
      <c r="G3" s="1142"/>
      <c r="H3" s="573"/>
      <c r="I3" s="573"/>
      <c r="J3" s="573"/>
      <c r="K3" s="89"/>
    </row>
    <row r="4" spans="1:11" ht="20.25" customHeight="1" hidden="1">
      <c r="A4" s="1116"/>
      <c r="B4" s="444" t="s">
        <v>5</v>
      </c>
      <c r="C4" s="444" t="s">
        <v>6</v>
      </c>
      <c r="D4" s="139" t="s">
        <v>0</v>
      </c>
      <c r="E4" s="638" t="s">
        <v>5</v>
      </c>
      <c r="F4" s="639" t="s">
        <v>6</v>
      </c>
      <c r="G4" s="639" t="s">
        <v>0</v>
      </c>
      <c r="H4" s="573"/>
      <c r="I4" s="573"/>
      <c r="J4" s="573"/>
      <c r="K4" s="89"/>
    </row>
    <row r="5" spans="1:11" ht="20.25" customHeight="1" hidden="1">
      <c r="A5" s="640" t="s">
        <v>253</v>
      </c>
      <c r="B5" s="37">
        <v>0</v>
      </c>
      <c r="C5" s="37">
        <v>0</v>
      </c>
      <c r="D5" s="38">
        <v>0</v>
      </c>
      <c r="E5" s="571">
        <f>SUM(B5)</f>
        <v>0</v>
      </c>
      <c r="F5" s="37">
        <v>0</v>
      </c>
      <c r="G5" s="37">
        <f>SUM(D5)</f>
        <v>0</v>
      </c>
      <c r="H5" s="573"/>
      <c r="I5" s="573"/>
      <c r="J5" s="573"/>
      <c r="K5" s="89"/>
    </row>
    <row r="6" spans="1:11" ht="20.25" customHeight="1" hidden="1">
      <c r="A6" s="641">
        <v>590</v>
      </c>
      <c r="B6" s="39">
        <f aca="true" t="shared" si="0" ref="B6:G6">SUM(B5)</f>
        <v>0</v>
      </c>
      <c r="C6" s="39">
        <f t="shared" si="0"/>
        <v>0</v>
      </c>
      <c r="D6" s="40">
        <f t="shared" si="0"/>
        <v>0</v>
      </c>
      <c r="E6" s="642">
        <f t="shared" si="0"/>
        <v>0</v>
      </c>
      <c r="F6" s="39">
        <f t="shared" si="0"/>
        <v>0</v>
      </c>
      <c r="G6" s="39">
        <f t="shared" si="0"/>
        <v>0</v>
      </c>
      <c r="H6" s="573"/>
      <c r="I6" s="573"/>
      <c r="J6" s="573"/>
      <c r="K6" s="89"/>
    </row>
    <row r="7" spans="1:11" ht="20.25" customHeight="1" hidden="1">
      <c r="A7" s="643"/>
      <c r="B7" s="37"/>
      <c r="C7" s="37"/>
      <c r="D7" s="38"/>
      <c r="E7" s="571"/>
      <c r="F7" s="37"/>
      <c r="G7" s="37"/>
      <c r="H7" s="573"/>
      <c r="I7" s="573"/>
      <c r="J7" s="573"/>
      <c r="K7" s="89"/>
    </row>
    <row r="8" spans="1:11" ht="30" customHeight="1" hidden="1">
      <c r="A8" s="558" t="s">
        <v>16</v>
      </c>
      <c r="B8" s="644">
        <f aca="true" t="shared" si="1" ref="B8:G8">SUM(B6)</f>
        <v>0</v>
      </c>
      <c r="C8" s="644">
        <f t="shared" si="1"/>
        <v>0</v>
      </c>
      <c r="D8" s="583">
        <f t="shared" si="1"/>
        <v>0</v>
      </c>
      <c r="E8" s="645">
        <f t="shared" si="1"/>
        <v>0</v>
      </c>
      <c r="F8" s="644">
        <f t="shared" si="1"/>
        <v>0</v>
      </c>
      <c r="G8" s="644">
        <f t="shared" si="1"/>
        <v>0</v>
      </c>
      <c r="H8" s="573"/>
      <c r="I8" s="573"/>
      <c r="J8" s="573"/>
      <c r="K8" s="89"/>
    </row>
    <row r="9" spans="8:11" ht="16.5" customHeight="1" hidden="1">
      <c r="H9" s="573"/>
      <c r="I9" s="573"/>
      <c r="J9" s="573"/>
      <c r="K9" s="89"/>
    </row>
    <row r="10" spans="1:11" ht="20.25" customHeight="1">
      <c r="A10" s="834" t="s">
        <v>225</v>
      </c>
      <c r="B10" s="958" t="s">
        <v>128</v>
      </c>
      <c r="C10" s="959"/>
      <c r="D10" s="959"/>
      <c r="E10" s="1137" t="s">
        <v>17</v>
      </c>
      <c r="F10" s="1138"/>
      <c r="G10" s="1139"/>
      <c r="H10" s="573"/>
      <c r="I10" s="573"/>
      <c r="J10" s="573"/>
      <c r="K10" s="89"/>
    </row>
    <row r="11" spans="1:11" ht="20.25" customHeight="1">
      <c r="A11" s="1078"/>
      <c r="B11" s="950" t="s">
        <v>59</v>
      </c>
      <c r="C11" s="951"/>
      <c r="D11" s="951"/>
      <c r="E11" s="1146"/>
      <c r="F11" s="1147"/>
      <c r="G11" s="1148"/>
      <c r="H11" s="573"/>
      <c r="I11" s="573"/>
      <c r="J11" s="573"/>
      <c r="K11" s="89"/>
    </row>
    <row r="12" spans="1:11" ht="20.25" customHeight="1">
      <c r="A12" s="1116"/>
      <c r="B12" s="444" t="s">
        <v>5</v>
      </c>
      <c r="C12" s="444" t="s">
        <v>6</v>
      </c>
      <c r="D12" s="139" t="s">
        <v>0</v>
      </c>
      <c r="E12" s="638" t="s">
        <v>5</v>
      </c>
      <c r="F12" s="639" t="s">
        <v>6</v>
      </c>
      <c r="G12" s="639" t="s">
        <v>0</v>
      </c>
      <c r="H12" s="573"/>
      <c r="I12" s="573"/>
      <c r="J12" s="573"/>
      <c r="K12" s="89"/>
    </row>
    <row r="13" spans="1:11" ht="23.25" customHeight="1">
      <c r="A13" s="443" t="s">
        <v>181</v>
      </c>
      <c r="B13" s="37">
        <v>0</v>
      </c>
      <c r="C13" s="37">
        <v>0</v>
      </c>
      <c r="D13" s="38">
        <v>0</v>
      </c>
      <c r="E13" s="571">
        <f>SUM(B13)</f>
        <v>0</v>
      </c>
      <c r="F13" s="37">
        <f>SUM(C13)</f>
        <v>0</v>
      </c>
      <c r="G13" s="37">
        <f>SUM(D13)</f>
        <v>0</v>
      </c>
      <c r="H13" s="573"/>
      <c r="I13" s="573"/>
      <c r="J13" s="573"/>
      <c r="K13" s="89"/>
    </row>
    <row r="14" spans="1:11" ht="23.25" customHeight="1">
      <c r="A14" s="641">
        <v>501</v>
      </c>
      <c r="B14" s="39">
        <f aca="true" t="shared" si="2" ref="B14:G14">SUM(B13)</f>
        <v>0</v>
      </c>
      <c r="C14" s="39">
        <f t="shared" si="2"/>
        <v>0</v>
      </c>
      <c r="D14" s="40">
        <f t="shared" si="2"/>
        <v>0</v>
      </c>
      <c r="E14" s="642">
        <f t="shared" si="2"/>
        <v>0</v>
      </c>
      <c r="F14" s="39">
        <f t="shared" si="2"/>
        <v>0</v>
      </c>
      <c r="G14" s="39">
        <f t="shared" si="2"/>
        <v>0</v>
      </c>
      <c r="H14" s="573"/>
      <c r="I14" s="573"/>
      <c r="J14" s="573"/>
      <c r="K14" s="89"/>
    </row>
    <row r="15" spans="1:11" ht="23.25" customHeight="1">
      <c r="A15" s="443" t="s">
        <v>184</v>
      </c>
      <c r="B15" s="37">
        <v>114</v>
      </c>
      <c r="C15" s="37">
        <v>188</v>
      </c>
      <c r="D15" s="38">
        <v>93.9</v>
      </c>
      <c r="E15" s="571">
        <f aca="true" t="shared" si="3" ref="E15:G16">SUM(B15)</f>
        <v>114</v>
      </c>
      <c r="F15" s="37">
        <f t="shared" si="3"/>
        <v>188</v>
      </c>
      <c r="G15" s="37">
        <f t="shared" si="3"/>
        <v>93.9</v>
      </c>
      <c r="H15" s="573"/>
      <c r="I15" s="573"/>
      <c r="J15" s="573"/>
      <c r="K15" s="89"/>
    </row>
    <row r="16" spans="1:11" ht="23.25" customHeight="1">
      <c r="A16" s="443" t="s">
        <v>71</v>
      </c>
      <c r="B16" s="37">
        <v>40</v>
      </c>
      <c r="C16" s="37">
        <v>66</v>
      </c>
      <c r="D16" s="38">
        <v>32.5</v>
      </c>
      <c r="E16" s="571">
        <f t="shared" si="3"/>
        <v>40</v>
      </c>
      <c r="F16" s="37">
        <f t="shared" si="3"/>
        <v>66</v>
      </c>
      <c r="G16" s="37">
        <f t="shared" si="3"/>
        <v>32.5</v>
      </c>
      <c r="H16" s="573"/>
      <c r="I16" s="573"/>
      <c r="J16" s="573"/>
      <c r="K16" s="89"/>
    </row>
    <row r="17" spans="1:11" ht="23.25" customHeight="1" thickBot="1">
      <c r="A17" s="646">
        <v>503</v>
      </c>
      <c r="B17" s="126">
        <f aca="true" t="shared" si="4" ref="B17:G17">SUM(B15,B16)</f>
        <v>154</v>
      </c>
      <c r="C17" s="126">
        <f t="shared" si="4"/>
        <v>254</v>
      </c>
      <c r="D17" s="760">
        <f t="shared" si="4"/>
        <v>126.4</v>
      </c>
      <c r="E17" s="761">
        <f t="shared" si="4"/>
        <v>154</v>
      </c>
      <c r="F17" s="126">
        <f t="shared" si="4"/>
        <v>254</v>
      </c>
      <c r="G17" s="126">
        <f t="shared" si="4"/>
        <v>126.4</v>
      </c>
      <c r="H17" s="573"/>
      <c r="I17" s="573"/>
      <c r="J17" s="573"/>
      <c r="K17" s="89"/>
    </row>
    <row r="18" spans="1:11" ht="23.25" customHeight="1">
      <c r="A18" s="647" t="s">
        <v>419</v>
      </c>
      <c r="B18" s="648">
        <v>0</v>
      </c>
      <c r="C18" s="648">
        <v>850</v>
      </c>
      <c r="D18" s="649">
        <v>245.8</v>
      </c>
      <c r="E18" s="762">
        <v>0</v>
      </c>
      <c r="F18" s="648">
        <v>850</v>
      </c>
      <c r="G18" s="648">
        <v>245.8</v>
      </c>
      <c r="H18" s="573"/>
      <c r="I18" s="573"/>
      <c r="J18" s="573"/>
      <c r="K18" s="89"/>
    </row>
    <row r="19" spans="1:11" ht="23.25" customHeight="1" thickBot="1">
      <c r="A19" s="646">
        <v>516</v>
      </c>
      <c r="B19" s="126">
        <f aca="true" t="shared" si="5" ref="B19:G19">SUM(B18)</f>
        <v>0</v>
      </c>
      <c r="C19" s="126">
        <f t="shared" si="5"/>
        <v>850</v>
      </c>
      <c r="D19" s="760">
        <f t="shared" si="5"/>
        <v>245.8</v>
      </c>
      <c r="E19" s="761">
        <f t="shared" si="5"/>
        <v>0</v>
      </c>
      <c r="F19" s="126">
        <f t="shared" si="5"/>
        <v>850</v>
      </c>
      <c r="G19" s="126">
        <f t="shared" si="5"/>
        <v>245.8</v>
      </c>
      <c r="H19" s="573"/>
      <c r="I19" s="573"/>
      <c r="J19" s="573"/>
      <c r="K19" s="89"/>
    </row>
    <row r="20" spans="1:11" ht="32.25" customHeight="1">
      <c r="A20" s="558" t="s">
        <v>16</v>
      </c>
      <c r="B20" s="644">
        <f aca="true" t="shared" si="6" ref="B20:G20">SUM(B14,B17,B19)</f>
        <v>154</v>
      </c>
      <c r="C20" s="644">
        <f t="shared" si="6"/>
        <v>1104</v>
      </c>
      <c r="D20" s="583">
        <f t="shared" si="6"/>
        <v>372.20000000000005</v>
      </c>
      <c r="E20" s="645">
        <f t="shared" si="6"/>
        <v>154</v>
      </c>
      <c r="F20" s="644">
        <f t="shared" si="6"/>
        <v>1104</v>
      </c>
      <c r="G20" s="644">
        <f t="shared" si="6"/>
        <v>372.20000000000005</v>
      </c>
      <c r="H20" s="573"/>
      <c r="I20" s="573"/>
      <c r="J20" s="573"/>
      <c r="K20" s="89"/>
    </row>
    <row r="21" spans="1:10" ht="24.75" customHeight="1">
      <c r="A21" s="565"/>
      <c r="B21" s="271"/>
      <c r="C21" s="271"/>
      <c r="D21" s="271"/>
      <c r="E21" s="271"/>
      <c r="F21" s="271"/>
      <c r="G21" s="271"/>
      <c r="H21" s="271"/>
      <c r="I21" s="271"/>
      <c r="J21" s="271"/>
    </row>
    <row r="22" spans="1:13" ht="20.25" customHeight="1">
      <c r="A22" s="834" t="s">
        <v>158</v>
      </c>
      <c r="B22" s="1114" t="s">
        <v>57</v>
      </c>
      <c r="C22" s="996"/>
      <c r="D22" s="1007"/>
      <c r="E22" s="1155" t="s">
        <v>128</v>
      </c>
      <c r="F22" s="1155"/>
      <c r="G22" s="996"/>
      <c r="H22" s="1114" t="s">
        <v>57</v>
      </c>
      <c r="I22" s="996"/>
      <c r="J22" s="996"/>
      <c r="K22" s="1150" t="s">
        <v>23</v>
      </c>
      <c r="L22" s="1151"/>
      <c r="M22" s="1151"/>
    </row>
    <row r="23" spans="1:13" ht="20.25" customHeight="1">
      <c r="A23" s="1156"/>
      <c r="B23" s="1158" t="s">
        <v>81</v>
      </c>
      <c r="C23" s="996"/>
      <c r="D23" s="1007"/>
      <c r="E23" s="1136" t="s">
        <v>80</v>
      </c>
      <c r="F23" s="1136"/>
      <c r="G23" s="842"/>
      <c r="H23" s="1154" t="s">
        <v>427</v>
      </c>
      <c r="I23" s="1019"/>
      <c r="J23" s="995"/>
      <c r="K23" s="1152"/>
      <c r="L23" s="1153"/>
      <c r="M23" s="1153"/>
    </row>
    <row r="24" spans="1:13" ht="20.25" customHeight="1">
      <c r="A24" s="1157"/>
      <c r="B24" s="444" t="s">
        <v>5</v>
      </c>
      <c r="C24" s="444" t="s">
        <v>6</v>
      </c>
      <c r="D24" s="444" t="s">
        <v>0</v>
      </c>
      <c r="E24" s="140" t="s">
        <v>5</v>
      </c>
      <c r="F24" s="444" t="s">
        <v>6</v>
      </c>
      <c r="G24" s="139" t="s">
        <v>0</v>
      </c>
      <c r="H24" s="444" t="s">
        <v>5</v>
      </c>
      <c r="I24" s="444" t="s">
        <v>6</v>
      </c>
      <c r="J24" s="139" t="s">
        <v>0</v>
      </c>
      <c r="K24" s="442" t="s">
        <v>5</v>
      </c>
      <c r="L24" s="444" t="s">
        <v>6</v>
      </c>
      <c r="M24" s="444" t="s">
        <v>0</v>
      </c>
    </row>
    <row r="25" spans="1:13" ht="22.5" customHeight="1">
      <c r="A25" s="443" t="s">
        <v>97</v>
      </c>
      <c r="B25" s="650">
        <v>0</v>
      </c>
      <c r="C25" s="651">
        <v>0</v>
      </c>
      <c r="D25" s="651">
        <v>0</v>
      </c>
      <c r="E25" s="650">
        <v>89000</v>
      </c>
      <c r="F25" s="652">
        <v>95789.9</v>
      </c>
      <c r="G25" s="653">
        <v>95552.6</v>
      </c>
      <c r="H25" s="37">
        <v>0</v>
      </c>
      <c r="I25" s="37">
        <v>0</v>
      </c>
      <c r="J25" s="38">
        <v>0</v>
      </c>
      <c r="K25" s="571">
        <f aca="true" t="shared" si="7" ref="K25:M26">SUM(B25+E25+H25)</f>
        <v>89000</v>
      </c>
      <c r="L25" s="37">
        <f t="shared" si="7"/>
        <v>95789.9</v>
      </c>
      <c r="M25" s="37">
        <f t="shared" si="7"/>
        <v>95552.6</v>
      </c>
    </row>
    <row r="26" spans="1:13" ht="22.5" customHeight="1">
      <c r="A26" s="443" t="s">
        <v>181</v>
      </c>
      <c r="B26" s="650">
        <v>120</v>
      </c>
      <c r="C26" s="651">
        <v>150</v>
      </c>
      <c r="D26" s="651">
        <v>85.4</v>
      </c>
      <c r="E26" s="73">
        <v>0</v>
      </c>
      <c r="F26" s="654">
        <v>0</v>
      </c>
      <c r="G26" s="38">
        <v>0</v>
      </c>
      <c r="H26" s="37">
        <v>0</v>
      </c>
      <c r="I26" s="37">
        <v>7.6</v>
      </c>
      <c r="J26" s="38">
        <v>0</v>
      </c>
      <c r="K26" s="571">
        <f t="shared" si="7"/>
        <v>120</v>
      </c>
      <c r="L26" s="37">
        <f t="shared" si="7"/>
        <v>157.6</v>
      </c>
      <c r="M26" s="37">
        <f t="shared" si="7"/>
        <v>85.4</v>
      </c>
    </row>
    <row r="27" spans="1:13" ht="22.5" customHeight="1">
      <c r="A27" s="450">
        <v>501</v>
      </c>
      <c r="B27" s="76">
        <f aca="true" t="shared" si="8" ref="B27:G27">SUM(B25,B26)</f>
        <v>120</v>
      </c>
      <c r="C27" s="39">
        <f t="shared" si="8"/>
        <v>150</v>
      </c>
      <c r="D27" s="39">
        <f t="shared" si="8"/>
        <v>85.4</v>
      </c>
      <c r="E27" s="76">
        <f t="shared" si="8"/>
        <v>89000</v>
      </c>
      <c r="F27" s="655">
        <f t="shared" si="8"/>
        <v>95789.9</v>
      </c>
      <c r="G27" s="40">
        <f t="shared" si="8"/>
        <v>95552.6</v>
      </c>
      <c r="H27" s="39">
        <f aca="true" t="shared" si="9" ref="H27:M27">SUM(H25,H26)</f>
        <v>0</v>
      </c>
      <c r="I27" s="39">
        <f t="shared" si="9"/>
        <v>7.6</v>
      </c>
      <c r="J27" s="40">
        <f t="shared" si="9"/>
        <v>0</v>
      </c>
      <c r="K27" s="642">
        <f t="shared" si="9"/>
        <v>89120</v>
      </c>
      <c r="L27" s="39">
        <f t="shared" si="9"/>
        <v>95947.5</v>
      </c>
      <c r="M27" s="39">
        <f t="shared" si="9"/>
        <v>95638</v>
      </c>
    </row>
    <row r="28" spans="1:13" ht="22.5" customHeight="1">
      <c r="A28" s="85" t="s">
        <v>182</v>
      </c>
      <c r="B28" s="73">
        <v>0</v>
      </c>
      <c r="C28" s="37">
        <v>0</v>
      </c>
      <c r="D28" s="37">
        <v>0</v>
      </c>
      <c r="E28" s="652">
        <v>1900</v>
      </c>
      <c r="F28" s="651">
        <v>2155.5</v>
      </c>
      <c r="G28" s="652">
        <v>2041.6</v>
      </c>
      <c r="H28" s="37">
        <v>0</v>
      </c>
      <c r="I28" s="37">
        <v>1834.8</v>
      </c>
      <c r="J28" s="38">
        <v>1810.8</v>
      </c>
      <c r="K28" s="571">
        <f aca="true" t="shared" si="10" ref="K28:M31">SUM(B28+E28+H28)</f>
        <v>1900</v>
      </c>
      <c r="L28" s="37">
        <f t="shared" si="10"/>
        <v>3990.3</v>
      </c>
      <c r="M28" s="37">
        <f t="shared" si="10"/>
        <v>3852.3999999999996</v>
      </c>
    </row>
    <row r="29" spans="1:13" ht="22.5" customHeight="1">
      <c r="A29" s="85" t="s">
        <v>429</v>
      </c>
      <c r="B29" s="73">
        <v>8160</v>
      </c>
      <c r="C29" s="37">
        <v>8788.9</v>
      </c>
      <c r="D29" s="37">
        <v>8788.8</v>
      </c>
      <c r="E29" s="73">
        <v>0</v>
      </c>
      <c r="F29" s="654">
        <v>0</v>
      </c>
      <c r="G29" s="38">
        <v>0</v>
      </c>
      <c r="H29" s="37">
        <v>0</v>
      </c>
      <c r="I29" s="37">
        <v>0</v>
      </c>
      <c r="J29" s="38">
        <v>0</v>
      </c>
      <c r="K29" s="571">
        <f t="shared" si="10"/>
        <v>8160</v>
      </c>
      <c r="L29" s="37">
        <f t="shared" si="10"/>
        <v>8788.9</v>
      </c>
      <c r="M29" s="37">
        <f t="shared" si="10"/>
        <v>8788.8</v>
      </c>
    </row>
    <row r="30" spans="1:13" ht="22.5" customHeight="1">
      <c r="A30" s="443" t="s">
        <v>183</v>
      </c>
      <c r="B30" s="73">
        <v>0</v>
      </c>
      <c r="C30" s="37">
        <v>0</v>
      </c>
      <c r="D30" s="37">
        <v>0</v>
      </c>
      <c r="E30" s="73">
        <v>100</v>
      </c>
      <c r="F30" s="654">
        <v>100</v>
      </c>
      <c r="G30" s="38">
        <v>0</v>
      </c>
      <c r="H30" s="37">
        <v>0</v>
      </c>
      <c r="I30" s="37">
        <v>0</v>
      </c>
      <c r="J30" s="38">
        <v>0</v>
      </c>
      <c r="K30" s="571">
        <f t="shared" si="10"/>
        <v>100</v>
      </c>
      <c r="L30" s="37">
        <f t="shared" si="10"/>
        <v>100</v>
      </c>
      <c r="M30" s="37">
        <f t="shared" si="10"/>
        <v>0</v>
      </c>
    </row>
    <row r="31" spans="1:13" ht="22.5" customHeight="1">
      <c r="A31" s="443" t="s">
        <v>428</v>
      </c>
      <c r="B31" s="73">
        <v>2160</v>
      </c>
      <c r="C31" s="37">
        <v>2050</v>
      </c>
      <c r="D31" s="37">
        <v>1820.9</v>
      </c>
      <c r="E31" s="654">
        <v>0</v>
      </c>
      <c r="F31" s="38">
        <v>0</v>
      </c>
      <c r="G31" s="38">
        <v>0</v>
      </c>
      <c r="H31" s="37">
        <v>0</v>
      </c>
      <c r="I31" s="37">
        <v>0</v>
      </c>
      <c r="J31" s="38">
        <v>0</v>
      </c>
      <c r="K31" s="571">
        <f t="shared" si="10"/>
        <v>2160</v>
      </c>
      <c r="L31" s="37">
        <f t="shared" si="10"/>
        <v>2050</v>
      </c>
      <c r="M31" s="37">
        <f t="shared" si="10"/>
        <v>1820.9</v>
      </c>
    </row>
    <row r="32" spans="1:13" ht="22.5" customHeight="1">
      <c r="A32" s="450">
        <v>502</v>
      </c>
      <c r="B32" s="76">
        <f aca="true" t="shared" si="11" ref="B32:G32">SUM(B28,B29,B30,B31)</f>
        <v>10320</v>
      </c>
      <c r="C32" s="39">
        <f t="shared" si="11"/>
        <v>10838.9</v>
      </c>
      <c r="D32" s="39">
        <f t="shared" si="11"/>
        <v>10609.699999999999</v>
      </c>
      <c r="E32" s="76">
        <f t="shared" si="11"/>
        <v>2000</v>
      </c>
      <c r="F32" s="655">
        <f t="shared" si="11"/>
        <v>2255.5</v>
      </c>
      <c r="G32" s="40">
        <f t="shared" si="11"/>
        <v>2041.6</v>
      </c>
      <c r="H32" s="39">
        <f aca="true" t="shared" si="12" ref="H32:M32">SUM(H28,H29,H30,H31)</f>
        <v>0</v>
      </c>
      <c r="I32" s="39">
        <f t="shared" si="12"/>
        <v>1834.8</v>
      </c>
      <c r="J32" s="40">
        <f t="shared" si="12"/>
        <v>1810.8</v>
      </c>
      <c r="K32" s="642">
        <f t="shared" si="12"/>
        <v>12320</v>
      </c>
      <c r="L32" s="39">
        <f t="shared" si="12"/>
        <v>14929.2</v>
      </c>
      <c r="M32" s="39">
        <f t="shared" si="12"/>
        <v>14462.099999999999</v>
      </c>
    </row>
    <row r="33" spans="1:13" ht="22.5" customHeight="1">
      <c r="A33" s="443" t="s">
        <v>184</v>
      </c>
      <c r="B33" s="73">
        <v>2150</v>
      </c>
      <c r="C33" s="37">
        <v>2280</v>
      </c>
      <c r="D33" s="37">
        <v>2100</v>
      </c>
      <c r="E33" s="654">
        <v>24300</v>
      </c>
      <c r="F33" s="38">
        <v>26194.4</v>
      </c>
      <c r="G33" s="38">
        <v>26156.8</v>
      </c>
      <c r="H33" s="37">
        <v>0</v>
      </c>
      <c r="I33" s="37">
        <v>61.4</v>
      </c>
      <c r="J33" s="38">
        <v>22.6</v>
      </c>
      <c r="K33" s="571">
        <f aca="true" t="shared" si="13" ref="K33:M36">SUM(B33+E33+H33)</f>
        <v>26450</v>
      </c>
      <c r="L33" s="37">
        <f t="shared" si="13"/>
        <v>28535.800000000003</v>
      </c>
      <c r="M33" s="37">
        <f t="shared" si="13"/>
        <v>28279.399999999998</v>
      </c>
    </row>
    <row r="34" spans="1:13" ht="22.5" customHeight="1">
      <c r="A34" s="443" t="s">
        <v>71</v>
      </c>
      <c r="B34" s="73">
        <v>950</v>
      </c>
      <c r="C34" s="37">
        <v>861.1</v>
      </c>
      <c r="D34" s="37">
        <v>807.9</v>
      </c>
      <c r="E34" s="654">
        <v>8400</v>
      </c>
      <c r="F34" s="38">
        <v>9031.5</v>
      </c>
      <c r="G34" s="38">
        <v>9018.5</v>
      </c>
      <c r="H34" s="37">
        <v>0</v>
      </c>
      <c r="I34" s="37">
        <v>103</v>
      </c>
      <c r="J34" s="38">
        <v>97.3</v>
      </c>
      <c r="K34" s="571">
        <f t="shared" si="13"/>
        <v>9350</v>
      </c>
      <c r="L34" s="37">
        <f t="shared" si="13"/>
        <v>9995.6</v>
      </c>
      <c r="M34" s="37">
        <f t="shared" si="13"/>
        <v>9923.699999999999</v>
      </c>
    </row>
    <row r="35" spans="1:13" ht="22.5" customHeight="1">
      <c r="A35" s="443" t="s">
        <v>185</v>
      </c>
      <c r="B35" s="73">
        <v>0</v>
      </c>
      <c r="C35" s="37">
        <v>0</v>
      </c>
      <c r="D35" s="37">
        <v>0</v>
      </c>
      <c r="E35" s="654">
        <v>780</v>
      </c>
      <c r="F35" s="38">
        <v>780</v>
      </c>
      <c r="G35" s="38">
        <v>516</v>
      </c>
      <c r="H35" s="37">
        <v>0</v>
      </c>
      <c r="I35" s="37">
        <v>0</v>
      </c>
      <c r="J35" s="38">
        <v>0</v>
      </c>
      <c r="K35" s="571">
        <f t="shared" si="13"/>
        <v>780</v>
      </c>
      <c r="L35" s="37">
        <f t="shared" si="13"/>
        <v>780</v>
      </c>
      <c r="M35" s="37">
        <f t="shared" si="13"/>
        <v>516</v>
      </c>
    </row>
    <row r="36" spans="1:13" ht="22.5" customHeight="1">
      <c r="A36" s="443" t="s">
        <v>186</v>
      </c>
      <c r="B36" s="73">
        <v>42</v>
      </c>
      <c r="C36" s="37">
        <v>42</v>
      </c>
      <c r="D36" s="37">
        <v>36.5</v>
      </c>
      <c r="E36" s="654">
        <v>0</v>
      </c>
      <c r="F36" s="38">
        <v>0</v>
      </c>
      <c r="G36" s="38">
        <v>0</v>
      </c>
      <c r="H36" s="37">
        <v>0</v>
      </c>
      <c r="I36" s="37">
        <v>11</v>
      </c>
      <c r="J36" s="38">
        <v>0</v>
      </c>
      <c r="K36" s="571">
        <f t="shared" si="13"/>
        <v>42</v>
      </c>
      <c r="L36" s="37">
        <f t="shared" si="13"/>
        <v>53</v>
      </c>
      <c r="M36" s="37">
        <f t="shared" si="13"/>
        <v>36.5</v>
      </c>
    </row>
    <row r="37" spans="1:13" ht="22.5" customHeight="1">
      <c r="A37" s="450">
        <v>503</v>
      </c>
      <c r="B37" s="76">
        <f aca="true" t="shared" si="14" ref="B37:G37">SUM(B33,B34,B35,B36)</f>
        <v>3142</v>
      </c>
      <c r="C37" s="39">
        <f t="shared" si="14"/>
        <v>3183.1</v>
      </c>
      <c r="D37" s="39">
        <f t="shared" si="14"/>
        <v>2944.4</v>
      </c>
      <c r="E37" s="76">
        <f t="shared" si="14"/>
        <v>33480</v>
      </c>
      <c r="F37" s="655">
        <f t="shared" si="14"/>
        <v>36005.9</v>
      </c>
      <c r="G37" s="40">
        <f t="shared" si="14"/>
        <v>35691.3</v>
      </c>
      <c r="H37" s="39">
        <f aca="true" t="shared" si="15" ref="H37:M37">SUM(H33,H34,H35,H36)</f>
        <v>0</v>
      </c>
      <c r="I37" s="39">
        <f t="shared" si="15"/>
        <v>175.4</v>
      </c>
      <c r="J37" s="40">
        <f t="shared" si="15"/>
        <v>119.9</v>
      </c>
      <c r="K37" s="642">
        <f t="shared" si="15"/>
        <v>36622</v>
      </c>
      <c r="L37" s="39">
        <f t="shared" si="15"/>
        <v>39364.4</v>
      </c>
      <c r="M37" s="39">
        <f t="shared" si="15"/>
        <v>38755.6</v>
      </c>
    </row>
    <row r="38" spans="1:13" ht="22.5" customHeight="1">
      <c r="A38" s="85" t="s">
        <v>208</v>
      </c>
      <c r="B38" s="73">
        <v>3</v>
      </c>
      <c r="C38" s="37">
        <v>3</v>
      </c>
      <c r="D38" s="37">
        <v>0</v>
      </c>
      <c r="E38" s="73">
        <v>3</v>
      </c>
      <c r="F38" s="654">
        <v>3</v>
      </c>
      <c r="G38" s="38">
        <v>0.5</v>
      </c>
      <c r="H38" s="37">
        <v>0</v>
      </c>
      <c r="I38" s="37">
        <v>0</v>
      </c>
      <c r="J38" s="38">
        <v>0</v>
      </c>
      <c r="K38" s="571">
        <f aca="true" t="shared" si="16" ref="K38:M39">SUM(B38+E38+H38)</f>
        <v>6</v>
      </c>
      <c r="L38" s="37">
        <f t="shared" si="16"/>
        <v>6</v>
      </c>
      <c r="M38" s="37">
        <f t="shared" si="16"/>
        <v>0.5</v>
      </c>
    </row>
    <row r="39" spans="1:13" ht="22.5" customHeight="1">
      <c r="A39" s="85" t="s">
        <v>94</v>
      </c>
      <c r="B39" s="73">
        <v>0</v>
      </c>
      <c r="C39" s="37">
        <v>0</v>
      </c>
      <c r="D39" s="37">
        <v>0</v>
      </c>
      <c r="E39" s="73">
        <v>0</v>
      </c>
      <c r="F39" s="654">
        <v>0</v>
      </c>
      <c r="G39" s="38">
        <v>0</v>
      </c>
      <c r="H39" s="37">
        <v>0</v>
      </c>
      <c r="I39" s="37">
        <v>0</v>
      </c>
      <c r="J39" s="38">
        <v>0</v>
      </c>
      <c r="K39" s="571">
        <f t="shared" si="16"/>
        <v>0</v>
      </c>
      <c r="L39" s="37">
        <f t="shared" si="16"/>
        <v>0</v>
      </c>
      <c r="M39" s="37">
        <f t="shared" si="16"/>
        <v>0</v>
      </c>
    </row>
    <row r="40" spans="1:13" ht="22.5" customHeight="1">
      <c r="A40" s="450">
        <v>513</v>
      </c>
      <c r="B40" s="76">
        <f>SUM(B38,B39)</f>
        <v>3</v>
      </c>
      <c r="C40" s="39">
        <f>SUM(C38,C39)</f>
        <v>3</v>
      </c>
      <c r="D40" s="39">
        <f>SUM(D38,D39)</f>
        <v>0</v>
      </c>
      <c r="E40" s="76">
        <f>SUM(E38,E39)</f>
        <v>3</v>
      </c>
      <c r="F40" s="655">
        <f>SUM(F38:F39)</f>
        <v>3</v>
      </c>
      <c r="G40" s="40">
        <f>SUM(G38:G39)</f>
        <v>0.5</v>
      </c>
      <c r="H40" s="39">
        <f>SUM(H39)</f>
        <v>0</v>
      </c>
      <c r="I40" s="39">
        <f>SUM(I38,I39)</f>
        <v>0</v>
      </c>
      <c r="J40" s="44">
        <f>SUM(J38,J39)</f>
        <v>0</v>
      </c>
      <c r="K40" s="642">
        <f>SUM(K38,K39)</f>
        <v>6</v>
      </c>
      <c r="L40" s="39">
        <f>SUM(L38,L39)</f>
        <v>6</v>
      </c>
      <c r="M40" s="39">
        <f>SUM(M38,M39)</f>
        <v>0.5</v>
      </c>
    </row>
    <row r="41" spans="1:13" ht="22.5" customHeight="1">
      <c r="A41" s="85" t="s">
        <v>167</v>
      </c>
      <c r="B41" s="73">
        <v>0</v>
      </c>
      <c r="C41" s="37">
        <v>0</v>
      </c>
      <c r="D41" s="37">
        <v>0</v>
      </c>
      <c r="E41" s="73">
        <v>10</v>
      </c>
      <c r="F41" s="654">
        <v>20</v>
      </c>
      <c r="G41" s="38">
        <v>6.7</v>
      </c>
      <c r="H41" s="37">
        <v>0</v>
      </c>
      <c r="I41" s="37">
        <v>0</v>
      </c>
      <c r="J41" s="38">
        <v>0</v>
      </c>
      <c r="K41" s="571">
        <f aca="true" t="shared" si="17" ref="K41:M43">SUM(B41+E41+H41)</f>
        <v>10</v>
      </c>
      <c r="L41" s="37">
        <f t="shared" si="17"/>
        <v>20</v>
      </c>
      <c r="M41" s="37">
        <f t="shared" si="17"/>
        <v>6.7</v>
      </c>
    </row>
    <row r="42" spans="1:13" ht="22.5" customHeight="1">
      <c r="A42" s="656" t="s">
        <v>129</v>
      </c>
      <c r="B42" s="73">
        <v>300</v>
      </c>
      <c r="C42" s="37">
        <v>360</v>
      </c>
      <c r="D42" s="37">
        <v>310</v>
      </c>
      <c r="E42" s="73">
        <v>1800</v>
      </c>
      <c r="F42" s="654">
        <v>1285.3</v>
      </c>
      <c r="G42" s="38">
        <v>1155</v>
      </c>
      <c r="H42" s="37">
        <v>0</v>
      </c>
      <c r="I42" s="37">
        <v>0</v>
      </c>
      <c r="J42" s="38">
        <v>0</v>
      </c>
      <c r="K42" s="571">
        <f t="shared" si="17"/>
        <v>2100</v>
      </c>
      <c r="L42" s="37">
        <f t="shared" si="17"/>
        <v>1645.3</v>
      </c>
      <c r="M42" s="37">
        <f t="shared" si="17"/>
        <v>1465</v>
      </c>
    </row>
    <row r="43" spans="1:13" ht="22.5" customHeight="1">
      <c r="A43" s="657" t="s">
        <v>8</v>
      </c>
      <c r="B43" s="37">
        <v>0</v>
      </c>
      <c r="C43" s="654">
        <v>0</v>
      </c>
      <c r="D43" s="37">
        <v>0</v>
      </c>
      <c r="E43" s="73">
        <v>0</v>
      </c>
      <c r="F43" s="654">
        <v>0</v>
      </c>
      <c r="G43" s="38">
        <v>0</v>
      </c>
      <c r="H43" s="37">
        <v>0</v>
      </c>
      <c r="I43" s="37">
        <v>0</v>
      </c>
      <c r="J43" s="38">
        <v>0</v>
      </c>
      <c r="K43" s="571">
        <f t="shared" si="17"/>
        <v>0</v>
      </c>
      <c r="L43" s="37">
        <f t="shared" si="17"/>
        <v>0</v>
      </c>
      <c r="M43" s="37">
        <f t="shared" si="17"/>
        <v>0</v>
      </c>
    </row>
    <row r="44" spans="1:13" ht="22.5" customHeight="1">
      <c r="A44" s="577">
        <v>516</v>
      </c>
      <c r="B44" s="75">
        <f aca="true" t="shared" si="18" ref="B44:G44">SUM(B41,B42,B43)</f>
        <v>300</v>
      </c>
      <c r="C44" s="75">
        <f t="shared" si="18"/>
        <v>360</v>
      </c>
      <c r="D44" s="43">
        <f t="shared" si="18"/>
        <v>310</v>
      </c>
      <c r="E44" s="75">
        <f t="shared" si="18"/>
        <v>1810</v>
      </c>
      <c r="F44" s="75">
        <f t="shared" si="18"/>
        <v>1305.3</v>
      </c>
      <c r="G44" s="658">
        <f t="shared" si="18"/>
        <v>1161.7</v>
      </c>
      <c r="H44" s="39">
        <f aca="true" t="shared" si="19" ref="H44:M44">SUM(H41,H42,H43)</f>
        <v>0</v>
      </c>
      <c r="I44" s="39">
        <f t="shared" si="19"/>
        <v>0</v>
      </c>
      <c r="J44" s="40">
        <f t="shared" si="19"/>
        <v>0</v>
      </c>
      <c r="K44" s="642">
        <f t="shared" si="19"/>
        <v>2110</v>
      </c>
      <c r="L44" s="39">
        <f t="shared" si="19"/>
        <v>1665.3</v>
      </c>
      <c r="M44" s="43">
        <f t="shared" si="19"/>
        <v>1471.7</v>
      </c>
    </row>
    <row r="45" spans="1:13" ht="22.5" customHeight="1">
      <c r="A45" s="250" t="s">
        <v>41</v>
      </c>
      <c r="B45" s="37">
        <v>400</v>
      </c>
      <c r="C45" s="654">
        <v>40</v>
      </c>
      <c r="D45" s="37">
        <v>33</v>
      </c>
      <c r="E45" s="73">
        <v>700</v>
      </c>
      <c r="F45" s="654">
        <v>700</v>
      </c>
      <c r="G45" s="38">
        <v>611.6</v>
      </c>
      <c r="H45" s="37">
        <v>0</v>
      </c>
      <c r="I45" s="37">
        <v>40</v>
      </c>
      <c r="J45" s="38">
        <v>39.6</v>
      </c>
      <c r="K45" s="571">
        <f aca="true" t="shared" si="20" ref="K45:M47">SUM(B45+E45+H45)</f>
        <v>1100</v>
      </c>
      <c r="L45" s="37">
        <f t="shared" si="20"/>
        <v>780</v>
      </c>
      <c r="M45" s="37">
        <f t="shared" si="20"/>
        <v>684.2</v>
      </c>
    </row>
    <row r="46" spans="1:13" ht="22.5" customHeight="1">
      <c r="A46" s="250" t="s">
        <v>430</v>
      </c>
      <c r="B46" s="37">
        <v>20</v>
      </c>
      <c r="C46" s="654">
        <v>20</v>
      </c>
      <c r="D46" s="37">
        <v>18</v>
      </c>
      <c r="E46" s="73">
        <v>20</v>
      </c>
      <c r="F46" s="654">
        <v>20</v>
      </c>
      <c r="G46" s="38">
        <v>9</v>
      </c>
      <c r="H46" s="37">
        <v>0</v>
      </c>
      <c r="I46" s="37">
        <v>0</v>
      </c>
      <c r="J46" s="38">
        <v>0</v>
      </c>
      <c r="K46" s="571">
        <f t="shared" si="20"/>
        <v>40</v>
      </c>
      <c r="L46" s="37">
        <f t="shared" si="20"/>
        <v>40</v>
      </c>
      <c r="M46" s="37">
        <f t="shared" si="20"/>
        <v>27</v>
      </c>
    </row>
    <row r="47" spans="1:13" ht="22.5" customHeight="1">
      <c r="A47" s="250" t="s">
        <v>187</v>
      </c>
      <c r="B47" s="37">
        <v>0</v>
      </c>
      <c r="C47" s="654">
        <v>0</v>
      </c>
      <c r="D47" s="37">
        <v>0</v>
      </c>
      <c r="E47" s="73">
        <v>400</v>
      </c>
      <c r="F47" s="654">
        <v>450</v>
      </c>
      <c r="G47" s="38">
        <v>429.6</v>
      </c>
      <c r="H47" s="37">
        <v>0</v>
      </c>
      <c r="I47" s="37">
        <v>0</v>
      </c>
      <c r="J47" s="38">
        <v>0</v>
      </c>
      <c r="K47" s="571">
        <f t="shared" si="20"/>
        <v>400</v>
      </c>
      <c r="L47" s="37">
        <f t="shared" si="20"/>
        <v>450</v>
      </c>
      <c r="M47" s="37">
        <f t="shared" si="20"/>
        <v>429.6</v>
      </c>
    </row>
    <row r="48" spans="1:13" ht="22.5" customHeight="1">
      <c r="A48" s="253">
        <v>517</v>
      </c>
      <c r="B48" s="75">
        <f>SUM(B45,B46)</f>
        <v>420</v>
      </c>
      <c r="C48" s="39">
        <f>SUM(C45,C46,C47)</f>
        <v>60</v>
      </c>
      <c r="D48" s="39">
        <f>SUM(D45,D46,D47)</f>
        <v>51</v>
      </c>
      <c r="E48" s="76">
        <f>SUM(E45,E46,E47)</f>
        <v>1120</v>
      </c>
      <c r="F48" s="39">
        <f>SUM(F45,F46,F47)</f>
        <v>1170</v>
      </c>
      <c r="G48" s="40">
        <f>SUM(G45,G46,G47)</f>
        <v>1050.2</v>
      </c>
      <c r="H48" s="39">
        <f>SUM(H45,H46)</f>
        <v>0</v>
      </c>
      <c r="I48" s="39">
        <f>SUM(I45,I46,I47)</f>
        <v>40</v>
      </c>
      <c r="J48" s="40">
        <f>SUM(J45,J46,J47)</f>
        <v>39.6</v>
      </c>
      <c r="K48" s="642">
        <f>SUM(K45,K46,K47)</f>
        <v>1540</v>
      </c>
      <c r="L48" s="39">
        <f>SUM(L45,L46,L47)</f>
        <v>1270</v>
      </c>
      <c r="M48" s="39">
        <f>SUM(M45,M46,M47)</f>
        <v>1140.8000000000002</v>
      </c>
    </row>
    <row r="49" spans="1:13" ht="22.5" customHeight="1">
      <c r="A49" s="659" t="s">
        <v>432</v>
      </c>
      <c r="B49" s="660">
        <v>0</v>
      </c>
      <c r="C49" s="661">
        <v>0</v>
      </c>
      <c r="D49" s="556"/>
      <c r="E49" s="662">
        <v>0</v>
      </c>
      <c r="F49" s="661">
        <v>10</v>
      </c>
      <c r="G49" s="555">
        <v>9.5</v>
      </c>
      <c r="H49" s="37">
        <v>0</v>
      </c>
      <c r="I49" s="37">
        <v>0</v>
      </c>
      <c r="J49" s="38">
        <v>0</v>
      </c>
      <c r="K49" s="571">
        <f>SUM(B49+E49+H49)</f>
        <v>0</v>
      </c>
      <c r="L49" s="37">
        <f>SUM(C49+F49+I49)</f>
        <v>10</v>
      </c>
      <c r="M49" s="37">
        <f>SUM(D49+G49+J49)</f>
        <v>9.5</v>
      </c>
    </row>
    <row r="50" spans="1:13" ht="22.5" customHeight="1">
      <c r="A50" s="577">
        <v>536</v>
      </c>
      <c r="B50" s="43">
        <f aca="true" t="shared" si="21" ref="B50:M50">SUM(B49)</f>
        <v>0</v>
      </c>
      <c r="C50" s="43">
        <f t="shared" si="21"/>
        <v>0</v>
      </c>
      <c r="D50" s="43">
        <f t="shared" si="21"/>
        <v>0</v>
      </c>
      <c r="E50" s="75">
        <f t="shared" si="21"/>
        <v>0</v>
      </c>
      <c r="F50" s="658">
        <f t="shared" si="21"/>
        <v>10</v>
      </c>
      <c r="G50" s="40">
        <f t="shared" si="21"/>
        <v>9.5</v>
      </c>
      <c r="H50" s="39">
        <f t="shared" si="21"/>
        <v>0</v>
      </c>
      <c r="I50" s="39">
        <f t="shared" si="21"/>
        <v>0</v>
      </c>
      <c r="J50" s="40">
        <f t="shared" si="21"/>
        <v>0</v>
      </c>
      <c r="K50" s="642">
        <f t="shared" si="21"/>
        <v>0</v>
      </c>
      <c r="L50" s="39">
        <f t="shared" si="21"/>
        <v>10</v>
      </c>
      <c r="M50" s="39">
        <f t="shared" si="21"/>
        <v>9.5</v>
      </c>
    </row>
    <row r="51" spans="1:13" ht="22.5" customHeight="1">
      <c r="A51" s="250" t="s">
        <v>188</v>
      </c>
      <c r="B51" s="37">
        <v>0</v>
      </c>
      <c r="C51" s="654">
        <v>0</v>
      </c>
      <c r="D51" s="37">
        <v>0</v>
      </c>
      <c r="E51" s="73">
        <v>100</v>
      </c>
      <c r="F51" s="654">
        <v>0</v>
      </c>
      <c r="G51" s="38">
        <v>0</v>
      </c>
      <c r="H51" s="37">
        <v>0</v>
      </c>
      <c r="I51" s="37">
        <v>0</v>
      </c>
      <c r="J51" s="38">
        <v>0</v>
      </c>
      <c r="K51" s="571">
        <f>SUM(B51+E51+H51)</f>
        <v>100</v>
      </c>
      <c r="L51" s="37">
        <f>SUM(C51+F51+I51)</f>
        <v>0</v>
      </c>
      <c r="M51" s="37">
        <f>SUM(D51+G51+J51)</f>
        <v>0</v>
      </c>
    </row>
    <row r="52" spans="1:13" ht="22.5" customHeight="1">
      <c r="A52" s="577">
        <v>542</v>
      </c>
      <c r="B52" s="43">
        <f aca="true" t="shared" si="22" ref="B52:G52">SUM(B51)</f>
        <v>0</v>
      </c>
      <c r="C52" s="43">
        <f t="shared" si="22"/>
        <v>0</v>
      </c>
      <c r="D52" s="43">
        <f t="shared" si="22"/>
        <v>0</v>
      </c>
      <c r="E52" s="75">
        <f t="shared" si="22"/>
        <v>100</v>
      </c>
      <c r="F52" s="658">
        <f t="shared" si="22"/>
        <v>0</v>
      </c>
      <c r="G52" s="40">
        <f t="shared" si="22"/>
        <v>0</v>
      </c>
      <c r="H52" s="39">
        <f aca="true" t="shared" si="23" ref="H52:M52">SUM(H51)</f>
        <v>0</v>
      </c>
      <c r="I52" s="39">
        <f t="shared" si="23"/>
        <v>0</v>
      </c>
      <c r="J52" s="40">
        <f t="shared" si="23"/>
        <v>0</v>
      </c>
      <c r="K52" s="642">
        <f t="shared" si="23"/>
        <v>100</v>
      </c>
      <c r="L52" s="39">
        <f t="shared" si="23"/>
        <v>0</v>
      </c>
      <c r="M52" s="39">
        <f t="shared" si="23"/>
        <v>0</v>
      </c>
    </row>
    <row r="53" spans="1:13" ht="22.5" customHeight="1">
      <c r="A53" s="250" t="s">
        <v>73</v>
      </c>
      <c r="B53" s="37">
        <v>0</v>
      </c>
      <c r="C53" s="37">
        <v>0</v>
      </c>
      <c r="D53" s="37">
        <v>0</v>
      </c>
      <c r="E53" s="73">
        <v>0</v>
      </c>
      <c r="F53" s="37">
        <v>0</v>
      </c>
      <c r="G53" s="38">
        <v>0</v>
      </c>
      <c r="H53" s="37">
        <v>0</v>
      </c>
      <c r="I53" s="37">
        <v>437.7</v>
      </c>
      <c r="J53" s="38">
        <v>410.5</v>
      </c>
      <c r="K53" s="571">
        <f aca="true" t="shared" si="24" ref="K53:M54">SUM(B53+E53+H53)</f>
        <v>0</v>
      </c>
      <c r="L53" s="37">
        <f t="shared" si="24"/>
        <v>437.7</v>
      </c>
      <c r="M53" s="37">
        <f t="shared" si="24"/>
        <v>410.5</v>
      </c>
    </row>
    <row r="54" spans="1:13" ht="22.5" customHeight="1">
      <c r="A54" s="250" t="s">
        <v>431</v>
      </c>
      <c r="B54" s="37">
        <v>0</v>
      </c>
      <c r="C54" s="37">
        <v>136</v>
      </c>
      <c r="D54" s="37">
        <v>136</v>
      </c>
      <c r="E54" s="73">
        <v>0</v>
      </c>
      <c r="F54" s="37">
        <v>0</v>
      </c>
      <c r="G54" s="38">
        <v>0</v>
      </c>
      <c r="H54" s="37">
        <v>0</v>
      </c>
      <c r="I54" s="37">
        <v>0</v>
      </c>
      <c r="J54" s="38">
        <v>0</v>
      </c>
      <c r="K54" s="571">
        <f t="shared" si="24"/>
        <v>0</v>
      </c>
      <c r="L54" s="37">
        <f t="shared" si="24"/>
        <v>136</v>
      </c>
      <c r="M54" s="37">
        <f t="shared" si="24"/>
        <v>136</v>
      </c>
    </row>
    <row r="55" spans="1:13" ht="22.5" customHeight="1">
      <c r="A55" s="558">
        <v>549</v>
      </c>
      <c r="B55" s="39">
        <f aca="true" t="shared" si="25" ref="B55:G55">SUM(B53,B54)</f>
        <v>0</v>
      </c>
      <c r="C55" s="39">
        <f t="shared" si="25"/>
        <v>136</v>
      </c>
      <c r="D55" s="39">
        <f t="shared" si="25"/>
        <v>136</v>
      </c>
      <c r="E55" s="76">
        <f t="shared" si="25"/>
        <v>0</v>
      </c>
      <c r="F55" s="39">
        <f t="shared" si="25"/>
        <v>0</v>
      </c>
      <c r="G55" s="40">
        <f t="shared" si="25"/>
        <v>0</v>
      </c>
      <c r="H55" s="39">
        <f aca="true" t="shared" si="26" ref="H55:M55">SUM(H53,H54)</f>
        <v>0</v>
      </c>
      <c r="I55" s="39">
        <f t="shared" si="26"/>
        <v>437.7</v>
      </c>
      <c r="J55" s="40">
        <f t="shared" si="26"/>
        <v>410.5</v>
      </c>
      <c r="K55" s="642">
        <f t="shared" si="26"/>
        <v>0</v>
      </c>
      <c r="L55" s="39">
        <f t="shared" si="26"/>
        <v>573.7</v>
      </c>
      <c r="M55" s="39">
        <f t="shared" si="26"/>
        <v>546.5</v>
      </c>
    </row>
    <row r="56" spans="1:13" ht="22.5" customHeight="1">
      <c r="A56" s="72" t="s">
        <v>191</v>
      </c>
      <c r="B56" s="663">
        <v>0</v>
      </c>
      <c r="C56" s="663">
        <v>0</v>
      </c>
      <c r="D56" s="554">
        <v>0</v>
      </c>
      <c r="E56" s="663">
        <v>0</v>
      </c>
      <c r="F56" s="663">
        <v>0</v>
      </c>
      <c r="G56" s="664">
        <v>295.1</v>
      </c>
      <c r="H56" s="37">
        <v>0</v>
      </c>
      <c r="I56" s="37">
        <v>0</v>
      </c>
      <c r="J56" s="38">
        <v>0</v>
      </c>
      <c r="K56" s="571">
        <f>SUM(B56+E56+H56)</f>
        <v>0</v>
      </c>
      <c r="L56" s="37">
        <f>SUM(C56+F56+I56)</f>
        <v>0</v>
      </c>
      <c r="M56" s="37">
        <f>SUM(D56+G56+J56)</f>
        <v>295.1</v>
      </c>
    </row>
    <row r="57" spans="1:13" ht="22.5" customHeight="1" thickBot="1">
      <c r="A57" s="665">
        <v>590</v>
      </c>
      <c r="B57" s="666">
        <f aca="true" t="shared" si="27" ref="B57:G57">SUM(B56)</f>
        <v>0</v>
      </c>
      <c r="C57" s="666">
        <f t="shared" si="27"/>
        <v>0</v>
      </c>
      <c r="D57" s="667">
        <f t="shared" si="27"/>
        <v>0</v>
      </c>
      <c r="E57" s="666">
        <f t="shared" si="27"/>
        <v>0</v>
      </c>
      <c r="F57" s="666">
        <f t="shared" si="27"/>
        <v>0</v>
      </c>
      <c r="G57" s="24">
        <f t="shared" si="27"/>
        <v>295.1</v>
      </c>
      <c r="H57" s="43">
        <f aca="true" t="shared" si="28" ref="H57:M57">SUM(H56)</f>
        <v>0</v>
      </c>
      <c r="I57" s="43">
        <f t="shared" si="28"/>
        <v>0</v>
      </c>
      <c r="J57" s="44">
        <f t="shared" si="28"/>
        <v>0</v>
      </c>
      <c r="K57" s="757">
        <f t="shared" si="28"/>
        <v>0</v>
      </c>
      <c r="L57" s="667">
        <f t="shared" si="28"/>
        <v>0</v>
      </c>
      <c r="M57" s="667">
        <f t="shared" si="28"/>
        <v>295.1</v>
      </c>
    </row>
    <row r="58" spans="1:13" ht="31.5" customHeight="1" thickBot="1">
      <c r="A58" s="668" t="s">
        <v>16</v>
      </c>
      <c r="B58" s="669">
        <f>SUM(B27,B32,B37,B40,B44,B48,B50,B52,B55,B57)</f>
        <v>14305</v>
      </c>
      <c r="C58" s="669">
        <f>SUM(C27,C32,C37,C40,C44,C48,C50,C52,C55,C57)</f>
        <v>14731</v>
      </c>
      <c r="D58" s="669">
        <f aca="true" t="shared" si="29" ref="D58:M58">SUM(D27,D32,D37,D40,D44,D48,D50,D52,D55,D57)</f>
        <v>14136.499999999998</v>
      </c>
      <c r="E58" s="669">
        <f t="shared" si="29"/>
        <v>127513</v>
      </c>
      <c r="F58" s="669">
        <f t="shared" si="29"/>
        <v>136539.59999999998</v>
      </c>
      <c r="G58" s="669">
        <f t="shared" si="29"/>
        <v>135802.50000000003</v>
      </c>
      <c r="H58" s="669">
        <f t="shared" si="29"/>
        <v>0</v>
      </c>
      <c r="I58" s="669">
        <f t="shared" si="29"/>
        <v>2495.5</v>
      </c>
      <c r="J58" s="756">
        <f t="shared" si="29"/>
        <v>2380.8</v>
      </c>
      <c r="K58" s="758">
        <f t="shared" si="29"/>
        <v>141818</v>
      </c>
      <c r="L58" s="759">
        <f t="shared" si="29"/>
        <v>153766.1</v>
      </c>
      <c r="M58" s="759">
        <f t="shared" si="29"/>
        <v>152319.80000000002</v>
      </c>
    </row>
    <row r="59" spans="1:10" ht="29.25" customHeight="1">
      <c r="A59" s="670"/>
      <c r="B59" s="670"/>
      <c r="C59" s="670"/>
      <c r="D59" s="670"/>
      <c r="E59" s="670"/>
      <c r="F59" s="670"/>
      <c r="G59" s="670"/>
      <c r="H59" s="670"/>
      <c r="I59" s="670"/>
      <c r="J59" s="670"/>
    </row>
  </sheetData>
  <sheetProtection password="CF7A" sheet="1"/>
  <mergeCells count="19">
    <mergeCell ref="A1:K1"/>
    <mergeCell ref="E10:G11"/>
    <mergeCell ref="L1:M1"/>
    <mergeCell ref="K22:M23"/>
    <mergeCell ref="H22:J22"/>
    <mergeCell ref="H23:J23"/>
    <mergeCell ref="E22:G22"/>
    <mergeCell ref="A22:A24"/>
    <mergeCell ref="B22:D22"/>
    <mergeCell ref="B23:D23"/>
    <mergeCell ref="E23:G23"/>
    <mergeCell ref="A2:A4"/>
    <mergeCell ref="A10:A12"/>
    <mergeCell ref="B2:D2"/>
    <mergeCell ref="E2:G2"/>
    <mergeCell ref="B3:D3"/>
    <mergeCell ref="E3:G3"/>
    <mergeCell ref="B10:D10"/>
    <mergeCell ref="B11:D11"/>
  </mergeCells>
  <printOptions horizontalCentered="1"/>
  <pageMargins left="0.19" right="0.16" top="0.3937007874015748" bottom="0.2362204724409449" header="0.15748031496062992" footer="0.2362204724409449"/>
  <pageSetup horizontalDpi="300" verticalDpi="300" orientation="portrait" paperSize="9" scale="65" r:id="rId1"/>
  <headerFooter alignWithMargins="0">
    <oddFooter>&amp;L&amp;"Times New Roman CE,Obyčejné"&amp;8Rozbor za  rok 2008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75" zoomScaleSheetLayoutView="75" zoomScalePageLayoutView="0" workbookViewId="0" topLeftCell="A1">
      <selection activeCell="H26" sqref="H26"/>
    </sheetView>
  </sheetViews>
  <sheetFormatPr defaultColWidth="9.00390625" defaultRowHeight="12.75"/>
  <cols>
    <col min="1" max="1" width="40.375" style="143" customWidth="1"/>
    <col min="2" max="10" width="13.25390625" style="143" customWidth="1"/>
    <col min="11" max="16384" width="9.125" style="143" customWidth="1"/>
  </cols>
  <sheetData>
    <row r="1" spans="1:10" ht="39.75" customHeight="1">
      <c r="A1" s="1169" t="s">
        <v>426</v>
      </c>
      <c r="B1" s="934"/>
      <c r="C1" s="934"/>
      <c r="D1" s="934"/>
      <c r="E1" s="934"/>
      <c r="F1" s="934"/>
      <c r="G1" s="934"/>
      <c r="H1" s="934"/>
      <c r="I1" s="934"/>
      <c r="J1" s="671" t="s">
        <v>263</v>
      </c>
    </row>
    <row r="2" spans="1:10" ht="20.25" customHeight="1">
      <c r="A2" s="1120" t="s">
        <v>194</v>
      </c>
      <c r="B2" s="1132" t="s">
        <v>420</v>
      </c>
      <c r="C2" s="1133"/>
      <c r="D2" s="1133"/>
      <c r="E2" s="1132" t="s">
        <v>116</v>
      </c>
      <c r="F2" s="1133"/>
      <c r="G2" s="1133"/>
      <c r="H2" s="1126" t="s">
        <v>4</v>
      </c>
      <c r="I2" s="1127"/>
      <c r="J2" s="1128"/>
    </row>
    <row r="3" spans="1:10" ht="20.25" customHeight="1">
      <c r="A3" s="1121"/>
      <c r="B3" s="1134" t="s">
        <v>421</v>
      </c>
      <c r="C3" s="1135"/>
      <c r="D3" s="1135"/>
      <c r="E3" s="1134" t="s">
        <v>195</v>
      </c>
      <c r="F3" s="1135"/>
      <c r="G3" s="1135"/>
      <c r="H3" s="1129"/>
      <c r="I3" s="1130"/>
      <c r="J3" s="1131"/>
    </row>
    <row r="4" spans="1:10" ht="20.25" customHeight="1">
      <c r="A4" s="1122"/>
      <c r="B4" s="602" t="s">
        <v>5</v>
      </c>
      <c r="C4" s="602" t="s">
        <v>6</v>
      </c>
      <c r="D4" s="602" t="s">
        <v>0</v>
      </c>
      <c r="E4" s="602" t="s">
        <v>5</v>
      </c>
      <c r="F4" s="602" t="s">
        <v>6</v>
      </c>
      <c r="G4" s="602" t="s">
        <v>0</v>
      </c>
      <c r="H4" s="672" t="s">
        <v>5</v>
      </c>
      <c r="I4" s="602" t="s">
        <v>6</v>
      </c>
      <c r="J4" s="604" t="s">
        <v>0</v>
      </c>
    </row>
    <row r="5" spans="1:10" ht="20.25" customHeight="1">
      <c r="A5" s="615" t="s">
        <v>101</v>
      </c>
      <c r="B5" s="607">
        <v>0</v>
      </c>
      <c r="C5" s="607">
        <v>0</v>
      </c>
      <c r="D5" s="606">
        <v>0</v>
      </c>
      <c r="E5" s="607">
        <v>0</v>
      </c>
      <c r="F5" s="607">
        <v>0</v>
      </c>
      <c r="G5" s="606">
        <v>0</v>
      </c>
      <c r="H5" s="673">
        <f aca="true" t="shared" si="0" ref="H5:J6">SUM(B5,E5)</f>
        <v>0</v>
      </c>
      <c r="I5" s="708">
        <f t="shared" si="0"/>
        <v>0</v>
      </c>
      <c r="J5" s="708">
        <f t="shared" si="0"/>
        <v>0</v>
      </c>
    </row>
    <row r="6" spans="1:10" ht="20.25" customHeight="1">
      <c r="A6" s="617" t="s">
        <v>28</v>
      </c>
      <c r="B6" s="607">
        <v>0</v>
      </c>
      <c r="C6" s="607">
        <v>40</v>
      </c>
      <c r="D6" s="606">
        <v>38.7</v>
      </c>
      <c r="E6" s="607">
        <v>3061</v>
      </c>
      <c r="F6" s="607">
        <v>3061</v>
      </c>
      <c r="G6" s="606">
        <v>2310.6</v>
      </c>
      <c r="H6" s="673">
        <f t="shared" si="0"/>
        <v>3061</v>
      </c>
      <c r="I6" s="708">
        <f t="shared" si="0"/>
        <v>3101</v>
      </c>
      <c r="J6" s="708">
        <f t="shared" si="0"/>
        <v>2349.2999999999997</v>
      </c>
    </row>
    <row r="7" spans="1:10" ht="20.25" customHeight="1">
      <c r="A7" s="618">
        <v>513</v>
      </c>
      <c r="B7" s="611">
        <f>SUM(B5,B6)</f>
        <v>0</v>
      </c>
      <c r="C7" s="611">
        <f>SUM(C5,C6)</f>
        <v>40</v>
      </c>
      <c r="D7" s="610">
        <f>SUM(D5,D6)</f>
        <v>38.7</v>
      </c>
      <c r="E7" s="611">
        <f aca="true" t="shared" si="1" ref="E7:J7">SUM(E5,E6)</f>
        <v>3061</v>
      </c>
      <c r="F7" s="611">
        <f t="shared" si="1"/>
        <v>3061</v>
      </c>
      <c r="G7" s="610">
        <f t="shared" si="1"/>
        <v>2310.6</v>
      </c>
      <c r="H7" s="620">
        <f t="shared" si="1"/>
        <v>3061</v>
      </c>
      <c r="I7" s="611">
        <f t="shared" si="1"/>
        <v>3101</v>
      </c>
      <c r="J7" s="611">
        <f t="shared" si="1"/>
        <v>2349.2999999999997</v>
      </c>
    </row>
    <row r="8" spans="1:10" ht="20.25" customHeight="1">
      <c r="A8" s="617" t="s">
        <v>120</v>
      </c>
      <c r="B8" s="607">
        <v>0</v>
      </c>
      <c r="C8" s="607">
        <v>0</v>
      </c>
      <c r="D8" s="606">
        <v>0</v>
      </c>
      <c r="E8" s="607">
        <v>2220</v>
      </c>
      <c r="F8" s="607">
        <v>2220</v>
      </c>
      <c r="G8" s="606">
        <v>1719.9</v>
      </c>
      <c r="H8" s="673">
        <f aca="true" t="shared" si="2" ref="H8:J12">SUM(B8,E8)</f>
        <v>2220</v>
      </c>
      <c r="I8" s="708">
        <f t="shared" si="2"/>
        <v>2220</v>
      </c>
      <c r="J8" s="708">
        <f t="shared" si="2"/>
        <v>1719.9</v>
      </c>
    </row>
    <row r="9" spans="1:10" ht="20.25" customHeight="1">
      <c r="A9" s="617" t="s">
        <v>18</v>
      </c>
      <c r="B9" s="607">
        <v>0</v>
      </c>
      <c r="C9" s="607">
        <v>645</v>
      </c>
      <c r="D9" s="606">
        <v>568.7</v>
      </c>
      <c r="E9" s="607">
        <v>9800</v>
      </c>
      <c r="F9" s="607">
        <v>10098.9</v>
      </c>
      <c r="G9" s="606">
        <v>9651.2</v>
      </c>
      <c r="H9" s="673">
        <f t="shared" si="2"/>
        <v>9800</v>
      </c>
      <c r="I9" s="708">
        <f t="shared" si="2"/>
        <v>10743.9</v>
      </c>
      <c r="J9" s="708">
        <f t="shared" si="2"/>
        <v>10219.900000000001</v>
      </c>
    </row>
    <row r="10" spans="1:10" ht="20.25" customHeight="1">
      <c r="A10" s="617" t="s">
        <v>121</v>
      </c>
      <c r="B10" s="607">
        <v>0</v>
      </c>
      <c r="C10" s="607">
        <v>0</v>
      </c>
      <c r="D10" s="606">
        <v>0</v>
      </c>
      <c r="E10" s="606">
        <v>0</v>
      </c>
      <c r="F10" s="607">
        <v>0</v>
      </c>
      <c r="G10" s="606">
        <v>0</v>
      </c>
      <c r="H10" s="673">
        <f t="shared" si="2"/>
        <v>0</v>
      </c>
      <c r="I10" s="708">
        <f t="shared" si="2"/>
        <v>0</v>
      </c>
      <c r="J10" s="708">
        <f t="shared" si="2"/>
        <v>0</v>
      </c>
    </row>
    <row r="11" spans="1:10" ht="20.25" customHeight="1">
      <c r="A11" s="617" t="s">
        <v>122</v>
      </c>
      <c r="B11" s="607">
        <v>0</v>
      </c>
      <c r="C11" s="607">
        <v>0</v>
      </c>
      <c r="D11" s="606">
        <v>0</v>
      </c>
      <c r="E11" s="607">
        <v>8217</v>
      </c>
      <c r="F11" s="607">
        <v>7017</v>
      </c>
      <c r="G11" s="606">
        <v>6249.6</v>
      </c>
      <c r="H11" s="673">
        <f t="shared" si="2"/>
        <v>8217</v>
      </c>
      <c r="I11" s="708">
        <f t="shared" si="2"/>
        <v>7017</v>
      </c>
      <c r="J11" s="708">
        <f t="shared" si="2"/>
        <v>6249.6</v>
      </c>
    </row>
    <row r="12" spans="1:10" ht="20.25" customHeight="1">
      <c r="A12" s="622" t="s">
        <v>32</v>
      </c>
      <c r="B12" s="607">
        <v>0</v>
      </c>
      <c r="C12" s="607">
        <v>23.8</v>
      </c>
      <c r="D12" s="606">
        <v>23.8</v>
      </c>
      <c r="E12" s="607">
        <v>11972</v>
      </c>
      <c r="F12" s="607">
        <v>19864</v>
      </c>
      <c r="G12" s="606">
        <v>19711.9</v>
      </c>
      <c r="H12" s="673">
        <f t="shared" si="2"/>
        <v>11972</v>
      </c>
      <c r="I12" s="708">
        <f t="shared" si="2"/>
        <v>19887.8</v>
      </c>
      <c r="J12" s="708">
        <f t="shared" si="2"/>
        <v>19735.7</v>
      </c>
    </row>
    <row r="13" spans="1:10" ht="20.25" customHeight="1">
      <c r="A13" s="623">
        <v>516</v>
      </c>
      <c r="B13" s="611">
        <f aca="true" t="shared" si="3" ref="B13:G13">SUM(B8:B12)</f>
        <v>0</v>
      </c>
      <c r="C13" s="611">
        <f t="shared" si="3"/>
        <v>668.8</v>
      </c>
      <c r="D13" s="611">
        <f t="shared" si="3"/>
        <v>592.5</v>
      </c>
      <c r="E13" s="611">
        <f t="shared" si="3"/>
        <v>32209</v>
      </c>
      <c r="F13" s="611">
        <f t="shared" si="3"/>
        <v>39199.9</v>
      </c>
      <c r="G13" s="610">
        <f t="shared" si="3"/>
        <v>37332.600000000006</v>
      </c>
      <c r="H13" s="620">
        <f>SUM(H8+H9+H10+H11+H12)</f>
        <v>32209</v>
      </c>
      <c r="I13" s="611">
        <f>SUM(I8+I9+I10+I11+I12)</f>
        <v>39868.7</v>
      </c>
      <c r="J13" s="611">
        <f>SUM(J8+J9+J10+J11+J12)</f>
        <v>37925.100000000006</v>
      </c>
    </row>
    <row r="14" spans="1:10" ht="20.25" customHeight="1">
      <c r="A14" s="622" t="s">
        <v>34</v>
      </c>
      <c r="B14" s="607">
        <v>0</v>
      </c>
      <c r="C14" s="607">
        <v>0</v>
      </c>
      <c r="D14" s="606">
        <v>0</v>
      </c>
      <c r="E14" s="607">
        <v>500</v>
      </c>
      <c r="F14" s="607">
        <v>500</v>
      </c>
      <c r="G14" s="606">
        <v>15.5</v>
      </c>
      <c r="H14" s="673">
        <f>SUM(B14,E14)</f>
        <v>500</v>
      </c>
      <c r="I14" s="708">
        <f>SUM(C14,F14)</f>
        <v>500</v>
      </c>
      <c r="J14" s="708">
        <f>SUM(D14,G14)</f>
        <v>15.5</v>
      </c>
    </row>
    <row r="15" spans="1:10" ht="20.25" customHeight="1">
      <c r="A15" s="618">
        <v>517</v>
      </c>
      <c r="B15" s="624">
        <f aca="true" t="shared" si="4" ref="B15:D17">SUM(B14)</f>
        <v>0</v>
      </c>
      <c r="C15" s="624">
        <f t="shared" si="4"/>
        <v>0</v>
      </c>
      <c r="D15" s="624">
        <f t="shared" si="4"/>
        <v>0</v>
      </c>
      <c r="E15" s="624">
        <f aca="true" t="shared" si="5" ref="E15:J15">SUM(E14)</f>
        <v>500</v>
      </c>
      <c r="F15" s="624">
        <f t="shared" si="5"/>
        <v>500</v>
      </c>
      <c r="G15" s="624">
        <f t="shared" si="5"/>
        <v>15.5</v>
      </c>
      <c r="H15" s="620">
        <f t="shared" si="5"/>
        <v>500</v>
      </c>
      <c r="I15" s="611">
        <f t="shared" si="5"/>
        <v>500</v>
      </c>
      <c r="J15" s="611">
        <f t="shared" si="5"/>
        <v>15.5</v>
      </c>
    </row>
    <row r="16" spans="1:10" ht="20.25" customHeight="1">
      <c r="A16" s="674" t="s">
        <v>252</v>
      </c>
      <c r="B16" s="607">
        <v>0</v>
      </c>
      <c r="C16" s="607">
        <v>0</v>
      </c>
      <c r="D16" s="606">
        <v>0</v>
      </c>
      <c r="E16" s="675">
        <v>0</v>
      </c>
      <c r="F16" s="607">
        <v>450</v>
      </c>
      <c r="G16" s="606">
        <v>450</v>
      </c>
      <c r="H16" s="673">
        <f>SUM(B16,E16)</f>
        <v>0</v>
      </c>
      <c r="I16" s="708">
        <f>SUM(C16,F16)</f>
        <v>450</v>
      </c>
      <c r="J16" s="708">
        <f>SUM(D16,G16)</f>
        <v>450</v>
      </c>
    </row>
    <row r="17" spans="1:10" ht="20.25" customHeight="1">
      <c r="A17" s="618">
        <v>521</v>
      </c>
      <c r="B17" s="676">
        <f t="shared" si="4"/>
        <v>0</v>
      </c>
      <c r="C17" s="676">
        <f t="shared" si="4"/>
        <v>0</v>
      </c>
      <c r="D17" s="676">
        <f t="shared" si="4"/>
        <v>0</v>
      </c>
      <c r="E17" s="676">
        <f aca="true" t="shared" si="6" ref="E17:J17">SUM(E16)</f>
        <v>0</v>
      </c>
      <c r="F17" s="676">
        <f t="shared" si="6"/>
        <v>450</v>
      </c>
      <c r="G17" s="676">
        <f t="shared" si="6"/>
        <v>450</v>
      </c>
      <c r="H17" s="620">
        <f t="shared" si="6"/>
        <v>0</v>
      </c>
      <c r="I17" s="611">
        <f t="shared" si="6"/>
        <v>450</v>
      </c>
      <c r="J17" s="611">
        <f t="shared" si="6"/>
        <v>450</v>
      </c>
    </row>
    <row r="18" spans="1:10" ht="20.25" customHeight="1">
      <c r="A18" s="622" t="s">
        <v>460</v>
      </c>
      <c r="B18" s="607">
        <v>0</v>
      </c>
      <c r="C18" s="607">
        <v>0</v>
      </c>
      <c r="D18" s="606">
        <v>0</v>
      </c>
      <c r="E18" s="607">
        <v>450</v>
      </c>
      <c r="F18" s="607">
        <v>0</v>
      </c>
      <c r="G18" s="606">
        <v>0</v>
      </c>
      <c r="H18" s="673">
        <f>SUM(B18,E18)</f>
        <v>450</v>
      </c>
      <c r="I18" s="708">
        <f>SUM(C18,F18)</f>
        <v>0</v>
      </c>
      <c r="J18" s="708">
        <f>SUM(D18,G18)</f>
        <v>0</v>
      </c>
    </row>
    <row r="19" spans="1:10" ht="20.25" customHeight="1">
      <c r="A19" s="618">
        <v>522</v>
      </c>
      <c r="B19" s="624">
        <f>SUM(B18)</f>
        <v>0</v>
      </c>
      <c r="C19" s="611">
        <f>SUM(C18)</f>
        <v>0</v>
      </c>
      <c r="D19" s="610">
        <f>SUM(D18)</f>
        <v>0</v>
      </c>
      <c r="E19" s="624">
        <f aca="true" t="shared" si="7" ref="E19:J19">SUM(E18)</f>
        <v>450</v>
      </c>
      <c r="F19" s="611">
        <f t="shared" si="7"/>
        <v>0</v>
      </c>
      <c r="G19" s="610">
        <f t="shared" si="7"/>
        <v>0</v>
      </c>
      <c r="H19" s="620">
        <f t="shared" si="7"/>
        <v>450</v>
      </c>
      <c r="I19" s="611">
        <f t="shared" si="7"/>
        <v>0</v>
      </c>
      <c r="J19" s="611">
        <f t="shared" si="7"/>
        <v>0</v>
      </c>
    </row>
    <row r="20" spans="1:10" ht="20.25" customHeight="1">
      <c r="A20" s="622" t="s">
        <v>196</v>
      </c>
      <c r="B20" s="607">
        <v>0</v>
      </c>
      <c r="C20" s="607">
        <v>0</v>
      </c>
      <c r="D20" s="606">
        <v>0</v>
      </c>
      <c r="E20" s="607">
        <v>9200</v>
      </c>
      <c r="F20" s="607">
        <v>4360</v>
      </c>
      <c r="G20" s="606">
        <v>3748.7</v>
      </c>
      <c r="H20" s="673">
        <f>SUM(B20,E20)</f>
        <v>9200</v>
      </c>
      <c r="I20" s="708">
        <f>SUM(C20,F20)</f>
        <v>4360</v>
      </c>
      <c r="J20" s="708">
        <f>SUM(D20,G20)</f>
        <v>3748.7</v>
      </c>
    </row>
    <row r="21" spans="1:10" ht="20.25" customHeight="1" thickBot="1">
      <c r="A21" s="626">
        <v>611</v>
      </c>
      <c r="B21" s="677">
        <f>SUM(B20)</f>
        <v>0</v>
      </c>
      <c r="C21" s="677">
        <f>SUM(C20)</f>
        <v>0</v>
      </c>
      <c r="D21" s="677">
        <f>SUM(D20)</f>
        <v>0</v>
      </c>
      <c r="E21" s="677">
        <f aca="true" t="shared" si="8" ref="E21:J21">SUM(E20)</f>
        <v>9200</v>
      </c>
      <c r="F21" s="677">
        <f t="shared" si="8"/>
        <v>4360</v>
      </c>
      <c r="G21" s="677">
        <f t="shared" si="8"/>
        <v>3748.7</v>
      </c>
      <c r="H21" s="620">
        <f t="shared" si="8"/>
        <v>9200</v>
      </c>
      <c r="I21" s="611">
        <f t="shared" si="8"/>
        <v>4360</v>
      </c>
      <c r="J21" s="611">
        <f t="shared" si="8"/>
        <v>3748.7</v>
      </c>
    </row>
    <row r="22" spans="1:10" ht="30" customHeight="1">
      <c r="A22" s="630" t="s">
        <v>16</v>
      </c>
      <c r="B22" s="631">
        <f aca="true" t="shared" si="9" ref="B22:I22">SUM(B7+B13+B15+B17+B19+B21)</f>
        <v>0</v>
      </c>
      <c r="C22" s="631">
        <f t="shared" si="9"/>
        <v>708.8</v>
      </c>
      <c r="D22" s="631">
        <f t="shared" si="9"/>
        <v>631.2</v>
      </c>
      <c r="E22" s="631">
        <f t="shared" si="9"/>
        <v>45420</v>
      </c>
      <c r="F22" s="631">
        <f t="shared" si="9"/>
        <v>47570.9</v>
      </c>
      <c r="G22" s="714">
        <f t="shared" si="9"/>
        <v>43857.4</v>
      </c>
      <c r="H22" s="715">
        <f t="shared" si="9"/>
        <v>45420</v>
      </c>
      <c r="I22" s="631">
        <f t="shared" si="9"/>
        <v>48279.7</v>
      </c>
      <c r="J22" s="631">
        <f>SUM(D22+G22)</f>
        <v>44488.6</v>
      </c>
    </row>
    <row r="23" spans="1:8" ht="20.25" customHeight="1">
      <c r="A23" s="678"/>
      <c r="B23" s="678"/>
      <c r="C23" s="678"/>
      <c r="D23" s="678"/>
      <c r="E23" s="678"/>
      <c r="F23" s="678"/>
      <c r="G23" s="678"/>
      <c r="H23" s="90"/>
    </row>
    <row r="24" spans="1:8" ht="15.75">
      <c r="A24" s="1120" t="s">
        <v>362</v>
      </c>
      <c r="B24" s="941" t="s">
        <v>128</v>
      </c>
      <c r="C24" s="942"/>
      <c r="D24" s="1165"/>
      <c r="E24" s="1159" t="s">
        <v>17</v>
      </c>
      <c r="F24" s="1159"/>
      <c r="G24" s="1160"/>
      <c r="H24" s="90"/>
    </row>
    <row r="25" spans="1:8" ht="15.75">
      <c r="A25" s="1163"/>
      <c r="B25" s="1166" t="s">
        <v>59</v>
      </c>
      <c r="C25" s="1167"/>
      <c r="D25" s="1168"/>
      <c r="E25" s="1161"/>
      <c r="F25" s="1161"/>
      <c r="G25" s="1162"/>
      <c r="H25" s="90"/>
    </row>
    <row r="26" spans="1:8" ht="20.25" customHeight="1">
      <c r="A26" s="1164"/>
      <c r="B26" s="680" t="s">
        <v>5</v>
      </c>
      <c r="C26" s="680" t="s">
        <v>6</v>
      </c>
      <c r="D26" s="681" t="s">
        <v>0</v>
      </c>
      <c r="E26" s="682" t="s">
        <v>5</v>
      </c>
      <c r="F26" s="683" t="s">
        <v>6</v>
      </c>
      <c r="G26" s="683" t="s">
        <v>0</v>
      </c>
      <c r="H26" s="90"/>
    </row>
    <row r="27" spans="1:8" ht="20.25" customHeight="1">
      <c r="A27" s="622" t="s">
        <v>104</v>
      </c>
      <c r="B27" s="607">
        <v>10780</v>
      </c>
      <c r="C27" s="607">
        <v>10770</v>
      </c>
      <c r="D27" s="684">
        <v>6425.5</v>
      </c>
      <c r="E27" s="673">
        <f>SUM(B27)</f>
        <v>10780</v>
      </c>
      <c r="F27" s="708">
        <f>SUM(C27)</f>
        <v>10770</v>
      </c>
      <c r="G27" s="708">
        <f>SUM(A27,D27)</f>
        <v>6425.5</v>
      </c>
      <c r="H27" s="90"/>
    </row>
    <row r="28" spans="1:8" ht="20.25" customHeight="1" thickBot="1">
      <c r="A28" s="685">
        <v>612</v>
      </c>
      <c r="B28" s="628">
        <f aca="true" t="shared" si="10" ref="B28:G28">SUM(B27)</f>
        <v>10780</v>
      </c>
      <c r="C28" s="628">
        <f t="shared" si="10"/>
        <v>10770</v>
      </c>
      <c r="D28" s="627">
        <f t="shared" si="10"/>
        <v>6425.5</v>
      </c>
      <c r="E28" s="763">
        <f t="shared" si="10"/>
        <v>10780</v>
      </c>
      <c r="F28" s="628">
        <f t="shared" si="10"/>
        <v>10770</v>
      </c>
      <c r="G28" s="628">
        <f t="shared" si="10"/>
        <v>6425.5</v>
      </c>
      <c r="H28" s="90"/>
    </row>
    <row r="29" spans="1:8" ht="29.25" customHeight="1">
      <c r="A29" s="686" t="s">
        <v>16</v>
      </c>
      <c r="B29" s="687">
        <f aca="true" t="shared" si="11" ref="B29:G29">SUM(B28)</f>
        <v>10780</v>
      </c>
      <c r="C29" s="687">
        <f t="shared" si="11"/>
        <v>10770</v>
      </c>
      <c r="D29" s="688">
        <f t="shared" si="11"/>
        <v>6425.5</v>
      </c>
      <c r="E29" s="687">
        <f t="shared" si="11"/>
        <v>10780</v>
      </c>
      <c r="F29" s="687">
        <f t="shared" si="11"/>
        <v>10770</v>
      </c>
      <c r="G29" s="687">
        <f t="shared" si="11"/>
        <v>6425.5</v>
      </c>
      <c r="H29" s="90"/>
    </row>
    <row r="30" spans="1:8" ht="12.75">
      <c r="A30" s="689"/>
      <c r="B30" s="689"/>
      <c r="C30" s="689"/>
      <c r="D30" s="689"/>
      <c r="E30" s="689"/>
      <c r="F30" s="689"/>
      <c r="G30" s="689"/>
      <c r="H30" s="90"/>
    </row>
    <row r="31" spans="1:8" ht="18">
      <c r="A31" s="690"/>
      <c r="B31" s="690"/>
      <c r="C31" s="690"/>
      <c r="D31" s="690"/>
      <c r="E31" s="690"/>
      <c r="F31" s="690"/>
      <c r="G31" s="690"/>
      <c r="H31" s="90"/>
    </row>
    <row r="32" spans="1:8" ht="12.75">
      <c r="A32" s="90"/>
      <c r="B32" s="90"/>
      <c r="C32" s="90"/>
      <c r="D32" s="90"/>
      <c r="E32" s="90"/>
      <c r="F32" s="90"/>
      <c r="G32" s="90"/>
      <c r="H32" s="90"/>
    </row>
  </sheetData>
  <sheetProtection password="CF7A" sheet="1"/>
  <mergeCells count="11">
    <mergeCell ref="A2:A4"/>
    <mergeCell ref="E24:G25"/>
    <mergeCell ref="A24:A26"/>
    <mergeCell ref="B24:D24"/>
    <mergeCell ref="B25:D25"/>
    <mergeCell ref="A1:I1"/>
    <mergeCell ref="H2:J3"/>
    <mergeCell ref="E2:G2"/>
    <mergeCell ref="E3:G3"/>
    <mergeCell ref="B3:D3"/>
    <mergeCell ref="B2:D2"/>
  </mergeCells>
  <printOptions horizontalCentered="1"/>
  <pageMargins left="0.23" right="0.2" top="0.33" bottom="0.37" header="0.17" footer="0.16"/>
  <pageSetup horizontalDpi="300" verticalDpi="300" orientation="landscape" paperSize="9" scale="89" r:id="rId1"/>
  <headerFooter alignWithMargins="0">
    <oddFooter>&amp;L&amp;"Times New Roman CE,Obyčejné"&amp;8Rozbor za rok 2008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zoomScaleSheetLayoutView="75" zoomScalePageLayoutView="0" workbookViewId="0" topLeftCell="A1">
      <selection activeCell="H33" sqref="H33"/>
    </sheetView>
  </sheetViews>
  <sheetFormatPr defaultColWidth="9.00390625" defaultRowHeight="12.75"/>
  <cols>
    <col min="1" max="1" width="41.75390625" style="143" customWidth="1"/>
    <col min="2" max="6" width="13.25390625" style="143" customWidth="1"/>
    <col min="7" max="7" width="13.75390625" style="143" customWidth="1"/>
    <col min="8" max="8" width="9.125" style="143" customWidth="1"/>
    <col min="9" max="9" width="31.125" style="143" customWidth="1"/>
    <col min="10" max="16384" width="9.125" style="143" customWidth="1"/>
  </cols>
  <sheetData>
    <row r="1" spans="1:9" ht="39.75" customHeight="1">
      <c r="A1" s="1109" t="s">
        <v>422</v>
      </c>
      <c r="B1" s="934"/>
      <c r="C1" s="934"/>
      <c r="D1" s="934"/>
      <c r="E1" s="934"/>
      <c r="F1" s="934"/>
      <c r="G1" s="671" t="s">
        <v>365</v>
      </c>
      <c r="H1" s="671"/>
      <c r="I1" s="671"/>
    </row>
    <row r="2" spans="1:9" s="45" customFormat="1" ht="27.75" customHeight="1">
      <c r="A2" s="1120" t="s">
        <v>240</v>
      </c>
      <c r="B2" s="1170" t="s">
        <v>57</v>
      </c>
      <c r="C2" s="945"/>
      <c r="D2" s="945"/>
      <c r="E2" s="1126" t="s">
        <v>23</v>
      </c>
      <c r="F2" s="1175"/>
      <c r="G2" s="1176"/>
      <c r="H2" s="691"/>
      <c r="I2" s="89"/>
    </row>
    <row r="3" spans="1:7" s="45" customFormat="1" ht="27.75" customHeight="1">
      <c r="A3" s="1121"/>
      <c r="B3" s="1171" t="s">
        <v>130</v>
      </c>
      <c r="C3" s="1172"/>
      <c r="D3" s="1172"/>
      <c r="E3" s="1177"/>
      <c r="F3" s="1178"/>
      <c r="G3" s="1179"/>
    </row>
    <row r="4" spans="1:7" s="45" customFormat="1" ht="27.75" customHeight="1">
      <c r="A4" s="1180"/>
      <c r="B4" s="679" t="s">
        <v>5</v>
      </c>
      <c r="C4" s="679" t="s">
        <v>6</v>
      </c>
      <c r="D4" s="679" t="s">
        <v>0</v>
      </c>
      <c r="E4" s="692" t="s">
        <v>5</v>
      </c>
      <c r="F4" s="680" t="s">
        <v>6</v>
      </c>
      <c r="G4" s="680" t="s">
        <v>0</v>
      </c>
    </row>
    <row r="5" spans="1:7" s="45" customFormat="1" ht="24.75" customHeight="1">
      <c r="A5" s="693" t="s">
        <v>118</v>
      </c>
      <c r="B5" s="606">
        <v>60</v>
      </c>
      <c r="C5" s="607">
        <v>10</v>
      </c>
      <c r="D5" s="606">
        <v>0</v>
      </c>
      <c r="E5" s="694">
        <f aca="true" t="shared" si="0" ref="E5:G6">B5</f>
        <v>60</v>
      </c>
      <c r="F5" s="695">
        <f t="shared" si="0"/>
        <v>10</v>
      </c>
      <c r="G5" s="695">
        <f t="shared" si="0"/>
        <v>0</v>
      </c>
    </row>
    <row r="6" spans="1:7" s="45" customFormat="1" ht="24.75" customHeight="1">
      <c r="A6" s="617" t="s">
        <v>28</v>
      </c>
      <c r="B6" s="606">
        <v>90</v>
      </c>
      <c r="C6" s="607">
        <v>90</v>
      </c>
      <c r="D6" s="606">
        <v>75.7</v>
      </c>
      <c r="E6" s="694">
        <f t="shared" si="0"/>
        <v>90</v>
      </c>
      <c r="F6" s="695">
        <f t="shared" si="0"/>
        <v>90</v>
      </c>
      <c r="G6" s="695">
        <f t="shared" si="0"/>
        <v>75.7</v>
      </c>
    </row>
    <row r="7" spans="1:7" s="45" customFormat="1" ht="24.75" customHeight="1">
      <c r="A7" s="618">
        <v>513</v>
      </c>
      <c r="B7" s="610">
        <f aca="true" t="shared" si="1" ref="B7:G7">SUM(B5,B6)</f>
        <v>150</v>
      </c>
      <c r="C7" s="611">
        <f t="shared" si="1"/>
        <v>100</v>
      </c>
      <c r="D7" s="610">
        <f t="shared" si="1"/>
        <v>75.7</v>
      </c>
      <c r="E7" s="620">
        <f t="shared" si="1"/>
        <v>150</v>
      </c>
      <c r="F7" s="611">
        <f t="shared" si="1"/>
        <v>100</v>
      </c>
      <c r="G7" s="611">
        <f t="shared" si="1"/>
        <v>75.7</v>
      </c>
    </row>
    <row r="8" spans="1:7" s="45" customFormat="1" ht="24.75" customHeight="1">
      <c r="A8" s="617" t="s">
        <v>120</v>
      </c>
      <c r="B8" s="606">
        <v>1000</v>
      </c>
      <c r="C8" s="607">
        <v>1750</v>
      </c>
      <c r="D8" s="606">
        <v>1686.6</v>
      </c>
      <c r="E8" s="694">
        <f aca="true" t="shared" si="2" ref="E8:G13">B8</f>
        <v>1000</v>
      </c>
      <c r="F8" s="695">
        <f t="shared" si="2"/>
        <v>1750</v>
      </c>
      <c r="G8" s="695">
        <f t="shared" si="2"/>
        <v>1686.6</v>
      </c>
    </row>
    <row r="9" spans="1:7" s="45" customFormat="1" ht="24.75" customHeight="1">
      <c r="A9" s="617" t="s">
        <v>167</v>
      </c>
      <c r="B9" s="606">
        <v>0</v>
      </c>
      <c r="C9" s="607">
        <v>0</v>
      </c>
      <c r="D9" s="606">
        <v>0</v>
      </c>
      <c r="E9" s="694">
        <f t="shared" si="2"/>
        <v>0</v>
      </c>
      <c r="F9" s="695">
        <f t="shared" si="2"/>
        <v>0</v>
      </c>
      <c r="G9" s="695">
        <f t="shared" si="2"/>
        <v>0</v>
      </c>
    </row>
    <row r="10" spans="1:7" s="45" customFormat="1" ht="24.75" customHeight="1">
      <c r="A10" s="617" t="s">
        <v>18</v>
      </c>
      <c r="B10" s="606">
        <v>450</v>
      </c>
      <c r="C10" s="607">
        <v>450</v>
      </c>
      <c r="D10" s="606">
        <v>273.3</v>
      </c>
      <c r="E10" s="694">
        <f t="shared" si="2"/>
        <v>450</v>
      </c>
      <c r="F10" s="695">
        <f t="shared" si="2"/>
        <v>450</v>
      </c>
      <c r="G10" s="695">
        <f t="shared" si="2"/>
        <v>273.3</v>
      </c>
    </row>
    <row r="11" spans="1:7" s="45" customFormat="1" ht="24.75" customHeight="1">
      <c r="A11" s="617" t="s">
        <v>129</v>
      </c>
      <c r="B11" s="606">
        <v>250</v>
      </c>
      <c r="C11" s="607">
        <v>0</v>
      </c>
      <c r="D11" s="606">
        <v>0</v>
      </c>
      <c r="E11" s="694">
        <f t="shared" si="2"/>
        <v>250</v>
      </c>
      <c r="F11" s="695">
        <f t="shared" si="2"/>
        <v>0</v>
      </c>
      <c r="G11" s="695">
        <f t="shared" si="2"/>
        <v>0</v>
      </c>
    </row>
    <row r="12" spans="1:7" s="45" customFormat="1" ht="24.75" customHeight="1">
      <c r="A12" s="622" t="s">
        <v>122</v>
      </c>
      <c r="B12" s="606">
        <v>50</v>
      </c>
      <c r="C12" s="607">
        <v>50</v>
      </c>
      <c r="D12" s="606">
        <v>0</v>
      </c>
      <c r="E12" s="694">
        <f t="shared" si="2"/>
        <v>50</v>
      </c>
      <c r="F12" s="695">
        <f t="shared" si="2"/>
        <v>50</v>
      </c>
      <c r="G12" s="695">
        <f t="shared" si="2"/>
        <v>0</v>
      </c>
    </row>
    <row r="13" spans="1:7" s="45" customFormat="1" ht="24.75" customHeight="1">
      <c r="A13" s="622" t="s">
        <v>32</v>
      </c>
      <c r="B13" s="606">
        <v>4450</v>
      </c>
      <c r="C13" s="607">
        <v>1940</v>
      </c>
      <c r="D13" s="606">
        <v>774.8</v>
      </c>
      <c r="E13" s="694">
        <f t="shared" si="2"/>
        <v>4450</v>
      </c>
      <c r="F13" s="695">
        <f t="shared" si="2"/>
        <v>1940</v>
      </c>
      <c r="G13" s="695">
        <f t="shared" si="2"/>
        <v>774.8</v>
      </c>
    </row>
    <row r="14" spans="1:7" s="45" customFormat="1" ht="24.75" customHeight="1">
      <c r="A14" s="623">
        <v>516</v>
      </c>
      <c r="B14" s="624">
        <f>SUM(B8,B10,B11,B12,B13)</f>
        <v>6200</v>
      </c>
      <c r="C14" s="611">
        <f>SUM(C8,C10,C11,C12,C13)</f>
        <v>4190</v>
      </c>
      <c r="D14" s="610">
        <f>SUM(D8,D10,D11,D12,D13)</f>
        <v>2734.7</v>
      </c>
      <c r="E14" s="620">
        <f>SUM(E8,E9,E10,E11,E12,E13)</f>
        <v>6200</v>
      </c>
      <c r="F14" s="611">
        <f>SUM(F8,F9,F10,F11,F12,F13)</f>
        <v>4190</v>
      </c>
      <c r="G14" s="611">
        <f>SUM(G8,G9,G10,G11,G12,G13)</f>
        <v>2734.7</v>
      </c>
    </row>
    <row r="15" spans="1:7" s="45" customFormat="1" ht="24.75" customHeight="1">
      <c r="A15" s="696" t="s">
        <v>46</v>
      </c>
      <c r="B15" s="606">
        <v>0</v>
      </c>
      <c r="C15" s="607">
        <v>0</v>
      </c>
      <c r="D15" s="606">
        <v>0</v>
      </c>
      <c r="E15" s="694">
        <f aca="true" t="shared" si="3" ref="E15:G17">B15</f>
        <v>0</v>
      </c>
      <c r="F15" s="695">
        <f t="shared" si="3"/>
        <v>0</v>
      </c>
      <c r="G15" s="695">
        <f t="shared" si="3"/>
        <v>0</v>
      </c>
    </row>
    <row r="16" spans="1:7" s="45" customFormat="1" ht="24.75" customHeight="1">
      <c r="A16" s="622" t="s">
        <v>47</v>
      </c>
      <c r="B16" s="606">
        <v>1720</v>
      </c>
      <c r="C16" s="607">
        <v>1620</v>
      </c>
      <c r="D16" s="606">
        <v>955.8</v>
      </c>
      <c r="E16" s="694">
        <f t="shared" si="3"/>
        <v>1720</v>
      </c>
      <c r="F16" s="695">
        <f t="shared" si="3"/>
        <v>1620</v>
      </c>
      <c r="G16" s="695">
        <f t="shared" si="3"/>
        <v>955.8</v>
      </c>
    </row>
    <row r="17" spans="1:7" s="45" customFormat="1" ht="24.75" customHeight="1">
      <c r="A17" s="622" t="s">
        <v>133</v>
      </c>
      <c r="B17" s="606">
        <v>0</v>
      </c>
      <c r="C17" s="607">
        <v>0</v>
      </c>
      <c r="D17" s="606">
        <v>0</v>
      </c>
      <c r="E17" s="694">
        <f t="shared" si="3"/>
        <v>0</v>
      </c>
      <c r="F17" s="695">
        <f t="shared" si="3"/>
        <v>0</v>
      </c>
      <c r="G17" s="695">
        <f t="shared" si="3"/>
        <v>0</v>
      </c>
    </row>
    <row r="18" spans="1:7" s="45" customFormat="1" ht="24.75" customHeight="1">
      <c r="A18" s="618">
        <v>517</v>
      </c>
      <c r="B18" s="624">
        <f aca="true" t="shared" si="4" ref="B18:G18">SUM(B15,B16,B17)</f>
        <v>1720</v>
      </c>
      <c r="C18" s="611">
        <f t="shared" si="4"/>
        <v>1620</v>
      </c>
      <c r="D18" s="610">
        <f t="shared" si="4"/>
        <v>955.8</v>
      </c>
      <c r="E18" s="620">
        <f t="shared" si="4"/>
        <v>1720</v>
      </c>
      <c r="F18" s="697">
        <f t="shared" si="4"/>
        <v>1620</v>
      </c>
      <c r="G18" s="611">
        <f t="shared" si="4"/>
        <v>955.8</v>
      </c>
    </row>
    <row r="19" spans="1:7" s="45" customFormat="1" ht="24.75" customHeight="1">
      <c r="A19" s="622" t="s">
        <v>131</v>
      </c>
      <c r="B19" s="606">
        <v>200</v>
      </c>
      <c r="C19" s="607">
        <v>100</v>
      </c>
      <c r="D19" s="606">
        <v>63.3</v>
      </c>
      <c r="E19" s="694">
        <f>B19</f>
        <v>200</v>
      </c>
      <c r="F19" s="607">
        <f>C19</f>
        <v>100</v>
      </c>
      <c r="G19" s="695">
        <f>D19</f>
        <v>63.3</v>
      </c>
    </row>
    <row r="20" spans="1:7" s="45" customFormat="1" ht="24.75" customHeight="1" thickBot="1">
      <c r="A20" s="698">
        <v>519</v>
      </c>
      <c r="B20" s="611">
        <f aca="true" t="shared" si="5" ref="B20:G20">SUM(B19)</f>
        <v>200</v>
      </c>
      <c r="C20" s="611">
        <f t="shared" si="5"/>
        <v>100</v>
      </c>
      <c r="D20" s="610">
        <f t="shared" si="5"/>
        <v>63.3</v>
      </c>
      <c r="E20" s="620">
        <f t="shared" si="5"/>
        <v>200</v>
      </c>
      <c r="F20" s="611">
        <f t="shared" si="5"/>
        <v>100</v>
      </c>
      <c r="G20" s="611">
        <f t="shared" si="5"/>
        <v>63.3</v>
      </c>
    </row>
    <row r="21" spans="1:7" s="45" customFormat="1" ht="21.75" customHeight="1" hidden="1" thickBot="1">
      <c r="A21" s="699"/>
      <c r="B21" s="700"/>
      <c r="C21" s="701"/>
      <c r="D21" s="700"/>
      <c r="E21" s="702"/>
      <c r="F21" s="701"/>
      <c r="G21" s="701"/>
    </row>
    <row r="22" spans="1:7" s="45" customFormat="1" ht="36.75" customHeight="1">
      <c r="A22" s="713" t="s">
        <v>16</v>
      </c>
      <c r="B22" s="631">
        <f aca="true" t="shared" si="6" ref="B22:G22">SUM(B7,B14,B18,B20)</f>
        <v>8270</v>
      </c>
      <c r="C22" s="631">
        <f t="shared" si="6"/>
        <v>6010</v>
      </c>
      <c r="D22" s="714">
        <f t="shared" si="6"/>
        <v>3829.5</v>
      </c>
      <c r="E22" s="715">
        <f t="shared" si="6"/>
        <v>8270</v>
      </c>
      <c r="F22" s="631">
        <f t="shared" si="6"/>
        <v>6010</v>
      </c>
      <c r="G22" s="631">
        <f t="shared" si="6"/>
        <v>3829.5</v>
      </c>
    </row>
    <row r="23" spans="1:7" s="45" customFormat="1" ht="30" customHeight="1">
      <c r="A23" s="704"/>
      <c r="B23" s="215"/>
      <c r="C23" s="214"/>
      <c r="D23" s="214"/>
      <c r="E23" s="214"/>
      <c r="F23" s="214"/>
      <c r="G23" s="214"/>
    </row>
    <row r="24" spans="1:7" s="45" customFormat="1" ht="27.75" customHeight="1">
      <c r="A24" s="1173" t="s">
        <v>359</v>
      </c>
      <c r="B24" s="1170" t="s">
        <v>128</v>
      </c>
      <c r="C24" s="945"/>
      <c r="D24" s="945"/>
      <c r="E24" s="1126" t="s">
        <v>23</v>
      </c>
      <c r="F24" s="1127"/>
      <c r="G24" s="1128"/>
    </row>
    <row r="25" spans="1:7" s="45" customFormat="1" ht="27.75" customHeight="1">
      <c r="A25" s="1174"/>
      <c r="B25" s="1171" t="s">
        <v>260</v>
      </c>
      <c r="C25" s="1172"/>
      <c r="D25" s="1172"/>
      <c r="E25" s="1129"/>
      <c r="F25" s="1130"/>
      <c r="G25" s="1131"/>
    </row>
    <row r="26" spans="1:7" s="45" customFormat="1" ht="27.75" customHeight="1">
      <c r="A26" s="1174"/>
      <c r="B26" s="679" t="s">
        <v>5</v>
      </c>
      <c r="C26" s="679" t="s">
        <v>6</v>
      </c>
      <c r="D26" s="679" t="s">
        <v>0</v>
      </c>
      <c r="E26" s="705" t="s">
        <v>5</v>
      </c>
      <c r="F26" s="680" t="s">
        <v>6</v>
      </c>
      <c r="G26" s="706" t="s">
        <v>0</v>
      </c>
    </row>
    <row r="27" spans="1:7" s="45" customFormat="1" ht="24.75" customHeight="1">
      <c r="A27" s="707" t="s">
        <v>32</v>
      </c>
      <c r="B27" s="606">
        <v>2234.2</v>
      </c>
      <c r="C27" s="607">
        <v>2234.2</v>
      </c>
      <c r="D27" s="607">
        <v>2019.3</v>
      </c>
      <c r="E27" s="608">
        <f>SUM(B27)</f>
        <v>2234.2</v>
      </c>
      <c r="F27" s="607">
        <f>SUM(C27)</f>
        <v>2234.2</v>
      </c>
      <c r="G27" s="607">
        <f>SUM(D27)</f>
        <v>2019.3</v>
      </c>
    </row>
    <row r="28" spans="1:7" s="45" customFormat="1" ht="24.75" customHeight="1">
      <c r="A28" s="698">
        <v>516</v>
      </c>
      <c r="B28" s="611">
        <f aca="true" t="shared" si="7" ref="B28:G28">SUM(B27)</f>
        <v>2234.2</v>
      </c>
      <c r="C28" s="611">
        <f t="shared" si="7"/>
        <v>2234.2</v>
      </c>
      <c r="D28" s="610">
        <f t="shared" si="7"/>
        <v>2019.3</v>
      </c>
      <c r="E28" s="620">
        <f t="shared" si="7"/>
        <v>2234.2</v>
      </c>
      <c r="F28" s="611">
        <f t="shared" si="7"/>
        <v>2234.2</v>
      </c>
      <c r="G28" s="611">
        <f t="shared" si="7"/>
        <v>2019.3</v>
      </c>
    </row>
    <row r="29" spans="1:7" s="45" customFormat="1" ht="24.75" customHeight="1">
      <c r="A29" s="707" t="s">
        <v>82</v>
      </c>
      <c r="B29" s="606">
        <v>30</v>
      </c>
      <c r="C29" s="607">
        <v>30</v>
      </c>
      <c r="D29" s="607">
        <v>29.9</v>
      </c>
      <c r="E29" s="673">
        <f>SUM(B29)</f>
        <v>30</v>
      </c>
      <c r="F29" s="708">
        <f>SUM(C29)</f>
        <v>30</v>
      </c>
      <c r="G29" s="708">
        <f>SUM(D29)</f>
        <v>29.9</v>
      </c>
    </row>
    <row r="30" spans="1:7" s="45" customFormat="1" ht="24.75" customHeight="1">
      <c r="A30" s="698">
        <v>517</v>
      </c>
      <c r="B30" s="703">
        <f aca="true" t="shared" si="8" ref="B30:G30">SUM(B29)</f>
        <v>30</v>
      </c>
      <c r="C30" s="703">
        <f t="shared" si="8"/>
        <v>30</v>
      </c>
      <c r="D30" s="709">
        <f t="shared" si="8"/>
        <v>29.9</v>
      </c>
      <c r="E30" s="710">
        <f t="shared" si="8"/>
        <v>30</v>
      </c>
      <c r="F30" s="703">
        <f t="shared" si="8"/>
        <v>30</v>
      </c>
      <c r="G30" s="703">
        <f t="shared" si="8"/>
        <v>29.9</v>
      </c>
    </row>
    <row r="31" spans="1:7" s="45" customFormat="1" ht="24.75" customHeight="1">
      <c r="A31" s="707" t="s">
        <v>360</v>
      </c>
      <c r="B31" s="606">
        <v>4914</v>
      </c>
      <c r="C31" s="607">
        <v>4536.7</v>
      </c>
      <c r="D31" s="607">
        <v>4418.3</v>
      </c>
      <c r="E31" s="608">
        <f>B31</f>
        <v>4914</v>
      </c>
      <c r="F31" s="607">
        <f>SUM(C31)</f>
        <v>4536.7</v>
      </c>
      <c r="G31" s="607">
        <f>SUM(D31)</f>
        <v>4418.3</v>
      </c>
    </row>
    <row r="32" spans="1:7" s="45" customFormat="1" ht="24.75" customHeight="1">
      <c r="A32" s="698">
        <v>549</v>
      </c>
      <c r="B32" s="611">
        <f aca="true" t="shared" si="9" ref="B32:G32">SUM(B31)</f>
        <v>4914</v>
      </c>
      <c r="C32" s="611">
        <f t="shared" si="9"/>
        <v>4536.7</v>
      </c>
      <c r="D32" s="610">
        <f t="shared" si="9"/>
        <v>4418.3</v>
      </c>
      <c r="E32" s="620">
        <f t="shared" si="9"/>
        <v>4914</v>
      </c>
      <c r="F32" s="611">
        <f t="shared" si="9"/>
        <v>4536.7</v>
      </c>
      <c r="G32" s="611">
        <f t="shared" si="9"/>
        <v>4418.3</v>
      </c>
    </row>
    <row r="33" spans="1:7" s="45" customFormat="1" ht="24.75" customHeight="1">
      <c r="A33" s="707" t="s">
        <v>361</v>
      </c>
      <c r="B33" s="606">
        <v>600</v>
      </c>
      <c r="C33" s="607">
        <v>600</v>
      </c>
      <c r="D33" s="607">
        <v>513.9</v>
      </c>
      <c r="E33" s="608">
        <f>SUM(B33)</f>
        <v>600</v>
      </c>
      <c r="F33" s="607">
        <f>SUM(C33)</f>
        <v>600</v>
      </c>
      <c r="G33" s="607">
        <f>SUM(D33)</f>
        <v>513.9</v>
      </c>
    </row>
    <row r="34" spans="1:7" s="45" customFormat="1" ht="24.75" customHeight="1" thickBot="1">
      <c r="A34" s="711">
        <v>566</v>
      </c>
      <c r="B34" s="697">
        <f aca="true" t="shared" si="10" ref="B34:G34">SUM(B33)</f>
        <v>600</v>
      </c>
      <c r="C34" s="697">
        <f t="shared" si="10"/>
        <v>600</v>
      </c>
      <c r="D34" s="624">
        <f t="shared" si="10"/>
        <v>513.9</v>
      </c>
      <c r="E34" s="712">
        <f t="shared" si="10"/>
        <v>600</v>
      </c>
      <c r="F34" s="697">
        <f t="shared" si="10"/>
        <v>600</v>
      </c>
      <c r="G34" s="697">
        <f t="shared" si="10"/>
        <v>513.9</v>
      </c>
    </row>
    <row r="35" spans="1:7" s="45" customFormat="1" ht="36" customHeight="1">
      <c r="A35" s="713" t="s">
        <v>16</v>
      </c>
      <c r="B35" s="631">
        <f aca="true" t="shared" si="11" ref="B35:G35">B28+B30+B32+B34</f>
        <v>7778.2</v>
      </c>
      <c r="C35" s="631">
        <f t="shared" si="11"/>
        <v>7400.9</v>
      </c>
      <c r="D35" s="714">
        <f t="shared" si="11"/>
        <v>6981.4</v>
      </c>
      <c r="E35" s="715">
        <f t="shared" si="11"/>
        <v>7778.2</v>
      </c>
      <c r="F35" s="631">
        <f t="shared" si="11"/>
        <v>7400.9</v>
      </c>
      <c r="G35" s="631">
        <f t="shared" si="11"/>
        <v>6981.4</v>
      </c>
    </row>
    <row r="36" spans="1:2" s="45" customFormat="1" ht="14.25">
      <c r="A36" s="633"/>
      <c r="B36" s="89"/>
    </row>
    <row r="37" spans="1:2" s="45" customFormat="1" ht="14.25">
      <c r="A37" s="716"/>
      <c r="B37" s="89"/>
    </row>
    <row r="38" spans="1:3" s="45" customFormat="1" ht="15">
      <c r="A38" s="635"/>
      <c r="B38" s="89"/>
      <c r="C38" s="717"/>
    </row>
    <row r="39" spans="1:2" s="45" customFormat="1" ht="14.25">
      <c r="A39" s="89"/>
      <c r="B39" s="89"/>
    </row>
    <row r="40" s="45" customFormat="1" ht="14.25"/>
    <row r="41" s="45" customFormat="1" ht="14.25"/>
    <row r="42" s="45" customFormat="1" ht="14.25"/>
    <row r="43" s="45" customFormat="1" ht="14.25"/>
    <row r="44" s="45" customFormat="1" ht="14.25"/>
    <row r="45" s="45" customFormat="1" ht="14.25"/>
  </sheetData>
  <sheetProtection password="CF7A" sheet="1"/>
  <mergeCells count="9">
    <mergeCell ref="B24:D24"/>
    <mergeCell ref="E24:G25"/>
    <mergeCell ref="B25:D25"/>
    <mergeCell ref="A24:A26"/>
    <mergeCell ref="A1:F1"/>
    <mergeCell ref="B2:D2"/>
    <mergeCell ref="B3:D3"/>
    <mergeCell ref="E2:G3"/>
    <mergeCell ref="A2:A4"/>
  </mergeCells>
  <printOptions horizontalCentered="1"/>
  <pageMargins left="0.17" right="0.2" top="0.41" bottom="0.5118110236220472" header="0.2362204724409449" footer="0.31496062992125984"/>
  <pageSetup horizontalDpi="300" verticalDpi="300" orientation="portrait" paperSize="9" scale="80" r:id="rId1"/>
  <headerFooter alignWithMargins="0">
    <oddFooter>&amp;L&amp;"Times New Roman CE,Obyčejné"&amp;8Rozbory za rok 2008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80" zoomScaleSheetLayoutView="80" workbookViewId="0" topLeftCell="A1">
      <selection activeCell="A1" sqref="A1:IV16384"/>
    </sheetView>
  </sheetViews>
  <sheetFormatPr defaultColWidth="9.00390625" defaultRowHeight="12.75"/>
  <cols>
    <col min="1" max="1" width="34.375" style="188" customWidth="1"/>
    <col min="2" max="13" width="8.125" style="188" customWidth="1"/>
    <col min="14" max="16384" width="9.125" style="188" customWidth="1"/>
  </cols>
  <sheetData>
    <row r="1" spans="1:13" ht="45" customHeight="1">
      <c r="A1" s="801" t="s">
        <v>436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1199" t="s">
        <v>474</v>
      </c>
      <c r="M1" s="949"/>
    </row>
    <row r="2" spans="1:13" ht="27.75" customHeight="1">
      <c r="A2" s="1200" t="s">
        <v>229</v>
      </c>
      <c r="B2" s="1184" t="s">
        <v>61</v>
      </c>
      <c r="C2" s="1182"/>
      <c r="D2" s="1183"/>
      <c r="E2" s="1184" t="s">
        <v>166</v>
      </c>
      <c r="F2" s="1185"/>
      <c r="G2" s="1186"/>
      <c r="H2" s="1184" t="s">
        <v>62</v>
      </c>
      <c r="I2" s="1185"/>
      <c r="J2" s="1185"/>
      <c r="K2" s="1190" t="s">
        <v>4</v>
      </c>
      <c r="L2" s="1191"/>
      <c r="M2" s="1192"/>
    </row>
    <row r="3" spans="1:13" ht="30.75" customHeight="1">
      <c r="A3" s="1204"/>
      <c r="B3" s="1181" t="s">
        <v>241</v>
      </c>
      <c r="C3" s="1182"/>
      <c r="D3" s="1183"/>
      <c r="E3" s="1187" t="s">
        <v>244</v>
      </c>
      <c r="F3" s="1188"/>
      <c r="G3" s="1189"/>
      <c r="H3" s="1181" t="s">
        <v>242</v>
      </c>
      <c r="I3" s="1196"/>
      <c r="J3" s="1196"/>
      <c r="K3" s="1193"/>
      <c r="L3" s="1194"/>
      <c r="M3" s="1195"/>
    </row>
    <row r="4" spans="1:20" ht="21.75" customHeight="1">
      <c r="A4" s="1205"/>
      <c r="B4" s="719" t="s">
        <v>5</v>
      </c>
      <c r="C4" s="719" t="s">
        <v>6</v>
      </c>
      <c r="D4" s="719" t="s">
        <v>0</v>
      </c>
      <c r="E4" s="719" t="s">
        <v>5</v>
      </c>
      <c r="F4" s="719" t="s">
        <v>6</v>
      </c>
      <c r="G4" s="719" t="s">
        <v>0</v>
      </c>
      <c r="H4" s="719" t="s">
        <v>5</v>
      </c>
      <c r="I4" s="719" t="s">
        <v>6</v>
      </c>
      <c r="J4" s="719" t="s">
        <v>0</v>
      </c>
      <c r="K4" s="765" t="s">
        <v>5</v>
      </c>
      <c r="L4" s="726" t="s">
        <v>6</v>
      </c>
      <c r="M4" s="720" t="s">
        <v>0</v>
      </c>
      <c r="N4" s="721"/>
      <c r="O4" s="310"/>
      <c r="P4" s="310"/>
      <c r="Q4" s="200"/>
      <c r="R4" s="200"/>
      <c r="S4" s="200"/>
      <c r="T4" s="200"/>
    </row>
    <row r="5" spans="1:13" ht="25.5" customHeight="1">
      <c r="A5" s="493" t="s">
        <v>207</v>
      </c>
      <c r="B5" s="492">
        <v>10</v>
      </c>
      <c r="C5" s="492">
        <v>10</v>
      </c>
      <c r="D5" s="492">
        <v>3.5</v>
      </c>
      <c r="E5" s="492">
        <v>0</v>
      </c>
      <c r="F5" s="492">
        <v>0</v>
      </c>
      <c r="G5" s="492">
        <v>0</v>
      </c>
      <c r="H5" s="492">
        <v>0</v>
      </c>
      <c r="I5" s="492">
        <v>0</v>
      </c>
      <c r="J5" s="500">
        <v>0</v>
      </c>
      <c r="K5" s="353">
        <f>SUM(B5,E5,H5)</f>
        <v>10</v>
      </c>
      <c r="L5" s="354">
        <f>SUM(C5,F5,I5)</f>
        <v>10</v>
      </c>
      <c r="M5" s="354">
        <f>SUM(D5,G5,J5)</f>
        <v>3.5</v>
      </c>
    </row>
    <row r="6" spans="1:13" ht="25.5" customHeight="1">
      <c r="A6" s="495">
        <v>516</v>
      </c>
      <c r="B6" s="722">
        <f aca="true" t="shared" si="0" ref="B6:M6">SUM(B5)</f>
        <v>10</v>
      </c>
      <c r="C6" s="722">
        <f t="shared" si="0"/>
        <v>10</v>
      </c>
      <c r="D6" s="722">
        <f t="shared" si="0"/>
        <v>3.5</v>
      </c>
      <c r="E6" s="722">
        <f aca="true" t="shared" si="1" ref="E6:J6">SUM(E5)</f>
        <v>0</v>
      </c>
      <c r="F6" s="722">
        <f t="shared" si="1"/>
        <v>0</v>
      </c>
      <c r="G6" s="722">
        <f t="shared" si="1"/>
        <v>0</v>
      </c>
      <c r="H6" s="722">
        <f t="shared" si="1"/>
        <v>0</v>
      </c>
      <c r="I6" s="722">
        <f t="shared" si="1"/>
        <v>0</v>
      </c>
      <c r="J6" s="723">
        <f t="shared" si="1"/>
        <v>0</v>
      </c>
      <c r="K6" s="724">
        <f t="shared" si="0"/>
        <v>10</v>
      </c>
      <c r="L6" s="722">
        <f t="shared" si="0"/>
        <v>10</v>
      </c>
      <c r="M6" s="722">
        <f t="shared" si="0"/>
        <v>3.5</v>
      </c>
    </row>
    <row r="7" spans="1:13" ht="25.5" customHeight="1">
      <c r="A7" s="504" t="s">
        <v>437</v>
      </c>
      <c r="B7" s="537">
        <v>0</v>
      </c>
      <c r="C7" s="537">
        <v>0</v>
      </c>
      <c r="D7" s="537">
        <v>0</v>
      </c>
      <c r="E7" s="537">
        <v>0</v>
      </c>
      <c r="F7" s="537">
        <v>0</v>
      </c>
      <c r="G7" s="537">
        <v>0</v>
      </c>
      <c r="H7" s="537">
        <v>0</v>
      </c>
      <c r="I7" s="537">
        <v>10</v>
      </c>
      <c r="J7" s="764">
        <v>10</v>
      </c>
      <c r="K7" s="353">
        <f>SUM(B7,E7,H7)</f>
        <v>0</v>
      </c>
      <c r="L7" s="354">
        <f>SUM(C7,F7,I7)</f>
        <v>10</v>
      </c>
      <c r="M7" s="354">
        <f>SUM(D7,G7,J7)</f>
        <v>10</v>
      </c>
    </row>
    <row r="8" spans="1:13" ht="25.5" customHeight="1">
      <c r="A8" s="495">
        <v>536</v>
      </c>
      <c r="B8" s="722">
        <f aca="true" t="shared" si="2" ref="B8:M8">SUM(B7:B7)</f>
        <v>0</v>
      </c>
      <c r="C8" s="722">
        <f t="shared" si="2"/>
        <v>0</v>
      </c>
      <c r="D8" s="722">
        <f t="shared" si="2"/>
        <v>0</v>
      </c>
      <c r="E8" s="722">
        <f t="shared" si="2"/>
        <v>0</v>
      </c>
      <c r="F8" s="722">
        <f t="shared" si="2"/>
        <v>0</v>
      </c>
      <c r="G8" s="722">
        <f t="shared" si="2"/>
        <v>0</v>
      </c>
      <c r="H8" s="722">
        <f t="shared" si="2"/>
        <v>0</v>
      </c>
      <c r="I8" s="722">
        <f t="shared" si="2"/>
        <v>10</v>
      </c>
      <c r="J8" s="723">
        <f t="shared" si="2"/>
        <v>10</v>
      </c>
      <c r="K8" s="724">
        <f t="shared" si="2"/>
        <v>0</v>
      </c>
      <c r="L8" s="722">
        <f t="shared" si="2"/>
        <v>10</v>
      </c>
      <c r="M8" s="722">
        <f t="shared" si="2"/>
        <v>10</v>
      </c>
    </row>
    <row r="9" spans="1:13" ht="25.5" customHeight="1">
      <c r="A9" s="725" t="s">
        <v>190</v>
      </c>
      <c r="B9" s="510">
        <v>0</v>
      </c>
      <c r="C9" s="510">
        <v>0</v>
      </c>
      <c r="D9" s="510">
        <v>0</v>
      </c>
      <c r="E9" s="510">
        <v>0</v>
      </c>
      <c r="F9" s="510">
        <v>0</v>
      </c>
      <c r="G9" s="510">
        <v>0</v>
      </c>
      <c r="H9" s="510">
        <v>3000</v>
      </c>
      <c r="I9" s="510">
        <v>5810.4</v>
      </c>
      <c r="J9" s="511">
        <v>0</v>
      </c>
      <c r="K9" s="491">
        <f aca="true" t="shared" si="3" ref="K9:M11">SUM(B9,E9,H9)</f>
        <v>3000</v>
      </c>
      <c r="L9" s="492">
        <f t="shared" si="3"/>
        <v>5810.4</v>
      </c>
      <c r="M9" s="492">
        <f t="shared" si="3"/>
        <v>0</v>
      </c>
    </row>
    <row r="10" spans="1:13" ht="25.5" customHeight="1">
      <c r="A10" s="725" t="s">
        <v>191</v>
      </c>
      <c r="B10" s="510">
        <v>0</v>
      </c>
      <c r="C10" s="510">
        <v>0</v>
      </c>
      <c r="D10" s="510">
        <v>0</v>
      </c>
      <c r="E10" s="510">
        <v>0</v>
      </c>
      <c r="F10" s="510">
        <v>0</v>
      </c>
      <c r="G10" s="510">
        <v>0</v>
      </c>
      <c r="H10" s="510">
        <v>0</v>
      </c>
      <c r="I10" s="510">
        <v>2.8</v>
      </c>
      <c r="J10" s="511">
        <v>2.8</v>
      </c>
      <c r="K10" s="491">
        <f t="shared" si="3"/>
        <v>0</v>
      </c>
      <c r="L10" s="492">
        <f t="shared" si="3"/>
        <v>2.8</v>
      </c>
      <c r="M10" s="492">
        <f>SUM(D10,G10,J10)</f>
        <v>2.8</v>
      </c>
    </row>
    <row r="11" spans="1:13" ht="25.5" customHeight="1" thickBot="1">
      <c r="A11" s="495">
        <v>590</v>
      </c>
      <c r="B11" s="722">
        <f aca="true" t="shared" si="4" ref="B11:G11">SUM(B9:B10)</f>
        <v>0</v>
      </c>
      <c r="C11" s="722">
        <f t="shared" si="4"/>
        <v>0</v>
      </c>
      <c r="D11" s="722">
        <f t="shared" si="4"/>
        <v>0</v>
      </c>
      <c r="E11" s="722">
        <f t="shared" si="4"/>
        <v>0</v>
      </c>
      <c r="F11" s="722">
        <f t="shared" si="4"/>
        <v>0</v>
      </c>
      <c r="G11" s="722">
        <f t="shared" si="4"/>
        <v>0</v>
      </c>
      <c r="H11" s="722">
        <f>SUM(H9,H10)</f>
        <v>3000</v>
      </c>
      <c r="I11" s="722">
        <f>SUM(I9,I10)</f>
        <v>5813.2</v>
      </c>
      <c r="J11" s="723">
        <f>SUM(J9,J10)</f>
        <v>2.8</v>
      </c>
      <c r="K11" s="724">
        <f t="shared" si="3"/>
        <v>3000</v>
      </c>
      <c r="L11" s="722">
        <f t="shared" si="3"/>
        <v>5813.2</v>
      </c>
      <c r="M11" s="722">
        <f t="shared" si="3"/>
        <v>2.8</v>
      </c>
    </row>
    <row r="12" spans="1:13" ht="37.5" customHeight="1">
      <c r="A12" s="713" t="s">
        <v>16</v>
      </c>
      <c r="B12" s="519">
        <f>SUM(B6,B8,B11)</f>
        <v>10</v>
      </c>
      <c r="C12" s="519">
        <f>SUM(C6,C8,C11)</f>
        <v>10</v>
      </c>
      <c r="D12" s="519">
        <f>SUM(D6,D8,D11)</f>
        <v>3.5</v>
      </c>
      <c r="E12" s="519">
        <f aca="true" t="shared" si="5" ref="E12:M12">SUM(E6,E8,E11)</f>
        <v>0</v>
      </c>
      <c r="F12" s="519">
        <f t="shared" si="5"/>
        <v>0</v>
      </c>
      <c r="G12" s="519">
        <f t="shared" si="5"/>
        <v>0</v>
      </c>
      <c r="H12" s="519">
        <f t="shared" si="5"/>
        <v>3000</v>
      </c>
      <c r="I12" s="519">
        <f t="shared" si="5"/>
        <v>5823.2</v>
      </c>
      <c r="J12" s="730">
        <f t="shared" si="5"/>
        <v>12.8</v>
      </c>
      <c r="K12" s="543">
        <f t="shared" si="5"/>
        <v>3010</v>
      </c>
      <c r="L12" s="519">
        <f t="shared" si="5"/>
        <v>5833.2</v>
      </c>
      <c r="M12" s="519">
        <f t="shared" si="5"/>
        <v>16.3</v>
      </c>
    </row>
    <row r="13" spans="1:13" ht="29.25" customHeight="1">
      <c r="A13" s="1191"/>
      <c r="B13" s="1197"/>
      <c r="C13" s="1197"/>
      <c r="D13" s="1197"/>
      <c r="E13" s="1197"/>
      <c r="F13" s="1197"/>
      <c r="G13" s="1197"/>
      <c r="H13" s="1197"/>
      <c r="I13" s="1197"/>
      <c r="J13" s="1197"/>
      <c r="K13" s="1197"/>
      <c r="L13" s="1197"/>
      <c r="M13" s="1197"/>
    </row>
    <row r="14" spans="1:13" ht="21.75" customHeight="1">
      <c r="A14" s="1200" t="s">
        <v>197</v>
      </c>
      <c r="B14" s="1184" t="s">
        <v>60</v>
      </c>
      <c r="C14" s="1182"/>
      <c r="D14" s="1182"/>
      <c r="E14" s="1190" t="s">
        <v>4</v>
      </c>
      <c r="F14" s="1206"/>
      <c r="G14" s="1207"/>
      <c r="H14" s="1198"/>
      <c r="I14" s="787"/>
      <c r="J14" s="787"/>
      <c r="K14" s="787"/>
      <c r="L14" s="787"/>
      <c r="M14" s="787"/>
    </row>
    <row r="15" spans="1:13" ht="27" customHeight="1">
      <c r="A15" s="1201"/>
      <c r="B15" s="1187" t="s">
        <v>243</v>
      </c>
      <c r="C15" s="1203"/>
      <c r="D15" s="1203"/>
      <c r="E15" s="1208"/>
      <c r="F15" s="1209"/>
      <c r="G15" s="1210"/>
      <c r="H15" s="871"/>
      <c r="I15" s="787"/>
      <c r="J15" s="787"/>
      <c r="K15" s="787"/>
      <c r="L15" s="787"/>
      <c r="M15" s="787"/>
    </row>
    <row r="16" spans="1:13" ht="21.75" customHeight="1">
      <c r="A16" s="1202"/>
      <c r="B16" s="719" t="s">
        <v>5</v>
      </c>
      <c r="C16" s="719" t="s">
        <v>6</v>
      </c>
      <c r="D16" s="719" t="s">
        <v>0</v>
      </c>
      <c r="E16" s="718" t="s">
        <v>5</v>
      </c>
      <c r="F16" s="719" t="s">
        <v>6</v>
      </c>
      <c r="G16" s="726" t="s">
        <v>0</v>
      </c>
      <c r="H16" s="871"/>
      <c r="I16" s="787"/>
      <c r="J16" s="787"/>
      <c r="K16" s="787"/>
      <c r="L16" s="787"/>
      <c r="M16" s="787"/>
    </row>
    <row r="17" spans="1:13" ht="25.5" customHeight="1">
      <c r="A17" s="493" t="s">
        <v>189</v>
      </c>
      <c r="B17" s="492">
        <v>150</v>
      </c>
      <c r="C17" s="492">
        <v>200</v>
      </c>
      <c r="D17" s="500">
        <v>169.7</v>
      </c>
      <c r="E17" s="353">
        <f>SUM(B17)</f>
        <v>150</v>
      </c>
      <c r="F17" s="727">
        <f>SUM(C17)</f>
        <v>200</v>
      </c>
      <c r="G17" s="727">
        <f>SUM(D17)</f>
        <v>169.7</v>
      </c>
      <c r="H17" s="871"/>
      <c r="I17" s="787"/>
      <c r="J17" s="787"/>
      <c r="K17" s="787"/>
      <c r="L17" s="787"/>
      <c r="M17" s="787"/>
    </row>
    <row r="18" spans="1:13" ht="25.5" customHeight="1" thickBot="1">
      <c r="A18" s="495">
        <v>516</v>
      </c>
      <c r="B18" s="728">
        <f aca="true" t="shared" si="6" ref="B18:G18">SUM(B17)</f>
        <v>150</v>
      </c>
      <c r="C18" s="728">
        <f t="shared" si="6"/>
        <v>200</v>
      </c>
      <c r="D18" s="729">
        <f t="shared" si="6"/>
        <v>169.7</v>
      </c>
      <c r="E18" s="503">
        <f t="shared" si="6"/>
        <v>150</v>
      </c>
      <c r="F18" s="728">
        <f t="shared" si="6"/>
        <v>200</v>
      </c>
      <c r="G18" s="728">
        <f t="shared" si="6"/>
        <v>169.7</v>
      </c>
      <c r="H18" s="871"/>
      <c r="I18" s="787"/>
      <c r="J18" s="787"/>
      <c r="K18" s="787"/>
      <c r="L18" s="787"/>
      <c r="M18" s="787"/>
    </row>
    <row r="19" spans="1:13" ht="37.5" customHeight="1">
      <c r="A19" s="713" t="s">
        <v>16</v>
      </c>
      <c r="B19" s="519">
        <f aca="true" t="shared" si="7" ref="B19:G19">SUM(B18)</f>
        <v>150</v>
      </c>
      <c r="C19" s="519">
        <f t="shared" si="7"/>
        <v>200</v>
      </c>
      <c r="D19" s="730">
        <f t="shared" si="7"/>
        <v>169.7</v>
      </c>
      <c r="E19" s="543">
        <f t="shared" si="7"/>
        <v>150</v>
      </c>
      <c r="F19" s="519">
        <f t="shared" si="7"/>
        <v>200</v>
      </c>
      <c r="G19" s="519">
        <f t="shared" si="7"/>
        <v>169.7</v>
      </c>
      <c r="H19" s="871"/>
      <c r="I19" s="787"/>
      <c r="J19" s="787"/>
      <c r="K19" s="787"/>
      <c r="L19" s="787"/>
      <c r="M19" s="787"/>
    </row>
    <row r="20" ht="18.75" customHeight="1"/>
    <row r="37" spans="1:10" ht="12.75">
      <c r="A37" s="200"/>
      <c r="B37" s="200"/>
      <c r="C37" s="200"/>
      <c r="D37" s="200"/>
      <c r="E37" s="200"/>
      <c r="F37" s="200"/>
      <c r="G37" s="200"/>
      <c r="H37" s="200"/>
      <c r="I37" s="200"/>
      <c r="J37" s="200"/>
    </row>
    <row r="38" spans="1:10" ht="12.75">
      <c r="A38" s="200"/>
      <c r="B38" s="200"/>
      <c r="C38" s="290"/>
      <c r="D38" s="290"/>
      <c r="E38" s="290"/>
      <c r="F38" s="290"/>
      <c r="G38" s="290"/>
      <c r="H38" s="200"/>
      <c r="I38" s="200"/>
      <c r="J38" s="200"/>
    </row>
    <row r="39" spans="1:10" ht="12.75">
      <c r="A39" s="200"/>
      <c r="B39" s="200"/>
      <c r="C39" s="200"/>
      <c r="D39" s="200"/>
      <c r="E39" s="200"/>
      <c r="F39" s="200"/>
      <c r="G39" s="200"/>
      <c r="H39" s="200"/>
      <c r="I39" s="200"/>
      <c r="J39" s="200"/>
    </row>
    <row r="40" spans="1:10" ht="12.75">
      <c r="A40" s="200"/>
      <c r="B40" s="200"/>
      <c r="C40" s="200"/>
      <c r="D40" s="200"/>
      <c r="E40" s="200"/>
      <c r="F40" s="200"/>
      <c r="G40" s="200"/>
      <c r="H40" s="200"/>
      <c r="I40" s="200"/>
      <c r="J40" s="200"/>
    </row>
    <row r="41" spans="1:10" ht="12.75">
      <c r="A41" s="200"/>
      <c r="B41" s="200"/>
      <c r="C41" s="200"/>
      <c r="D41" s="200"/>
      <c r="E41" s="200"/>
      <c r="F41" s="200"/>
      <c r="G41" s="200"/>
      <c r="H41" s="200"/>
      <c r="I41" s="200"/>
      <c r="J41" s="200"/>
    </row>
    <row r="42" spans="1:10" ht="12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</row>
    <row r="43" spans="1:10" ht="12.75">
      <c r="A43" s="200"/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0" ht="12.75">
      <c r="A44" s="200"/>
      <c r="B44" s="200"/>
      <c r="C44" s="200"/>
      <c r="D44" s="200"/>
      <c r="E44" s="200"/>
      <c r="F44" s="200"/>
      <c r="G44" s="200"/>
      <c r="H44" s="200"/>
      <c r="I44" s="200"/>
      <c r="J44" s="200"/>
    </row>
    <row r="45" spans="1:10" ht="12.75">
      <c r="A45" s="200"/>
      <c r="B45" s="200"/>
      <c r="C45" s="200"/>
      <c r="D45" s="200"/>
      <c r="E45" s="200"/>
      <c r="F45" s="200"/>
      <c r="G45" s="200"/>
      <c r="H45" s="200"/>
      <c r="I45" s="200"/>
      <c r="J45" s="200"/>
    </row>
    <row r="46" spans="1:10" ht="12.75">
      <c r="A46" s="200"/>
      <c r="B46" s="200"/>
      <c r="C46" s="200"/>
      <c r="D46" s="200"/>
      <c r="E46" s="200"/>
      <c r="F46" s="200"/>
      <c r="G46" s="200"/>
      <c r="H46" s="200"/>
      <c r="I46" s="200"/>
      <c r="J46" s="200"/>
    </row>
    <row r="47" spans="1:10" ht="12.75">
      <c r="A47" s="200"/>
      <c r="B47" s="200"/>
      <c r="C47" s="200"/>
      <c r="D47" s="200"/>
      <c r="E47" s="200"/>
      <c r="F47" s="200"/>
      <c r="G47" s="200"/>
      <c r="H47" s="200"/>
      <c r="I47" s="200"/>
      <c r="J47" s="200"/>
    </row>
    <row r="48" spans="1:10" ht="12.75">
      <c r="A48" s="200"/>
      <c r="B48" s="200"/>
      <c r="C48" s="200"/>
      <c r="D48" s="200"/>
      <c r="E48" s="200"/>
      <c r="F48" s="200"/>
      <c r="G48" s="200"/>
      <c r="H48" s="200"/>
      <c r="I48" s="200"/>
      <c r="J48" s="200"/>
    </row>
    <row r="49" spans="1:10" ht="12.75">
      <c r="A49" s="200"/>
      <c r="B49" s="200"/>
      <c r="C49" s="200"/>
      <c r="D49" s="200"/>
      <c r="E49" s="200"/>
      <c r="F49" s="200"/>
      <c r="G49" s="200"/>
      <c r="H49" s="200"/>
      <c r="I49" s="200"/>
      <c r="J49" s="200"/>
    </row>
    <row r="50" spans="1:10" ht="12.75">
      <c r="A50" s="200"/>
      <c r="B50" s="200"/>
      <c r="C50" s="200"/>
      <c r="D50" s="200"/>
      <c r="E50" s="200"/>
      <c r="F50" s="200"/>
      <c r="G50" s="200"/>
      <c r="H50" s="200"/>
      <c r="I50" s="200"/>
      <c r="J50" s="200"/>
    </row>
    <row r="51" spans="1:10" ht="12.75">
      <c r="A51" s="200"/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12.75">
      <c r="A52" s="200"/>
      <c r="B52" s="200"/>
      <c r="C52" s="200"/>
      <c r="D52" s="200"/>
      <c r="E52" s="200"/>
      <c r="F52" s="200"/>
      <c r="G52" s="200"/>
      <c r="H52" s="200"/>
      <c r="I52" s="200"/>
      <c r="J52" s="200"/>
    </row>
    <row r="53" spans="1:10" ht="12.75">
      <c r="A53" s="200"/>
      <c r="B53" s="200"/>
      <c r="C53" s="200"/>
      <c r="D53" s="200"/>
      <c r="E53" s="200"/>
      <c r="F53" s="200"/>
      <c r="G53" s="200"/>
      <c r="H53" s="200"/>
      <c r="I53" s="200"/>
      <c r="J53" s="200"/>
    </row>
    <row r="54" spans="1:10" ht="12.75">
      <c r="A54" s="200"/>
      <c r="B54" s="200"/>
      <c r="C54" s="200"/>
      <c r="D54" s="200"/>
      <c r="E54" s="200"/>
      <c r="F54" s="200"/>
      <c r="G54" s="200"/>
      <c r="H54" s="200"/>
      <c r="I54" s="200"/>
      <c r="J54" s="200"/>
    </row>
    <row r="55" spans="1:10" ht="12.75">
      <c r="A55" s="200"/>
      <c r="B55" s="200"/>
      <c r="C55" s="200"/>
      <c r="D55" s="200"/>
      <c r="E55" s="200"/>
      <c r="F55" s="200"/>
      <c r="G55" s="200"/>
      <c r="H55" s="200"/>
      <c r="I55" s="200"/>
      <c r="J55" s="200"/>
    </row>
    <row r="56" spans="1:10" ht="12.75">
      <c r="A56" s="200"/>
      <c r="B56" s="200"/>
      <c r="C56" s="200"/>
      <c r="D56" s="200"/>
      <c r="E56" s="200"/>
      <c r="F56" s="200"/>
      <c r="G56" s="200"/>
      <c r="H56" s="200"/>
      <c r="I56" s="200"/>
      <c r="J56" s="200"/>
    </row>
    <row r="57" spans="1:10" ht="12.75">
      <c r="A57" s="200"/>
      <c r="B57" s="200"/>
      <c r="C57" s="200"/>
      <c r="D57" s="200"/>
      <c r="E57" s="200"/>
      <c r="F57" s="200"/>
      <c r="G57" s="200"/>
      <c r="H57" s="200"/>
      <c r="I57" s="200"/>
      <c r="J57" s="200"/>
    </row>
    <row r="58" spans="1:10" ht="12.75">
      <c r="A58" s="200"/>
      <c r="B58" s="200"/>
      <c r="C58" s="200"/>
      <c r="D58" s="200"/>
      <c r="E58" s="200"/>
      <c r="F58" s="200"/>
      <c r="G58" s="200"/>
      <c r="H58" s="200"/>
      <c r="I58" s="200"/>
      <c r="J58" s="200"/>
    </row>
    <row r="59" spans="1:10" ht="12.75">
      <c r="A59" s="200"/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0" ht="12.75">
      <c r="A60" s="200"/>
      <c r="B60" s="200"/>
      <c r="C60" s="200"/>
      <c r="D60" s="200"/>
      <c r="E60" s="200"/>
      <c r="F60" s="200"/>
      <c r="G60" s="200"/>
      <c r="H60" s="200"/>
      <c r="I60" s="200"/>
      <c r="J60" s="200"/>
    </row>
    <row r="61" spans="1:10" ht="12.75">
      <c r="A61" s="200"/>
      <c r="B61" s="200"/>
      <c r="C61" s="200"/>
      <c r="D61" s="200"/>
      <c r="E61" s="200"/>
      <c r="F61" s="200"/>
      <c r="G61" s="200"/>
      <c r="H61" s="200"/>
      <c r="I61" s="200"/>
      <c r="J61" s="200"/>
    </row>
    <row r="62" spans="1:10" ht="12.75">
      <c r="A62" s="200"/>
      <c r="B62" s="200"/>
      <c r="C62" s="200"/>
      <c r="D62" s="200"/>
      <c r="E62" s="200"/>
      <c r="F62" s="200"/>
      <c r="G62" s="200"/>
      <c r="H62" s="200"/>
      <c r="I62" s="200"/>
      <c r="J62" s="200"/>
    </row>
    <row r="63" spans="1:10" ht="12.75">
      <c r="A63" s="200"/>
      <c r="B63" s="200"/>
      <c r="C63" s="200"/>
      <c r="D63" s="200"/>
      <c r="E63" s="200"/>
      <c r="F63" s="200"/>
      <c r="G63" s="200"/>
      <c r="H63" s="200"/>
      <c r="I63" s="200"/>
      <c r="J63" s="200"/>
    </row>
    <row r="64" spans="1:10" ht="12.75">
      <c r="A64" s="200"/>
      <c r="B64" s="200"/>
      <c r="C64" s="200"/>
      <c r="D64" s="200"/>
      <c r="E64" s="200"/>
      <c r="F64" s="200"/>
      <c r="G64" s="200"/>
      <c r="H64" s="200"/>
      <c r="I64" s="200"/>
      <c r="J64" s="200"/>
    </row>
    <row r="65" spans="1:10" ht="12.75">
      <c r="A65" s="200"/>
      <c r="B65" s="200"/>
      <c r="C65" s="200"/>
      <c r="D65" s="200"/>
      <c r="E65" s="200"/>
      <c r="F65" s="200"/>
      <c r="G65" s="200"/>
      <c r="H65" s="200"/>
      <c r="I65" s="200"/>
      <c r="J65" s="200"/>
    </row>
    <row r="66" spans="1:10" ht="12.75">
      <c r="A66" s="200"/>
      <c r="B66" s="200"/>
      <c r="C66" s="200"/>
      <c r="D66" s="200"/>
      <c r="E66" s="200"/>
      <c r="F66" s="200"/>
      <c r="G66" s="200"/>
      <c r="H66" s="200"/>
      <c r="I66" s="200"/>
      <c r="J66" s="200"/>
    </row>
    <row r="67" spans="1:10" ht="12.75">
      <c r="A67" s="200"/>
      <c r="B67" s="200"/>
      <c r="C67" s="200"/>
      <c r="D67" s="200"/>
      <c r="E67" s="200"/>
      <c r="F67" s="200"/>
      <c r="G67" s="200"/>
      <c r="H67" s="200"/>
      <c r="I67" s="200"/>
      <c r="J67" s="200"/>
    </row>
    <row r="68" spans="1:10" ht="12.75">
      <c r="A68" s="200"/>
      <c r="B68" s="200"/>
      <c r="C68" s="200"/>
      <c r="D68" s="200"/>
      <c r="E68" s="200"/>
      <c r="F68" s="200"/>
      <c r="G68" s="200"/>
      <c r="H68" s="200"/>
      <c r="I68" s="200"/>
      <c r="J68" s="200"/>
    </row>
    <row r="69" spans="1:10" ht="12.75">
      <c r="A69" s="200"/>
      <c r="B69" s="200"/>
      <c r="C69" s="200"/>
      <c r="D69" s="200"/>
      <c r="E69" s="200"/>
      <c r="F69" s="200"/>
      <c r="G69" s="200"/>
      <c r="H69" s="200"/>
      <c r="I69" s="200"/>
      <c r="J69" s="200"/>
    </row>
    <row r="70" spans="1:10" ht="12.75">
      <c r="A70" s="200"/>
      <c r="B70" s="200"/>
      <c r="C70" s="200"/>
      <c r="D70" s="200"/>
      <c r="E70" s="200"/>
      <c r="F70" s="200"/>
      <c r="G70" s="200"/>
      <c r="H70" s="200"/>
      <c r="I70" s="200"/>
      <c r="J70" s="200"/>
    </row>
    <row r="71" spans="1:10" ht="12.75">
      <c r="A71" s="200"/>
      <c r="B71" s="200"/>
      <c r="C71" s="200"/>
      <c r="D71" s="200"/>
      <c r="E71" s="200"/>
      <c r="F71" s="200"/>
      <c r="G71" s="200"/>
      <c r="H71" s="200"/>
      <c r="I71" s="200"/>
      <c r="J71" s="200"/>
    </row>
    <row r="72" spans="1:10" ht="12.75">
      <c r="A72" s="200"/>
      <c r="B72" s="200"/>
      <c r="C72" s="200"/>
      <c r="D72" s="200"/>
      <c r="E72" s="200"/>
      <c r="F72" s="200"/>
      <c r="G72" s="200"/>
      <c r="H72" s="200"/>
      <c r="I72" s="200"/>
      <c r="J72" s="200"/>
    </row>
  </sheetData>
  <sheetProtection password="CF7A" sheet="1"/>
  <mergeCells count="16">
    <mergeCell ref="A13:M13"/>
    <mergeCell ref="H14:M19"/>
    <mergeCell ref="A1:K1"/>
    <mergeCell ref="L1:M1"/>
    <mergeCell ref="A14:A16"/>
    <mergeCell ref="B14:D14"/>
    <mergeCell ref="B15:D15"/>
    <mergeCell ref="A2:A4"/>
    <mergeCell ref="E14:G15"/>
    <mergeCell ref="B2:D2"/>
    <mergeCell ref="B3:D3"/>
    <mergeCell ref="E2:G2"/>
    <mergeCell ref="E3:G3"/>
    <mergeCell ref="K2:M3"/>
    <mergeCell ref="H2:J2"/>
    <mergeCell ref="H3:J3"/>
  </mergeCells>
  <printOptions horizontalCentered="1"/>
  <pageMargins left="0.24" right="0.27" top="0.5905511811023623" bottom="0.5511811023622047" header="0.5118110236220472" footer="0.35433070866141736"/>
  <pageSetup horizontalDpi="300" verticalDpi="300" orientation="portrait" paperSize="9" scale="72" r:id="rId1"/>
  <headerFooter alignWithMargins="0">
    <oddFooter>&amp;L&amp;"Times New Roman CE,Obyčejné"&amp;8Rozbor za rok 2008</oddFooter>
  </headerFooter>
  <rowBreaks count="1" manualBreakCount="1">
    <brk id="62" max="255" man="1"/>
  </rowBreaks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zoomScalePageLayoutView="0" workbookViewId="0" topLeftCell="C1">
      <selection activeCell="G21" sqref="G21"/>
    </sheetView>
  </sheetViews>
  <sheetFormatPr defaultColWidth="9.00390625" defaultRowHeight="12.75"/>
  <cols>
    <col min="1" max="1" width="41.875" style="214" customWidth="1"/>
    <col min="2" max="16" width="9.25390625" style="214" bestFit="1" customWidth="1"/>
    <col min="17" max="16384" width="9.125" style="214" customWidth="1"/>
  </cols>
  <sheetData>
    <row r="1" spans="1:19" ht="33" customHeight="1">
      <c r="A1" s="211"/>
      <c r="B1" s="801" t="s">
        <v>375</v>
      </c>
      <c r="C1" s="802"/>
      <c r="D1" s="802"/>
      <c r="E1" s="802"/>
      <c r="F1" s="802"/>
      <c r="G1" s="802"/>
      <c r="H1" s="802"/>
      <c r="I1" s="802"/>
      <c r="J1" s="802"/>
      <c r="K1" s="802"/>
      <c r="L1" s="803"/>
      <c r="M1" s="803"/>
      <c r="N1" s="803"/>
      <c r="O1" s="213"/>
      <c r="P1" s="213"/>
      <c r="R1" s="814" t="s">
        <v>462</v>
      </c>
      <c r="S1" s="815"/>
    </row>
    <row r="2" spans="1:16" ht="15.75" customHeight="1">
      <c r="A2" s="816" t="s">
        <v>147</v>
      </c>
      <c r="B2" s="819" t="s">
        <v>148</v>
      </c>
      <c r="C2" s="820"/>
      <c r="D2" s="821"/>
      <c r="E2" s="822" t="s">
        <v>149</v>
      </c>
      <c r="F2" s="823"/>
      <c r="G2" s="824"/>
      <c r="H2" s="822" t="s">
        <v>13</v>
      </c>
      <c r="I2" s="823"/>
      <c r="J2" s="825"/>
      <c r="K2" s="792" t="s">
        <v>4</v>
      </c>
      <c r="L2" s="804"/>
      <c r="M2" s="805"/>
      <c r="N2" s="215"/>
      <c r="O2" s="215"/>
      <c r="P2" s="215"/>
    </row>
    <row r="3" spans="1:16" ht="15.75">
      <c r="A3" s="817"/>
      <c r="B3" s="826" t="s">
        <v>98</v>
      </c>
      <c r="C3" s="827"/>
      <c r="D3" s="828"/>
      <c r="E3" s="826" t="s">
        <v>99</v>
      </c>
      <c r="F3" s="827"/>
      <c r="G3" s="828"/>
      <c r="H3" s="826" t="s">
        <v>100</v>
      </c>
      <c r="I3" s="827"/>
      <c r="J3" s="829"/>
      <c r="K3" s="806"/>
      <c r="L3" s="807"/>
      <c r="M3" s="808"/>
      <c r="N3" s="215"/>
      <c r="O3" s="215"/>
      <c r="P3" s="215"/>
    </row>
    <row r="4" spans="1:16" ht="15.75">
      <c r="A4" s="818"/>
      <c r="B4" s="98" t="s">
        <v>5</v>
      </c>
      <c r="C4" s="98" t="s">
        <v>6</v>
      </c>
      <c r="D4" s="98" t="s">
        <v>0</v>
      </c>
      <c r="E4" s="216" t="s">
        <v>5</v>
      </c>
      <c r="F4" s="216" t="s">
        <v>6</v>
      </c>
      <c r="G4" s="216" t="s">
        <v>0</v>
      </c>
      <c r="H4" s="216" t="s">
        <v>5</v>
      </c>
      <c r="I4" s="216" t="s">
        <v>6</v>
      </c>
      <c r="J4" s="217" t="s">
        <v>0</v>
      </c>
      <c r="K4" s="218" t="s">
        <v>5</v>
      </c>
      <c r="L4" s="98" t="s">
        <v>6</v>
      </c>
      <c r="M4" s="99" t="s">
        <v>0</v>
      </c>
      <c r="N4" s="215"/>
      <c r="O4" s="215"/>
      <c r="P4" s="215"/>
    </row>
    <row r="5" spans="1:16" ht="19.5" customHeight="1">
      <c r="A5" s="93" t="s">
        <v>370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6">
        <v>350</v>
      </c>
      <c r="I5" s="46">
        <v>320</v>
      </c>
      <c r="J5" s="46">
        <v>7</v>
      </c>
      <c r="K5" s="219">
        <f>SUM(B5,E5,H5)</f>
        <v>350</v>
      </c>
      <c r="L5" s="47">
        <f aca="true" t="shared" si="0" ref="K5:M6">SUM(C5,F5,I5)</f>
        <v>320</v>
      </c>
      <c r="M5" s="47">
        <f t="shared" si="0"/>
        <v>7</v>
      </c>
      <c r="N5" s="215"/>
      <c r="O5" s="215"/>
      <c r="P5" s="215"/>
    </row>
    <row r="6" spans="1:16" ht="19.5" customHeight="1">
      <c r="A6" s="93" t="s">
        <v>165</v>
      </c>
      <c r="B6" s="46">
        <v>28</v>
      </c>
      <c r="C6" s="46">
        <v>87</v>
      </c>
      <c r="D6" s="46">
        <v>70</v>
      </c>
      <c r="E6" s="46">
        <v>140</v>
      </c>
      <c r="F6" s="46">
        <v>140</v>
      </c>
      <c r="G6" s="46">
        <v>120</v>
      </c>
      <c r="H6" s="47">
        <v>0</v>
      </c>
      <c r="I6" s="47">
        <v>0</v>
      </c>
      <c r="J6" s="47">
        <v>0</v>
      </c>
      <c r="K6" s="219">
        <f t="shared" si="0"/>
        <v>168</v>
      </c>
      <c r="L6" s="47">
        <f t="shared" si="0"/>
        <v>227</v>
      </c>
      <c r="M6" s="47">
        <f t="shared" si="0"/>
        <v>190</v>
      </c>
      <c r="N6" s="215"/>
      <c r="O6" s="215"/>
      <c r="P6" s="215"/>
    </row>
    <row r="7" spans="1:16" ht="19.5" customHeight="1">
      <c r="A7" s="94">
        <v>516</v>
      </c>
      <c r="B7" s="49">
        <f aca="true" t="shared" si="1" ref="B7:J7">SUM(B5,B6)</f>
        <v>28</v>
      </c>
      <c r="C7" s="50">
        <f>SUM(C5,C6)</f>
        <v>87</v>
      </c>
      <c r="D7" s="51">
        <f>SUM(D5,D6)</f>
        <v>70</v>
      </c>
      <c r="E7" s="49">
        <f t="shared" si="1"/>
        <v>140</v>
      </c>
      <c r="F7" s="49">
        <f t="shared" si="1"/>
        <v>140</v>
      </c>
      <c r="G7" s="52">
        <f t="shared" si="1"/>
        <v>120</v>
      </c>
      <c r="H7" s="50">
        <f t="shared" si="1"/>
        <v>350</v>
      </c>
      <c r="I7" s="49">
        <f t="shared" si="1"/>
        <v>320</v>
      </c>
      <c r="J7" s="53">
        <f t="shared" si="1"/>
        <v>7</v>
      </c>
      <c r="K7" s="220">
        <f>SUM(K5,K6)</f>
        <v>518</v>
      </c>
      <c r="L7" s="50">
        <f>SUM(L5,L6)</f>
        <v>547</v>
      </c>
      <c r="M7" s="50">
        <f>SUM(M5,M6)</f>
        <v>197</v>
      </c>
      <c r="N7" s="215"/>
      <c r="O7" s="215"/>
      <c r="P7" s="215"/>
    </row>
    <row r="8" spans="1:16" ht="19.5" customHeight="1">
      <c r="A8" s="93" t="s">
        <v>371</v>
      </c>
      <c r="B8" s="47">
        <v>0</v>
      </c>
      <c r="C8" s="47">
        <v>0</v>
      </c>
      <c r="D8" s="47">
        <v>0</v>
      </c>
      <c r="E8" s="47">
        <v>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21">
        <f aca="true" t="shared" si="2" ref="K8:M9">B8+E8+H8</f>
        <v>29</v>
      </c>
      <c r="L8" s="47">
        <f t="shared" si="2"/>
        <v>0</v>
      </c>
      <c r="M8" s="47">
        <f t="shared" si="2"/>
        <v>0</v>
      </c>
      <c r="N8" s="215"/>
      <c r="O8" s="215"/>
      <c r="P8" s="215"/>
    </row>
    <row r="9" spans="1:16" ht="19.5" customHeight="1">
      <c r="A9" s="93" t="s">
        <v>353</v>
      </c>
      <c r="B9" s="47">
        <v>0</v>
      </c>
      <c r="C9" s="47">
        <v>0</v>
      </c>
      <c r="D9" s="47">
        <v>0</v>
      </c>
      <c r="E9" s="47">
        <v>0</v>
      </c>
      <c r="F9" s="47">
        <v>96</v>
      </c>
      <c r="G9" s="47">
        <v>96</v>
      </c>
      <c r="H9" s="47">
        <v>0</v>
      </c>
      <c r="I9" s="47">
        <v>0</v>
      </c>
      <c r="J9" s="47">
        <v>0</v>
      </c>
      <c r="K9" s="221">
        <f t="shared" si="2"/>
        <v>0</v>
      </c>
      <c r="L9" s="47">
        <f t="shared" si="2"/>
        <v>96</v>
      </c>
      <c r="M9" s="47">
        <f t="shared" si="2"/>
        <v>96</v>
      </c>
      <c r="N9" s="215"/>
      <c r="O9" s="215"/>
      <c r="P9" s="215"/>
    </row>
    <row r="10" spans="1:16" ht="19.5" customHeight="1">
      <c r="A10" s="93" t="s">
        <v>354</v>
      </c>
      <c r="B10" s="47">
        <v>0</v>
      </c>
      <c r="C10" s="47">
        <v>0</v>
      </c>
      <c r="D10" s="47">
        <v>0</v>
      </c>
      <c r="E10" s="47">
        <v>800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22">
        <f>SUM(B10,E10,H10)</f>
        <v>800</v>
      </c>
      <c r="L10" s="223">
        <f>SUM(C10,F10,I10)</f>
        <v>0</v>
      </c>
      <c r="M10" s="223">
        <f>SUM(D10,G10,J10)</f>
        <v>0</v>
      </c>
      <c r="N10" s="215"/>
      <c r="O10" s="215"/>
      <c r="P10" s="215"/>
    </row>
    <row r="11" spans="1:16" ht="19.5" customHeight="1">
      <c r="A11" s="94">
        <v>522</v>
      </c>
      <c r="B11" s="49">
        <f>SUM(B8:B10)</f>
        <v>0</v>
      </c>
      <c r="C11" s="50">
        <f aca="true" t="shared" si="3" ref="C11:J11">SUM(C8:C10)</f>
        <v>0</v>
      </c>
      <c r="D11" s="51">
        <f t="shared" si="3"/>
        <v>0</v>
      </c>
      <c r="E11" s="49">
        <f t="shared" si="3"/>
        <v>829</v>
      </c>
      <c r="F11" s="50">
        <f>SUM(F8:F10)</f>
        <v>96</v>
      </c>
      <c r="G11" s="50">
        <f>SUM(G8:G10)</f>
        <v>96</v>
      </c>
      <c r="H11" s="49">
        <f t="shared" si="3"/>
        <v>0</v>
      </c>
      <c r="I11" s="49">
        <f t="shared" si="3"/>
        <v>0</v>
      </c>
      <c r="J11" s="53">
        <f t="shared" si="3"/>
        <v>0</v>
      </c>
      <c r="K11" s="224">
        <f>SUM(K8:K10)</f>
        <v>829</v>
      </c>
      <c r="L11" s="50">
        <f>SUM(L8:L10)</f>
        <v>96</v>
      </c>
      <c r="M11" s="50">
        <f>SUM(M8:M10)</f>
        <v>96</v>
      </c>
      <c r="N11" s="215"/>
      <c r="O11" s="215"/>
      <c r="P11" s="215"/>
    </row>
    <row r="12" spans="1:16" ht="19.5" customHeight="1">
      <c r="A12" s="95" t="s">
        <v>355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21">
        <f>B12+E12+H12</f>
        <v>0</v>
      </c>
      <c r="L12" s="47">
        <f aca="true" t="shared" si="4" ref="K12:M13">C12+F12+I12</f>
        <v>0</v>
      </c>
      <c r="M12" s="47">
        <f t="shared" si="4"/>
        <v>0</v>
      </c>
      <c r="N12" s="215"/>
      <c r="O12" s="215"/>
      <c r="P12" s="215"/>
    </row>
    <row r="13" spans="1:16" ht="19.5" customHeight="1">
      <c r="A13" s="93" t="s">
        <v>356</v>
      </c>
      <c r="B13" s="47">
        <v>0</v>
      </c>
      <c r="C13" s="47">
        <v>0</v>
      </c>
      <c r="D13" s="47">
        <v>0</v>
      </c>
      <c r="E13" s="47">
        <v>0</v>
      </c>
      <c r="F13" s="47">
        <v>248</v>
      </c>
      <c r="G13" s="47">
        <v>248</v>
      </c>
      <c r="H13" s="47">
        <v>0</v>
      </c>
      <c r="I13" s="47">
        <v>0</v>
      </c>
      <c r="J13" s="47">
        <v>0</v>
      </c>
      <c r="K13" s="221">
        <f t="shared" si="4"/>
        <v>0</v>
      </c>
      <c r="L13" s="47">
        <f t="shared" si="4"/>
        <v>248</v>
      </c>
      <c r="M13" s="47">
        <f t="shared" si="4"/>
        <v>248</v>
      </c>
      <c r="N13" s="215"/>
      <c r="O13" s="215"/>
      <c r="P13" s="215"/>
    </row>
    <row r="14" spans="1:16" ht="19.5" customHeight="1">
      <c r="A14" s="96">
        <v>533</v>
      </c>
      <c r="B14" s="54">
        <f>SUM(B12:B13)</f>
        <v>0</v>
      </c>
      <c r="C14" s="55">
        <f aca="true" t="shared" si="5" ref="C14:J14">SUM(C12:C13)</f>
        <v>0</v>
      </c>
      <c r="D14" s="55">
        <f t="shared" si="5"/>
        <v>0</v>
      </c>
      <c r="E14" s="55">
        <f t="shared" si="5"/>
        <v>0</v>
      </c>
      <c r="F14" s="55">
        <f t="shared" si="5"/>
        <v>248</v>
      </c>
      <c r="G14" s="55">
        <f t="shared" si="5"/>
        <v>248</v>
      </c>
      <c r="H14" s="55">
        <f t="shared" si="5"/>
        <v>0</v>
      </c>
      <c r="I14" s="55">
        <f t="shared" si="5"/>
        <v>0</v>
      </c>
      <c r="J14" s="55">
        <f t="shared" si="5"/>
        <v>0</v>
      </c>
      <c r="K14" s="225">
        <f>SUM(K12:K13)</f>
        <v>0</v>
      </c>
      <c r="L14" s="55">
        <f>SUM(L12:L13)</f>
        <v>248</v>
      </c>
      <c r="M14" s="55">
        <f>SUM(M12:M13)</f>
        <v>248</v>
      </c>
      <c r="N14" s="215"/>
      <c r="O14" s="215"/>
      <c r="P14" s="215"/>
    </row>
    <row r="15" spans="1:16" ht="19.5" customHeight="1">
      <c r="A15" s="97" t="s">
        <v>357</v>
      </c>
      <c r="B15" s="56">
        <v>0</v>
      </c>
      <c r="C15" s="56">
        <v>0</v>
      </c>
      <c r="D15" s="56">
        <v>0</v>
      </c>
      <c r="E15" s="56">
        <v>0</v>
      </c>
      <c r="F15" s="56">
        <v>278</v>
      </c>
      <c r="G15" s="56">
        <v>278</v>
      </c>
      <c r="H15" s="56">
        <v>0</v>
      </c>
      <c r="I15" s="47">
        <v>0</v>
      </c>
      <c r="J15" s="47">
        <v>0</v>
      </c>
      <c r="K15" s="226">
        <f>B15+E15+H15</f>
        <v>0</v>
      </c>
      <c r="L15" s="227">
        <f>C15+F15+I15</f>
        <v>278</v>
      </c>
      <c r="M15" s="228">
        <f>D15+G15+J15</f>
        <v>278</v>
      </c>
      <c r="N15" s="215"/>
      <c r="O15" s="215"/>
      <c r="P15" s="215"/>
    </row>
    <row r="16" spans="1:16" ht="19.5" customHeight="1" thickBot="1">
      <c r="A16" s="229">
        <v>549</v>
      </c>
      <c r="B16" s="57">
        <f aca="true" t="shared" si="6" ref="B16:L16">B15</f>
        <v>0</v>
      </c>
      <c r="C16" s="57">
        <f t="shared" si="6"/>
        <v>0</v>
      </c>
      <c r="D16" s="57">
        <f t="shared" si="6"/>
        <v>0</v>
      </c>
      <c r="E16" s="57">
        <f t="shared" si="6"/>
        <v>0</v>
      </c>
      <c r="F16" s="57">
        <f t="shared" si="6"/>
        <v>278</v>
      </c>
      <c r="G16" s="57">
        <f t="shared" si="6"/>
        <v>278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230">
        <f>K15</f>
        <v>0</v>
      </c>
      <c r="L16" s="231">
        <f t="shared" si="6"/>
        <v>278</v>
      </c>
      <c r="M16" s="232">
        <f>M15</f>
        <v>278</v>
      </c>
      <c r="N16" s="215"/>
      <c r="O16" s="215"/>
      <c r="P16" s="215"/>
    </row>
    <row r="17" spans="1:16" ht="22.5" customHeight="1">
      <c r="A17" s="233" t="s">
        <v>20</v>
      </c>
      <c r="B17" s="234">
        <f aca="true" t="shared" si="7" ref="B17:M17">SUM(B7,B11,B14,B16)</f>
        <v>28</v>
      </c>
      <c r="C17" s="234">
        <f t="shared" si="7"/>
        <v>87</v>
      </c>
      <c r="D17" s="234">
        <f t="shared" si="7"/>
        <v>70</v>
      </c>
      <c r="E17" s="234">
        <f t="shared" si="7"/>
        <v>969</v>
      </c>
      <c r="F17" s="234">
        <f t="shared" si="7"/>
        <v>762</v>
      </c>
      <c r="G17" s="234">
        <f t="shared" si="7"/>
        <v>742</v>
      </c>
      <c r="H17" s="234">
        <f t="shared" si="7"/>
        <v>350</v>
      </c>
      <c r="I17" s="234">
        <f t="shared" si="7"/>
        <v>320</v>
      </c>
      <c r="J17" s="234">
        <f t="shared" si="7"/>
        <v>7</v>
      </c>
      <c r="K17" s="235">
        <f t="shared" si="7"/>
        <v>1347</v>
      </c>
      <c r="L17" s="236">
        <f t="shared" si="7"/>
        <v>1169</v>
      </c>
      <c r="M17" s="234">
        <f t="shared" si="7"/>
        <v>819</v>
      </c>
      <c r="N17" s="215"/>
      <c r="O17" s="215"/>
      <c r="P17" s="215"/>
    </row>
    <row r="18" spans="1:16" ht="1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</row>
    <row r="19" spans="1:19" ht="15.75" customHeight="1">
      <c r="A19" s="830" t="s">
        <v>373</v>
      </c>
      <c r="B19" s="809" t="s">
        <v>10</v>
      </c>
      <c r="C19" s="810"/>
      <c r="D19" s="811"/>
      <c r="E19" s="809" t="s">
        <v>11</v>
      </c>
      <c r="F19" s="810"/>
      <c r="G19" s="811"/>
      <c r="H19" s="809" t="s">
        <v>12</v>
      </c>
      <c r="I19" s="810"/>
      <c r="J19" s="811"/>
      <c r="K19" s="809" t="s">
        <v>67</v>
      </c>
      <c r="L19" s="810"/>
      <c r="M19" s="811"/>
      <c r="N19" s="809" t="s">
        <v>68</v>
      </c>
      <c r="O19" s="810"/>
      <c r="P19" s="813"/>
      <c r="Q19" s="792" t="s">
        <v>17</v>
      </c>
      <c r="R19" s="793"/>
      <c r="S19" s="794"/>
    </row>
    <row r="20" spans="1:19" ht="15.75">
      <c r="A20" s="831"/>
      <c r="B20" s="798" t="s">
        <v>372</v>
      </c>
      <c r="C20" s="799"/>
      <c r="D20" s="812"/>
      <c r="E20" s="798" t="s">
        <v>14</v>
      </c>
      <c r="F20" s="799"/>
      <c r="G20" s="812"/>
      <c r="H20" s="798" t="s">
        <v>15</v>
      </c>
      <c r="I20" s="799"/>
      <c r="J20" s="812"/>
      <c r="K20" s="798" t="s">
        <v>69</v>
      </c>
      <c r="L20" s="799"/>
      <c r="M20" s="812"/>
      <c r="N20" s="798" t="s">
        <v>70</v>
      </c>
      <c r="O20" s="799"/>
      <c r="P20" s="800"/>
      <c r="Q20" s="795"/>
      <c r="R20" s="796"/>
      <c r="S20" s="797"/>
    </row>
    <row r="21" spans="1:19" ht="15.75">
      <c r="A21" s="832"/>
      <c r="B21" s="98" t="s">
        <v>5</v>
      </c>
      <c r="C21" s="98" t="s">
        <v>6</v>
      </c>
      <c r="D21" s="98" t="s">
        <v>0</v>
      </c>
      <c r="E21" s="98" t="s">
        <v>5</v>
      </c>
      <c r="F21" s="98" t="s">
        <v>6</v>
      </c>
      <c r="G21" s="98" t="s">
        <v>0</v>
      </c>
      <c r="H21" s="98" t="s">
        <v>5</v>
      </c>
      <c r="I21" s="98" t="s">
        <v>6</v>
      </c>
      <c r="J21" s="98" t="s">
        <v>0</v>
      </c>
      <c r="K21" s="99" t="s">
        <v>5</v>
      </c>
      <c r="L21" s="99" t="s">
        <v>6</v>
      </c>
      <c r="M21" s="99" t="s">
        <v>0</v>
      </c>
      <c r="N21" s="99" t="s">
        <v>5</v>
      </c>
      <c r="O21" s="99" t="s">
        <v>6</v>
      </c>
      <c r="P21" s="100" t="s">
        <v>0</v>
      </c>
      <c r="Q21" s="237" t="s">
        <v>5</v>
      </c>
      <c r="R21" s="99" t="s">
        <v>6</v>
      </c>
      <c r="S21" s="99" t="s">
        <v>0</v>
      </c>
    </row>
    <row r="22" spans="1:19" ht="19.5" customHeight="1">
      <c r="A22" s="238" t="s">
        <v>101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1000</v>
      </c>
      <c r="L22" s="58">
        <v>665.7</v>
      </c>
      <c r="M22" s="58">
        <v>665.4</v>
      </c>
      <c r="N22" s="58">
        <v>0</v>
      </c>
      <c r="O22" s="58">
        <v>0</v>
      </c>
      <c r="P22" s="58">
        <v>0</v>
      </c>
      <c r="Q22" s="219">
        <f aca="true" t="shared" si="8" ref="Q22:S23">SUM(B22,E22,H22,K22,N22)</f>
        <v>1000</v>
      </c>
      <c r="R22" s="47">
        <f t="shared" si="8"/>
        <v>665.7</v>
      </c>
      <c r="S22" s="47">
        <f t="shared" si="8"/>
        <v>665.4</v>
      </c>
    </row>
    <row r="23" spans="1:19" ht="19.5" customHeight="1">
      <c r="A23" s="238" t="s">
        <v>374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1400</v>
      </c>
      <c r="L23" s="58">
        <v>2615.9</v>
      </c>
      <c r="M23" s="58">
        <v>2565.8</v>
      </c>
      <c r="N23" s="58">
        <v>100</v>
      </c>
      <c r="O23" s="58">
        <v>39.6</v>
      </c>
      <c r="P23" s="58">
        <v>39.5</v>
      </c>
      <c r="Q23" s="219">
        <f t="shared" si="8"/>
        <v>1500</v>
      </c>
      <c r="R23" s="47">
        <f t="shared" si="8"/>
        <v>2655.5</v>
      </c>
      <c r="S23" s="47">
        <f t="shared" si="8"/>
        <v>2605.3</v>
      </c>
    </row>
    <row r="24" spans="1:19" ht="19.5" customHeight="1">
      <c r="A24" s="94">
        <v>513</v>
      </c>
      <c r="B24" s="50">
        <f aca="true" t="shared" si="9" ref="B24:J24">SUM(B22,B23)</f>
        <v>0</v>
      </c>
      <c r="C24" s="50">
        <f t="shared" si="9"/>
        <v>0</v>
      </c>
      <c r="D24" s="50">
        <f t="shared" si="9"/>
        <v>0</v>
      </c>
      <c r="E24" s="50">
        <f t="shared" si="9"/>
        <v>0</v>
      </c>
      <c r="F24" s="50">
        <f>SUM(F22,F23)</f>
        <v>0</v>
      </c>
      <c r="G24" s="50">
        <f t="shared" si="9"/>
        <v>0</v>
      </c>
      <c r="H24" s="50">
        <f t="shared" si="9"/>
        <v>0</v>
      </c>
      <c r="I24" s="50">
        <f t="shared" si="9"/>
        <v>0</v>
      </c>
      <c r="J24" s="50">
        <f t="shared" si="9"/>
        <v>0</v>
      </c>
      <c r="K24" s="52">
        <f>SUM(K22+K23)</f>
        <v>2400</v>
      </c>
      <c r="L24" s="52">
        <f>SUM(L22+L23)</f>
        <v>3281.6000000000004</v>
      </c>
      <c r="M24" s="52">
        <f>SUM(M22+M23)</f>
        <v>3231.2000000000003</v>
      </c>
      <c r="N24" s="52">
        <f aca="true" t="shared" si="10" ref="N24:S24">SUM(N22,N23)</f>
        <v>100</v>
      </c>
      <c r="O24" s="52">
        <f t="shared" si="10"/>
        <v>39.6</v>
      </c>
      <c r="P24" s="59">
        <f t="shared" si="10"/>
        <v>39.5</v>
      </c>
      <c r="Q24" s="220">
        <f t="shared" si="10"/>
        <v>2500</v>
      </c>
      <c r="R24" s="50">
        <f t="shared" si="10"/>
        <v>3321.2</v>
      </c>
      <c r="S24" s="50">
        <f t="shared" si="10"/>
        <v>3270.7000000000003</v>
      </c>
    </row>
    <row r="25" spans="1:19" ht="19.5" customHeight="1">
      <c r="A25" s="93" t="s">
        <v>290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800</v>
      </c>
      <c r="L25" s="46">
        <v>610</v>
      </c>
      <c r="M25" s="46">
        <v>609.5</v>
      </c>
      <c r="N25" s="46">
        <v>0</v>
      </c>
      <c r="O25" s="58">
        <v>0</v>
      </c>
      <c r="P25" s="60">
        <v>0</v>
      </c>
      <c r="Q25" s="219">
        <f aca="true" t="shared" si="11" ref="Q25:S26">SUM(B25,E25,H25,K25,N25)</f>
        <v>800</v>
      </c>
      <c r="R25" s="47">
        <f t="shared" si="11"/>
        <v>610</v>
      </c>
      <c r="S25" s="47">
        <f t="shared" si="11"/>
        <v>609.5</v>
      </c>
    </row>
    <row r="26" spans="1:19" ht="19.5" customHeight="1">
      <c r="A26" s="93" t="s">
        <v>112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600</v>
      </c>
      <c r="L26" s="46">
        <v>413</v>
      </c>
      <c r="M26" s="46">
        <v>412.5</v>
      </c>
      <c r="N26" s="46">
        <v>0</v>
      </c>
      <c r="O26" s="58">
        <v>0</v>
      </c>
      <c r="P26" s="60">
        <v>0</v>
      </c>
      <c r="Q26" s="219">
        <f t="shared" si="11"/>
        <v>600</v>
      </c>
      <c r="R26" s="47">
        <f t="shared" si="11"/>
        <v>413</v>
      </c>
      <c r="S26" s="47">
        <f t="shared" si="11"/>
        <v>412.5</v>
      </c>
    </row>
    <row r="27" spans="1:19" ht="19.5" customHeight="1">
      <c r="A27" s="94">
        <v>515</v>
      </c>
      <c r="B27" s="49">
        <f aca="true" t="shared" si="12" ref="B27:K27">SUM(B25,B26)</f>
        <v>0</v>
      </c>
      <c r="C27" s="49">
        <f t="shared" si="12"/>
        <v>0</v>
      </c>
      <c r="D27" s="49">
        <f t="shared" si="12"/>
        <v>0</v>
      </c>
      <c r="E27" s="49">
        <f t="shared" si="12"/>
        <v>0</v>
      </c>
      <c r="F27" s="49">
        <f t="shared" si="12"/>
        <v>0</v>
      </c>
      <c r="G27" s="49">
        <f t="shared" si="12"/>
        <v>0</v>
      </c>
      <c r="H27" s="52">
        <f t="shared" si="12"/>
        <v>0</v>
      </c>
      <c r="I27" s="52">
        <f t="shared" si="12"/>
        <v>0</v>
      </c>
      <c r="J27" s="52">
        <f t="shared" si="12"/>
        <v>0</v>
      </c>
      <c r="K27" s="52">
        <f t="shared" si="12"/>
        <v>1400</v>
      </c>
      <c r="L27" s="52">
        <f>SUM(L25+L26)</f>
        <v>1023</v>
      </c>
      <c r="M27" s="52">
        <f>SUM(M25+M26)</f>
        <v>1022</v>
      </c>
      <c r="N27" s="52">
        <f aca="true" t="shared" si="13" ref="N27:S27">SUM(N25,N26)</f>
        <v>0</v>
      </c>
      <c r="O27" s="52">
        <f t="shared" si="13"/>
        <v>0</v>
      </c>
      <c r="P27" s="59">
        <f t="shared" si="13"/>
        <v>0</v>
      </c>
      <c r="Q27" s="220">
        <f t="shared" si="13"/>
        <v>1400</v>
      </c>
      <c r="R27" s="50">
        <f t="shared" si="13"/>
        <v>1023</v>
      </c>
      <c r="S27" s="50">
        <f t="shared" si="13"/>
        <v>1022</v>
      </c>
    </row>
    <row r="28" spans="1:19" ht="19.5" customHeight="1">
      <c r="A28" s="95" t="s">
        <v>234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219">
        <f aca="true" t="shared" si="14" ref="Q28:S31">SUM(B28,E28,H28,K28,N28)</f>
        <v>0</v>
      </c>
      <c r="R28" s="47">
        <f t="shared" si="14"/>
        <v>0</v>
      </c>
      <c r="S28" s="47">
        <f t="shared" si="14"/>
        <v>0</v>
      </c>
    </row>
    <row r="29" spans="1:19" ht="19.5" customHeight="1">
      <c r="A29" s="93" t="s">
        <v>18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10</v>
      </c>
      <c r="L29" s="46">
        <v>2.1</v>
      </c>
      <c r="M29" s="46">
        <v>2</v>
      </c>
      <c r="N29" s="46">
        <v>0</v>
      </c>
      <c r="O29" s="46">
        <v>0</v>
      </c>
      <c r="P29" s="46">
        <v>0</v>
      </c>
      <c r="Q29" s="219">
        <f t="shared" si="14"/>
        <v>10</v>
      </c>
      <c r="R29" s="47">
        <f t="shared" si="14"/>
        <v>2.1</v>
      </c>
      <c r="S29" s="47">
        <f t="shared" si="14"/>
        <v>2</v>
      </c>
    </row>
    <row r="30" spans="1:19" ht="19.5" customHeight="1">
      <c r="A30" s="93" t="s">
        <v>370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690</v>
      </c>
      <c r="L30" s="46">
        <v>674.3</v>
      </c>
      <c r="M30" s="46">
        <v>674.3</v>
      </c>
      <c r="N30" s="46">
        <v>0</v>
      </c>
      <c r="O30" s="46">
        <v>0</v>
      </c>
      <c r="P30" s="46">
        <v>0</v>
      </c>
      <c r="Q30" s="219">
        <f t="shared" si="14"/>
        <v>690</v>
      </c>
      <c r="R30" s="47">
        <f t="shared" si="14"/>
        <v>674.3</v>
      </c>
      <c r="S30" s="47">
        <f t="shared" si="14"/>
        <v>674.3</v>
      </c>
    </row>
    <row r="31" spans="1:19" ht="19.5" customHeight="1">
      <c r="A31" s="93" t="s">
        <v>165</v>
      </c>
      <c r="B31" s="47">
        <v>1000</v>
      </c>
      <c r="C31" s="47">
        <v>3494.3</v>
      </c>
      <c r="D31" s="47">
        <v>3490.9</v>
      </c>
      <c r="E31" s="47">
        <v>20</v>
      </c>
      <c r="F31" s="47">
        <v>44</v>
      </c>
      <c r="G31" s="47">
        <v>43.8</v>
      </c>
      <c r="H31" s="47">
        <v>1500</v>
      </c>
      <c r="I31" s="47">
        <v>1055</v>
      </c>
      <c r="J31" s="47">
        <v>1055</v>
      </c>
      <c r="K31" s="47">
        <v>31817</v>
      </c>
      <c r="L31" s="47">
        <v>41186.4</v>
      </c>
      <c r="M31" s="47">
        <v>40912.1</v>
      </c>
      <c r="N31" s="47">
        <v>16500</v>
      </c>
      <c r="O31" s="47">
        <v>21728.7</v>
      </c>
      <c r="P31" s="47">
        <v>21724.4</v>
      </c>
      <c r="Q31" s="219">
        <f t="shared" si="14"/>
        <v>50837</v>
      </c>
      <c r="R31" s="47">
        <f t="shared" si="14"/>
        <v>67508.40000000001</v>
      </c>
      <c r="S31" s="47">
        <f t="shared" si="14"/>
        <v>67226.20000000001</v>
      </c>
    </row>
    <row r="32" spans="1:19" ht="19.5" customHeight="1">
      <c r="A32" s="94">
        <v>516</v>
      </c>
      <c r="B32" s="61">
        <f>SUM(B29,B30,B31,B28)</f>
        <v>1000</v>
      </c>
      <c r="C32" s="61">
        <f aca="true" t="shared" si="15" ref="C32:O32">SUM(C29,C30,C31,C28)</f>
        <v>3494.3</v>
      </c>
      <c r="D32" s="61">
        <f t="shared" si="15"/>
        <v>3490.9</v>
      </c>
      <c r="E32" s="61">
        <f t="shared" si="15"/>
        <v>20</v>
      </c>
      <c r="F32" s="61">
        <f t="shared" si="15"/>
        <v>44</v>
      </c>
      <c r="G32" s="61">
        <f t="shared" si="15"/>
        <v>43.8</v>
      </c>
      <c r="H32" s="61">
        <f t="shared" si="15"/>
        <v>1500</v>
      </c>
      <c r="I32" s="61">
        <f t="shared" si="15"/>
        <v>1055</v>
      </c>
      <c r="J32" s="61">
        <f>SUM(J29,J30,J31,J28)</f>
        <v>1055</v>
      </c>
      <c r="K32" s="61">
        <f t="shared" si="15"/>
        <v>32517</v>
      </c>
      <c r="L32" s="61">
        <f>SUM(L29,L30,L31,L28)</f>
        <v>41862.8</v>
      </c>
      <c r="M32" s="61">
        <f t="shared" si="15"/>
        <v>41588.4</v>
      </c>
      <c r="N32" s="61">
        <f t="shared" si="15"/>
        <v>16500</v>
      </c>
      <c r="O32" s="61">
        <f t="shared" si="15"/>
        <v>21728.7</v>
      </c>
      <c r="P32" s="62">
        <f>SUM(P29,P30,P31,P28)</f>
        <v>21724.4</v>
      </c>
      <c r="Q32" s="63">
        <f>SUM(Q29,Q30,Q31,Q28)</f>
        <v>51537</v>
      </c>
      <c r="R32" s="63">
        <f>SUM(R29,R30,R31,R28)</f>
        <v>68184.8</v>
      </c>
      <c r="S32" s="63">
        <f>SUM(S29,S30,S31,S28)</f>
        <v>67902.50000000001</v>
      </c>
    </row>
    <row r="33" spans="1:19" ht="19.5" customHeight="1">
      <c r="A33" s="238" t="s">
        <v>33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8000</v>
      </c>
      <c r="L33" s="47">
        <v>2761</v>
      </c>
      <c r="M33" s="47">
        <v>2701.7</v>
      </c>
      <c r="N33" s="47">
        <v>0</v>
      </c>
      <c r="O33" s="58">
        <v>0</v>
      </c>
      <c r="P33" s="48">
        <v>0</v>
      </c>
      <c r="Q33" s="219">
        <f>SUM(B33,E33,H33,K33,N33)</f>
        <v>8000</v>
      </c>
      <c r="R33" s="47">
        <f>SUM(C33,F33,I33,L33,O33)</f>
        <v>2761</v>
      </c>
      <c r="S33" s="47">
        <f>SUM(D33,G33,J33,M33,P33)</f>
        <v>2701.7</v>
      </c>
    </row>
    <row r="34" spans="1:19" ht="19.5" customHeight="1">
      <c r="A34" s="94">
        <v>517</v>
      </c>
      <c r="B34" s="50">
        <f aca="true" t="shared" si="16" ref="B34:O34">SUM(B33)</f>
        <v>0</v>
      </c>
      <c r="C34" s="50">
        <f t="shared" si="16"/>
        <v>0</v>
      </c>
      <c r="D34" s="50">
        <f t="shared" si="16"/>
        <v>0</v>
      </c>
      <c r="E34" s="50">
        <f t="shared" si="16"/>
        <v>0</v>
      </c>
      <c r="F34" s="50">
        <f t="shared" si="16"/>
        <v>0</v>
      </c>
      <c r="G34" s="50">
        <f t="shared" si="16"/>
        <v>0</v>
      </c>
      <c r="H34" s="50">
        <f t="shared" si="16"/>
        <v>0</v>
      </c>
      <c r="I34" s="50">
        <f t="shared" si="16"/>
        <v>0</v>
      </c>
      <c r="J34" s="50">
        <f>SUM(J33)</f>
        <v>0</v>
      </c>
      <c r="K34" s="50">
        <f t="shared" si="16"/>
        <v>8000</v>
      </c>
      <c r="L34" s="50">
        <f t="shared" si="16"/>
        <v>2761</v>
      </c>
      <c r="M34" s="52">
        <f t="shared" si="16"/>
        <v>2701.7</v>
      </c>
      <c r="N34" s="50">
        <f t="shared" si="16"/>
        <v>0</v>
      </c>
      <c r="O34" s="50">
        <f t="shared" si="16"/>
        <v>0</v>
      </c>
      <c r="P34" s="51">
        <f>SUM(P33)</f>
        <v>0</v>
      </c>
      <c r="Q34" s="220">
        <f>SUM(Q33)</f>
        <v>8000</v>
      </c>
      <c r="R34" s="50">
        <f>SUM(R33)</f>
        <v>2761</v>
      </c>
      <c r="S34" s="50">
        <f>SUM(S33)</f>
        <v>2701.7</v>
      </c>
    </row>
    <row r="35" spans="1:19" ht="19.5" customHeight="1">
      <c r="A35" s="95" t="s">
        <v>371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58">
        <v>0</v>
      </c>
      <c r="O35" s="58">
        <v>0</v>
      </c>
      <c r="P35" s="60">
        <v>0</v>
      </c>
      <c r="Q35" s="219">
        <f>SUM(B35,E35,H35,K35,N35)</f>
        <v>0</v>
      </c>
      <c r="R35" s="47">
        <f>SUM(C35,F35,I35,L35,O35)</f>
        <v>0</v>
      </c>
      <c r="S35" s="47">
        <f>SUM(D35,G35,J35,M35,P35)</f>
        <v>0</v>
      </c>
    </row>
    <row r="36" spans="1:19" ht="19.5" customHeight="1">
      <c r="A36" s="94">
        <v>522</v>
      </c>
      <c r="B36" s="64">
        <f>SUM(B35)</f>
        <v>0</v>
      </c>
      <c r="C36" s="64">
        <f aca="true" t="shared" si="17" ref="C36:Q36">SUM(C35)</f>
        <v>0</v>
      </c>
      <c r="D36" s="64">
        <f t="shared" si="17"/>
        <v>0</v>
      </c>
      <c r="E36" s="64">
        <f t="shared" si="17"/>
        <v>0</v>
      </c>
      <c r="F36" s="64">
        <f t="shared" si="17"/>
        <v>0</v>
      </c>
      <c r="G36" s="64">
        <f t="shared" si="17"/>
        <v>0</v>
      </c>
      <c r="H36" s="64">
        <f t="shared" si="17"/>
        <v>0</v>
      </c>
      <c r="I36" s="64">
        <f t="shared" si="17"/>
        <v>0</v>
      </c>
      <c r="J36" s="64">
        <f t="shared" si="17"/>
        <v>0</v>
      </c>
      <c r="K36" s="64">
        <f t="shared" si="17"/>
        <v>0</v>
      </c>
      <c r="L36" s="64">
        <f t="shared" si="17"/>
        <v>0</v>
      </c>
      <c r="M36" s="64">
        <f t="shared" si="17"/>
        <v>0</v>
      </c>
      <c r="N36" s="64">
        <f t="shared" si="17"/>
        <v>0</v>
      </c>
      <c r="O36" s="64">
        <f t="shared" si="17"/>
        <v>0</v>
      </c>
      <c r="P36" s="71">
        <f t="shared" si="17"/>
        <v>0</v>
      </c>
      <c r="Q36" s="70">
        <f t="shared" si="17"/>
        <v>0</v>
      </c>
      <c r="R36" s="64">
        <f>SUM(R35)</f>
        <v>0</v>
      </c>
      <c r="S36" s="64">
        <f>SUM(S35)</f>
        <v>0</v>
      </c>
    </row>
    <row r="37" spans="1:19" ht="19.5" customHeight="1">
      <c r="A37" s="238" t="s">
        <v>298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500</v>
      </c>
      <c r="L37" s="46">
        <v>0</v>
      </c>
      <c r="M37" s="46">
        <v>0</v>
      </c>
      <c r="N37" s="58">
        <v>0</v>
      </c>
      <c r="O37" s="58">
        <v>0</v>
      </c>
      <c r="P37" s="60">
        <v>0</v>
      </c>
      <c r="Q37" s="219">
        <f aca="true" t="shared" si="18" ref="Q37:S39">SUM(B37,E37,H37,K37,N37)</f>
        <v>500</v>
      </c>
      <c r="R37" s="47">
        <f t="shared" si="18"/>
        <v>0</v>
      </c>
      <c r="S37" s="47">
        <f t="shared" si="18"/>
        <v>0</v>
      </c>
    </row>
    <row r="38" spans="1:19" ht="19.5" customHeight="1">
      <c r="A38" s="238" t="s">
        <v>132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7">
        <v>11450</v>
      </c>
      <c r="L38" s="47">
        <v>12771.8</v>
      </c>
      <c r="M38" s="47">
        <v>10245.7</v>
      </c>
      <c r="N38" s="58">
        <v>0</v>
      </c>
      <c r="O38" s="58">
        <v>0</v>
      </c>
      <c r="P38" s="60">
        <v>0</v>
      </c>
      <c r="Q38" s="219">
        <f t="shared" si="18"/>
        <v>11450</v>
      </c>
      <c r="R38" s="47">
        <f t="shared" si="18"/>
        <v>12771.8</v>
      </c>
      <c r="S38" s="47">
        <f t="shared" si="18"/>
        <v>10245.7</v>
      </c>
    </row>
    <row r="39" spans="1:19" ht="19.5" customHeight="1">
      <c r="A39" s="93" t="s">
        <v>348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7">
        <v>1000</v>
      </c>
      <c r="L39" s="47">
        <v>753.2</v>
      </c>
      <c r="M39" s="46">
        <v>752.9</v>
      </c>
      <c r="N39" s="58">
        <v>0</v>
      </c>
      <c r="O39" s="58">
        <v>0</v>
      </c>
      <c r="P39" s="60">
        <v>0</v>
      </c>
      <c r="Q39" s="219">
        <f t="shared" si="18"/>
        <v>1000</v>
      </c>
      <c r="R39" s="47">
        <f t="shared" si="18"/>
        <v>753.2</v>
      </c>
      <c r="S39" s="47">
        <f t="shared" si="18"/>
        <v>752.9</v>
      </c>
    </row>
    <row r="40" spans="1:19" ht="19.5" customHeight="1" thickBot="1">
      <c r="A40" s="239">
        <v>612</v>
      </c>
      <c r="B40" s="64">
        <f aca="true" t="shared" si="19" ref="B40:P40">SUM(B37,B38,B39)</f>
        <v>0</v>
      </c>
      <c r="C40" s="64">
        <f t="shared" si="19"/>
        <v>0</v>
      </c>
      <c r="D40" s="64">
        <f t="shared" si="19"/>
        <v>0</v>
      </c>
      <c r="E40" s="64">
        <f t="shared" si="19"/>
        <v>0</v>
      </c>
      <c r="F40" s="64">
        <f t="shared" si="19"/>
        <v>0</v>
      </c>
      <c r="G40" s="64">
        <f t="shared" si="19"/>
        <v>0</v>
      </c>
      <c r="H40" s="65">
        <f t="shared" si="19"/>
        <v>0</v>
      </c>
      <c r="I40" s="65">
        <f t="shared" si="19"/>
        <v>0</v>
      </c>
      <c r="J40" s="65">
        <f t="shared" si="19"/>
        <v>0</v>
      </c>
      <c r="K40" s="65">
        <f t="shared" si="19"/>
        <v>12950</v>
      </c>
      <c r="L40" s="65">
        <f>SUM(L37,L38,L39)</f>
        <v>13525</v>
      </c>
      <c r="M40" s="65">
        <f>SUM(M37,M38,M39)</f>
        <v>10998.6</v>
      </c>
      <c r="N40" s="65">
        <f>SUM(N37,N38,N39)</f>
        <v>0</v>
      </c>
      <c r="O40" s="65">
        <f t="shared" si="19"/>
        <v>0</v>
      </c>
      <c r="P40" s="66">
        <f t="shared" si="19"/>
        <v>0</v>
      </c>
      <c r="Q40" s="240">
        <f>SUM(Q37,Q38,Q39)</f>
        <v>12950</v>
      </c>
      <c r="R40" s="241">
        <f>SUM(R37,R38,R39)</f>
        <v>13525</v>
      </c>
      <c r="S40" s="241">
        <f>SUM(S37,S38,S39)</f>
        <v>10998.6</v>
      </c>
    </row>
    <row r="41" spans="1:19" ht="22.5" customHeight="1">
      <c r="A41" s="233" t="s">
        <v>16</v>
      </c>
      <c r="B41" s="242">
        <f>SUM(B24,B27,B32,B34,B40,B36)</f>
        <v>1000</v>
      </c>
      <c r="C41" s="242">
        <f aca="true" t="shared" si="20" ref="C41:O41">SUM(C24,C27,C32,C34,C40,C36)</f>
        <v>3494.3</v>
      </c>
      <c r="D41" s="242">
        <f t="shared" si="20"/>
        <v>3490.9</v>
      </c>
      <c r="E41" s="242">
        <f t="shared" si="20"/>
        <v>20</v>
      </c>
      <c r="F41" s="242">
        <f t="shared" si="20"/>
        <v>44</v>
      </c>
      <c r="G41" s="242">
        <f t="shared" si="20"/>
        <v>43.8</v>
      </c>
      <c r="H41" s="242">
        <f t="shared" si="20"/>
        <v>1500</v>
      </c>
      <c r="I41" s="242">
        <f t="shared" si="20"/>
        <v>1055</v>
      </c>
      <c r="J41" s="242">
        <f t="shared" si="20"/>
        <v>1055</v>
      </c>
      <c r="K41" s="242">
        <f t="shared" si="20"/>
        <v>57267</v>
      </c>
      <c r="L41" s="242">
        <f>SUM(L24,L27,L32,L34,L40,L36)</f>
        <v>62453.4</v>
      </c>
      <c r="M41" s="242">
        <f t="shared" si="20"/>
        <v>59541.9</v>
      </c>
      <c r="N41" s="242">
        <f t="shared" si="20"/>
        <v>16600</v>
      </c>
      <c r="O41" s="242">
        <f t="shared" si="20"/>
        <v>21768.3</v>
      </c>
      <c r="P41" s="242">
        <f>SUM(P24,P27,P32,P34,P40,P36)</f>
        <v>21763.9</v>
      </c>
      <c r="Q41" s="243">
        <f>Q24+Q27+Q32+Q34+Q36+Q40</f>
        <v>76387</v>
      </c>
      <c r="R41" s="244">
        <f>R24+R27+R32+R34+R36+R40</f>
        <v>88815</v>
      </c>
      <c r="S41" s="242">
        <f>S24+S27+S32+S34+S36+S40</f>
        <v>85895.50000000001</v>
      </c>
    </row>
  </sheetData>
  <sheetProtection password="CF7A" sheet="1"/>
  <mergeCells count="22">
    <mergeCell ref="A19:A21"/>
    <mergeCell ref="B19:D19"/>
    <mergeCell ref="E19:G19"/>
    <mergeCell ref="H19:J19"/>
    <mergeCell ref="B20:D20"/>
    <mergeCell ref="E20:G20"/>
    <mergeCell ref="H20:J20"/>
    <mergeCell ref="A2:A4"/>
    <mergeCell ref="B2:D2"/>
    <mergeCell ref="E2:G2"/>
    <mergeCell ref="H2:J2"/>
    <mergeCell ref="B3:D3"/>
    <mergeCell ref="E3:G3"/>
    <mergeCell ref="H3:J3"/>
    <mergeCell ref="Q19:S20"/>
    <mergeCell ref="N20:P20"/>
    <mergeCell ref="B1:N1"/>
    <mergeCell ref="K2:M3"/>
    <mergeCell ref="K19:M19"/>
    <mergeCell ref="K20:M20"/>
    <mergeCell ref="N19:P19"/>
    <mergeCell ref="R1:S1"/>
  </mergeCells>
  <printOptions horizontalCentered="1"/>
  <pageMargins left="0.23" right="0.16" top="0.4724409448818898" bottom="0.15748031496062992" header="0.15748031496062992" footer="0.15748031496062992"/>
  <pageSetup horizontalDpi="600" verticalDpi="600" orientation="landscape" paperSize="9" scale="69" r:id="rId1"/>
  <headerFooter alignWithMargins="0">
    <oddFooter>&amp;LRozbor za rok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00390625" defaultRowHeight="24.75" customHeight="1"/>
  <cols>
    <col min="1" max="1" width="36.00390625" style="143" customWidth="1"/>
    <col min="2" max="13" width="9.25390625" style="143" customWidth="1"/>
    <col min="14" max="16" width="6.75390625" style="143" customWidth="1"/>
    <col min="17" max="16384" width="9.125" style="143" customWidth="1"/>
  </cols>
  <sheetData>
    <row r="1" spans="1:16" ht="42.75" customHeight="1">
      <c r="A1" s="849" t="s">
        <v>480</v>
      </c>
      <c r="B1" s="849"/>
      <c r="C1" s="849"/>
      <c r="D1" s="849"/>
      <c r="E1" s="849"/>
      <c r="F1" s="849"/>
      <c r="G1" s="850"/>
      <c r="H1" s="850"/>
      <c r="I1" s="850"/>
      <c r="J1" s="850"/>
      <c r="K1" s="850"/>
      <c r="L1" s="847" t="s">
        <v>463</v>
      </c>
      <c r="M1" s="848"/>
      <c r="N1" s="245"/>
      <c r="O1" s="833"/>
      <c r="P1" s="833"/>
    </row>
    <row r="2" spans="1:16" ht="24.75" customHeight="1">
      <c r="A2" s="834" t="s">
        <v>366</v>
      </c>
      <c r="B2" s="837" t="s">
        <v>106</v>
      </c>
      <c r="C2" s="838"/>
      <c r="D2" s="838"/>
      <c r="E2" s="837" t="s">
        <v>299</v>
      </c>
      <c r="F2" s="838"/>
      <c r="G2" s="838"/>
      <c r="H2" s="837" t="s">
        <v>376</v>
      </c>
      <c r="I2" s="838"/>
      <c r="J2" s="838"/>
      <c r="K2" s="841" t="s">
        <v>107</v>
      </c>
      <c r="L2" s="842"/>
      <c r="M2" s="843"/>
      <c r="N2" s="245"/>
      <c r="O2" s="246"/>
      <c r="P2" s="246"/>
    </row>
    <row r="3" spans="1:16" ht="24.75" customHeight="1">
      <c r="A3" s="835"/>
      <c r="B3" s="839" t="s">
        <v>369</v>
      </c>
      <c r="C3" s="840"/>
      <c r="D3" s="840"/>
      <c r="E3" s="839" t="s">
        <v>19</v>
      </c>
      <c r="F3" s="840"/>
      <c r="G3" s="840"/>
      <c r="H3" s="839" t="s">
        <v>380</v>
      </c>
      <c r="I3" s="840"/>
      <c r="J3" s="840"/>
      <c r="K3" s="844"/>
      <c r="L3" s="845"/>
      <c r="M3" s="846"/>
      <c r="N3" s="245"/>
      <c r="O3" s="245"/>
      <c r="P3" s="245"/>
    </row>
    <row r="4" spans="1:16" ht="24.75" customHeight="1">
      <c r="A4" s="836"/>
      <c r="B4" s="247" t="s">
        <v>5</v>
      </c>
      <c r="C4" s="247" t="s">
        <v>6</v>
      </c>
      <c r="D4" s="247" t="s">
        <v>0</v>
      </c>
      <c r="E4" s="247" t="s">
        <v>5</v>
      </c>
      <c r="F4" s="247" t="s">
        <v>6</v>
      </c>
      <c r="G4" s="247" t="s">
        <v>0</v>
      </c>
      <c r="H4" s="247" t="s">
        <v>5</v>
      </c>
      <c r="I4" s="247" t="s">
        <v>6</v>
      </c>
      <c r="J4" s="247" t="s">
        <v>0</v>
      </c>
      <c r="K4" s="248" t="s">
        <v>5</v>
      </c>
      <c r="L4" s="247" t="s">
        <v>6</v>
      </c>
      <c r="M4" s="249" t="s">
        <v>0</v>
      </c>
      <c r="N4" s="245"/>
      <c r="O4" s="245"/>
      <c r="P4" s="245"/>
    </row>
    <row r="5" spans="1:16" ht="29.25" customHeight="1">
      <c r="A5" s="250" t="s">
        <v>165</v>
      </c>
      <c r="B5" s="37">
        <v>925</v>
      </c>
      <c r="C5" s="37">
        <v>549.7</v>
      </c>
      <c r="D5" s="38">
        <v>361.4</v>
      </c>
      <c r="E5" s="37">
        <v>1000</v>
      </c>
      <c r="F5" s="37">
        <v>19</v>
      </c>
      <c r="G5" s="37">
        <v>0</v>
      </c>
      <c r="H5" s="37">
        <v>0</v>
      </c>
      <c r="I5" s="37">
        <v>0</v>
      </c>
      <c r="J5" s="37">
        <v>0</v>
      </c>
      <c r="K5" s="251">
        <f>B5+E5+H5</f>
        <v>1925</v>
      </c>
      <c r="L5" s="37">
        <f>C5+F5+I5</f>
        <v>568.7</v>
      </c>
      <c r="M5" s="73">
        <f>D5+G5+J5</f>
        <v>361.4</v>
      </c>
      <c r="N5" s="252"/>
      <c r="O5" s="245"/>
      <c r="P5" s="245"/>
    </row>
    <row r="6" spans="1:16" ht="29.25" customHeight="1">
      <c r="A6" s="253">
        <v>516</v>
      </c>
      <c r="B6" s="76">
        <f aca="true" t="shared" si="0" ref="B6:M6">SUM(B5)</f>
        <v>925</v>
      </c>
      <c r="C6" s="39">
        <f t="shared" si="0"/>
        <v>549.7</v>
      </c>
      <c r="D6" s="40">
        <f t="shared" si="0"/>
        <v>361.4</v>
      </c>
      <c r="E6" s="39">
        <f t="shared" si="0"/>
        <v>1000</v>
      </c>
      <c r="F6" s="39">
        <f t="shared" si="0"/>
        <v>19</v>
      </c>
      <c r="G6" s="39">
        <f t="shared" si="0"/>
        <v>0</v>
      </c>
      <c r="H6" s="76">
        <f t="shared" si="0"/>
        <v>0</v>
      </c>
      <c r="I6" s="39">
        <f t="shared" si="0"/>
        <v>0</v>
      </c>
      <c r="J6" s="40">
        <f t="shared" si="0"/>
        <v>0</v>
      </c>
      <c r="K6" s="254">
        <f t="shared" si="0"/>
        <v>1925</v>
      </c>
      <c r="L6" s="39">
        <f t="shared" si="0"/>
        <v>568.7</v>
      </c>
      <c r="M6" s="76">
        <f t="shared" si="0"/>
        <v>361.4</v>
      </c>
      <c r="N6" s="246"/>
      <c r="O6" s="245"/>
      <c r="P6" s="245"/>
    </row>
    <row r="7" spans="1:16" ht="29.25" customHeight="1">
      <c r="A7" s="72" t="s">
        <v>33</v>
      </c>
      <c r="B7" s="73">
        <v>11500</v>
      </c>
      <c r="C7" s="37">
        <v>0</v>
      </c>
      <c r="D7" s="38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8">
        <v>0</v>
      </c>
      <c r="K7" s="251">
        <f>B7+E7+H7</f>
        <v>11500</v>
      </c>
      <c r="L7" s="37">
        <f>C7+F7+I7</f>
        <v>0</v>
      </c>
      <c r="M7" s="73">
        <f>D7+G7+J7</f>
        <v>0</v>
      </c>
      <c r="N7" s="245"/>
      <c r="O7" s="245"/>
      <c r="P7" s="245"/>
    </row>
    <row r="8" spans="1:16" ht="29.25" customHeight="1">
      <c r="A8" s="255">
        <v>517</v>
      </c>
      <c r="B8" s="77">
        <f aca="true" t="shared" si="1" ref="B8:M8">B7</f>
        <v>11500</v>
      </c>
      <c r="C8" s="41">
        <f t="shared" si="1"/>
        <v>0</v>
      </c>
      <c r="D8" s="42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77">
        <f t="shared" si="1"/>
        <v>0</v>
      </c>
      <c r="I8" s="41">
        <f t="shared" si="1"/>
        <v>0</v>
      </c>
      <c r="J8" s="42">
        <f t="shared" si="1"/>
        <v>0</v>
      </c>
      <c r="K8" s="256">
        <f t="shared" si="1"/>
        <v>11500</v>
      </c>
      <c r="L8" s="41">
        <f t="shared" si="1"/>
        <v>0</v>
      </c>
      <c r="M8" s="77">
        <f t="shared" si="1"/>
        <v>0</v>
      </c>
      <c r="N8" s="245"/>
      <c r="O8" s="245"/>
      <c r="P8" s="245"/>
    </row>
    <row r="9" spans="1:16" ht="29.25" customHeight="1">
      <c r="A9" s="733" t="s">
        <v>377</v>
      </c>
      <c r="B9" s="73">
        <v>0</v>
      </c>
      <c r="C9" s="37">
        <v>0</v>
      </c>
      <c r="D9" s="38">
        <v>0</v>
      </c>
      <c r="E9" s="37">
        <v>0</v>
      </c>
      <c r="F9" s="37">
        <v>0</v>
      </c>
      <c r="G9" s="37">
        <v>0</v>
      </c>
      <c r="H9" s="73">
        <v>0</v>
      </c>
      <c r="I9" s="37">
        <v>375.3</v>
      </c>
      <c r="J9" s="38">
        <v>375.2</v>
      </c>
      <c r="K9" s="251">
        <f>B9+E9+H9</f>
        <v>0</v>
      </c>
      <c r="L9" s="37">
        <f>C9+F9+I9</f>
        <v>375.3</v>
      </c>
      <c r="M9" s="73">
        <f>D9+G9+J9</f>
        <v>375.2</v>
      </c>
      <c r="N9" s="245"/>
      <c r="O9" s="245"/>
      <c r="P9" s="245"/>
    </row>
    <row r="10" spans="1:16" ht="29.25" customHeight="1">
      <c r="A10" s="255">
        <v>521</v>
      </c>
      <c r="B10" s="75">
        <f aca="true" t="shared" si="2" ref="B10:M10">SUM(B9)</f>
        <v>0</v>
      </c>
      <c r="C10" s="43">
        <f t="shared" si="2"/>
        <v>0</v>
      </c>
      <c r="D10" s="39">
        <f t="shared" si="2"/>
        <v>0</v>
      </c>
      <c r="E10" s="75">
        <f t="shared" si="2"/>
        <v>0</v>
      </c>
      <c r="F10" s="43">
        <f t="shared" si="2"/>
        <v>0</v>
      </c>
      <c r="G10" s="44">
        <f t="shared" si="2"/>
        <v>0</v>
      </c>
      <c r="H10" s="39">
        <f t="shared" si="2"/>
        <v>0</v>
      </c>
      <c r="I10" s="43">
        <f t="shared" si="2"/>
        <v>375.3</v>
      </c>
      <c r="J10" s="44">
        <f t="shared" si="2"/>
        <v>375.2</v>
      </c>
      <c r="K10" s="127">
        <f t="shared" si="2"/>
        <v>0</v>
      </c>
      <c r="L10" s="39">
        <f t="shared" si="2"/>
        <v>375.3</v>
      </c>
      <c r="M10" s="75">
        <f t="shared" si="2"/>
        <v>375.2</v>
      </c>
      <c r="N10" s="245"/>
      <c r="O10" s="245"/>
      <c r="P10" s="245"/>
    </row>
    <row r="11" spans="1:16" ht="29.25" customHeight="1">
      <c r="A11" s="72" t="s">
        <v>132</v>
      </c>
      <c r="B11" s="73">
        <v>0</v>
      </c>
      <c r="C11" s="37">
        <v>0</v>
      </c>
      <c r="D11" s="38">
        <v>0</v>
      </c>
      <c r="E11" s="37">
        <v>0</v>
      </c>
      <c r="F11" s="37">
        <v>0</v>
      </c>
      <c r="G11" s="37">
        <v>0</v>
      </c>
      <c r="H11" s="73">
        <v>0</v>
      </c>
      <c r="I11" s="37">
        <v>0</v>
      </c>
      <c r="J11" s="38">
        <v>0</v>
      </c>
      <c r="K11" s="251">
        <f>B11+E11+H11</f>
        <v>0</v>
      </c>
      <c r="L11" s="37">
        <f>C11+F11+I11</f>
        <v>0</v>
      </c>
      <c r="M11" s="73">
        <f>D11+G11+J11</f>
        <v>0</v>
      </c>
      <c r="N11" s="257"/>
      <c r="O11" s="257"/>
      <c r="P11" s="257"/>
    </row>
    <row r="12" spans="1:16" ht="29.25" customHeight="1" thickBot="1">
      <c r="A12" s="74">
        <v>612</v>
      </c>
      <c r="B12" s="75">
        <f aca="true" t="shared" si="3" ref="B12:M12">SUM(B11)</f>
        <v>0</v>
      </c>
      <c r="C12" s="43">
        <f t="shared" si="3"/>
        <v>0</v>
      </c>
      <c r="D12" s="44">
        <f t="shared" si="3"/>
        <v>0</v>
      </c>
      <c r="E12" s="43">
        <f t="shared" si="3"/>
        <v>0</v>
      </c>
      <c r="F12" s="43">
        <f t="shared" si="3"/>
        <v>0</v>
      </c>
      <c r="G12" s="126">
        <f t="shared" si="3"/>
        <v>0</v>
      </c>
      <c r="H12" s="75">
        <f>SUM(H11)</f>
        <v>0</v>
      </c>
      <c r="I12" s="43">
        <f>SUM(I11)</f>
        <v>0</v>
      </c>
      <c r="J12" s="44">
        <f>SUM(J11)</f>
        <v>0</v>
      </c>
      <c r="K12" s="127">
        <f t="shared" si="3"/>
        <v>0</v>
      </c>
      <c r="L12" s="126">
        <f>SUM(L11)</f>
        <v>0</v>
      </c>
      <c r="M12" s="75">
        <f t="shared" si="3"/>
        <v>0</v>
      </c>
      <c r="N12" s="258"/>
      <c r="O12" s="258"/>
      <c r="P12" s="245"/>
    </row>
    <row r="13" spans="1:16" ht="33.75" customHeight="1">
      <c r="A13" s="259" t="s">
        <v>16</v>
      </c>
      <c r="B13" s="260">
        <f aca="true" t="shared" si="4" ref="B13:J13">SUM(B6,B12,B8)</f>
        <v>12425</v>
      </c>
      <c r="C13" s="260">
        <f t="shared" si="4"/>
        <v>549.7</v>
      </c>
      <c r="D13" s="261">
        <f t="shared" si="4"/>
        <v>361.4</v>
      </c>
      <c r="E13" s="260">
        <f t="shared" si="4"/>
        <v>1000</v>
      </c>
      <c r="F13" s="260">
        <f t="shared" si="4"/>
        <v>19</v>
      </c>
      <c r="G13" s="261">
        <f t="shared" si="4"/>
        <v>0</v>
      </c>
      <c r="H13" s="260">
        <f t="shared" si="4"/>
        <v>0</v>
      </c>
      <c r="I13" s="260">
        <f t="shared" si="4"/>
        <v>0</v>
      </c>
      <c r="J13" s="261">
        <f t="shared" si="4"/>
        <v>0</v>
      </c>
      <c r="K13" s="262">
        <f>K6+K8+K10+K12</f>
        <v>13425</v>
      </c>
      <c r="L13" s="261">
        <f>L6+L8+L10+L12</f>
        <v>944</v>
      </c>
      <c r="M13" s="260">
        <f>M6+M8+M10+M12</f>
        <v>736.5999999999999</v>
      </c>
      <c r="N13" s="257"/>
      <c r="O13" s="257"/>
      <c r="P13" s="257"/>
    </row>
    <row r="14" spans="1:16" ht="24.75" customHeight="1">
      <c r="A14" s="263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90"/>
      <c r="O14" s="90"/>
      <c r="P14" s="90"/>
    </row>
    <row r="15" spans="1:10" ht="24.75" customHeight="1">
      <c r="A15" s="776" t="s">
        <v>481</v>
      </c>
      <c r="B15" s="772" t="s">
        <v>106</v>
      </c>
      <c r="C15" s="773"/>
      <c r="D15" s="853"/>
      <c r="E15" s="766" t="s">
        <v>4</v>
      </c>
      <c r="F15" s="854"/>
      <c r="G15" s="855"/>
      <c r="H15" s="264"/>
      <c r="I15" s="264"/>
      <c r="J15" s="264"/>
    </row>
    <row r="16" spans="1:10" ht="24.75" customHeight="1">
      <c r="A16" s="851"/>
      <c r="B16" s="774" t="s">
        <v>369</v>
      </c>
      <c r="C16" s="859"/>
      <c r="D16" s="860"/>
      <c r="E16" s="856"/>
      <c r="F16" s="857"/>
      <c r="G16" s="858"/>
      <c r="H16" s="264"/>
      <c r="I16" s="264"/>
      <c r="J16" s="264"/>
    </row>
    <row r="17" spans="1:10" ht="24.75" customHeight="1">
      <c r="A17" s="852"/>
      <c r="B17" s="13" t="s">
        <v>5</v>
      </c>
      <c r="C17" s="13" t="s">
        <v>6</v>
      </c>
      <c r="D17" s="137" t="s">
        <v>0</v>
      </c>
      <c r="E17" s="147" t="s">
        <v>5</v>
      </c>
      <c r="F17" s="148" t="s">
        <v>6</v>
      </c>
      <c r="G17" s="149" t="s">
        <v>0</v>
      </c>
      <c r="H17" s="264"/>
      <c r="I17" s="264"/>
      <c r="J17" s="264"/>
    </row>
    <row r="18" spans="1:10" ht="29.25" customHeight="1">
      <c r="A18" s="150" t="s">
        <v>132</v>
      </c>
      <c r="B18" s="10">
        <v>300</v>
      </c>
      <c r="C18" s="10">
        <v>300</v>
      </c>
      <c r="D18" s="23">
        <v>226.1</v>
      </c>
      <c r="E18" s="151">
        <f aca="true" t="shared" si="5" ref="E18:G19">B18</f>
        <v>300</v>
      </c>
      <c r="F18" s="266">
        <f t="shared" si="5"/>
        <v>300</v>
      </c>
      <c r="G18" s="152">
        <f t="shared" si="5"/>
        <v>226.1</v>
      </c>
      <c r="H18" s="264"/>
      <c r="I18" s="264"/>
      <c r="J18" s="264"/>
    </row>
    <row r="19" spans="1:10" ht="29.25" customHeight="1" thickBot="1">
      <c r="A19" s="154">
        <v>612</v>
      </c>
      <c r="B19" s="75">
        <f>SUM(B18)</f>
        <v>300</v>
      </c>
      <c r="C19" s="43">
        <f>SUM(C18)</f>
        <v>300</v>
      </c>
      <c r="D19" s="128">
        <f>SUM(D18)</f>
        <v>226.1</v>
      </c>
      <c r="E19" s="267">
        <f t="shared" si="5"/>
        <v>300</v>
      </c>
      <c r="F19" s="268">
        <f t="shared" si="5"/>
        <v>300</v>
      </c>
      <c r="G19" s="269">
        <f t="shared" si="5"/>
        <v>226.1</v>
      </c>
      <c r="H19" s="264"/>
      <c r="I19" s="264"/>
      <c r="J19" s="264"/>
    </row>
    <row r="20" spans="1:10" ht="33.75" customHeight="1">
      <c r="A20" s="157" t="s">
        <v>20</v>
      </c>
      <c r="B20" s="158">
        <f aca="true" t="shared" si="6" ref="B20:G20">B19</f>
        <v>300</v>
      </c>
      <c r="C20" s="158">
        <f t="shared" si="6"/>
        <v>300</v>
      </c>
      <c r="D20" s="158">
        <f t="shared" si="6"/>
        <v>226.1</v>
      </c>
      <c r="E20" s="185">
        <f t="shared" si="6"/>
        <v>300</v>
      </c>
      <c r="F20" s="158">
        <f t="shared" si="6"/>
        <v>300</v>
      </c>
      <c r="G20" s="270">
        <f t="shared" si="6"/>
        <v>226.1</v>
      </c>
      <c r="H20" s="264"/>
      <c r="I20" s="264"/>
      <c r="J20" s="264"/>
    </row>
  </sheetData>
  <sheetProtection password="CF7A" sheet="1"/>
  <mergeCells count="15">
    <mergeCell ref="A1:K1"/>
    <mergeCell ref="A15:A17"/>
    <mergeCell ref="B15:D15"/>
    <mergeCell ref="E15:G16"/>
    <mergeCell ref="B16:D16"/>
    <mergeCell ref="O1:P1"/>
    <mergeCell ref="A2:A4"/>
    <mergeCell ref="B2:D2"/>
    <mergeCell ref="B3:D3"/>
    <mergeCell ref="E2:G2"/>
    <mergeCell ref="K2:M3"/>
    <mergeCell ref="E3:G3"/>
    <mergeCell ref="L1:M1"/>
    <mergeCell ref="H2:J2"/>
    <mergeCell ref="H3:J3"/>
  </mergeCells>
  <printOptions horizontalCentered="1"/>
  <pageMargins left="0.17" right="0.17" top="0.63" bottom="0.1968503937007874" header="0.31496062992125984" footer="0.31496062992125984"/>
  <pageSetup horizontalDpi="300" verticalDpi="300" orientation="portrait" paperSize="9" scale="68" r:id="rId1"/>
  <headerFooter alignWithMargins="0">
    <oddFooter>&amp;L&amp;"Times New Roman CE,Obyčejné"&amp;8Rozbor za r.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9" sqref="E19"/>
    </sheetView>
  </sheetViews>
  <sheetFormatPr defaultColWidth="9.00390625" defaultRowHeight="12.75"/>
  <cols>
    <col min="1" max="1" width="37.375" style="188" customWidth="1"/>
    <col min="2" max="3" width="6.00390625" style="188" customWidth="1"/>
    <col min="4" max="4" width="6.125" style="188" customWidth="1"/>
    <col min="5" max="6" width="7.75390625" style="188" customWidth="1"/>
    <col min="7" max="7" width="7.875" style="188" customWidth="1"/>
    <col min="8" max="11" width="5.125" style="188" customWidth="1"/>
    <col min="12" max="16" width="6.00390625" style="188" customWidth="1"/>
    <col min="17" max="17" width="5.125" style="188" customWidth="1"/>
    <col min="18" max="19" width="7.875" style="188" customWidth="1"/>
    <col min="20" max="20" width="5.125" style="188" customWidth="1"/>
    <col min="21" max="21" width="6.00390625" style="188" customWidth="1"/>
    <col min="22" max="22" width="6.125" style="188" customWidth="1"/>
    <col min="23" max="25" width="7.875" style="188" customWidth="1"/>
    <col min="26" max="16384" width="9.125" style="188" customWidth="1"/>
  </cols>
  <sheetData>
    <row r="1" spans="1:28" ht="43.5" customHeight="1">
      <c r="A1" s="849" t="s">
        <v>477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272" t="s">
        <v>262</v>
      </c>
    </row>
    <row r="2" spans="1:28" s="170" customFormat="1" ht="21.75" customHeight="1">
      <c r="A2" s="776" t="s">
        <v>209</v>
      </c>
      <c r="B2" s="772" t="s">
        <v>21</v>
      </c>
      <c r="C2" s="773"/>
      <c r="D2" s="868"/>
      <c r="E2" s="772" t="s">
        <v>22</v>
      </c>
      <c r="F2" s="773"/>
      <c r="G2" s="868"/>
      <c r="H2" s="772" t="s">
        <v>198</v>
      </c>
      <c r="I2" s="773"/>
      <c r="J2" s="868"/>
      <c r="K2" s="772" t="s">
        <v>192</v>
      </c>
      <c r="L2" s="773"/>
      <c r="M2" s="868"/>
      <c r="N2" s="772" t="s">
        <v>438</v>
      </c>
      <c r="O2" s="773"/>
      <c r="P2" s="868"/>
      <c r="Q2" s="772" t="s">
        <v>164</v>
      </c>
      <c r="R2" s="773"/>
      <c r="S2" s="868"/>
      <c r="T2" s="772" t="s">
        <v>143</v>
      </c>
      <c r="U2" s="773"/>
      <c r="V2" s="773"/>
      <c r="W2" s="772" t="s">
        <v>296</v>
      </c>
      <c r="X2" s="773"/>
      <c r="Y2" s="773"/>
      <c r="Z2" s="766" t="s">
        <v>23</v>
      </c>
      <c r="AA2" s="854"/>
      <c r="AB2" s="855"/>
    </row>
    <row r="3" spans="1:28" s="170" customFormat="1" ht="30" customHeight="1">
      <c r="A3" s="865"/>
      <c r="B3" s="774" t="s">
        <v>24</v>
      </c>
      <c r="C3" s="859"/>
      <c r="D3" s="867"/>
      <c r="E3" s="774" t="s">
        <v>25</v>
      </c>
      <c r="F3" s="859"/>
      <c r="G3" s="867"/>
      <c r="H3" s="862" t="s">
        <v>199</v>
      </c>
      <c r="I3" s="863"/>
      <c r="J3" s="864"/>
      <c r="K3" s="774" t="s">
        <v>193</v>
      </c>
      <c r="L3" s="859"/>
      <c r="M3" s="867"/>
      <c r="N3" s="774" t="s">
        <v>439</v>
      </c>
      <c r="O3" s="859"/>
      <c r="P3" s="867"/>
      <c r="Q3" s="862" t="s">
        <v>233</v>
      </c>
      <c r="R3" s="863"/>
      <c r="S3" s="864"/>
      <c r="T3" s="862" t="s">
        <v>144</v>
      </c>
      <c r="U3" s="863"/>
      <c r="V3" s="863"/>
      <c r="W3" s="862" t="s">
        <v>297</v>
      </c>
      <c r="X3" s="863"/>
      <c r="Y3" s="869"/>
      <c r="Z3" s="856"/>
      <c r="AA3" s="857"/>
      <c r="AB3" s="858"/>
    </row>
    <row r="4" spans="1:28" s="170" customFormat="1" ht="21" customHeight="1">
      <c r="A4" s="866"/>
      <c r="B4" s="148" t="s">
        <v>5</v>
      </c>
      <c r="C4" s="84" t="s">
        <v>6</v>
      </c>
      <c r="D4" s="148" t="s">
        <v>0</v>
      </c>
      <c r="E4" s="148" t="s">
        <v>5</v>
      </c>
      <c r="F4" s="84" t="s">
        <v>6</v>
      </c>
      <c r="G4" s="148" t="s">
        <v>0</v>
      </c>
      <c r="H4" s="148" t="s">
        <v>5</v>
      </c>
      <c r="I4" s="84" t="s">
        <v>6</v>
      </c>
      <c r="J4" s="148" t="s">
        <v>0</v>
      </c>
      <c r="K4" s="148" t="s">
        <v>5</v>
      </c>
      <c r="L4" s="148" t="s">
        <v>6</v>
      </c>
      <c r="M4" s="148" t="s">
        <v>0</v>
      </c>
      <c r="N4" s="148" t="s">
        <v>5</v>
      </c>
      <c r="O4" s="148" t="s">
        <v>6</v>
      </c>
      <c r="P4" s="148" t="s">
        <v>0</v>
      </c>
      <c r="Q4" s="148" t="s">
        <v>5</v>
      </c>
      <c r="R4" s="148" t="s">
        <v>6</v>
      </c>
      <c r="S4" s="148" t="s">
        <v>0</v>
      </c>
      <c r="T4" s="148" t="s">
        <v>5</v>
      </c>
      <c r="U4" s="84" t="s">
        <v>6</v>
      </c>
      <c r="V4" s="13" t="s">
        <v>0</v>
      </c>
      <c r="W4" s="148" t="s">
        <v>5</v>
      </c>
      <c r="X4" s="84" t="s">
        <v>6</v>
      </c>
      <c r="Y4" s="13" t="s">
        <v>0</v>
      </c>
      <c r="Z4" s="273" t="s">
        <v>26</v>
      </c>
      <c r="AA4" s="84" t="s">
        <v>6</v>
      </c>
      <c r="AB4" s="84" t="s">
        <v>0</v>
      </c>
    </row>
    <row r="5" spans="1:28" s="170" customFormat="1" ht="23.25" customHeight="1">
      <c r="A5" s="274" t="s">
        <v>27</v>
      </c>
      <c r="B5" s="3">
        <v>0</v>
      </c>
      <c r="C5" s="3">
        <v>0</v>
      </c>
      <c r="D5" s="3">
        <v>0</v>
      </c>
      <c r="E5" s="3">
        <v>1100</v>
      </c>
      <c r="F5" s="3">
        <v>1633.5</v>
      </c>
      <c r="G5" s="3">
        <v>1633.4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20">
        <v>0</v>
      </c>
      <c r="W5" s="19">
        <v>0</v>
      </c>
      <c r="X5" s="19">
        <v>0</v>
      </c>
      <c r="Y5" s="20">
        <v>0</v>
      </c>
      <c r="Z5" s="193">
        <f>B5+E5+H5+K5+Q5+T5+W5</f>
        <v>1100</v>
      </c>
      <c r="AA5" s="3">
        <f>C5+F5+I5+L5+R5+U5+X5</f>
        <v>1633.5</v>
      </c>
      <c r="AB5" s="3">
        <f>D5+G5+J5+M5+S5+V5+Y5</f>
        <v>1633.4</v>
      </c>
    </row>
    <row r="6" spans="1:31" s="170" customFormat="1" ht="23.25" customHeight="1">
      <c r="A6" s="275">
        <v>513</v>
      </c>
      <c r="B6" s="8">
        <f aca="true" t="shared" si="0" ref="B6:Y6">SUM(B5)</f>
        <v>0</v>
      </c>
      <c r="C6" s="8">
        <f t="shared" si="0"/>
        <v>0</v>
      </c>
      <c r="D6" s="8">
        <f t="shared" si="0"/>
        <v>0</v>
      </c>
      <c r="E6" s="8">
        <f t="shared" si="0"/>
        <v>1100</v>
      </c>
      <c r="F6" s="8">
        <f t="shared" si="0"/>
        <v>1633.5</v>
      </c>
      <c r="G6" s="8">
        <f t="shared" si="0"/>
        <v>1633.4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276">
        <f>SUM(Z5:Z5)</f>
        <v>1100</v>
      </c>
      <c r="AA6" s="205">
        <f>SUM(AA5:AA5)</f>
        <v>1633.5</v>
      </c>
      <c r="AB6" s="205">
        <f>SUM(AB5:AB5)</f>
        <v>1633.4</v>
      </c>
      <c r="AE6" s="190"/>
    </row>
    <row r="7" spans="1:31" s="170" customFormat="1" ht="23.25" customHeight="1">
      <c r="A7" s="277" t="s">
        <v>18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278">
        <v>0</v>
      </c>
      <c r="W7" s="18">
        <v>513</v>
      </c>
      <c r="X7" s="18">
        <v>585</v>
      </c>
      <c r="Y7" s="278">
        <v>585</v>
      </c>
      <c r="Z7" s="193">
        <f aca="true" t="shared" si="1" ref="Z7:AB10">B7+E7+H7+K7+Q7+T7+W7</f>
        <v>513</v>
      </c>
      <c r="AA7" s="3">
        <f t="shared" si="1"/>
        <v>585</v>
      </c>
      <c r="AB7" s="3">
        <f t="shared" si="1"/>
        <v>585</v>
      </c>
      <c r="AE7" s="190"/>
    </row>
    <row r="8" spans="1:28" s="170" customFormat="1" ht="23.25" customHeight="1">
      <c r="A8" s="274" t="s">
        <v>30</v>
      </c>
      <c r="B8" s="3">
        <v>0</v>
      </c>
      <c r="C8" s="3">
        <v>0</v>
      </c>
      <c r="D8" s="3">
        <v>0</v>
      </c>
      <c r="E8" s="3">
        <v>100</v>
      </c>
      <c r="F8" s="3">
        <v>100</v>
      </c>
      <c r="G8" s="3">
        <v>99.1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4">
        <v>0</v>
      </c>
      <c r="W8" s="3">
        <v>0</v>
      </c>
      <c r="X8" s="3">
        <v>0</v>
      </c>
      <c r="Y8" s="4">
        <v>0</v>
      </c>
      <c r="Z8" s="193">
        <f t="shared" si="1"/>
        <v>100</v>
      </c>
      <c r="AA8" s="3">
        <f t="shared" si="1"/>
        <v>100</v>
      </c>
      <c r="AB8" s="3">
        <f t="shared" si="1"/>
        <v>99.1</v>
      </c>
    </row>
    <row r="9" spans="1:28" s="170" customFormat="1" ht="23.25" customHeight="1">
      <c r="A9" s="274" t="s">
        <v>31</v>
      </c>
      <c r="B9" s="3">
        <v>40</v>
      </c>
      <c r="C9" s="3">
        <v>40</v>
      </c>
      <c r="D9" s="3">
        <v>39.9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4">
        <v>0</v>
      </c>
      <c r="W9" s="3">
        <v>0</v>
      </c>
      <c r="X9" s="3">
        <v>0</v>
      </c>
      <c r="Y9" s="4">
        <v>0</v>
      </c>
      <c r="Z9" s="193">
        <f t="shared" si="1"/>
        <v>40</v>
      </c>
      <c r="AA9" s="3">
        <f t="shared" si="1"/>
        <v>40</v>
      </c>
      <c r="AB9" s="3">
        <f t="shared" si="1"/>
        <v>39.9</v>
      </c>
    </row>
    <row r="10" spans="1:28" s="170" customFormat="1" ht="23.25" customHeight="1">
      <c r="A10" s="279" t="s">
        <v>32</v>
      </c>
      <c r="B10" s="280">
        <v>165</v>
      </c>
      <c r="C10" s="280">
        <v>182.3</v>
      </c>
      <c r="D10" s="280">
        <v>181.9</v>
      </c>
      <c r="E10" s="280">
        <v>825</v>
      </c>
      <c r="F10" s="280">
        <v>472.4</v>
      </c>
      <c r="G10" s="280">
        <v>470.2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v>0</v>
      </c>
      <c r="U10" s="280">
        <v>0</v>
      </c>
      <c r="V10" s="281">
        <v>0</v>
      </c>
      <c r="W10" s="280">
        <v>767</v>
      </c>
      <c r="X10" s="280">
        <v>1339.7</v>
      </c>
      <c r="Y10" s="281">
        <v>1339.6</v>
      </c>
      <c r="Z10" s="193">
        <f t="shared" si="1"/>
        <v>1757</v>
      </c>
      <c r="AA10" s="3">
        <f t="shared" si="1"/>
        <v>1994.4</v>
      </c>
      <c r="AB10" s="3">
        <f t="shared" si="1"/>
        <v>1991.6999999999998</v>
      </c>
    </row>
    <row r="11" spans="1:28" s="170" customFormat="1" ht="23.25" customHeight="1">
      <c r="A11" s="275">
        <v>516</v>
      </c>
      <c r="B11" s="8">
        <f>SUM(B7:B10)</f>
        <v>205</v>
      </c>
      <c r="C11" s="8">
        <f aca="true" t="shared" si="2" ref="C11:Y11">SUM(C7:C10)</f>
        <v>222.3</v>
      </c>
      <c r="D11" s="8">
        <f t="shared" si="2"/>
        <v>221.8</v>
      </c>
      <c r="E11" s="8">
        <f t="shared" si="2"/>
        <v>925</v>
      </c>
      <c r="F11" s="8">
        <f t="shared" si="2"/>
        <v>572.4</v>
      </c>
      <c r="G11" s="8">
        <f t="shared" si="2"/>
        <v>569.3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>SUM(N7:N10)</f>
        <v>0</v>
      </c>
      <c r="O11" s="8">
        <f>SUM(O7:O10)</f>
        <v>0</v>
      </c>
      <c r="P11" s="8">
        <f>SUM(P7:P10)</f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0</v>
      </c>
      <c r="V11" s="8">
        <f t="shared" si="2"/>
        <v>0</v>
      </c>
      <c r="W11" s="8">
        <f t="shared" si="2"/>
        <v>1280</v>
      </c>
      <c r="X11" s="8">
        <f t="shared" si="2"/>
        <v>1924.7</v>
      </c>
      <c r="Y11" s="9">
        <f t="shared" si="2"/>
        <v>1924.6</v>
      </c>
      <c r="Z11" s="276">
        <f>SUM(Z7:Z10)</f>
        <v>2410</v>
      </c>
      <c r="AA11" s="205">
        <f>SUM(AA7:AA10)</f>
        <v>2719.4</v>
      </c>
      <c r="AB11" s="205">
        <f>SUM(AB7:AB10)</f>
        <v>2715.7</v>
      </c>
    </row>
    <row r="12" spans="1:28" s="170" customFormat="1" ht="23.25" customHeight="1">
      <c r="A12" s="282" t="s">
        <v>34</v>
      </c>
      <c r="B12" s="19">
        <v>0</v>
      </c>
      <c r="C12" s="19">
        <v>0</v>
      </c>
      <c r="D12" s="19">
        <v>0</v>
      </c>
      <c r="E12" s="19">
        <v>300</v>
      </c>
      <c r="F12" s="19">
        <v>178</v>
      </c>
      <c r="G12" s="19">
        <v>177.9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20">
        <v>0</v>
      </c>
      <c r="W12" s="19">
        <v>0</v>
      </c>
      <c r="X12" s="19">
        <v>0</v>
      </c>
      <c r="Y12" s="20">
        <v>0</v>
      </c>
      <c r="Z12" s="193">
        <f aca="true" t="shared" si="3" ref="Z12:AB14">B12+E12+H12+K12+Q12+T12+W12</f>
        <v>300</v>
      </c>
      <c r="AA12" s="3">
        <f t="shared" si="3"/>
        <v>178</v>
      </c>
      <c r="AB12" s="3">
        <f t="shared" si="3"/>
        <v>177.9</v>
      </c>
    </row>
    <row r="13" spans="1:28" s="170" customFormat="1" ht="23.25" customHeight="1">
      <c r="A13" s="274" t="s">
        <v>35</v>
      </c>
      <c r="B13" s="3">
        <v>30</v>
      </c>
      <c r="C13" s="3">
        <v>0</v>
      </c>
      <c r="D13" s="3">
        <v>0</v>
      </c>
      <c r="E13" s="3">
        <v>30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4">
        <v>0</v>
      </c>
      <c r="W13" s="3">
        <v>0</v>
      </c>
      <c r="X13" s="3">
        <v>0</v>
      </c>
      <c r="Y13" s="4">
        <v>0</v>
      </c>
      <c r="Z13" s="193">
        <f t="shared" si="3"/>
        <v>60</v>
      </c>
      <c r="AA13" s="3">
        <f t="shared" si="3"/>
        <v>0</v>
      </c>
      <c r="AB13" s="3">
        <f t="shared" si="3"/>
        <v>0</v>
      </c>
    </row>
    <row r="14" spans="1:28" s="170" customFormat="1" ht="23.25" customHeight="1">
      <c r="A14" s="274" t="s">
        <v>83</v>
      </c>
      <c r="B14" s="3">
        <v>0</v>
      </c>
      <c r="C14" s="3">
        <v>0</v>
      </c>
      <c r="D14" s="3">
        <v>0</v>
      </c>
      <c r="E14" s="3">
        <v>25</v>
      </c>
      <c r="F14" s="3">
        <v>3.7</v>
      </c>
      <c r="G14" s="3">
        <v>3.7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4">
        <v>0</v>
      </c>
      <c r="W14" s="3">
        <v>300</v>
      </c>
      <c r="X14" s="3">
        <v>300</v>
      </c>
      <c r="Y14" s="4">
        <v>300</v>
      </c>
      <c r="Z14" s="193">
        <f t="shared" si="3"/>
        <v>325</v>
      </c>
      <c r="AA14" s="3">
        <f t="shared" si="3"/>
        <v>303.7</v>
      </c>
      <c r="AB14" s="3">
        <f t="shared" si="3"/>
        <v>303.7</v>
      </c>
    </row>
    <row r="15" spans="1:28" s="170" customFormat="1" ht="23.25" customHeight="1">
      <c r="A15" s="275">
        <v>517</v>
      </c>
      <c r="B15" s="8">
        <f aca="true" t="shared" si="4" ref="B15:W15">SUM(B12,B13,B14)</f>
        <v>30</v>
      </c>
      <c r="C15" s="8">
        <f t="shared" si="4"/>
        <v>0</v>
      </c>
      <c r="D15" s="8">
        <f t="shared" si="4"/>
        <v>0</v>
      </c>
      <c r="E15" s="8">
        <f t="shared" si="4"/>
        <v>355</v>
      </c>
      <c r="F15" s="8">
        <f t="shared" si="4"/>
        <v>181.7</v>
      </c>
      <c r="G15" s="8">
        <f t="shared" si="4"/>
        <v>181.6</v>
      </c>
      <c r="H15" s="8">
        <f t="shared" si="4"/>
        <v>0</v>
      </c>
      <c r="I15" s="8">
        <f t="shared" si="4"/>
        <v>0</v>
      </c>
      <c r="J15" s="8">
        <f t="shared" si="4"/>
        <v>0</v>
      </c>
      <c r="K15" s="8">
        <f t="shared" si="4"/>
        <v>0</v>
      </c>
      <c r="L15" s="8">
        <f t="shared" si="4"/>
        <v>0</v>
      </c>
      <c r="M15" s="8">
        <f t="shared" si="4"/>
        <v>0</v>
      </c>
      <c r="N15" s="8">
        <f t="shared" si="4"/>
        <v>0</v>
      </c>
      <c r="O15" s="8">
        <f t="shared" si="4"/>
        <v>0</v>
      </c>
      <c r="P15" s="8">
        <f t="shared" si="4"/>
        <v>0</v>
      </c>
      <c r="Q15" s="8">
        <f t="shared" si="4"/>
        <v>0</v>
      </c>
      <c r="R15" s="8">
        <f t="shared" si="4"/>
        <v>0</v>
      </c>
      <c r="S15" s="8">
        <f t="shared" si="4"/>
        <v>0</v>
      </c>
      <c r="T15" s="8">
        <f t="shared" si="4"/>
        <v>0</v>
      </c>
      <c r="U15" s="8">
        <f t="shared" si="4"/>
        <v>0</v>
      </c>
      <c r="V15" s="8">
        <f t="shared" si="4"/>
        <v>0</v>
      </c>
      <c r="W15" s="8">
        <f t="shared" si="4"/>
        <v>300</v>
      </c>
      <c r="X15" s="8">
        <f>SUM(X12,X13,X14)</f>
        <v>300</v>
      </c>
      <c r="Y15" s="8">
        <f>SUM(Y12,Y13,Y14)</f>
        <v>300</v>
      </c>
      <c r="Z15" s="276">
        <f>SUM(Z12:Z14)</f>
        <v>685</v>
      </c>
      <c r="AA15" s="205">
        <f>SUM(AA12:AA14)</f>
        <v>481.7</v>
      </c>
      <c r="AB15" s="205">
        <f>SUM(AB12:AB14)</f>
        <v>481.6</v>
      </c>
    </row>
    <row r="16" spans="1:28" s="170" customFormat="1" ht="23.25" customHeight="1">
      <c r="A16" s="277" t="s">
        <v>174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2</v>
      </c>
      <c r="P16" s="18">
        <v>3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210</v>
      </c>
      <c r="X16" s="131">
        <v>123</v>
      </c>
      <c r="Y16" s="131">
        <v>123</v>
      </c>
      <c r="Z16" s="193">
        <f>B16+E16+H16+K16+Q16+T16+W16</f>
        <v>210</v>
      </c>
      <c r="AA16" s="3">
        <f>C16+F16+I16+L16+R16+U16+X16</f>
        <v>123</v>
      </c>
      <c r="AB16" s="3">
        <f>D16+G16+J16+M16+S16+V16+Y16</f>
        <v>123</v>
      </c>
    </row>
    <row r="17" spans="1:28" s="170" customFormat="1" ht="23.25" customHeight="1">
      <c r="A17" s="275">
        <v>519</v>
      </c>
      <c r="B17" s="8">
        <f>SUM(B16)</f>
        <v>0</v>
      </c>
      <c r="C17" s="8">
        <f aca="true" t="shared" si="5" ref="C17:AB17">SUM(C16)</f>
        <v>0</v>
      </c>
      <c r="D17" s="8">
        <f t="shared" si="5"/>
        <v>0</v>
      </c>
      <c r="E17" s="8">
        <f t="shared" si="5"/>
        <v>0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0</v>
      </c>
      <c r="N17" s="8">
        <f>SUM(N16)</f>
        <v>1</v>
      </c>
      <c r="O17" s="8">
        <f>SUM(O16)</f>
        <v>2</v>
      </c>
      <c r="P17" s="8">
        <f>SUM(P16)</f>
        <v>3</v>
      </c>
      <c r="Q17" s="8">
        <f t="shared" si="5"/>
        <v>0</v>
      </c>
      <c r="R17" s="8">
        <f t="shared" si="5"/>
        <v>0</v>
      </c>
      <c r="S17" s="8">
        <f t="shared" si="5"/>
        <v>0</v>
      </c>
      <c r="T17" s="8">
        <f t="shared" si="5"/>
        <v>0</v>
      </c>
      <c r="U17" s="8">
        <f t="shared" si="5"/>
        <v>0</v>
      </c>
      <c r="V17" s="8">
        <f t="shared" si="5"/>
        <v>0</v>
      </c>
      <c r="W17" s="8">
        <f t="shared" si="5"/>
        <v>210</v>
      </c>
      <c r="X17" s="8">
        <f t="shared" si="5"/>
        <v>123</v>
      </c>
      <c r="Y17" s="9">
        <f t="shared" si="5"/>
        <v>123</v>
      </c>
      <c r="Z17" s="169">
        <f t="shared" si="5"/>
        <v>210</v>
      </c>
      <c r="AA17" s="8">
        <f t="shared" si="5"/>
        <v>123</v>
      </c>
      <c r="AB17" s="8">
        <f t="shared" si="5"/>
        <v>123</v>
      </c>
    </row>
    <row r="18" spans="1:28" s="170" customFormat="1" ht="23.25" customHeight="1">
      <c r="A18" s="283" t="s">
        <v>445</v>
      </c>
      <c r="B18" s="3">
        <v>0</v>
      </c>
      <c r="C18" s="3">
        <v>50</v>
      </c>
      <c r="D18" s="3">
        <v>50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0">
        <v>0</v>
      </c>
      <c r="R18" s="20">
        <v>854</v>
      </c>
      <c r="S18" s="20">
        <v>854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193">
        <f aca="true" t="shared" si="6" ref="Z18:AB19">B18+E18+H18+K18+Q18+T18+W18</f>
        <v>0</v>
      </c>
      <c r="AA18" s="3">
        <f t="shared" si="6"/>
        <v>904</v>
      </c>
      <c r="AB18" s="3">
        <f t="shared" si="6"/>
        <v>904</v>
      </c>
    </row>
    <row r="19" spans="1:28" s="170" customFormat="1" ht="23.25" customHeight="1">
      <c r="A19" s="283" t="s">
        <v>443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175</v>
      </c>
      <c r="V19" s="20">
        <v>175</v>
      </c>
      <c r="W19" s="20">
        <v>0</v>
      </c>
      <c r="X19" s="20">
        <v>0</v>
      </c>
      <c r="Y19" s="20">
        <v>0</v>
      </c>
      <c r="Z19" s="193">
        <f t="shared" si="6"/>
        <v>0</v>
      </c>
      <c r="AA19" s="3">
        <f t="shared" si="6"/>
        <v>175</v>
      </c>
      <c r="AB19" s="3">
        <f t="shared" si="6"/>
        <v>175</v>
      </c>
    </row>
    <row r="20" spans="1:28" s="170" customFormat="1" ht="23.25" customHeight="1">
      <c r="A20" s="275">
        <v>521</v>
      </c>
      <c r="B20" s="8">
        <f>SUM(B18:B19)</f>
        <v>0</v>
      </c>
      <c r="C20" s="8">
        <f aca="true" t="shared" si="7" ref="C20:M20">SUM(C18:C19)</f>
        <v>50</v>
      </c>
      <c r="D20" s="8">
        <f t="shared" si="7"/>
        <v>50</v>
      </c>
      <c r="E20" s="8">
        <f t="shared" si="7"/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8">
        <f t="shared" si="7"/>
        <v>0</v>
      </c>
      <c r="M20" s="8">
        <f t="shared" si="7"/>
        <v>0</v>
      </c>
      <c r="N20" s="8">
        <f>SUM(N18:N19)</f>
        <v>0</v>
      </c>
      <c r="O20" s="8">
        <f>SUM(O18:O19)</f>
        <v>0</v>
      </c>
      <c r="P20" s="8">
        <f>SUM(P18:P19)</f>
        <v>0</v>
      </c>
      <c r="Q20" s="8">
        <f aca="true" t="shared" si="8" ref="Q20:V20">SUM(Q18:Q19)</f>
        <v>0</v>
      </c>
      <c r="R20" s="8">
        <f t="shared" si="8"/>
        <v>854</v>
      </c>
      <c r="S20" s="8">
        <f t="shared" si="8"/>
        <v>854</v>
      </c>
      <c r="T20" s="8">
        <f t="shared" si="8"/>
        <v>0</v>
      </c>
      <c r="U20" s="8">
        <f t="shared" si="8"/>
        <v>175</v>
      </c>
      <c r="V20" s="9">
        <f t="shared" si="8"/>
        <v>175</v>
      </c>
      <c r="W20" s="8">
        <f aca="true" t="shared" si="9" ref="W20:AB20">SUM(W18:W19)</f>
        <v>0</v>
      </c>
      <c r="X20" s="8">
        <f t="shared" si="9"/>
        <v>0</v>
      </c>
      <c r="Y20" s="9">
        <f t="shared" si="9"/>
        <v>0</v>
      </c>
      <c r="Z20" s="276">
        <f t="shared" si="9"/>
        <v>0</v>
      </c>
      <c r="AA20" s="205">
        <f t="shared" si="9"/>
        <v>1079</v>
      </c>
      <c r="AB20" s="205">
        <f t="shared" si="9"/>
        <v>1079</v>
      </c>
    </row>
    <row r="21" spans="1:28" s="170" customFormat="1" ht="23.25" customHeight="1">
      <c r="A21" s="277" t="s">
        <v>440</v>
      </c>
      <c r="B21" s="8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8">
        <v>0</v>
      </c>
      <c r="O21" s="18">
        <v>25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278">
        <v>0</v>
      </c>
      <c r="W21" s="18">
        <v>0</v>
      </c>
      <c r="X21" s="18">
        <v>0</v>
      </c>
      <c r="Y21" s="278">
        <v>0</v>
      </c>
      <c r="Z21" s="193">
        <f aca="true" t="shared" si="10" ref="Z21:AB22">B21+E21+H21+K21+N21+Q21+T21+W21</f>
        <v>0</v>
      </c>
      <c r="AA21" s="3">
        <f t="shared" si="10"/>
        <v>25</v>
      </c>
      <c r="AB21" s="3">
        <f t="shared" si="10"/>
        <v>0</v>
      </c>
    </row>
    <row r="22" spans="1:28" s="170" customFormat="1" ht="23.25" customHeight="1">
      <c r="A22" s="284" t="s">
        <v>446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1346</v>
      </c>
      <c r="S22" s="3">
        <v>1346</v>
      </c>
      <c r="T22" s="3">
        <v>0</v>
      </c>
      <c r="U22" s="3">
        <v>0</v>
      </c>
      <c r="V22" s="4">
        <v>0</v>
      </c>
      <c r="W22" s="3">
        <v>0</v>
      </c>
      <c r="X22" s="3">
        <v>50</v>
      </c>
      <c r="Y22" s="4">
        <v>50</v>
      </c>
      <c r="Z22" s="193">
        <f t="shared" si="10"/>
        <v>0</v>
      </c>
      <c r="AA22" s="3">
        <f t="shared" si="10"/>
        <v>1396</v>
      </c>
      <c r="AB22" s="3">
        <f t="shared" si="10"/>
        <v>1396</v>
      </c>
    </row>
    <row r="23" spans="1:28" s="170" customFormat="1" ht="23.25" customHeight="1">
      <c r="A23" s="284" t="s">
        <v>441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60</v>
      </c>
      <c r="S23" s="3">
        <v>60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4">
        <v>0</v>
      </c>
      <c r="Z23" s="193">
        <f aca="true" t="shared" si="11" ref="Z23:AB24">B23+E23+H23+K23+Q23+T23+W23</f>
        <v>0</v>
      </c>
      <c r="AA23" s="3">
        <f t="shared" si="11"/>
        <v>60</v>
      </c>
      <c r="AB23" s="3">
        <f t="shared" si="11"/>
        <v>60</v>
      </c>
    </row>
    <row r="24" spans="1:28" s="190" customFormat="1" ht="23.25" customHeight="1">
      <c r="A24" s="279" t="s">
        <v>442</v>
      </c>
      <c r="B24" s="3">
        <v>0</v>
      </c>
      <c r="C24" s="3">
        <v>0</v>
      </c>
      <c r="D24" s="3">
        <v>0</v>
      </c>
      <c r="E24" s="280">
        <v>3550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10</v>
      </c>
      <c r="M24" s="280">
        <v>10</v>
      </c>
      <c r="N24" s="3">
        <v>0</v>
      </c>
      <c r="O24" s="3">
        <v>0</v>
      </c>
      <c r="P24" s="3">
        <v>0</v>
      </c>
      <c r="Q24" s="280">
        <v>0</v>
      </c>
      <c r="R24" s="280">
        <v>95</v>
      </c>
      <c r="S24" s="280">
        <v>95</v>
      </c>
      <c r="T24" s="3">
        <v>0</v>
      </c>
      <c r="U24" s="3">
        <v>0</v>
      </c>
      <c r="V24" s="4">
        <v>0</v>
      </c>
      <c r="W24" s="3">
        <v>0</v>
      </c>
      <c r="X24" s="3">
        <v>0</v>
      </c>
      <c r="Y24" s="4">
        <v>0</v>
      </c>
      <c r="Z24" s="193">
        <f t="shared" si="11"/>
        <v>3550</v>
      </c>
      <c r="AA24" s="3">
        <f t="shared" si="11"/>
        <v>105</v>
      </c>
      <c r="AB24" s="3">
        <f t="shared" si="11"/>
        <v>105</v>
      </c>
    </row>
    <row r="25" spans="1:28" s="190" customFormat="1" ht="23.25" customHeight="1">
      <c r="A25" s="275">
        <v>522</v>
      </c>
      <c r="B25" s="8">
        <f>SUM(B22:B24)</f>
        <v>0</v>
      </c>
      <c r="C25" s="8">
        <f aca="true" t="shared" si="12" ref="C25:AB25">SUM(C21:C24)</f>
        <v>0</v>
      </c>
      <c r="D25" s="8">
        <f t="shared" si="12"/>
        <v>0</v>
      </c>
      <c r="E25" s="8">
        <f t="shared" si="12"/>
        <v>3550</v>
      </c>
      <c r="F25" s="8">
        <f t="shared" si="12"/>
        <v>0</v>
      </c>
      <c r="G25" s="8">
        <f t="shared" si="12"/>
        <v>0</v>
      </c>
      <c r="H25" s="8">
        <f t="shared" si="12"/>
        <v>0</v>
      </c>
      <c r="I25" s="8">
        <f t="shared" si="12"/>
        <v>0</v>
      </c>
      <c r="J25" s="8">
        <f t="shared" si="12"/>
        <v>0</v>
      </c>
      <c r="K25" s="8">
        <f t="shared" si="12"/>
        <v>0</v>
      </c>
      <c r="L25" s="8">
        <f t="shared" si="12"/>
        <v>10</v>
      </c>
      <c r="M25" s="8">
        <f t="shared" si="12"/>
        <v>10</v>
      </c>
      <c r="N25" s="8">
        <f t="shared" si="12"/>
        <v>0</v>
      </c>
      <c r="O25" s="8">
        <f t="shared" si="12"/>
        <v>25</v>
      </c>
      <c r="P25" s="8">
        <f t="shared" si="12"/>
        <v>0</v>
      </c>
      <c r="Q25" s="8">
        <f t="shared" si="12"/>
        <v>0</v>
      </c>
      <c r="R25" s="8">
        <f t="shared" si="12"/>
        <v>1501</v>
      </c>
      <c r="S25" s="8">
        <f t="shared" si="12"/>
        <v>1501</v>
      </c>
      <c r="T25" s="8">
        <f t="shared" si="12"/>
        <v>0</v>
      </c>
      <c r="U25" s="8">
        <f t="shared" si="12"/>
        <v>0</v>
      </c>
      <c r="V25" s="8">
        <f t="shared" si="12"/>
        <v>0</v>
      </c>
      <c r="W25" s="8">
        <f t="shared" si="12"/>
        <v>0</v>
      </c>
      <c r="X25" s="8">
        <f t="shared" si="12"/>
        <v>50</v>
      </c>
      <c r="Y25" s="9">
        <f t="shared" si="12"/>
        <v>50</v>
      </c>
      <c r="Z25" s="276">
        <f t="shared" si="12"/>
        <v>3550</v>
      </c>
      <c r="AA25" s="205">
        <f t="shared" si="12"/>
        <v>1586</v>
      </c>
      <c r="AB25" s="205">
        <f t="shared" si="12"/>
        <v>1561</v>
      </c>
    </row>
    <row r="26" spans="1:28" s="190" customFormat="1" ht="23.25" customHeight="1">
      <c r="A26" s="283" t="s">
        <v>169</v>
      </c>
      <c r="B26" s="3">
        <v>252</v>
      </c>
      <c r="C26" s="3">
        <v>95.5</v>
      </c>
      <c r="D26" s="3">
        <v>0</v>
      </c>
      <c r="E26" s="3">
        <v>2100</v>
      </c>
      <c r="F26" s="3">
        <v>149.4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4">
        <v>0</v>
      </c>
      <c r="W26" s="3">
        <v>0</v>
      </c>
      <c r="X26" s="3">
        <v>0</v>
      </c>
      <c r="Y26" s="4">
        <v>0</v>
      </c>
      <c r="Z26" s="193">
        <f aca="true" t="shared" si="13" ref="Z26:AB27">B26+E26+H26+K26+Q26+T26+W26</f>
        <v>2352</v>
      </c>
      <c r="AA26" s="3">
        <f t="shared" si="13"/>
        <v>244.9</v>
      </c>
      <c r="AB26" s="3">
        <f t="shared" si="13"/>
        <v>0</v>
      </c>
    </row>
    <row r="27" spans="1:28" s="190" customFormat="1" ht="23.25" customHeight="1">
      <c r="A27" s="283" t="s">
        <v>444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49</v>
      </c>
      <c r="J27" s="3">
        <v>49</v>
      </c>
      <c r="K27" s="3">
        <v>0</v>
      </c>
      <c r="L27" s="19">
        <v>186</v>
      </c>
      <c r="M27" s="19">
        <v>186</v>
      </c>
      <c r="N27" s="3">
        <v>0</v>
      </c>
      <c r="O27" s="3">
        <v>0</v>
      </c>
      <c r="P27" s="3">
        <v>0</v>
      </c>
      <c r="Q27" s="19">
        <v>0</v>
      </c>
      <c r="R27" s="19">
        <v>25</v>
      </c>
      <c r="S27" s="19">
        <v>0</v>
      </c>
      <c r="T27" s="19">
        <v>0</v>
      </c>
      <c r="U27" s="19">
        <v>0</v>
      </c>
      <c r="V27" s="20">
        <v>0</v>
      </c>
      <c r="W27" s="19">
        <v>0</v>
      </c>
      <c r="X27" s="19">
        <v>0</v>
      </c>
      <c r="Y27" s="20">
        <v>0</v>
      </c>
      <c r="Z27" s="193">
        <f t="shared" si="13"/>
        <v>0</v>
      </c>
      <c r="AA27" s="3">
        <f t="shared" si="13"/>
        <v>260</v>
      </c>
      <c r="AB27" s="3">
        <f t="shared" si="13"/>
        <v>235</v>
      </c>
    </row>
    <row r="28" spans="1:28" s="190" customFormat="1" ht="23.25" customHeight="1">
      <c r="A28" s="275">
        <v>533</v>
      </c>
      <c r="B28" s="8">
        <f aca="true" t="shared" si="14" ref="B28:I28">SUM(B26,B27)</f>
        <v>252</v>
      </c>
      <c r="C28" s="8">
        <f t="shared" si="14"/>
        <v>95.5</v>
      </c>
      <c r="D28" s="8">
        <f t="shared" si="14"/>
        <v>0</v>
      </c>
      <c r="E28" s="8">
        <f t="shared" si="14"/>
        <v>2100</v>
      </c>
      <c r="F28" s="8">
        <f t="shared" si="14"/>
        <v>149.4</v>
      </c>
      <c r="G28" s="8">
        <f t="shared" si="14"/>
        <v>0</v>
      </c>
      <c r="H28" s="8">
        <f t="shared" si="14"/>
        <v>0</v>
      </c>
      <c r="I28" s="8">
        <f t="shared" si="14"/>
        <v>49</v>
      </c>
      <c r="J28" s="8">
        <f aca="true" t="shared" si="15" ref="J28:Y28">SUM(J26,J27)</f>
        <v>49</v>
      </c>
      <c r="K28" s="8">
        <f t="shared" si="15"/>
        <v>0</v>
      </c>
      <c r="L28" s="8">
        <f t="shared" si="15"/>
        <v>186</v>
      </c>
      <c r="M28" s="8">
        <f t="shared" si="15"/>
        <v>186</v>
      </c>
      <c r="N28" s="8">
        <f t="shared" si="15"/>
        <v>0</v>
      </c>
      <c r="O28" s="8">
        <f t="shared" si="15"/>
        <v>0</v>
      </c>
      <c r="P28" s="8">
        <f t="shared" si="15"/>
        <v>0</v>
      </c>
      <c r="Q28" s="8">
        <f t="shared" si="15"/>
        <v>0</v>
      </c>
      <c r="R28" s="8">
        <f t="shared" si="15"/>
        <v>25</v>
      </c>
      <c r="S28" s="8">
        <f t="shared" si="15"/>
        <v>0</v>
      </c>
      <c r="T28" s="8">
        <f t="shared" si="15"/>
        <v>0</v>
      </c>
      <c r="U28" s="8">
        <f t="shared" si="15"/>
        <v>0</v>
      </c>
      <c r="V28" s="9">
        <f t="shared" si="15"/>
        <v>0</v>
      </c>
      <c r="W28" s="8">
        <f t="shared" si="15"/>
        <v>0</v>
      </c>
      <c r="X28" s="8">
        <f t="shared" si="15"/>
        <v>0</v>
      </c>
      <c r="Y28" s="9">
        <f t="shared" si="15"/>
        <v>0</v>
      </c>
      <c r="Z28" s="276">
        <f>SUM(Z26:Z27)</f>
        <v>2352</v>
      </c>
      <c r="AA28" s="205">
        <f>SUM(AA26:AA27)</f>
        <v>504.9</v>
      </c>
      <c r="AB28" s="205">
        <f>SUM(AB26:AB27)</f>
        <v>235</v>
      </c>
    </row>
    <row r="29" spans="1:28" s="190" customFormat="1" ht="23.25" customHeight="1">
      <c r="A29" s="274" t="s">
        <v>36</v>
      </c>
      <c r="B29" s="3">
        <v>0</v>
      </c>
      <c r="C29" s="3">
        <v>0</v>
      </c>
      <c r="D29" s="3">
        <v>0</v>
      </c>
      <c r="E29" s="3">
        <v>600</v>
      </c>
      <c r="F29" s="3">
        <v>319.4</v>
      </c>
      <c r="G29" s="3">
        <v>319.3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4">
        <v>0</v>
      </c>
      <c r="W29" s="3">
        <v>0</v>
      </c>
      <c r="X29" s="3">
        <v>0</v>
      </c>
      <c r="Y29" s="4">
        <v>0</v>
      </c>
      <c r="Z29" s="193">
        <f>B29+E29+H29+K29+Q29+T29+W29</f>
        <v>600</v>
      </c>
      <c r="AA29" s="3">
        <f>C29+F29+I29+L29+R29+U29+X29</f>
        <v>319.4</v>
      </c>
      <c r="AB29" s="3">
        <f>D29+G29+J29+M29+S29+V29+Y29</f>
        <v>319.3</v>
      </c>
    </row>
    <row r="30" spans="1:28" s="190" customFormat="1" ht="23.25" customHeight="1" thickBot="1">
      <c r="A30" s="285">
        <v>612</v>
      </c>
      <c r="B30" s="8">
        <f aca="true" t="shared" si="16" ref="B30:AB30">SUM(B29:B29)</f>
        <v>0</v>
      </c>
      <c r="C30" s="8">
        <f t="shared" si="16"/>
        <v>0</v>
      </c>
      <c r="D30" s="8">
        <f t="shared" si="16"/>
        <v>0</v>
      </c>
      <c r="E30" s="8">
        <f t="shared" si="16"/>
        <v>600</v>
      </c>
      <c r="F30" s="8">
        <f t="shared" si="16"/>
        <v>319.4</v>
      </c>
      <c r="G30" s="8">
        <f t="shared" si="16"/>
        <v>319.3</v>
      </c>
      <c r="H30" s="8">
        <f t="shared" si="16"/>
        <v>0</v>
      </c>
      <c r="I30" s="8">
        <f t="shared" si="16"/>
        <v>0</v>
      </c>
      <c r="J30" s="8">
        <f t="shared" si="16"/>
        <v>0</v>
      </c>
      <c r="K30" s="8">
        <f t="shared" si="16"/>
        <v>0</v>
      </c>
      <c r="L30" s="8">
        <f t="shared" si="16"/>
        <v>0</v>
      </c>
      <c r="M30" s="8">
        <f t="shared" si="16"/>
        <v>0</v>
      </c>
      <c r="N30" s="8">
        <f t="shared" si="16"/>
        <v>0</v>
      </c>
      <c r="O30" s="8">
        <f t="shared" si="16"/>
        <v>0</v>
      </c>
      <c r="P30" s="8">
        <f t="shared" si="16"/>
        <v>0</v>
      </c>
      <c r="Q30" s="8">
        <f t="shared" si="16"/>
        <v>0</v>
      </c>
      <c r="R30" s="8">
        <f t="shared" si="16"/>
        <v>0</v>
      </c>
      <c r="S30" s="8">
        <f t="shared" si="16"/>
        <v>0</v>
      </c>
      <c r="T30" s="8">
        <f t="shared" si="16"/>
        <v>0</v>
      </c>
      <c r="U30" s="8">
        <f t="shared" si="16"/>
        <v>0</v>
      </c>
      <c r="V30" s="9">
        <f t="shared" si="16"/>
        <v>0</v>
      </c>
      <c r="W30" s="8">
        <f t="shared" si="16"/>
        <v>0</v>
      </c>
      <c r="X30" s="8">
        <f t="shared" si="16"/>
        <v>0</v>
      </c>
      <c r="Y30" s="9">
        <f t="shared" si="16"/>
        <v>0</v>
      </c>
      <c r="Z30" s="276">
        <f t="shared" si="16"/>
        <v>600</v>
      </c>
      <c r="AA30" s="205">
        <f t="shared" si="16"/>
        <v>319.4</v>
      </c>
      <c r="AB30" s="205">
        <f t="shared" si="16"/>
        <v>319.3</v>
      </c>
    </row>
    <row r="31" spans="1:28" s="190" customFormat="1" ht="37.5" customHeight="1">
      <c r="A31" s="183" t="s">
        <v>9</v>
      </c>
      <c r="B31" s="286">
        <f>SUM(B6,B11,B15,B20,B25,B28,B30)</f>
        <v>487</v>
      </c>
      <c r="C31" s="286">
        <f aca="true" t="shared" si="17" ref="C31:AB31">SUM(C6,C11,C15,C17,C20,C25,C28,C30)</f>
        <v>367.8</v>
      </c>
      <c r="D31" s="286">
        <f t="shared" si="17"/>
        <v>271.8</v>
      </c>
      <c r="E31" s="286">
        <f t="shared" si="17"/>
        <v>8630</v>
      </c>
      <c r="F31" s="286">
        <f t="shared" si="17"/>
        <v>2856.4</v>
      </c>
      <c r="G31" s="286">
        <f t="shared" si="17"/>
        <v>2703.6</v>
      </c>
      <c r="H31" s="286">
        <f t="shared" si="17"/>
        <v>0</v>
      </c>
      <c r="I31" s="286">
        <f t="shared" si="17"/>
        <v>49</v>
      </c>
      <c r="J31" s="286">
        <f t="shared" si="17"/>
        <v>49</v>
      </c>
      <c r="K31" s="286">
        <f t="shared" si="17"/>
        <v>0</v>
      </c>
      <c r="L31" s="286">
        <f t="shared" si="17"/>
        <v>196</v>
      </c>
      <c r="M31" s="286">
        <f t="shared" si="17"/>
        <v>196</v>
      </c>
      <c r="N31" s="286">
        <f t="shared" si="17"/>
        <v>1</v>
      </c>
      <c r="O31" s="286">
        <f t="shared" si="17"/>
        <v>27</v>
      </c>
      <c r="P31" s="286">
        <f t="shared" si="17"/>
        <v>3</v>
      </c>
      <c r="Q31" s="286">
        <f t="shared" si="17"/>
        <v>0</v>
      </c>
      <c r="R31" s="286">
        <f t="shared" si="17"/>
        <v>2380</v>
      </c>
      <c r="S31" s="286">
        <f t="shared" si="17"/>
        <v>2355</v>
      </c>
      <c r="T31" s="286">
        <f t="shared" si="17"/>
        <v>0</v>
      </c>
      <c r="U31" s="286">
        <f t="shared" si="17"/>
        <v>175</v>
      </c>
      <c r="V31" s="286">
        <f t="shared" si="17"/>
        <v>175</v>
      </c>
      <c r="W31" s="286">
        <f t="shared" si="17"/>
        <v>1790</v>
      </c>
      <c r="X31" s="286">
        <f t="shared" si="17"/>
        <v>2397.7</v>
      </c>
      <c r="Y31" s="286">
        <f t="shared" si="17"/>
        <v>2397.6</v>
      </c>
      <c r="Z31" s="287">
        <f t="shared" si="17"/>
        <v>10907</v>
      </c>
      <c r="AA31" s="288">
        <f t="shared" si="17"/>
        <v>8446.9</v>
      </c>
      <c r="AB31" s="288">
        <f t="shared" si="17"/>
        <v>8148.000000000001</v>
      </c>
    </row>
    <row r="32" spans="1:28" s="200" customFormat="1" ht="24.75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289"/>
    </row>
    <row r="33" spans="1:27" ht="24.75" customHeight="1">
      <c r="A33" s="290"/>
      <c r="AA33" s="200"/>
    </row>
    <row r="34" ht="24.75" customHeight="1"/>
    <row r="35" ht="24.75" customHeight="1"/>
    <row r="36" ht="24.75" customHeight="1"/>
    <row r="37" ht="24.75" customHeight="1"/>
    <row r="38" ht="24.75" customHeight="1"/>
    <row r="39" spans="1:28" ht="24.75" customHeight="1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</sheetData>
  <sheetProtection password="CF7A" sheet="1"/>
  <mergeCells count="19">
    <mergeCell ref="Q3:S3"/>
    <mergeCell ref="K2:M2"/>
    <mergeCell ref="W2:Y2"/>
    <mergeCell ref="W3:Y3"/>
    <mergeCell ref="T3:V3"/>
    <mergeCell ref="K3:M3"/>
    <mergeCell ref="Q2:S2"/>
    <mergeCell ref="N2:P2"/>
    <mergeCell ref="N3:P3"/>
    <mergeCell ref="A1:AA1"/>
    <mergeCell ref="H3:J3"/>
    <mergeCell ref="A2:A4"/>
    <mergeCell ref="B3:D3"/>
    <mergeCell ref="E3:G3"/>
    <mergeCell ref="E2:G2"/>
    <mergeCell ref="B2:D2"/>
    <mergeCell ref="H2:J2"/>
    <mergeCell ref="Z2:AB3"/>
    <mergeCell ref="T2:V2"/>
  </mergeCells>
  <printOptions horizontalCentered="1" verticalCentered="1"/>
  <pageMargins left="0.3937007874015748" right="0.4724409448818898" top="0" bottom="0.4724409448818898" header="0.15748031496062992" footer="0.2362204724409449"/>
  <pageSetup horizontalDpi="300" verticalDpi="300" orientation="landscape" paperSize="9" scale="64" r:id="rId1"/>
  <headerFooter alignWithMargins="0">
    <oddFooter>&amp;L&amp;"Times New Roman CE,Obyčejné"&amp;8Rozbor za rok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6" sqref="J26"/>
    </sheetView>
  </sheetViews>
  <sheetFormatPr defaultColWidth="9.00390625" defaultRowHeight="12.75"/>
  <cols>
    <col min="1" max="1" width="27.25390625" style="188" customWidth="1"/>
    <col min="2" max="2" width="9.75390625" style="188" customWidth="1"/>
    <col min="3" max="3" width="8.875" style="188" customWidth="1"/>
    <col min="4" max="4" width="9.00390625" style="188" customWidth="1"/>
    <col min="5" max="5" width="10.125" style="188" customWidth="1"/>
    <col min="6" max="6" width="10.00390625" style="188" customWidth="1"/>
    <col min="7" max="7" width="10.125" style="188" customWidth="1"/>
    <col min="8" max="8" width="5.875" style="188" customWidth="1"/>
    <col min="9" max="9" width="6.75390625" style="188" customWidth="1"/>
    <col min="10" max="10" width="6.25390625" style="188" customWidth="1"/>
    <col min="11" max="13" width="10.00390625" style="188" customWidth="1"/>
    <col min="14" max="16" width="9.00390625" style="188" customWidth="1"/>
    <col min="17" max="22" width="6.875" style="188" customWidth="1"/>
    <col min="23" max="23" width="9.00390625" style="188" customWidth="1"/>
    <col min="24" max="25" width="8.875" style="188" customWidth="1"/>
    <col min="26" max="16384" width="9.125" style="188" customWidth="1"/>
  </cols>
  <sheetData>
    <row r="1" spans="1:25" ht="31.5" customHeight="1">
      <c r="A1" s="801" t="s">
        <v>447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788"/>
      <c r="O1" s="874"/>
      <c r="P1" s="293"/>
      <c r="Q1" s="212"/>
      <c r="R1" s="212"/>
      <c r="S1" s="212"/>
      <c r="T1" s="212"/>
      <c r="U1" s="212"/>
      <c r="V1" s="212"/>
      <c r="W1" s="187"/>
      <c r="X1" s="293"/>
      <c r="Y1" s="293"/>
    </row>
    <row r="2" spans="1:25" ht="30.75" customHeight="1">
      <c r="A2" s="294"/>
      <c r="B2" s="857"/>
      <c r="C2" s="857"/>
      <c r="D2" s="857"/>
      <c r="E2" s="857"/>
      <c r="F2" s="857"/>
      <c r="G2" s="857"/>
      <c r="H2" s="876"/>
      <c r="I2" s="876"/>
      <c r="J2" s="876"/>
      <c r="K2" s="876"/>
      <c r="L2" s="788" t="s">
        <v>464</v>
      </c>
      <c r="M2" s="874"/>
      <c r="N2" s="144"/>
      <c r="O2" s="144"/>
      <c r="P2" s="144"/>
      <c r="Q2" s="186"/>
      <c r="R2" s="186"/>
      <c r="S2" s="186"/>
      <c r="T2" s="186"/>
      <c r="U2" s="186"/>
      <c r="V2" s="186"/>
      <c r="W2" s="295"/>
      <c r="X2" s="295"/>
      <c r="Y2" s="295"/>
    </row>
    <row r="3" spans="1:25" ht="20.25" customHeight="1">
      <c r="A3" s="776" t="s">
        <v>286</v>
      </c>
      <c r="B3" s="772" t="s">
        <v>22</v>
      </c>
      <c r="C3" s="773"/>
      <c r="D3" s="773"/>
      <c r="E3" s="766" t="s">
        <v>23</v>
      </c>
      <c r="F3" s="767"/>
      <c r="G3" s="768"/>
      <c r="H3" s="296"/>
      <c r="I3" s="296"/>
      <c r="J3" s="296"/>
      <c r="K3" s="144"/>
      <c r="L3" s="187"/>
      <c r="M3" s="292"/>
      <c r="N3" s="144"/>
      <c r="O3" s="144"/>
      <c r="P3" s="144"/>
      <c r="Q3" s="186"/>
      <c r="R3" s="186"/>
      <c r="S3" s="186"/>
      <c r="T3" s="186"/>
      <c r="U3" s="186"/>
      <c r="V3" s="186"/>
      <c r="W3" s="295"/>
      <c r="X3" s="295"/>
      <c r="Y3" s="295"/>
    </row>
    <row r="4" spans="1:25" ht="20.25" customHeight="1">
      <c r="A4" s="777"/>
      <c r="B4" s="774" t="s">
        <v>287</v>
      </c>
      <c r="C4" s="859"/>
      <c r="D4" s="859"/>
      <c r="E4" s="769"/>
      <c r="F4" s="770"/>
      <c r="G4" s="771"/>
      <c r="H4" s="296"/>
      <c r="I4" s="296"/>
      <c r="J4" s="296"/>
      <c r="K4" s="144"/>
      <c r="L4" s="187"/>
      <c r="M4" s="292"/>
      <c r="N4" s="144"/>
      <c r="O4" s="144"/>
      <c r="P4" s="144"/>
      <c r="Q4" s="186"/>
      <c r="R4" s="186"/>
      <c r="S4" s="186"/>
      <c r="T4" s="186"/>
      <c r="U4" s="186"/>
      <c r="V4" s="186"/>
      <c r="W4" s="295"/>
      <c r="X4" s="295"/>
      <c r="Y4" s="295"/>
    </row>
    <row r="5" spans="1:25" ht="20.25" customHeight="1">
      <c r="A5" s="778"/>
      <c r="B5" s="148" t="s">
        <v>5</v>
      </c>
      <c r="C5" s="84" t="s">
        <v>6</v>
      </c>
      <c r="D5" s="13" t="s">
        <v>0</v>
      </c>
      <c r="E5" s="147" t="s">
        <v>26</v>
      </c>
      <c r="F5" s="84" t="s">
        <v>6</v>
      </c>
      <c r="G5" s="149" t="s">
        <v>0</v>
      </c>
      <c r="H5" s="144"/>
      <c r="I5" s="144"/>
      <c r="J5" s="144"/>
      <c r="K5" s="144"/>
      <c r="L5" s="187"/>
      <c r="M5" s="292"/>
      <c r="N5" s="144"/>
      <c r="O5" s="144"/>
      <c r="P5" s="144"/>
      <c r="Q5" s="186"/>
      <c r="R5" s="186"/>
      <c r="S5" s="186"/>
      <c r="T5" s="186"/>
      <c r="U5" s="186"/>
      <c r="V5" s="186"/>
      <c r="W5" s="295"/>
      <c r="X5" s="295"/>
      <c r="Y5" s="295"/>
    </row>
    <row r="6" spans="1:25" ht="19.5" customHeight="1">
      <c r="A6" s="284" t="s">
        <v>288</v>
      </c>
      <c r="B6" s="297">
        <v>22.7</v>
      </c>
      <c r="C6" s="297">
        <v>21.8</v>
      </c>
      <c r="D6" s="203">
        <v>21.9</v>
      </c>
      <c r="E6" s="193">
        <f>SUM(B6)</f>
        <v>22.7</v>
      </c>
      <c r="F6" s="3">
        <f>SUM(C6)</f>
        <v>21.8</v>
      </c>
      <c r="G6" s="3">
        <f>D6</f>
        <v>21.9</v>
      </c>
      <c r="H6" s="298"/>
      <c r="I6" s="298"/>
      <c r="J6" s="298"/>
      <c r="K6" s="144"/>
      <c r="L6" s="187"/>
      <c r="M6" s="292"/>
      <c r="N6" s="144"/>
      <c r="O6" s="144"/>
      <c r="P6" s="144"/>
      <c r="Q6" s="186"/>
      <c r="R6" s="186"/>
      <c r="S6" s="186"/>
      <c r="T6" s="186"/>
      <c r="U6" s="186"/>
      <c r="V6" s="186"/>
      <c r="W6" s="295"/>
      <c r="X6" s="295"/>
      <c r="Y6" s="295"/>
    </row>
    <row r="7" spans="1:25" ht="19.5" customHeight="1">
      <c r="A7" s="284" t="s">
        <v>289</v>
      </c>
      <c r="B7" s="297">
        <v>34.1</v>
      </c>
      <c r="C7" s="297">
        <v>216.6</v>
      </c>
      <c r="D7" s="203">
        <v>216.6</v>
      </c>
      <c r="E7" s="193">
        <f>SUM(B7)</f>
        <v>34.1</v>
      </c>
      <c r="F7" s="3">
        <f>SUM(C7)</f>
        <v>216.6</v>
      </c>
      <c r="G7" s="3">
        <f>D7</f>
        <v>216.6</v>
      </c>
      <c r="H7" s="298"/>
      <c r="I7" s="298"/>
      <c r="J7" s="298"/>
      <c r="K7" s="144"/>
      <c r="L7" s="187"/>
      <c r="M7" s="292"/>
      <c r="N7" s="144"/>
      <c r="O7" s="144"/>
      <c r="P7" s="144"/>
      <c r="Q7" s="186"/>
      <c r="R7" s="186"/>
      <c r="S7" s="186"/>
      <c r="T7" s="186"/>
      <c r="U7" s="186"/>
      <c r="V7" s="186"/>
      <c r="W7" s="295"/>
      <c r="X7" s="295"/>
      <c r="Y7" s="295"/>
    </row>
    <row r="8" spans="1:25" ht="19.5" customHeight="1">
      <c r="A8" s="299">
        <v>513</v>
      </c>
      <c r="B8" s="300">
        <f aca="true" t="shared" si="0" ref="B8:G8">SUM(B6:B7)</f>
        <v>56.8</v>
      </c>
      <c r="C8" s="300">
        <f t="shared" si="0"/>
        <v>238.4</v>
      </c>
      <c r="D8" s="301">
        <f t="shared" si="0"/>
        <v>238.5</v>
      </c>
      <c r="E8" s="302">
        <f t="shared" si="0"/>
        <v>56.8</v>
      </c>
      <c r="F8" s="300">
        <f t="shared" si="0"/>
        <v>238.4</v>
      </c>
      <c r="G8" s="300">
        <f t="shared" si="0"/>
        <v>238.5</v>
      </c>
      <c r="H8" s="156"/>
      <c r="I8" s="156"/>
      <c r="J8" s="156"/>
      <c r="K8" s="144"/>
      <c r="L8" s="187"/>
      <c r="M8" s="292"/>
      <c r="N8" s="144"/>
      <c r="O8" s="144"/>
      <c r="P8" s="144"/>
      <c r="Q8" s="186"/>
      <c r="R8" s="186"/>
      <c r="S8" s="186"/>
      <c r="T8" s="186"/>
      <c r="U8" s="186"/>
      <c r="V8" s="186"/>
      <c r="W8" s="295"/>
      <c r="X8" s="295"/>
      <c r="Y8" s="295"/>
    </row>
    <row r="9" spans="1:25" ht="19.5" customHeight="1">
      <c r="A9" s="284" t="s">
        <v>290</v>
      </c>
      <c r="B9" s="297">
        <v>9.1</v>
      </c>
      <c r="C9" s="297">
        <v>1.8</v>
      </c>
      <c r="D9" s="203">
        <v>1.7</v>
      </c>
      <c r="E9" s="193">
        <f aca="true" t="shared" si="1" ref="E9:G11">SUM(B9)</f>
        <v>9.1</v>
      </c>
      <c r="F9" s="3">
        <f t="shared" si="1"/>
        <v>1.8</v>
      </c>
      <c r="G9" s="3">
        <f t="shared" si="1"/>
        <v>1.7</v>
      </c>
      <c r="H9" s="298"/>
      <c r="I9" s="298"/>
      <c r="J9" s="298"/>
      <c r="K9" s="144"/>
      <c r="L9" s="187"/>
      <c r="M9" s="292"/>
      <c r="N9" s="144"/>
      <c r="O9" s="144"/>
      <c r="P9" s="144"/>
      <c r="Q9" s="186"/>
      <c r="R9" s="186"/>
      <c r="S9" s="186"/>
      <c r="T9" s="186"/>
      <c r="U9" s="186"/>
      <c r="V9" s="186"/>
      <c r="W9" s="295"/>
      <c r="X9" s="295"/>
      <c r="Y9" s="295"/>
    </row>
    <row r="10" spans="1:25" ht="19.5" customHeight="1">
      <c r="A10" s="284" t="s">
        <v>111</v>
      </c>
      <c r="B10" s="297">
        <v>22.7</v>
      </c>
      <c r="C10" s="297">
        <v>1.2</v>
      </c>
      <c r="D10" s="203">
        <v>1.2</v>
      </c>
      <c r="E10" s="193">
        <f t="shared" si="1"/>
        <v>22.7</v>
      </c>
      <c r="F10" s="3">
        <f t="shared" si="1"/>
        <v>1.2</v>
      </c>
      <c r="G10" s="3">
        <f t="shared" si="1"/>
        <v>1.2</v>
      </c>
      <c r="H10" s="298"/>
      <c r="I10" s="298"/>
      <c r="J10" s="298"/>
      <c r="K10" s="144"/>
      <c r="L10" s="187"/>
      <c r="M10" s="292"/>
      <c r="N10" s="144"/>
      <c r="O10" s="144"/>
      <c r="P10" s="144"/>
      <c r="Q10" s="186"/>
      <c r="R10" s="186"/>
      <c r="S10" s="186"/>
      <c r="T10" s="186"/>
      <c r="U10" s="186"/>
      <c r="V10" s="186"/>
      <c r="W10" s="295"/>
      <c r="X10" s="295"/>
      <c r="Y10" s="295"/>
    </row>
    <row r="11" spans="1:25" ht="19.5" customHeight="1">
      <c r="A11" s="284" t="s">
        <v>112</v>
      </c>
      <c r="B11" s="297">
        <v>22.7</v>
      </c>
      <c r="C11" s="297">
        <v>3.2</v>
      </c>
      <c r="D11" s="203">
        <v>3.2</v>
      </c>
      <c r="E11" s="193">
        <f t="shared" si="1"/>
        <v>22.7</v>
      </c>
      <c r="F11" s="3">
        <f t="shared" si="1"/>
        <v>3.2</v>
      </c>
      <c r="G11" s="3">
        <f t="shared" si="1"/>
        <v>3.2</v>
      </c>
      <c r="H11" s="298"/>
      <c r="I11" s="298"/>
      <c r="J11" s="298"/>
      <c r="K11" s="144"/>
      <c r="L11" s="187"/>
      <c r="M11" s="292"/>
      <c r="N11" s="144"/>
      <c r="O11" s="144"/>
      <c r="P11" s="144"/>
      <c r="Q11" s="186"/>
      <c r="R11" s="186"/>
      <c r="S11" s="186"/>
      <c r="T11" s="186"/>
      <c r="U11" s="186"/>
      <c r="V11" s="186"/>
      <c r="W11" s="295"/>
      <c r="X11" s="295"/>
      <c r="Y11" s="295"/>
    </row>
    <row r="12" spans="1:25" ht="19.5" customHeight="1">
      <c r="A12" s="299">
        <v>515</v>
      </c>
      <c r="B12" s="300">
        <f aca="true" t="shared" si="2" ref="B12:G12">SUM(B9:B11)</f>
        <v>54.5</v>
      </c>
      <c r="C12" s="300">
        <f t="shared" si="2"/>
        <v>6.2</v>
      </c>
      <c r="D12" s="301">
        <f t="shared" si="2"/>
        <v>6.1</v>
      </c>
      <c r="E12" s="302">
        <f t="shared" si="2"/>
        <v>54.5</v>
      </c>
      <c r="F12" s="300">
        <f t="shared" si="2"/>
        <v>6.2</v>
      </c>
      <c r="G12" s="300">
        <f t="shared" si="2"/>
        <v>6.1</v>
      </c>
      <c r="H12" s="156"/>
      <c r="I12" s="156"/>
      <c r="J12" s="156"/>
      <c r="K12" s="144"/>
      <c r="L12" s="187"/>
      <c r="M12" s="292"/>
      <c r="N12" s="144"/>
      <c r="O12" s="144"/>
      <c r="P12" s="144"/>
      <c r="Q12" s="186"/>
      <c r="R12" s="186"/>
      <c r="S12" s="186"/>
      <c r="T12" s="186"/>
      <c r="U12" s="186"/>
      <c r="V12" s="186"/>
      <c r="W12" s="295"/>
      <c r="X12" s="295"/>
      <c r="Y12" s="295"/>
    </row>
    <row r="13" spans="1:25" ht="19.5" customHeight="1">
      <c r="A13" s="284" t="s">
        <v>58</v>
      </c>
      <c r="B13" s="297">
        <v>11.3</v>
      </c>
      <c r="C13" s="297">
        <v>0</v>
      </c>
      <c r="D13" s="203">
        <v>0</v>
      </c>
      <c r="E13" s="193">
        <f aca="true" t="shared" si="3" ref="E13:G16">SUM(B13)</f>
        <v>11.3</v>
      </c>
      <c r="F13" s="3">
        <f t="shared" si="3"/>
        <v>0</v>
      </c>
      <c r="G13" s="3">
        <f t="shared" si="3"/>
        <v>0</v>
      </c>
      <c r="H13" s="298"/>
      <c r="I13" s="298"/>
      <c r="J13" s="298"/>
      <c r="K13" s="144"/>
      <c r="L13" s="187"/>
      <c r="M13" s="292"/>
      <c r="N13" s="144"/>
      <c r="O13" s="144"/>
      <c r="P13" s="144"/>
      <c r="Q13" s="186"/>
      <c r="R13" s="186"/>
      <c r="S13" s="186"/>
      <c r="T13" s="186"/>
      <c r="U13" s="186"/>
      <c r="V13" s="186"/>
      <c r="W13" s="295"/>
      <c r="X13" s="295"/>
      <c r="Y13" s="295"/>
    </row>
    <row r="14" spans="1:25" ht="19.5" customHeight="1">
      <c r="A14" s="284" t="s">
        <v>29</v>
      </c>
      <c r="B14" s="297">
        <v>6.8</v>
      </c>
      <c r="C14" s="297">
        <v>0.2</v>
      </c>
      <c r="D14" s="203">
        <v>0.2</v>
      </c>
      <c r="E14" s="193">
        <f t="shared" si="3"/>
        <v>6.8</v>
      </c>
      <c r="F14" s="3">
        <f t="shared" si="3"/>
        <v>0.2</v>
      </c>
      <c r="G14" s="3">
        <f t="shared" si="3"/>
        <v>0.2</v>
      </c>
      <c r="H14" s="298"/>
      <c r="I14" s="298"/>
      <c r="J14" s="298"/>
      <c r="K14" s="144"/>
      <c r="L14" s="187"/>
      <c r="M14" s="292"/>
      <c r="N14" s="144"/>
      <c r="O14" s="144"/>
      <c r="P14" s="144"/>
      <c r="Q14" s="186"/>
      <c r="R14" s="186"/>
      <c r="S14" s="186"/>
      <c r="T14" s="186"/>
      <c r="U14" s="186"/>
      <c r="V14" s="186"/>
      <c r="W14" s="295"/>
      <c r="X14" s="295"/>
      <c r="Y14" s="295"/>
    </row>
    <row r="15" spans="1:25" ht="19.5" customHeight="1">
      <c r="A15" s="284" t="s">
        <v>167</v>
      </c>
      <c r="B15" s="297">
        <v>11.4</v>
      </c>
      <c r="C15" s="297">
        <v>1.3</v>
      </c>
      <c r="D15" s="203">
        <v>1.4</v>
      </c>
      <c r="E15" s="193">
        <f t="shared" si="3"/>
        <v>11.4</v>
      </c>
      <c r="F15" s="3">
        <f t="shared" si="3"/>
        <v>1.3</v>
      </c>
      <c r="G15" s="3">
        <f t="shared" si="3"/>
        <v>1.4</v>
      </c>
      <c r="H15" s="298"/>
      <c r="I15" s="298"/>
      <c r="J15" s="298"/>
      <c r="K15" s="144"/>
      <c r="L15" s="187"/>
      <c r="M15" s="292"/>
      <c r="N15" s="144"/>
      <c r="O15" s="144"/>
      <c r="P15" s="144"/>
      <c r="Q15" s="186"/>
      <c r="R15" s="186"/>
      <c r="S15" s="186"/>
      <c r="T15" s="186"/>
      <c r="U15" s="186"/>
      <c r="V15" s="186"/>
      <c r="W15" s="295"/>
      <c r="X15" s="295"/>
      <c r="Y15" s="295"/>
    </row>
    <row r="16" spans="1:25" ht="19.5" customHeight="1">
      <c r="A16" s="284" t="s">
        <v>165</v>
      </c>
      <c r="B16" s="297">
        <v>81.8</v>
      </c>
      <c r="C16" s="297">
        <v>84.7</v>
      </c>
      <c r="D16" s="203">
        <v>84.8</v>
      </c>
      <c r="E16" s="193">
        <f t="shared" si="3"/>
        <v>81.8</v>
      </c>
      <c r="F16" s="3">
        <f t="shared" si="3"/>
        <v>84.7</v>
      </c>
      <c r="G16" s="3">
        <f t="shared" si="3"/>
        <v>84.8</v>
      </c>
      <c r="H16" s="298"/>
      <c r="I16" s="298"/>
      <c r="J16" s="298"/>
      <c r="K16" s="144"/>
      <c r="L16" s="187"/>
      <c r="M16" s="292"/>
      <c r="N16" s="144"/>
      <c r="O16" s="144"/>
      <c r="P16" s="144"/>
      <c r="Q16" s="186"/>
      <c r="R16" s="186"/>
      <c r="S16" s="186"/>
      <c r="T16" s="186"/>
      <c r="U16" s="186"/>
      <c r="V16" s="186"/>
      <c r="W16" s="295"/>
      <c r="X16" s="295"/>
      <c r="Y16" s="295"/>
    </row>
    <row r="17" spans="1:25" ht="19.5" customHeight="1">
      <c r="A17" s="299">
        <v>516</v>
      </c>
      <c r="B17" s="300">
        <f aca="true" t="shared" si="4" ref="B17:G17">SUM(B13:B16)</f>
        <v>111.3</v>
      </c>
      <c r="C17" s="300">
        <f t="shared" si="4"/>
        <v>86.2</v>
      </c>
      <c r="D17" s="301">
        <f t="shared" si="4"/>
        <v>86.39999999999999</v>
      </c>
      <c r="E17" s="302">
        <f t="shared" si="4"/>
        <v>111.3</v>
      </c>
      <c r="F17" s="300">
        <f t="shared" si="4"/>
        <v>86.2</v>
      </c>
      <c r="G17" s="300">
        <f t="shared" si="4"/>
        <v>86.39999999999999</v>
      </c>
      <c r="H17" s="156"/>
      <c r="I17" s="156"/>
      <c r="J17" s="156"/>
      <c r="K17" s="144"/>
      <c r="L17" s="187"/>
      <c r="M17" s="292"/>
      <c r="N17" s="144"/>
      <c r="O17" s="144"/>
      <c r="P17" s="144"/>
      <c r="Q17" s="186"/>
      <c r="R17" s="186"/>
      <c r="S17" s="186"/>
      <c r="T17" s="186"/>
      <c r="U17" s="186"/>
      <c r="V17" s="186"/>
      <c r="W17" s="295"/>
      <c r="X17" s="295"/>
      <c r="Y17" s="295"/>
    </row>
    <row r="18" spans="1:25" ht="19.5" customHeight="1">
      <c r="A18" s="284" t="s">
        <v>34</v>
      </c>
      <c r="B18" s="297">
        <v>3.5</v>
      </c>
      <c r="C18" s="297">
        <v>0</v>
      </c>
      <c r="D18" s="203">
        <v>0</v>
      </c>
      <c r="E18" s="193">
        <f aca="true" t="shared" si="5" ref="E18:G19">SUM(B18)</f>
        <v>3.5</v>
      </c>
      <c r="F18" s="3">
        <f t="shared" si="5"/>
        <v>0</v>
      </c>
      <c r="G18" s="3">
        <f t="shared" si="5"/>
        <v>0</v>
      </c>
      <c r="H18" s="298"/>
      <c r="I18" s="298"/>
      <c r="J18" s="298"/>
      <c r="K18" s="144"/>
      <c r="L18" s="187"/>
      <c r="M18" s="292"/>
      <c r="N18" s="144"/>
      <c r="O18" s="144"/>
      <c r="P18" s="144"/>
      <c r="Q18" s="186"/>
      <c r="R18" s="186"/>
      <c r="S18" s="186"/>
      <c r="T18" s="186"/>
      <c r="U18" s="186"/>
      <c r="V18" s="186"/>
      <c r="W18" s="295"/>
      <c r="X18" s="295"/>
      <c r="Y18" s="295"/>
    </row>
    <row r="19" spans="1:25" ht="19.5" customHeight="1">
      <c r="A19" s="284" t="s">
        <v>47</v>
      </c>
      <c r="B19" s="297">
        <v>0</v>
      </c>
      <c r="C19" s="297">
        <v>55.9</v>
      </c>
      <c r="D19" s="203">
        <v>55.8</v>
      </c>
      <c r="E19" s="193">
        <f t="shared" si="5"/>
        <v>0</v>
      </c>
      <c r="F19" s="3">
        <f t="shared" si="5"/>
        <v>55.9</v>
      </c>
      <c r="G19" s="3">
        <f t="shared" si="5"/>
        <v>55.8</v>
      </c>
      <c r="H19" s="298"/>
      <c r="I19" s="298"/>
      <c r="J19" s="298"/>
      <c r="K19" s="144"/>
      <c r="L19" s="187"/>
      <c r="M19" s="292"/>
      <c r="N19" s="144"/>
      <c r="O19" s="144"/>
      <c r="P19" s="144"/>
      <c r="Q19" s="186"/>
      <c r="R19" s="186"/>
      <c r="S19" s="186"/>
      <c r="T19" s="186"/>
      <c r="U19" s="186"/>
      <c r="V19" s="186"/>
      <c r="W19" s="295"/>
      <c r="X19" s="295"/>
      <c r="Y19" s="295"/>
    </row>
    <row r="20" spans="1:25" ht="19.5" customHeight="1">
      <c r="A20" s="299">
        <v>517</v>
      </c>
      <c r="B20" s="300">
        <f aca="true" t="shared" si="6" ref="B20:G20">SUM(B18:B19)</f>
        <v>3.5</v>
      </c>
      <c r="C20" s="300">
        <f t="shared" si="6"/>
        <v>55.9</v>
      </c>
      <c r="D20" s="301">
        <f t="shared" si="6"/>
        <v>55.8</v>
      </c>
      <c r="E20" s="155">
        <f t="shared" si="6"/>
        <v>3.5</v>
      </c>
      <c r="F20" s="300">
        <f t="shared" si="6"/>
        <v>55.9</v>
      </c>
      <c r="G20" s="300">
        <f t="shared" si="6"/>
        <v>55.8</v>
      </c>
      <c r="H20" s="298"/>
      <c r="I20" s="298"/>
      <c r="J20" s="298"/>
      <c r="K20" s="144"/>
      <c r="L20" s="187"/>
      <c r="M20" s="292"/>
      <c r="N20" s="144"/>
      <c r="O20" s="144"/>
      <c r="P20" s="144"/>
      <c r="Q20" s="186"/>
      <c r="R20" s="186"/>
      <c r="S20" s="186"/>
      <c r="T20" s="186"/>
      <c r="U20" s="186"/>
      <c r="V20" s="186"/>
      <c r="W20" s="295"/>
      <c r="X20" s="295"/>
      <c r="Y20" s="295"/>
    </row>
    <row r="21" spans="1:25" ht="27.75" customHeight="1">
      <c r="A21" s="303" t="s">
        <v>9</v>
      </c>
      <c r="B21" s="17">
        <f aca="true" t="shared" si="7" ref="B21:G21">B8+B12+B17+B20</f>
        <v>226.1</v>
      </c>
      <c r="C21" s="17">
        <f t="shared" si="7"/>
        <v>386.7</v>
      </c>
      <c r="D21" s="16">
        <f t="shared" si="7"/>
        <v>386.8</v>
      </c>
      <c r="E21" s="304">
        <f t="shared" si="7"/>
        <v>226.1</v>
      </c>
      <c r="F21" s="17">
        <f t="shared" si="7"/>
        <v>386.7</v>
      </c>
      <c r="G21" s="17">
        <f t="shared" si="7"/>
        <v>386.8</v>
      </c>
      <c r="H21" s="298"/>
      <c r="I21" s="298"/>
      <c r="J21" s="298"/>
      <c r="K21" s="144"/>
      <c r="L21" s="187"/>
      <c r="M21" s="292"/>
      <c r="N21" s="144"/>
      <c r="O21" s="144"/>
      <c r="P21" s="144"/>
      <c r="Q21" s="186"/>
      <c r="R21" s="186"/>
      <c r="S21" s="186"/>
      <c r="T21" s="186"/>
      <c r="U21" s="186"/>
      <c r="V21" s="186"/>
      <c r="W21" s="295"/>
      <c r="X21" s="295"/>
      <c r="Y21" s="295"/>
    </row>
    <row r="22" spans="1:25" ht="24" customHeight="1">
      <c r="A22" s="294"/>
      <c r="B22" s="146"/>
      <c r="C22" s="146"/>
      <c r="D22" s="146"/>
      <c r="E22" s="144"/>
      <c r="F22" s="144"/>
      <c r="G22" s="144"/>
      <c r="H22" s="298"/>
      <c r="I22" s="298"/>
      <c r="J22" s="298"/>
      <c r="K22" s="144"/>
      <c r="L22" s="187"/>
      <c r="M22" s="292"/>
      <c r="N22" s="144"/>
      <c r="O22" s="144"/>
      <c r="P22" s="144"/>
      <c r="Q22" s="186"/>
      <c r="R22" s="186"/>
      <c r="S22" s="186"/>
      <c r="T22" s="186"/>
      <c r="U22" s="186"/>
      <c r="V22" s="186"/>
      <c r="W22" s="295"/>
      <c r="X22" s="295"/>
      <c r="Y22" s="295"/>
    </row>
    <row r="23" spans="1:25" ht="20.25" customHeight="1">
      <c r="A23" s="776" t="s">
        <v>291</v>
      </c>
      <c r="B23" s="772" t="s">
        <v>22</v>
      </c>
      <c r="C23" s="773"/>
      <c r="D23" s="853"/>
      <c r="E23" s="766" t="s">
        <v>23</v>
      </c>
      <c r="F23" s="854"/>
      <c r="G23" s="855"/>
      <c r="H23" s="156"/>
      <c r="I23" s="156"/>
      <c r="J23" s="156"/>
      <c r="K23" s="144"/>
      <c r="L23" s="144"/>
      <c r="M23" s="144"/>
      <c r="N23" s="144"/>
      <c r="O23" s="144"/>
      <c r="P23" s="144"/>
      <c r="Q23" s="186"/>
      <c r="R23" s="186"/>
      <c r="S23" s="186"/>
      <c r="T23" s="186"/>
      <c r="U23" s="186"/>
      <c r="V23" s="186"/>
      <c r="W23" s="295"/>
      <c r="X23" s="295"/>
      <c r="Y23" s="295"/>
    </row>
    <row r="24" spans="1:25" ht="20.25" customHeight="1">
      <c r="A24" s="851"/>
      <c r="B24" s="774" t="s">
        <v>25</v>
      </c>
      <c r="C24" s="859"/>
      <c r="D24" s="860"/>
      <c r="E24" s="856"/>
      <c r="F24" s="857"/>
      <c r="G24" s="858"/>
      <c r="H24" s="298"/>
      <c r="I24" s="298"/>
      <c r="J24" s="298"/>
      <c r="K24" s="144"/>
      <c r="L24" s="144"/>
      <c r="M24" s="144"/>
      <c r="N24" s="144"/>
      <c r="O24" s="144"/>
      <c r="P24" s="144"/>
      <c r="Q24" s="186"/>
      <c r="R24" s="186"/>
      <c r="S24" s="186"/>
      <c r="T24" s="186"/>
      <c r="U24" s="186"/>
      <c r="V24" s="186"/>
      <c r="W24" s="295"/>
      <c r="X24" s="295"/>
      <c r="Y24" s="295"/>
    </row>
    <row r="25" spans="1:25" ht="20.25" customHeight="1">
      <c r="A25" s="852"/>
      <c r="B25" s="148" t="s">
        <v>5</v>
      </c>
      <c r="C25" s="84" t="s">
        <v>6</v>
      </c>
      <c r="D25" s="13" t="s">
        <v>0</v>
      </c>
      <c r="E25" s="147" t="s">
        <v>26</v>
      </c>
      <c r="F25" s="84" t="s">
        <v>6</v>
      </c>
      <c r="G25" s="149" t="s">
        <v>0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86"/>
      <c r="R25" s="186"/>
      <c r="S25" s="186"/>
      <c r="T25" s="186"/>
      <c r="U25" s="186"/>
      <c r="V25" s="186"/>
      <c r="W25" s="295"/>
      <c r="X25" s="295"/>
      <c r="Y25" s="295"/>
    </row>
    <row r="26" spans="1:25" ht="19.5" customHeight="1">
      <c r="A26" s="284" t="s">
        <v>217</v>
      </c>
      <c r="B26" s="297">
        <v>163.2</v>
      </c>
      <c r="C26" s="297">
        <v>693.9</v>
      </c>
      <c r="D26" s="203">
        <v>694.5</v>
      </c>
      <c r="E26" s="193">
        <f>SUM(B26)</f>
        <v>163.2</v>
      </c>
      <c r="F26" s="3">
        <f>SUM(C26)</f>
        <v>693.9</v>
      </c>
      <c r="G26" s="3">
        <f>D26</f>
        <v>694.5</v>
      </c>
      <c r="H26" s="298"/>
      <c r="I26" s="298"/>
      <c r="J26" s="298"/>
      <c r="K26" s="144"/>
      <c r="L26" s="144"/>
      <c r="M26" s="144"/>
      <c r="N26" s="144"/>
      <c r="O26" s="144"/>
      <c r="P26" s="144"/>
      <c r="Q26" s="186"/>
      <c r="R26" s="186"/>
      <c r="S26" s="186"/>
      <c r="T26" s="186"/>
      <c r="U26" s="186"/>
      <c r="V26" s="186"/>
      <c r="W26" s="295"/>
      <c r="X26" s="295"/>
      <c r="Y26" s="295"/>
    </row>
    <row r="27" spans="1:25" ht="19.5" customHeight="1">
      <c r="A27" s="299">
        <v>502</v>
      </c>
      <c r="B27" s="17">
        <f aca="true" t="shared" si="8" ref="B27:G27">SUM(B26)</f>
        <v>163.2</v>
      </c>
      <c r="C27" s="17">
        <f t="shared" si="8"/>
        <v>693.9</v>
      </c>
      <c r="D27" s="16">
        <f t="shared" si="8"/>
        <v>694.5</v>
      </c>
      <c r="E27" s="304">
        <f t="shared" si="8"/>
        <v>163.2</v>
      </c>
      <c r="F27" s="17">
        <f t="shared" si="8"/>
        <v>693.9</v>
      </c>
      <c r="G27" s="17">
        <f t="shared" si="8"/>
        <v>694.5</v>
      </c>
      <c r="H27" s="87"/>
      <c r="I27" s="87"/>
      <c r="J27" s="87"/>
      <c r="K27" s="144"/>
      <c r="L27" s="144"/>
      <c r="M27" s="144"/>
      <c r="N27" s="144"/>
      <c r="O27" s="144"/>
      <c r="P27" s="144"/>
      <c r="Q27" s="186"/>
      <c r="R27" s="186"/>
      <c r="S27" s="186"/>
      <c r="T27" s="186"/>
      <c r="U27" s="186"/>
      <c r="V27" s="186"/>
      <c r="W27" s="295"/>
      <c r="X27" s="295"/>
      <c r="Y27" s="295"/>
    </row>
    <row r="28" spans="1:25" ht="19.5" customHeight="1">
      <c r="A28" s="284" t="s">
        <v>249</v>
      </c>
      <c r="B28" s="297">
        <v>14.9</v>
      </c>
      <c r="C28" s="297">
        <v>177.9</v>
      </c>
      <c r="D28" s="203">
        <v>165</v>
      </c>
      <c r="E28" s="193">
        <f aca="true" t="shared" si="9" ref="E28:G29">SUM(B28)</f>
        <v>14.9</v>
      </c>
      <c r="F28" s="3">
        <f t="shared" si="9"/>
        <v>177.9</v>
      </c>
      <c r="G28" s="3">
        <f t="shared" si="9"/>
        <v>165</v>
      </c>
      <c r="H28" s="298"/>
      <c r="I28" s="298"/>
      <c r="J28" s="298"/>
      <c r="K28" s="144"/>
      <c r="L28" s="144"/>
      <c r="M28" s="144"/>
      <c r="N28" s="144"/>
      <c r="O28" s="144"/>
      <c r="P28" s="144"/>
      <c r="Q28" s="186"/>
      <c r="R28" s="186"/>
      <c r="S28" s="186"/>
      <c r="T28" s="186"/>
      <c r="U28" s="186"/>
      <c r="V28" s="186"/>
      <c r="W28" s="295"/>
      <c r="X28" s="295"/>
      <c r="Y28" s="295"/>
    </row>
    <row r="29" spans="1:25" ht="19.5" customHeight="1">
      <c r="A29" s="284" t="s">
        <v>219</v>
      </c>
      <c r="B29" s="297">
        <v>8.4</v>
      </c>
      <c r="C29" s="297">
        <v>62.4</v>
      </c>
      <c r="D29" s="203">
        <v>54.2</v>
      </c>
      <c r="E29" s="193">
        <f t="shared" si="9"/>
        <v>8.4</v>
      </c>
      <c r="F29" s="3">
        <f t="shared" si="9"/>
        <v>62.4</v>
      </c>
      <c r="G29" s="3">
        <f t="shared" si="9"/>
        <v>54.2</v>
      </c>
      <c r="H29" s="298"/>
      <c r="I29" s="298"/>
      <c r="J29" s="298"/>
      <c r="K29" s="144"/>
      <c r="L29" s="144"/>
      <c r="M29" s="144"/>
      <c r="N29" s="144"/>
      <c r="O29" s="144"/>
      <c r="P29" s="144"/>
      <c r="Q29" s="186"/>
      <c r="R29" s="186"/>
      <c r="S29" s="186"/>
      <c r="T29" s="186"/>
      <c r="U29" s="186"/>
      <c r="V29" s="186"/>
      <c r="W29" s="295"/>
      <c r="X29" s="295"/>
      <c r="Y29" s="295"/>
    </row>
    <row r="30" spans="1:25" ht="19.5" customHeight="1" thickBot="1">
      <c r="A30" s="305">
        <v>503</v>
      </c>
      <c r="B30" s="306">
        <f aca="true" t="shared" si="10" ref="B30:G30">SUM(B28:B29)</f>
        <v>23.3</v>
      </c>
      <c r="C30" s="306">
        <f t="shared" si="10"/>
        <v>240.3</v>
      </c>
      <c r="D30" s="307">
        <f t="shared" si="10"/>
        <v>219.2</v>
      </c>
      <c r="E30" s="182">
        <f t="shared" si="10"/>
        <v>23.3</v>
      </c>
      <c r="F30" s="306">
        <f t="shared" si="10"/>
        <v>240.3</v>
      </c>
      <c r="G30" s="306">
        <f t="shared" si="10"/>
        <v>219.2</v>
      </c>
      <c r="H30" s="298"/>
      <c r="I30" s="298"/>
      <c r="J30" s="298"/>
      <c r="K30" s="144"/>
      <c r="L30" s="144"/>
      <c r="M30" s="144"/>
      <c r="N30" s="144"/>
      <c r="O30" s="144"/>
      <c r="P30" s="144"/>
      <c r="Q30" s="186"/>
      <c r="R30" s="186"/>
      <c r="S30" s="186"/>
      <c r="T30" s="186"/>
      <c r="U30" s="186"/>
      <c r="V30" s="186"/>
      <c r="W30" s="295"/>
      <c r="X30" s="295"/>
      <c r="Y30" s="295"/>
    </row>
    <row r="31" spans="1:25" ht="27.75" customHeight="1">
      <c r="A31" s="303" t="s">
        <v>9</v>
      </c>
      <c r="B31" s="17">
        <f aca="true" t="shared" si="11" ref="B31:G31">B27+B30</f>
        <v>186.5</v>
      </c>
      <c r="C31" s="17">
        <f t="shared" si="11"/>
        <v>934.2</v>
      </c>
      <c r="D31" s="16">
        <f t="shared" si="11"/>
        <v>913.7</v>
      </c>
      <c r="E31" s="304">
        <f t="shared" si="11"/>
        <v>186.5</v>
      </c>
      <c r="F31" s="17">
        <f t="shared" si="11"/>
        <v>934.2</v>
      </c>
      <c r="G31" s="17">
        <f t="shared" si="11"/>
        <v>913.7</v>
      </c>
      <c r="H31" s="156"/>
      <c r="I31" s="156"/>
      <c r="J31" s="156"/>
      <c r="K31" s="144"/>
      <c r="L31" s="144"/>
      <c r="M31" s="144"/>
      <c r="N31" s="144"/>
      <c r="O31" s="144"/>
      <c r="P31" s="144"/>
      <c r="Q31" s="186"/>
      <c r="R31" s="186"/>
      <c r="S31" s="186"/>
      <c r="T31" s="186"/>
      <c r="U31" s="186"/>
      <c r="V31" s="186"/>
      <c r="W31" s="295"/>
      <c r="X31" s="295"/>
      <c r="Y31" s="295"/>
    </row>
    <row r="32" spans="1:25" ht="21" customHeight="1">
      <c r="A32" s="294"/>
      <c r="B32" s="146"/>
      <c r="C32" s="146"/>
      <c r="D32" s="146"/>
      <c r="E32" s="146"/>
      <c r="F32" s="146"/>
      <c r="G32" s="146"/>
      <c r="H32" s="298"/>
      <c r="I32" s="298"/>
      <c r="J32" s="298"/>
      <c r="K32" s="144"/>
      <c r="L32" s="144"/>
      <c r="M32" s="144"/>
      <c r="N32" s="144"/>
      <c r="O32" s="144"/>
      <c r="P32" s="144"/>
      <c r="Q32" s="186"/>
      <c r="R32" s="186"/>
      <c r="S32" s="186"/>
      <c r="T32" s="186"/>
      <c r="U32" s="186"/>
      <c r="V32" s="186"/>
      <c r="W32" s="295"/>
      <c r="X32" s="295"/>
      <c r="Y32" s="295"/>
    </row>
    <row r="33" spans="1:25" ht="20.25" customHeight="1">
      <c r="A33" s="776" t="s">
        <v>448</v>
      </c>
      <c r="B33" s="772" t="s">
        <v>21</v>
      </c>
      <c r="C33" s="773"/>
      <c r="D33" s="868"/>
      <c r="E33" s="772" t="s">
        <v>22</v>
      </c>
      <c r="F33" s="773"/>
      <c r="G33" s="773"/>
      <c r="H33" s="772" t="s">
        <v>449</v>
      </c>
      <c r="I33" s="773"/>
      <c r="J33" s="773"/>
      <c r="K33" s="766" t="s">
        <v>23</v>
      </c>
      <c r="L33" s="767"/>
      <c r="M33" s="768"/>
      <c r="N33" s="870"/>
      <c r="O33" s="872"/>
      <c r="P33" s="872"/>
      <c r="Q33" s="309"/>
      <c r="R33" s="309"/>
      <c r="S33" s="309"/>
      <c r="T33" s="309"/>
      <c r="U33" s="309"/>
      <c r="V33" s="309"/>
      <c r="W33" s="310"/>
      <c r="X33" s="310"/>
      <c r="Y33" s="310"/>
    </row>
    <row r="34" spans="1:25" ht="20.25" customHeight="1">
      <c r="A34" s="777"/>
      <c r="B34" s="774" t="s">
        <v>24</v>
      </c>
      <c r="C34" s="859"/>
      <c r="D34" s="867"/>
      <c r="E34" s="774" t="s">
        <v>25</v>
      </c>
      <c r="F34" s="859"/>
      <c r="G34" s="859"/>
      <c r="H34" s="774" t="s">
        <v>25</v>
      </c>
      <c r="I34" s="859"/>
      <c r="J34" s="859"/>
      <c r="K34" s="769"/>
      <c r="L34" s="770"/>
      <c r="M34" s="771"/>
      <c r="N34" s="873"/>
      <c r="O34" s="872"/>
      <c r="P34" s="872"/>
      <c r="Q34" s="310"/>
      <c r="R34" s="310"/>
      <c r="S34" s="310"/>
      <c r="T34" s="311"/>
      <c r="U34" s="311"/>
      <c r="V34" s="311"/>
      <c r="W34" s="310"/>
      <c r="X34" s="310"/>
      <c r="Y34" s="310"/>
    </row>
    <row r="35" spans="1:25" ht="20.25" customHeight="1">
      <c r="A35" s="778"/>
      <c r="B35" s="148" t="s">
        <v>5</v>
      </c>
      <c r="C35" s="84" t="s">
        <v>6</v>
      </c>
      <c r="D35" s="148" t="s">
        <v>0</v>
      </c>
      <c r="E35" s="148" t="s">
        <v>5</v>
      </c>
      <c r="F35" s="84" t="s">
        <v>6</v>
      </c>
      <c r="G35" s="13" t="s">
        <v>0</v>
      </c>
      <c r="H35" s="148" t="s">
        <v>5</v>
      </c>
      <c r="I35" s="84" t="s">
        <v>6</v>
      </c>
      <c r="J35" s="13" t="s">
        <v>0</v>
      </c>
      <c r="K35" s="147" t="s">
        <v>26</v>
      </c>
      <c r="L35" s="84" t="s">
        <v>6</v>
      </c>
      <c r="M35" s="149" t="s">
        <v>0</v>
      </c>
      <c r="N35" s="870"/>
      <c r="O35" s="787"/>
      <c r="P35" s="787"/>
      <c r="Q35" s="310"/>
      <c r="R35" s="310"/>
      <c r="S35" s="310"/>
      <c r="T35" s="310"/>
      <c r="U35" s="310"/>
      <c r="V35" s="310"/>
      <c r="W35" s="310"/>
      <c r="X35" s="310"/>
      <c r="Y35" s="310"/>
    </row>
    <row r="36" spans="1:25" ht="19.5" customHeight="1">
      <c r="A36" s="312" t="s">
        <v>135</v>
      </c>
      <c r="B36" s="3">
        <v>2500</v>
      </c>
      <c r="C36" s="3">
        <v>2500</v>
      </c>
      <c r="D36" s="3">
        <v>2497.9</v>
      </c>
      <c r="E36" s="3">
        <v>1500</v>
      </c>
      <c r="F36" s="3">
        <v>1500</v>
      </c>
      <c r="G36" s="4">
        <v>1499.9</v>
      </c>
      <c r="H36" s="3">
        <v>0</v>
      </c>
      <c r="I36" s="3">
        <v>0</v>
      </c>
      <c r="J36" s="313">
        <v>0</v>
      </c>
      <c r="K36" s="314">
        <f>B36+E36</f>
        <v>4000</v>
      </c>
      <c r="L36" s="19">
        <f>C36+F36</f>
        <v>4000</v>
      </c>
      <c r="M36" s="19">
        <f>D36+G36</f>
        <v>3997.8</v>
      </c>
      <c r="N36" s="871"/>
      <c r="O36" s="787"/>
      <c r="P36" s="787"/>
      <c r="Q36" s="315"/>
      <c r="R36" s="315"/>
      <c r="S36" s="315"/>
      <c r="T36" s="315"/>
      <c r="U36" s="315"/>
      <c r="V36" s="315"/>
      <c r="W36" s="315"/>
      <c r="X36" s="315"/>
      <c r="Y36" s="315"/>
    </row>
    <row r="37" spans="1:25" ht="20.25" customHeight="1" thickBot="1">
      <c r="A37" s="285">
        <v>612</v>
      </c>
      <c r="B37" s="8">
        <f aca="true" t="shared" si="12" ref="B37:M37">SUM(B36)</f>
        <v>2500</v>
      </c>
      <c r="C37" s="8">
        <f t="shared" si="12"/>
        <v>2500</v>
      </c>
      <c r="D37" s="8">
        <f t="shared" si="12"/>
        <v>2497.9</v>
      </c>
      <c r="E37" s="8">
        <f t="shared" si="12"/>
        <v>1500</v>
      </c>
      <c r="F37" s="8">
        <f t="shared" si="12"/>
        <v>1500</v>
      </c>
      <c r="G37" s="9">
        <f t="shared" si="12"/>
        <v>1499.9</v>
      </c>
      <c r="H37" s="9">
        <f t="shared" si="12"/>
        <v>0</v>
      </c>
      <c r="I37" s="9">
        <f t="shared" si="12"/>
        <v>0</v>
      </c>
      <c r="J37" s="9">
        <f t="shared" si="12"/>
        <v>0</v>
      </c>
      <c r="K37" s="169">
        <f t="shared" si="12"/>
        <v>4000</v>
      </c>
      <c r="L37" s="8">
        <f t="shared" si="12"/>
        <v>4000</v>
      </c>
      <c r="M37" s="8">
        <f t="shared" si="12"/>
        <v>3997.8</v>
      </c>
      <c r="N37" s="871"/>
      <c r="O37" s="787"/>
      <c r="P37" s="787"/>
      <c r="Q37" s="289"/>
      <c r="R37" s="289"/>
      <c r="S37" s="289"/>
      <c r="T37" s="289"/>
      <c r="U37" s="289"/>
      <c r="V37" s="289"/>
      <c r="W37" s="289"/>
      <c r="X37" s="289"/>
      <c r="Y37" s="289"/>
    </row>
    <row r="38" spans="1:25" ht="27.75" customHeight="1">
      <c r="A38" s="316" t="s">
        <v>9</v>
      </c>
      <c r="B38" s="288">
        <f>SUM(B37)</f>
        <v>2500</v>
      </c>
      <c r="C38" s="288">
        <f aca="true" t="shared" si="13" ref="C38:M38">SUM(C37)</f>
        <v>2500</v>
      </c>
      <c r="D38" s="288">
        <f t="shared" si="13"/>
        <v>2497.9</v>
      </c>
      <c r="E38" s="288">
        <f t="shared" si="13"/>
        <v>1500</v>
      </c>
      <c r="F38" s="288">
        <f t="shared" si="13"/>
        <v>1500</v>
      </c>
      <c r="G38" s="288">
        <f t="shared" si="13"/>
        <v>1499.9</v>
      </c>
      <c r="H38" s="288">
        <f>SUM(H37)</f>
        <v>0</v>
      </c>
      <c r="I38" s="288">
        <f>SUM(I37)</f>
        <v>0</v>
      </c>
      <c r="J38" s="286">
        <f>SUM(J37)</f>
        <v>0</v>
      </c>
      <c r="K38" s="287">
        <f t="shared" si="13"/>
        <v>4000</v>
      </c>
      <c r="L38" s="288">
        <f t="shared" si="13"/>
        <v>4000</v>
      </c>
      <c r="M38" s="288">
        <f t="shared" si="13"/>
        <v>3997.8</v>
      </c>
      <c r="N38" s="871"/>
      <c r="O38" s="787"/>
      <c r="P38" s="787"/>
      <c r="Q38" s="289"/>
      <c r="R38" s="289"/>
      <c r="S38" s="289"/>
      <c r="T38" s="289"/>
      <c r="U38" s="289"/>
      <c r="V38" s="289"/>
      <c r="W38" s="289"/>
      <c r="X38" s="289"/>
      <c r="Y38" s="289"/>
    </row>
    <row r="39" ht="18.75" customHeight="1"/>
    <row r="40" spans="1:13" ht="19.5" customHeight="1">
      <c r="A40" s="776" t="s">
        <v>255</v>
      </c>
      <c r="B40" s="772" t="s">
        <v>21</v>
      </c>
      <c r="C40" s="773"/>
      <c r="D40" s="868"/>
      <c r="E40" s="772" t="s">
        <v>22</v>
      </c>
      <c r="F40" s="773"/>
      <c r="G40" s="773"/>
      <c r="H40" s="772" t="s">
        <v>449</v>
      </c>
      <c r="I40" s="773"/>
      <c r="J40" s="773"/>
      <c r="K40" s="766" t="s">
        <v>23</v>
      </c>
      <c r="L40" s="767"/>
      <c r="M40" s="768"/>
    </row>
    <row r="41" spans="1:13" ht="19.5" customHeight="1">
      <c r="A41" s="777"/>
      <c r="B41" s="774" t="s">
        <v>24</v>
      </c>
      <c r="C41" s="859"/>
      <c r="D41" s="867"/>
      <c r="E41" s="774" t="s">
        <v>25</v>
      </c>
      <c r="F41" s="859"/>
      <c r="G41" s="859"/>
      <c r="H41" s="774" t="s">
        <v>25</v>
      </c>
      <c r="I41" s="859"/>
      <c r="J41" s="859"/>
      <c r="K41" s="769"/>
      <c r="L41" s="770"/>
      <c r="M41" s="771"/>
    </row>
    <row r="42" spans="1:13" ht="19.5" customHeight="1">
      <c r="A42" s="778"/>
      <c r="B42" s="148" t="s">
        <v>5</v>
      </c>
      <c r="C42" s="84" t="s">
        <v>6</v>
      </c>
      <c r="D42" s="148" t="s">
        <v>0</v>
      </c>
      <c r="E42" s="148" t="s">
        <v>5</v>
      </c>
      <c r="F42" s="84" t="s">
        <v>6</v>
      </c>
      <c r="G42" s="13" t="s">
        <v>0</v>
      </c>
      <c r="H42" s="148" t="s">
        <v>5</v>
      </c>
      <c r="I42" s="84" t="s">
        <v>6</v>
      </c>
      <c r="J42" s="13" t="s">
        <v>0</v>
      </c>
      <c r="K42" s="147" t="s">
        <v>26</v>
      </c>
      <c r="L42" s="84" t="s">
        <v>6</v>
      </c>
      <c r="M42" s="149" t="s">
        <v>0</v>
      </c>
    </row>
    <row r="43" spans="1:13" ht="19.5" customHeight="1">
      <c r="A43" s="312" t="s">
        <v>135</v>
      </c>
      <c r="B43" s="3">
        <v>16438</v>
      </c>
      <c r="C43" s="3">
        <v>24994.9</v>
      </c>
      <c r="D43" s="3">
        <v>24138.9</v>
      </c>
      <c r="E43" s="3">
        <v>104991</v>
      </c>
      <c r="F43" s="3">
        <v>111734.4</v>
      </c>
      <c r="G43" s="4">
        <v>106947.6</v>
      </c>
      <c r="H43" s="3">
        <v>0</v>
      </c>
      <c r="I43" s="3">
        <v>698</v>
      </c>
      <c r="J43" s="313">
        <v>0</v>
      </c>
      <c r="K43" s="314">
        <f>B43+E43+H43</f>
        <v>121429</v>
      </c>
      <c r="L43" s="314">
        <f>C43+F43+I43</f>
        <v>137427.3</v>
      </c>
      <c r="M43" s="314">
        <f>D43+G43+J43</f>
        <v>131086.5</v>
      </c>
    </row>
    <row r="44" spans="1:13" ht="19.5" customHeight="1" thickBot="1">
      <c r="A44" s="285">
        <v>612</v>
      </c>
      <c r="B44" s="8">
        <f aca="true" t="shared" si="14" ref="B44:M44">SUM(B43)</f>
        <v>16438</v>
      </c>
      <c r="C44" s="8">
        <f t="shared" si="14"/>
        <v>24994.9</v>
      </c>
      <c r="D44" s="8">
        <f t="shared" si="14"/>
        <v>24138.9</v>
      </c>
      <c r="E44" s="8">
        <f t="shared" si="14"/>
        <v>104991</v>
      </c>
      <c r="F44" s="8">
        <f t="shared" si="14"/>
        <v>111734.4</v>
      </c>
      <c r="G44" s="9">
        <f t="shared" si="14"/>
        <v>106947.6</v>
      </c>
      <c r="H44" s="9">
        <f t="shared" si="14"/>
        <v>0</v>
      </c>
      <c r="I44" s="9">
        <f t="shared" si="14"/>
        <v>698</v>
      </c>
      <c r="J44" s="9">
        <f t="shared" si="14"/>
        <v>0</v>
      </c>
      <c r="K44" s="169">
        <f t="shared" si="14"/>
        <v>121429</v>
      </c>
      <c r="L44" s="8">
        <f t="shared" si="14"/>
        <v>137427.3</v>
      </c>
      <c r="M44" s="8">
        <f t="shared" si="14"/>
        <v>131086.5</v>
      </c>
    </row>
    <row r="45" spans="1:13" ht="27.75" customHeight="1">
      <c r="A45" s="316" t="s">
        <v>9</v>
      </c>
      <c r="B45" s="288">
        <f>SUM(B44)</f>
        <v>16438</v>
      </c>
      <c r="C45" s="288">
        <f aca="true" t="shared" si="15" ref="C45:M45">SUM(C44)</f>
        <v>24994.9</v>
      </c>
      <c r="D45" s="288">
        <f t="shared" si="15"/>
        <v>24138.9</v>
      </c>
      <c r="E45" s="288">
        <f t="shared" si="15"/>
        <v>104991</v>
      </c>
      <c r="F45" s="288">
        <f t="shared" si="15"/>
        <v>111734.4</v>
      </c>
      <c r="G45" s="288">
        <f t="shared" si="15"/>
        <v>106947.6</v>
      </c>
      <c r="H45" s="288">
        <f t="shared" si="15"/>
        <v>0</v>
      </c>
      <c r="I45" s="288">
        <f t="shared" si="15"/>
        <v>698</v>
      </c>
      <c r="J45" s="286">
        <f t="shared" si="15"/>
        <v>0</v>
      </c>
      <c r="K45" s="287">
        <f t="shared" si="15"/>
        <v>121429</v>
      </c>
      <c r="L45" s="288">
        <f t="shared" si="15"/>
        <v>137427.3</v>
      </c>
      <c r="M45" s="288">
        <f t="shared" si="15"/>
        <v>131086.5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 password="CF7A" sheet="1"/>
  <mergeCells count="30">
    <mergeCell ref="A40:A42"/>
    <mergeCell ref="B40:D40"/>
    <mergeCell ref="A33:A35"/>
    <mergeCell ref="E23:G24"/>
    <mergeCell ref="B24:D24"/>
    <mergeCell ref="A23:A25"/>
    <mergeCell ref="B23:D23"/>
    <mergeCell ref="N1:O1"/>
    <mergeCell ref="A1:M1"/>
    <mergeCell ref="L2:M2"/>
    <mergeCell ref="B2:K2"/>
    <mergeCell ref="H34:J34"/>
    <mergeCell ref="E40:G40"/>
    <mergeCell ref="K33:M34"/>
    <mergeCell ref="H33:J33"/>
    <mergeCell ref="A3:A5"/>
    <mergeCell ref="B3:D3"/>
    <mergeCell ref="N33:P34"/>
    <mergeCell ref="E3:G4"/>
    <mergeCell ref="B4:D4"/>
    <mergeCell ref="B34:D34"/>
    <mergeCell ref="E34:G34"/>
    <mergeCell ref="B33:D33"/>
    <mergeCell ref="E33:G33"/>
    <mergeCell ref="N35:P38"/>
    <mergeCell ref="K40:M41"/>
    <mergeCell ref="B41:D41"/>
    <mergeCell ref="E41:G41"/>
    <mergeCell ref="H40:J40"/>
    <mergeCell ref="H41:J41"/>
  </mergeCells>
  <printOptions horizontalCentered="1"/>
  <pageMargins left="0.3937007874015748" right="0.4724409448818898" top="0.4724409448818898" bottom="0.4724409448818898" header="0.31496062992125984" footer="0.2362204724409449"/>
  <pageSetup horizontalDpi="300" verticalDpi="300" orientation="portrait" paperSize="9" scale="71" r:id="rId1"/>
  <headerFooter alignWithMargins="0">
    <oddFooter>&amp;L&amp;"Times New Roman CE,Obyčejné"&amp;8Rozbor za rok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58"/>
  <sheetViews>
    <sheetView view="pageBreakPreview" zoomScale="60" zoomScalePageLayoutView="0" workbookViewId="0" topLeftCell="C1">
      <selection activeCell="E6" sqref="E6"/>
    </sheetView>
  </sheetViews>
  <sheetFormatPr defaultColWidth="9.00390625" defaultRowHeight="12.75"/>
  <cols>
    <col min="1" max="1" width="62.375" style="743" customWidth="1"/>
    <col min="2" max="4" width="10.25390625" style="317" customWidth="1"/>
    <col min="5" max="14" width="10.625" style="317" customWidth="1"/>
    <col min="15" max="16" width="12.75390625" style="317" customWidth="1"/>
    <col min="17" max="17" width="10.875" style="317" customWidth="1"/>
    <col min="18" max="19" width="11.125" style="317" customWidth="1"/>
    <col min="20" max="22" width="10.625" style="317" customWidth="1"/>
    <col min="23" max="16384" width="9.125" style="317" customWidth="1"/>
  </cols>
  <sheetData>
    <row r="1" spans="1:22" ht="51" customHeight="1">
      <c r="A1" s="894" t="s">
        <v>402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95"/>
      <c r="O1" s="895"/>
      <c r="P1" s="895"/>
      <c r="Q1" s="895"/>
      <c r="R1" s="895"/>
      <c r="S1" s="895"/>
      <c r="T1" s="895"/>
      <c r="U1" s="922" t="s">
        <v>465</v>
      </c>
      <c r="V1" s="922"/>
    </row>
    <row r="2" spans="1:22" ht="29.25" customHeight="1">
      <c r="A2" s="896" t="s">
        <v>363</v>
      </c>
      <c r="B2" s="915" t="s">
        <v>301</v>
      </c>
      <c r="C2" s="914"/>
      <c r="D2" s="914"/>
      <c r="E2" s="914"/>
      <c r="F2" s="914"/>
      <c r="G2" s="914"/>
      <c r="H2" s="914"/>
      <c r="I2" s="914"/>
      <c r="J2" s="914"/>
      <c r="K2" s="914"/>
      <c r="L2" s="890"/>
      <c r="M2" s="890"/>
      <c r="N2" s="890"/>
      <c r="O2" s="890"/>
      <c r="P2" s="891"/>
      <c r="Q2" s="915" t="s">
        <v>302</v>
      </c>
      <c r="R2" s="890"/>
      <c r="S2" s="890"/>
      <c r="T2" s="890"/>
      <c r="U2" s="890"/>
      <c r="V2" s="891"/>
    </row>
    <row r="3" spans="1:22" ht="23.25" customHeight="1">
      <c r="A3" s="901"/>
      <c r="B3" s="886" t="s">
        <v>303</v>
      </c>
      <c r="C3" s="919"/>
      <c r="D3" s="920"/>
      <c r="E3" s="886" t="s">
        <v>304</v>
      </c>
      <c r="F3" s="919"/>
      <c r="G3" s="920"/>
      <c r="H3" s="886" t="s">
        <v>305</v>
      </c>
      <c r="I3" s="899"/>
      <c r="J3" s="900"/>
      <c r="K3" s="889" t="s">
        <v>306</v>
      </c>
      <c r="L3" s="880"/>
      <c r="M3" s="909"/>
      <c r="N3" s="889" t="s">
        <v>307</v>
      </c>
      <c r="O3" s="880"/>
      <c r="P3" s="909"/>
      <c r="Q3" s="889" t="s">
        <v>74</v>
      </c>
      <c r="R3" s="880"/>
      <c r="S3" s="909"/>
      <c r="T3" s="889" t="s">
        <v>75</v>
      </c>
      <c r="U3" s="880"/>
      <c r="V3" s="909"/>
    </row>
    <row r="4" spans="1:22" ht="28.5" customHeight="1">
      <c r="A4" s="901"/>
      <c r="B4" s="798" t="s">
        <v>308</v>
      </c>
      <c r="C4" s="911"/>
      <c r="D4" s="913"/>
      <c r="E4" s="798" t="s">
        <v>309</v>
      </c>
      <c r="F4" s="911"/>
      <c r="G4" s="913"/>
      <c r="H4" s="798" t="s">
        <v>310</v>
      </c>
      <c r="I4" s="799"/>
      <c r="J4" s="812"/>
      <c r="K4" s="910" t="s">
        <v>311</v>
      </c>
      <c r="L4" s="916"/>
      <c r="M4" s="917"/>
      <c r="N4" s="798" t="s">
        <v>312</v>
      </c>
      <c r="O4" s="799"/>
      <c r="P4" s="812"/>
      <c r="Q4" s="798" t="s">
        <v>313</v>
      </c>
      <c r="R4" s="799"/>
      <c r="S4" s="812"/>
      <c r="T4" s="798" t="s">
        <v>150</v>
      </c>
      <c r="U4" s="799"/>
      <c r="V4" s="812"/>
    </row>
    <row r="5" spans="1:22" ht="19.5" customHeight="1">
      <c r="A5" s="902"/>
      <c r="B5" s="318" t="s">
        <v>5</v>
      </c>
      <c r="C5" s="318" t="s">
        <v>6</v>
      </c>
      <c r="D5" s="318" t="s">
        <v>0</v>
      </c>
      <c r="E5" s="318" t="s">
        <v>5</v>
      </c>
      <c r="F5" s="318" t="s">
        <v>6</v>
      </c>
      <c r="G5" s="318" t="s">
        <v>0</v>
      </c>
      <c r="H5" s="318" t="s">
        <v>5</v>
      </c>
      <c r="I5" s="318" t="s">
        <v>6</v>
      </c>
      <c r="J5" s="319" t="s">
        <v>0</v>
      </c>
      <c r="K5" s="318" t="s">
        <v>5</v>
      </c>
      <c r="L5" s="318" t="s">
        <v>6</v>
      </c>
      <c r="M5" s="319" t="s">
        <v>0</v>
      </c>
      <c r="N5" s="318" t="s">
        <v>5</v>
      </c>
      <c r="O5" s="318" t="s">
        <v>6</v>
      </c>
      <c r="P5" s="319" t="s">
        <v>0</v>
      </c>
      <c r="Q5" s="318" t="s">
        <v>5</v>
      </c>
      <c r="R5" s="318" t="s">
        <v>6</v>
      </c>
      <c r="S5" s="319" t="s">
        <v>0</v>
      </c>
      <c r="T5" s="318" t="s">
        <v>5</v>
      </c>
      <c r="U5" s="318" t="s">
        <v>6</v>
      </c>
      <c r="V5" s="319" t="s">
        <v>0</v>
      </c>
    </row>
    <row r="6" spans="1:22" ht="31.5" customHeight="1">
      <c r="A6" s="735" t="s">
        <v>314</v>
      </c>
      <c r="B6" s="101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2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</row>
    <row r="7" spans="1:22" ht="31.5" customHeight="1">
      <c r="A7" s="735" t="s">
        <v>101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2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2">
        <v>0</v>
      </c>
    </row>
    <row r="8" spans="1:22" ht="31.5" customHeight="1">
      <c r="A8" s="735" t="s">
        <v>28</v>
      </c>
      <c r="B8" s="101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2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2">
        <v>0</v>
      </c>
    </row>
    <row r="9" spans="1:22" ht="31.5" customHeight="1">
      <c r="A9" s="736">
        <v>513</v>
      </c>
      <c r="B9" s="105">
        <f aca="true" t="shared" si="0" ref="B9:V9">SUM(B6,B8)</f>
        <v>0</v>
      </c>
      <c r="C9" s="105">
        <f t="shared" si="0"/>
        <v>0</v>
      </c>
      <c r="D9" s="105">
        <f t="shared" si="0"/>
        <v>0</v>
      </c>
      <c r="E9" s="105">
        <f t="shared" si="0"/>
        <v>0</v>
      </c>
      <c r="F9" s="105">
        <f t="shared" si="0"/>
        <v>0</v>
      </c>
      <c r="G9" s="105">
        <f t="shared" si="0"/>
        <v>0</v>
      </c>
      <c r="H9" s="105">
        <f t="shared" si="0"/>
        <v>0</v>
      </c>
      <c r="I9" s="105">
        <f t="shared" si="0"/>
        <v>0</v>
      </c>
      <c r="J9" s="106">
        <f t="shared" si="0"/>
        <v>0</v>
      </c>
      <c r="K9" s="105">
        <f t="shared" si="0"/>
        <v>0</v>
      </c>
      <c r="L9" s="105">
        <f t="shared" si="0"/>
        <v>0</v>
      </c>
      <c r="M9" s="105">
        <f t="shared" si="0"/>
        <v>0</v>
      </c>
      <c r="N9" s="105">
        <f t="shared" si="0"/>
        <v>0</v>
      </c>
      <c r="O9" s="105">
        <f t="shared" si="0"/>
        <v>0</v>
      </c>
      <c r="P9" s="105">
        <f t="shared" si="0"/>
        <v>0</v>
      </c>
      <c r="Q9" s="105">
        <f t="shared" si="0"/>
        <v>0</v>
      </c>
      <c r="R9" s="105">
        <f t="shared" si="0"/>
        <v>0</v>
      </c>
      <c r="S9" s="105">
        <f t="shared" si="0"/>
        <v>0</v>
      </c>
      <c r="T9" s="105">
        <f t="shared" si="0"/>
        <v>0</v>
      </c>
      <c r="U9" s="105">
        <f t="shared" si="0"/>
        <v>0</v>
      </c>
      <c r="V9" s="106">
        <f t="shared" si="0"/>
        <v>0</v>
      </c>
    </row>
    <row r="10" spans="1:22" ht="31.5" customHeight="1">
      <c r="A10" s="735" t="s">
        <v>315</v>
      </c>
      <c r="B10" s="101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2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0</v>
      </c>
    </row>
    <row r="11" spans="1:22" ht="31.5" customHeight="1">
      <c r="A11" s="735" t="s">
        <v>18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2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</row>
    <row r="12" spans="1:22" ht="31.5" customHeight="1">
      <c r="A12" s="735" t="s">
        <v>316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2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2">
        <v>0</v>
      </c>
    </row>
    <row r="13" spans="1:22" ht="31.5" customHeight="1">
      <c r="A13" s="735" t="s">
        <v>32</v>
      </c>
      <c r="B13" s="101">
        <f aca="true" t="shared" si="1" ref="B13:V13">SUM(B11)</f>
        <v>0</v>
      </c>
      <c r="C13" s="101">
        <f t="shared" si="1"/>
        <v>0</v>
      </c>
      <c r="D13" s="101">
        <f t="shared" si="1"/>
        <v>0</v>
      </c>
      <c r="E13" s="101">
        <f t="shared" si="1"/>
        <v>0</v>
      </c>
      <c r="F13" s="101">
        <f t="shared" si="1"/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2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>
        <f t="shared" si="1"/>
        <v>0</v>
      </c>
      <c r="V13" s="102">
        <f t="shared" si="1"/>
        <v>0</v>
      </c>
    </row>
    <row r="14" spans="1:22" ht="31.5" customHeight="1">
      <c r="A14" s="736">
        <v>516</v>
      </c>
      <c r="B14" s="105">
        <f>SUM(B10:B13)</f>
        <v>0</v>
      </c>
      <c r="C14" s="105">
        <f aca="true" t="shared" si="2" ref="C14:V14">SUM(C10:C13)</f>
        <v>0</v>
      </c>
      <c r="D14" s="105">
        <f t="shared" si="2"/>
        <v>0</v>
      </c>
      <c r="E14" s="105">
        <f t="shared" si="2"/>
        <v>0</v>
      </c>
      <c r="F14" s="105">
        <f t="shared" si="2"/>
        <v>0</v>
      </c>
      <c r="G14" s="105">
        <f t="shared" si="2"/>
        <v>0</v>
      </c>
      <c r="H14" s="105">
        <f t="shared" si="2"/>
        <v>0</v>
      </c>
      <c r="I14" s="105">
        <f t="shared" si="2"/>
        <v>0</v>
      </c>
      <c r="J14" s="105">
        <f t="shared" si="2"/>
        <v>0</v>
      </c>
      <c r="K14" s="105">
        <f t="shared" si="2"/>
        <v>0</v>
      </c>
      <c r="L14" s="105">
        <f t="shared" si="2"/>
        <v>0</v>
      </c>
      <c r="M14" s="105">
        <f t="shared" si="2"/>
        <v>0</v>
      </c>
      <c r="N14" s="105">
        <f t="shared" si="2"/>
        <v>0</v>
      </c>
      <c r="O14" s="105">
        <f t="shared" si="2"/>
        <v>0</v>
      </c>
      <c r="P14" s="105">
        <f t="shared" si="2"/>
        <v>0</v>
      </c>
      <c r="Q14" s="105">
        <f t="shared" si="2"/>
        <v>0</v>
      </c>
      <c r="R14" s="105">
        <f t="shared" si="2"/>
        <v>0</v>
      </c>
      <c r="S14" s="105">
        <f t="shared" si="2"/>
        <v>0</v>
      </c>
      <c r="T14" s="105">
        <f t="shared" si="2"/>
        <v>0</v>
      </c>
      <c r="U14" s="105">
        <f t="shared" si="2"/>
        <v>0</v>
      </c>
      <c r="V14" s="320">
        <f t="shared" si="2"/>
        <v>0</v>
      </c>
    </row>
    <row r="15" spans="1:22" ht="31.5" customHeight="1">
      <c r="A15" s="735" t="s">
        <v>33</v>
      </c>
      <c r="B15" s="101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0</v>
      </c>
    </row>
    <row r="16" spans="1:22" ht="31.5" customHeight="1">
      <c r="A16" s="735" t="s">
        <v>46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2">
        <v>0</v>
      </c>
    </row>
    <row r="17" spans="1:22" ht="31.5" customHeight="1">
      <c r="A17" s="735" t="s">
        <v>47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2">
        <v>0</v>
      </c>
    </row>
    <row r="18" spans="1:22" ht="31.5" customHeight="1">
      <c r="A18" s="736">
        <v>517</v>
      </c>
      <c r="B18" s="105">
        <f aca="true" t="shared" si="3" ref="B18:V18">SUM(B15:B17)</f>
        <v>0</v>
      </c>
      <c r="C18" s="105">
        <f t="shared" si="3"/>
        <v>0</v>
      </c>
      <c r="D18" s="105">
        <f t="shared" si="3"/>
        <v>0</v>
      </c>
      <c r="E18" s="105">
        <f t="shared" si="3"/>
        <v>0</v>
      </c>
      <c r="F18" s="105">
        <f t="shared" si="3"/>
        <v>0</v>
      </c>
      <c r="G18" s="105">
        <f t="shared" si="3"/>
        <v>0</v>
      </c>
      <c r="H18" s="105">
        <f t="shared" si="3"/>
        <v>0</v>
      </c>
      <c r="I18" s="105">
        <f t="shared" si="3"/>
        <v>0</v>
      </c>
      <c r="J18" s="105">
        <f t="shared" si="3"/>
        <v>0</v>
      </c>
      <c r="K18" s="105">
        <f t="shared" si="3"/>
        <v>0</v>
      </c>
      <c r="L18" s="105">
        <f t="shared" si="3"/>
        <v>0</v>
      </c>
      <c r="M18" s="105">
        <f t="shared" si="3"/>
        <v>0</v>
      </c>
      <c r="N18" s="105">
        <f t="shared" si="3"/>
        <v>0</v>
      </c>
      <c r="O18" s="105">
        <f t="shared" si="3"/>
        <v>0</v>
      </c>
      <c r="P18" s="105">
        <f t="shared" si="3"/>
        <v>0</v>
      </c>
      <c r="Q18" s="105">
        <f t="shared" si="3"/>
        <v>0</v>
      </c>
      <c r="R18" s="105">
        <f t="shared" si="3"/>
        <v>0</v>
      </c>
      <c r="S18" s="105">
        <f t="shared" si="3"/>
        <v>0</v>
      </c>
      <c r="T18" s="105">
        <f t="shared" si="3"/>
        <v>0</v>
      </c>
      <c r="U18" s="105">
        <f t="shared" si="3"/>
        <v>0</v>
      </c>
      <c r="V18" s="320">
        <f t="shared" si="3"/>
        <v>0</v>
      </c>
    </row>
    <row r="19" spans="1:22" ht="31.5" customHeight="1">
      <c r="A19" s="734" t="s">
        <v>174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2">
        <v>0</v>
      </c>
    </row>
    <row r="20" spans="1:22" ht="31.5" customHeight="1">
      <c r="A20" s="736">
        <v>519</v>
      </c>
      <c r="B20" s="105">
        <f aca="true" t="shared" si="4" ref="B20:V20">SUM(B19)</f>
        <v>0</v>
      </c>
      <c r="C20" s="105">
        <f t="shared" si="4"/>
        <v>0</v>
      </c>
      <c r="D20" s="105">
        <f t="shared" si="4"/>
        <v>0</v>
      </c>
      <c r="E20" s="105">
        <f t="shared" si="4"/>
        <v>0</v>
      </c>
      <c r="F20" s="105">
        <f t="shared" si="4"/>
        <v>0</v>
      </c>
      <c r="G20" s="105">
        <f t="shared" si="4"/>
        <v>0</v>
      </c>
      <c r="H20" s="105">
        <f t="shared" si="4"/>
        <v>0</v>
      </c>
      <c r="I20" s="105">
        <f t="shared" si="4"/>
        <v>0</v>
      </c>
      <c r="J20" s="105">
        <f t="shared" si="4"/>
        <v>0</v>
      </c>
      <c r="K20" s="105">
        <f t="shared" si="4"/>
        <v>0</v>
      </c>
      <c r="L20" s="105">
        <f t="shared" si="4"/>
        <v>0</v>
      </c>
      <c r="M20" s="105">
        <f t="shared" si="4"/>
        <v>0</v>
      </c>
      <c r="N20" s="105">
        <f t="shared" si="4"/>
        <v>0</v>
      </c>
      <c r="O20" s="105">
        <f t="shared" si="4"/>
        <v>0</v>
      </c>
      <c r="P20" s="105">
        <f t="shared" si="4"/>
        <v>0</v>
      </c>
      <c r="Q20" s="105">
        <f t="shared" si="4"/>
        <v>0</v>
      </c>
      <c r="R20" s="105">
        <f t="shared" si="4"/>
        <v>0</v>
      </c>
      <c r="S20" s="105">
        <f t="shared" si="4"/>
        <v>0</v>
      </c>
      <c r="T20" s="105">
        <f t="shared" si="4"/>
        <v>0</v>
      </c>
      <c r="U20" s="105">
        <f t="shared" si="4"/>
        <v>0</v>
      </c>
      <c r="V20" s="106">
        <f t="shared" si="4"/>
        <v>0</v>
      </c>
    </row>
    <row r="21" spans="1:22" ht="33.75" customHeight="1">
      <c r="A21" s="734" t="s">
        <v>377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</row>
    <row r="22" spans="1:22" ht="31.5" customHeight="1">
      <c r="A22" s="736">
        <v>521</v>
      </c>
      <c r="B22" s="104">
        <f aca="true" t="shared" si="5" ref="B22:V22">SUM(B21)</f>
        <v>0</v>
      </c>
      <c r="C22" s="104">
        <f t="shared" si="5"/>
        <v>0</v>
      </c>
      <c r="D22" s="104">
        <f t="shared" si="5"/>
        <v>0</v>
      </c>
      <c r="E22" s="104">
        <f t="shared" si="5"/>
        <v>0</v>
      </c>
      <c r="F22" s="104">
        <f t="shared" si="5"/>
        <v>0</v>
      </c>
      <c r="G22" s="104">
        <f t="shared" si="5"/>
        <v>0</v>
      </c>
      <c r="H22" s="104">
        <f t="shared" si="5"/>
        <v>0</v>
      </c>
      <c r="I22" s="104">
        <f t="shared" si="5"/>
        <v>0</v>
      </c>
      <c r="J22" s="104">
        <f t="shared" si="5"/>
        <v>0</v>
      </c>
      <c r="K22" s="104">
        <f t="shared" si="5"/>
        <v>0</v>
      </c>
      <c r="L22" s="104">
        <f t="shared" si="5"/>
        <v>0</v>
      </c>
      <c r="M22" s="104">
        <f t="shared" si="5"/>
        <v>0</v>
      </c>
      <c r="N22" s="104">
        <f t="shared" si="5"/>
        <v>0</v>
      </c>
      <c r="O22" s="104">
        <f t="shared" si="5"/>
        <v>0</v>
      </c>
      <c r="P22" s="104">
        <f t="shared" si="5"/>
        <v>0</v>
      </c>
      <c r="Q22" s="104">
        <f t="shared" si="5"/>
        <v>0</v>
      </c>
      <c r="R22" s="104">
        <f t="shared" si="5"/>
        <v>0</v>
      </c>
      <c r="S22" s="104">
        <f t="shared" si="5"/>
        <v>0</v>
      </c>
      <c r="T22" s="104">
        <f t="shared" si="5"/>
        <v>0</v>
      </c>
      <c r="U22" s="104">
        <f t="shared" si="5"/>
        <v>0</v>
      </c>
      <c r="V22" s="104">
        <f t="shared" si="5"/>
        <v>0</v>
      </c>
    </row>
    <row r="23" spans="1:22" ht="31.5" customHeight="1">
      <c r="A23" s="734" t="s">
        <v>318</v>
      </c>
      <c r="B23" s="103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</row>
    <row r="24" spans="1:22" ht="35.25" customHeight="1">
      <c r="A24" s="734" t="s">
        <v>319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</row>
    <row r="25" spans="1:22" ht="31.5" customHeight="1">
      <c r="A25" s="735" t="s">
        <v>284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</row>
    <row r="26" spans="1:22" ht="31.5" customHeight="1">
      <c r="A26" s="736">
        <v>522</v>
      </c>
      <c r="B26" s="104">
        <f aca="true" t="shared" si="6" ref="B26:V26">SUM(B23:B25)</f>
        <v>0</v>
      </c>
      <c r="C26" s="104">
        <f t="shared" si="6"/>
        <v>0</v>
      </c>
      <c r="D26" s="104">
        <f t="shared" si="6"/>
        <v>0</v>
      </c>
      <c r="E26" s="104">
        <f t="shared" si="6"/>
        <v>0</v>
      </c>
      <c r="F26" s="104">
        <f t="shared" si="6"/>
        <v>0</v>
      </c>
      <c r="G26" s="104">
        <f t="shared" si="6"/>
        <v>0</v>
      </c>
      <c r="H26" s="104">
        <f t="shared" si="6"/>
        <v>0</v>
      </c>
      <c r="I26" s="104">
        <f t="shared" si="6"/>
        <v>0</v>
      </c>
      <c r="J26" s="104">
        <f t="shared" si="6"/>
        <v>0</v>
      </c>
      <c r="K26" s="104">
        <f t="shared" si="6"/>
        <v>0</v>
      </c>
      <c r="L26" s="104">
        <f t="shared" si="6"/>
        <v>0</v>
      </c>
      <c r="M26" s="104">
        <f t="shared" si="6"/>
        <v>0</v>
      </c>
      <c r="N26" s="104">
        <f t="shared" si="6"/>
        <v>0</v>
      </c>
      <c r="O26" s="104">
        <f t="shared" si="6"/>
        <v>0</v>
      </c>
      <c r="P26" s="104">
        <f t="shared" si="6"/>
        <v>0</v>
      </c>
      <c r="Q26" s="104">
        <f t="shared" si="6"/>
        <v>0</v>
      </c>
      <c r="R26" s="104">
        <f t="shared" si="6"/>
        <v>0</v>
      </c>
      <c r="S26" s="104">
        <f t="shared" si="6"/>
        <v>0</v>
      </c>
      <c r="T26" s="104">
        <f t="shared" si="6"/>
        <v>0</v>
      </c>
      <c r="U26" s="104">
        <f t="shared" si="6"/>
        <v>0</v>
      </c>
      <c r="V26" s="104">
        <f t="shared" si="6"/>
        <v>0</v>
      </c>
    </row>
    <row r="27" spans="1:22" ht="31.5" customHeight="1">
      <c r="A27" s="734" t="s">
        <v>170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</row>
    <row r="28" spans="1:22" ht="33.75" customHeight="1">
      <c r="A28" s="734" t="s">
        <v>171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</row>
    <row r="29" spans="1:22" ht="31.5" customHeight="1">
      <c r="A29" s="736">
        <v>533</v>
      </c>
      <c r="B29" s="104">
        <f aca="true" t="shared" si="7" ref="B29:V29">SUM(B27:B28)</f>
        <v>0</v>
      </c>
      <c r="C29" s="104">
        <f t="shared" si="7"/>
        <v>0</v>
      </c>
      <c r="D29" s="104">
        <f t="shared" si="7"/>
        <v>0</v>
      </c>
      <c r="E29" s="104">
        <f t="shared" si="7"/>
        <v>0</v>
      </c>
      <c r="F29" s="104">
        <f t="shared" si="7"/>
        <v>0</v>
      </c>
      <c r="G29" s="104">
        <f t="shared" si="7"/>
        <v>0</v>
      </c>
      <c r="H29" s="104">
        <f t="shared" si="7"/>
        <v>0</v>
      </c>
      <c r="I29" s="104">
        <f t="shared" si="7"/>
        <v>0</v>
      </c>
      <c r="J29" s="104">
        <f t="shared" si="7"/>
        <v>0</v>
      </c>
      <c r="K29" s="104">
        <f t="shared" si="7"/>
        <v>0</v>
      </c>
      <c r="L29" s="104">
        <f t="shared" si="7"/>
        <v>0</v>
      </c>
      <c r="M29" s="104">
        <f t="shared" si="7"/>
        <v>0</v>
      </c>
      <c r="N29" s="104">
        <f t="shared" si="7"/>
        <v>0</v>
      </c>
      <c r="O29" s="104">
        <f t="shared" si="7"/>
        <v>0</v>
      </c>
      <c r="P29" s="104">
        <f t="shared" si="7"/>
        <v>0</v>
      </c>
      <c r="Q29" s="104">
        <f t="shared" si="7"/>
        <v>0</v>
      </c>
      <c r="R29" s="104">
        <f t="shared" si="7"/>
        <v>0</v>
      </c>
      <c r="S29" s="104">
        <f t="shared" si="7"/>
        <v>0</v>
      </c>
      <c r="T29" s="104">
        <f t="shared" si="7"/>
        <v>0</v>
      </c>
      <c r="U29" s="104">
        <f t="shared" si="7"/>
        <v>0</v>
      </c>
      <c r="V29" s="104">
        <f t="shared" si="7"/>
        <v>0</v>
      </c>
    </row>
    <row r="30" spans="1:22" ht="31.5" customHeight="1">
      <c r="A30" s="735" t="s">
        <v>145</v>
      </c>
      <c r="B30" s="103">
        <v>0</v>
      </c>
      <c r="C30" s="103">
        <v>5200</v>
      </c>
      <c r="D30" s="103">
        <v>4519.7</v>
      </c>
      <c r="E30" s="103">
        <v>0</v>
      </c>
      <c r="F30" s="103">
        <v>1600</v>
      </c>
      <c r="G30" s="103">
        <v>1396.5</v>
      </c>
      <c r="H30" s="103">
        <v>0</v>
      </c>
      <c r="I30" s="103">
        <v>145</v>
      </c>
      <c r="J30" s="103">
        <v>120.2</v>
      </c>
      <c r="K30" s="103">
        <v>0</v>
      </c>
      <c r="L30" s="103">
        <v>105</v>
      </c>
      <c r="M30" s="103">
        <v>90.9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2000</v>
      </c>
      <c r="V30" s="103">
        <v>1740.3</v>
      </c>
    </row>
    <row r="31" spans="1:22" ht="31.5" customHeight="1">
      <c r="A31" s="736">
        <v>541</v>
      </c>
      <c r="B31" s="104">
        <f aca="true" t="shared" si="8" ref="B31:S31">SUM(B30)</f>
        <v>0</v>
      </c>
      <c r="C31" s="104">
        <f t="shared" si="8"/>
        <v>5200</v>
      </c>
      <c r="D31" s="104">
        <f t="shared" si="8"/>
        <v>4519.7</v>
      </c>
      <c r="E31" s="104">
        <f t="shared" si="8"/>
        <v>0</v>
      </c>
      <c r="F31" s="104">
        <f t="shared" si="8"/>
        <v>1600</v>
      </c>
      <c r="G31" s="104">
        <f t="shared" si="8"/>
        <v>1396.5</v>
      </c>
      <c r="H31" s="104">
        <f t="shared" si="8"/>
        <v>0</v>
      </c>
      <c r="I31" s="104">
        <f t="shared" si="8"/>
        <v>145</v>
      </c>
      <c r="J31" s="104">
        <f t="shared" si="8"/>
        <v>120.2</v>
      </c>
      <c r="K31" s="104">
        <f t="shared" si="8"/>
        <v>0</v>
      </c>
      <c r="L31" s="104">
        <f t="shared" si="8"/>
        <v>105</v>
      </c>
      <c r="M31" s="104">
        <f t="shared" si="8"/>
        <v>90.9</v>
      </c>
      <c r="N31" s="104">
        <f t="shared" si="8"/>
        <v>0</v>
      </c>
      <c r="O31" s="104">
        <f t="shared" si="8"/>
        <v>0</v>
      </c>
      <c r="P31" s="104">
        <f t="shared" si="8"/>
        <v>0</v>
      </c>
      <c r="Q31" s="104">
        <f t="shared" si="8"/>
        <v>0</v>
      </c>
      <c r="R31" s="104">
        <f t="shared" si="8"/>
        <v>0</v>
      </c>
      <c r="S31" s="104">
        <f t="shared" si="8"/>
        <v>0</v>
      </c>
      <c r="T31" s="104">
        <f>SUM(T30)</f>
        <v>0</v>
      </c>
      <c r="U31" s="104">
        <f>SUM(U30)</f>
        <v>2000</v>
      </c>
      <c r="V31" s="104">
        <f>SUM(V30)</f>
        <v>1740.3</v>
      </c>
    </row>
    <row r="32" spans="1:22" ht="31.5" customHeight="1">
      <c r="A32" s="737" t="s">
        <v>320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</row>
    <row r="33" spans="1:22" ht="31.5" customHeight="1">
      <c r="A33" s="737" t="s">
        <v>321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</row>
    <row r="34" spans="1:22" ht="31.5" customHeight="1" thickBot="1">
      <c r="A34" s="325">
        <v>635</v>
      </c>
      <c r="B34" s="321">
        <f>SUM(B32:B33)</f>
        <v>0</v>
      </c>
      <c r="C34" s="321">
        <f aca="true" t="shared" si="9" ref="C34:V34">SUM(C32:C33)</f>
        <v>0</v>
      </c>
      <c r="D34" s="321">
        <f t="shared" si="9"/>
        <v>0</v>
      </c>
      <c r="E34" s="321">
        <f t="shared" si="9"/>
        <v>0</v>
      </c>
      <c r="F34" s="321">
        <f t="shared" si="9"/>
        <v>0</v>
      </c>
      <c r="G34" s="321">
        <f t="shared" si="9"/>
        <v>0</v>
      </c>
      <c r="H34" s="321">
        <f t="shared" si="9"/>
        <v>0</v>
      </c>
      <c r="I34" s="321">
        <f t="shared" si="9"/>
        <v>0</v>
      </c>
      <c r="J34" s="321">
        <f t="shared" si="9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1">
        <f t="shared" si="9"/>
        <v>0</v>
      </c>
      <c r="O34" s="321">
        <f t="shared" si="9"/>
        <v>0</v>
      </c>
      <c r="P34" s="321">
        <f t="shared" si="9"/>
        <v>0</v>
      </c>
      <c r="Q34" s="321">
        <f t="shared" si="9"/>
        <v>0</v>
      </c>
      <c r="R34" s="321">
        <f t="shared" si="9"/>
        <v>0</v>
      </c>
      <c r="S34" s="321">
        <f t="shared" si="9"/>
        <v>0</v>
      </c>
      <c r="T34" s="321">
        <f t="shared" si="9"/>
        <v>0</v>
      </c>
      <c r="U34" s="321">
        <f t="shared" si="9"/>
        <v>0</v>
      </c>
      <c r="V34" s="321">
        <f t="shared" si="9"/>
        <v>0</v>
      </c>
    </row>
    <row r="35" spans="1:22" ht="39.75" customHeight="1">
      <c r="A35" s="738" t="s">
        <v>20</v>
      </c>
      <c r="B35" s="322">
        <f aca="true" t="shared" si="10" ref="B35:V35">SUM(B9+B14+B18+B20+B22+B26+B29+B31+B34)</f>
        <v>0</v>
      </c>
      <c r="C35" s="322">
        <f>SUM(C9+C14+C18+C20+C22+C26+C29+C31+C34)</f>
        <v>5200</v>
      </c>
      <c r="D35" s="322">
        <f>SUM(D9+D14+D18+D20+D22+D26+D29+D31+D34)</f>
        <v>4519.7</v>
      </c>
      <c r="E35" s="322">
        <f t="shared" si="10"/>
        <v>0</v>
      </c>
      <c r="F35" s="322">
        <f t="shared" si="10"/>
        <v>1600</v>
      </c>
      <c r="G35" s="322">
        <f t="shared" si="10"/>
        <v>1396.5</v>
      </c>
      <c r="H35" s="322">
        <f t="shared" si="10"/>
        <v>0</v>
      </c>
      <c r="I35" s="322">
        <f t="shared" si="10"/>
        <v>145</v>
      </c>
      <c r="J35" s="322">
        <f t="shared" si="10"/>
        <v>120.2</v>
      </c>
      <c r="K35" s="322">
        <f t="shared" si="10"/>
        <v>0</v>
      </c>
      <c r="L35" s="322">
        <f t="shared" si="10"/>
        <v>105</v>
      </c>
      <c r="M35" s="322">
        <f t="shared" si="10"/>
        <v>90.9</v>
      </c>
      <c r="N35" s="322">
        <f t="shared" si="10"/>
        <v>0</v>
      </c>
      <c r="O35" s="322">
        <f t="shared" si="10"/>
        <v>0</v>
      </c>
      <c r="P35" s="322">
        <f t="shared" si="10"/>
        <v>0</v>
      </c>
      <c r="Q35" s="322">
        <f t="shared" si="10"/>
        <v>0</v>
      </c>
      <c r="R35" s="322">
        <f t="shared" si="10"/>
        <v>0</v>
      </c>
      <c r="S35" s="322">
        <f t="shared" si="10"/>
        <v>0</v>
      </c>
      <c r="T35" s="322">
        <f t="shared" si="10"/>
        <v>0</v>
      </c>
      <c r="U35" s="322">
        <f>SUM(U9+U14+U18+U20+U22+U26+U29+U31+U34)</f>
        <v>2000</v>
      </c>
      <c r="V35" s="322">
        <f t="shared" si="10"/>
        <v>1740.3</v>
      </c>
    </row>
    <row r="36" spans="1:22" ht="42.75" customHeight="1">
      <c r="A36" s="323"/>
      <c r="B36" s="801"/>
      <c r="C36" s="921"/>
      <c r="D36" s="921"/>
      <c r="E36" s="921"/>
      <c r="F36" s="921"/>
      <c r="G36" s="921"/>
      <c r="H36" s="921"/>
      <c r="I36" s="879"/>
      <c r="J36" s="879"/>
      <c r="K36" s="324"/>
      <c r="L36" s="879"/>
      <c r="M36" s="879"/>
      <c r="N36" s="107"/>
      <c r="O36" s="107"/>
      <c r="P36" s="107"/>
      <c r="Q36" s="107"/>
      <c r="R36" s="107"/>
      <c r="S36" s="107"/>
      <c r="T36" s="107"/>
      <c r="U36" s="877" t="s">
        <v>482</v>
      </c>
      <c r="V36" s="878"/>
    </row>
    <row r="37" spans="1:22" ht="19.5" customHeight="1">
      <c r="A37" s="896" t="s">
        <v>300</v>
      </c>
      <c r="B37" s="915"/>
      <c r="C37" s="881"/>
      <c r="D37" s="881"/>
      <c r="E37" s="881"/>
      <c r="F37" s="881"/>
      <c r="G37" s="881"/>
      <c r="H37" s="880"/>
      <c r="I37" s="881"/>
      <c r="J37" s="881"/>
      <c r="K37" s="880"/>
      <c r="L37" s="881"/>
      <c r="M37" s="881"/>
      <c r="N37" s="880"/>
      <c r="O37" s="881"/>
      <c r="P37" s="882"/>
      <c r="Q37" s="883"/>
      <c r="R37" s="884"/>
      <c r="S37" s="885"/>
      <c r="T37" s="107"/>
      <c r="U37" s="107"/>
      <c r="V37" s="107"/>
    </row>
    <row r="38" spans="1:22" ht="19.5" customHeight="1">
      <c r="A38" s="897"/>
      <c r="B38" s="886" t="s">
        <v>76</v>
      </c>
      <c r="C38" s="899"/>
      <c r="D38" s="900"/>
      <c r="E38" s="886" t="s">
        <v>161</v>
      </c>
      <c r="F38" s="899"/>
      <c r="G38" s="900"/>
      <c r="H38" s="886" t="s">
        <v>159</v>
      </c>
      <c r="I38" s="887"/>
      <c r="J38" s="888"/>
      <c r="K38" s="886" t="s">
        <v>77</v>
      </c>
      <c r="L38" s="887"/>
      <c r="M38" s="888"/>
      <c r="N38" s="886" t="s">
        <v>322</v>
      </c>
      <c r="O38" s="887"/>
      <c r="P38" s="888"/>
      <c r="Q38" s="889" t="s">
        <v>323</v>
      </c>
      <c r="R38" s="890"/>
      <c r="S38" s="891"/>
      <c r="T38" s="107"/>
      <c r="U38" s="107"/>
      <c r="V38" s="107"/>
    </row>
    <row r="39" spans="1:22" ht="19.5" customHeight="1">
      <c r="A39" s="897"/>
      <c r="B39" s="798" t="s">
        <v>151</v>
      </c>
      <c r="C39" s="799"/>
      <c r="D39" s="812"/>
      <c r="E39" s="798" t="s">
        <v>162</v>
      </c>
      <c r="F39" s="799"/>
      <c r="G39" s="812"/>
      <c r="H39" s="798" t="s">
        <v>160</v>
      </c>
      <c r="I39" s="892"/>
      <c r="J39" s="893"/>
      <c r="K39" s="798" t="s">
        <v>152</v>
      </c>
      <c r="L39" s="892"/>
      <c r="M39" s="893"/>
      <c r="N39" s="798" t="s">
        <v>324</v>
      </c>
      <c r="O39" s="892"/>
      <c r="P39" s="893"/>
      <c r="Q39" s="798" t="s">
        <v>325</v>
      </c>
      <c r="R39" s="892"/>
      <c r="S39" s="893"/>
      <c r="T39" s="107"/>
      <c r="U39" s="107"/>
      <c r="V39" s="107"/>
    </row>
    <row r="40" spans="1:22" ht="19.5" customHeight="1">
      <c r="A40" s="898"/>
      <c r="B40" s="138" t="s">
        <v>5</v>
      </c>
      <c r="C40" s="318" t="s">
        <v>6</v>
      </c>
      <c r="D40" s="318" t="s">
        <v>0</v>
      </c>
      <c r="E40" s="318" t="s">
        <v>5</v>
      </c>
      <c r="F40" s="318" t="s">
        <v>6</v>
      </c>
      <c r="G40" s="318" t="s">
        <v>0</v>
      </c>
      <c r="H40" s="318" t="s">
        <v>5</v>
      </c>
      <c r="I40" s="318" t="s">
        <v>6</v>
      </c>
      <c r="J40" s="326" t="s">
        <v>0</v>
      </c>
      <c r="K40" s="318" t="s">
        <v>5</v>
      </c>
      <c r="L40" s="318" t="s">
        <v>6</v>
      </c>
      <c r="M40" s="326" t="s">
        <v>0</v>
      </c>
      <c r="N40" s="318" t="s">
        <v>5</v>
      </c>
      <c r="O40" s="318" t="s">
        <v>6</v>
      </c>
      <c r="P40" s="326" t="s">
        <v>0</v>
      </c>
      <c r="Q40" s="318" t="s">
        <v>5</v>
      </c>
      <c r="R40" s="318" t="s">
        <v>6</v>
      </c>
      <c r="S40" s="326" t="s">
        <v>0</v>
      </c>
      <c r="T40" s="107"/>
      <c r="U40" s="107"/>
      <c r="V40" s="107"/>
    </row>
    <row r="41" spans="1:22" ht="32.25" customHeight="1">
      <c r="A41" s="735" t="s">
        <v>314</v>
      </c>
      <c r="B41" s="101">
        <v>0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327">
        <v>0</v>
      </c>
      <c r="K41" s="327">
        <v>0</v>
      </c>
      <c r="L41" s="327">
        <v>0</v>
      </c>
      <c r="M41" s="327">
        <v>0</v>
      </c>
      <c r="N41" s="101">
        <v>0</v>
      </c>
      <c r="O41" s="101">
        <v>0</v>
      </c>
      <c r="P41" s="327">
        <v>0</v>
      </c>
      <c r="Q41" s="327">
        <v>0</v>
      </c>
      <c r="R41" s="327">
        <v>0</v>
      </c>
      <c r="S41" s="327">
        <v>0</v>
      </c>
      <c r="T41" s="107"/>
      <c r="U41" s="107"/>
      <c r="V41" s="107"/>
    </row>
    <row r="42" spans="1:22" ht="32.25" customHeight="1">
      <c r="A42" s="735" t="s">
        <v>101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327">
        <v>0</v>
      </c>
      <c r="K42" s="327">
        <v>0</v>
      </c>
      <c r="L42" s="327">
        <v>0</v>
      </c>
      <c r="M42" s="327">
        <v>0</v>
      </c>
      <c r="N42" s="101">
        <v>0</v>
      </c>
      <c r="O42" s="101">
        <v>0</v>
      </c>
      <c r="P42" s="327">
        <v>0</v>
      </c>
      <c r="Q42" s="327">
        <v>0</v>
      </c>
      <c r="R42" s="327">
        <v>0</v>
      </c>
      <c r="S42" s="327">
        <v>0</v>
      </c>
      <c r="T42" s="107"/>
      <c r="U42" s="107"/>
      <c r="V42" s="107"/>
    </row>
    <row r="43" spans="1:22" ht="32.25" customHeight="1">
      <c r="A43" s="735" t="s">
        <v>28</v>
      </c>
      <c r="B43" s="101">
        <v>0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327">
        <v>0</v>
      </c>
      <c r="K43" s="327">
        <v>0</v>
      </c>
      <c r="L43" s="327">
        <v>0</v>
      </c>
      <c r="M43" s="327">
        <v>0</v>
      </c>
      <c r="N43" s="101">
        <v>0</v>
      </c>
      <c r="O43" s="101">
        <v>0</v>
      </c>
      <c r="P43" s="327">
        <v>0</v>
      </c>
      <c r="Q43" s="327">
        <v>0</v>
      </c>
      <c r="R43" s="327">
        <v>0</v>
      </c>
      <c r="S43" s="327">
        <v>0</v>
      </c>
      <c r="T43" s="107"/>
      <c r="U43" s="107"/>
      <c r="V43" s="107"/>
    </row>
    <row r="44" spans="1:22" ht="32.25" customHeight="1">
      <c r="A44" s="736">
        <v>513</v>
      </c>
      <c r="B44" s="105">
        <f>SUM(B41,B42:B43)</f>
        <v>0</v>
      </c>
      <c r="C44" s="105">
        <f>SUM(C41,C42:C43)</f>
        <v>0</v>
      </c>
      <c r="D44" s="105">
        <f aca="true" t="shared" si="11" ref="D44:O44">SUM(D41,D42:D43)</f>
        <v>0</v>
      </c>
      <c r="E44" s="105">
        <f t="shared" si="11"/>
        <v>0</v>
      </c>
      <c r="F44" s="105">
        <f t="shared" si="11"/>
        <v>0</v>
      </c>
      <c r="G44" s="105">
        <f t="shared" si="11"/>
        <v>0</v>
      </c>
      <c r="H44" s="105">
        <f t="shared" si="11"/>
        <v>0</v>
      </c>
      <c r="I44" s="105">
        <f t="shared" si="11"/>
        <v>0</v>
      </c>
      <c r="J44" s="105">
        <f t="shared" si="11"/>
        <v>0</v>
      </c>
      <c r="K44" s="105">
        <f t="shared" si="11"/>
        <v>0</v>
      </c>
      <c r="L44" s="105">
        <f t="shared" si="11"/>
        <v>0</v>
      </c>
      <c r="M44" s="105">
        <f t="shared" si="11"/>
        <v>0</v>
      </c>
      <c r="N44" s="105">
        <f t="shared" si="11"/>
        <v>0</v>
      </c>
      <c r="O44" s="105">
        <f t="shared" si="11"/>
        <v>0</v>
      </c>
      <c r="P44" s="320">
        <f>SUM(P41,P43)</f>
        <v>0</v>
      </c>
      <c r="Q44" s="320">
        <f>SUM(Q41,Q43)</f>
        <v>0</v>
      </c>
      <c r="R44" s="320">
        <f>SUM(R41,R43)</f>
        <v>0</v>
      </c>
      <c r="S44" s="320">
        <f>SUM(S41,S43)</f>
        <v>0</v>
      </c>
      <c r="T44" s="107"/>
      <c r="U44" s="107"/>
      <c r="V44" s="107"/>
    </row>
    <row r="45" spans="1:22" ht="32.25" customHeight="1">
      <c r="A45" s="735" t="s">
        <v>315</v>
      </c>
      <c r="B45" s="101">
        <v>0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2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328"/>
      <c r="U45" s="107"/>
      <c r="V45" s="107"/>
    </row>
    <row r="46" spans="1:22" ht="32.25" customHeight="1">
      <c r="A46" s="735" t="s">
        <v>18</v>
      </c>
      <c r="B46" s="101">
        <v>0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2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2">
        <v>0</v>
      </c>
      <c r="T46" s="107"/>
      <c r="U46" s="107"/>
      <c r="V46" s="107"/>
    </row>
    <row r="47" spans="1:22" ht="32.25" customHeight="1">
      <c r="A47" s="735" t="s">
        <v>316</v>
      </c>
      <c r="B47" s="101">
        <v>0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2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2">
        <v>0</v>
      </c>
      <c r="T47" s="107"/>
      <c r="U47" s="107"/>
      <c r="V47" s="107"/>
    </row>
    <row r="48" spans="1:22" ht="32.25" customHeight="1">
      <c r="A48" s="735" t="s">
        <v>165</v>
      </c>
      <c r="B48" s="101">
        <f aca="true" t="shared" si="12" ref="B48:J48">SUM(B46)</f>
        <v>0</v>
      </c>
      <c r="C48" s="101">
        <f t="shared" si="12"/>
        <v>0</v>
      </c>
      <c r="D48" s="101">
        <f t="shared" si="12"/>
        <v>0</v>
      </c>
      <c r="E48" s="101">
        <f t="shared" si="12"/>
        <v>0</v>
      </c>
      <c r="F48" s="101">
        <f t="shared" si="12"/>
        <v>0</v>
      </c>
      <c r="G48" s="101">
        <f t="shared" si="12"/>
        <v>0</v>
      </c>
      <c r="H48" s="101">
        <f t="shared" si="12"/>
        <v>0</v>
      </c>
      <c r="I48" s="101">
        <f t="shared" si="12"/>
        <v>0</v>
      </c>
      <c r="J48" s="101">
        <f t="shared" si="12"/>
        <v>0</v>
      </c>
      <c r="K48" s="101">
        <v>0</v>
      </c>
      <c r="L48" s="101">
        <v>0</v>
      </c>
      <c r="M48" s="102">
        <v>0</v>
      </c>
      <c r="N48" s="101">
        <f>SUM(N46)</f>
        <v>0</v>
      </c>
      <c r="O48" s="101">
        <f>SUM(O46)</f>
        <v>0</v>
      </c>
      <c r="P48" s="101">
        <f>SUM(P46)</f>
        <v>0</v>
      </c>
      <c r="Q48" s="101">
        <v>0</v>
      </c>
      <c r="R48" s="101">
        <v>0</v>
      </c>
      <c r="S48" s="102">
        <v>0</v>
      </c>
      <c r="T48" s="107"/>
      <c r="U48" s="107"/>
      <c r="V48" s="107"/>
    </row>
    <row r="49" spans="1:22" ht="32.25" customHeight="1">
      <c r="A49" s="736">
        <v>516</v>
      </c>
      <c r="B49" s="105">
        <f>SUM(B45:B48)</f>
        <v>0</v>
      </c>
      <c r="C49" s="105">
        <f aca="true" t="shared" si="13" ref="C49:S49">SUM(C45:C48)</f>
        <v>0</v>
      </c>
      <c r="D49" s="105">
        <f t="shared" si="13"/>
        <v>0</v>
      </c>
      <c r="E49" s="105">
        <f t="shared" si="13"/>
        <v>0</v>
      </c>
      <c r="F49" s="105">
        <f t="shared" si="13"/>
        <v>0</v>
      </c>
      <c r="G49" s="105">
        <f t="shared" si="13"/>
        <v>0</v>
      </c>
      <c r="H49" s="105">
        <f t="shared" si="13"/>
        <v>0</v>
      </c>
      <c r="I49" s="105">
        <f t="shared" si="13"/>
        <v>0</v>
      </c>
      <c r="J49" s="105">
        <f t="shared" si="13"/>
        <v>0</v>
      </c>
      <c r="K49" s="105">
        <f t="shared" si="13"/>
        <v>0</v>
      </c>
      <c r="L49" s="105">
        <f t="shared" si="13"/>
        <v>0</v>
      </c>
      <c r="M49" s="105">
        <f t="shared" si="13"/>
        <v>0</v>
      </c>
      <c r="N49" s="105">
        <f t="shared" si="13"/>
        <v>0</v>
      </c>
      <c r="O49" s="105">
        <f t="shared" si="13"/>
        <v>0</v>
      </c>
      <c r="P49" s="105">
        <f t="shared" si="13"/>
        <v>0</v>
      </c>
      <c r="Q49" s="105">
        <f t="shared" si="13"/>
        <v>0</v>
      </c>
      <c r="R49" s="105">
        <f t="shared" si="13"/>
        <v>0</v>
      </c>
      <c r="S49" s="105">
        <f t="shared" si="13"/>
        <v>0</v>
      </c>
      <c r="T49" s="328"/>
      <c r="U49" s="107"/>
      <c r="V49" s="107"/>
    </row>
    <row r="50" spans="1:22" ht="32.25" customHeight="1">
      <c r="A50" s="735" t="s">
        <v>33</v>
      </c>
      <c r="B50" s="101">
        <v>0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2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2">
        <v>0</v>
      </c>
      <c r="T50" s="107"/>
      <c r="U50" s="107"/>
      <c r="V50" s="107"/>
    </row>
    <row r="51" spans="1:22" ht="32.25" customHeight="1">
      <c r="A51" s="735" t="s">
        <v>46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2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2">
        <v>0</v>
      </c>
      <c r="T51" s="107"/>
      <c r="U51" s="107"/>
      <c r="V51" s="107"/>
    </row>
    <row r="52" spans="1:22" ht="32.25" customHeight="1">
      <c r="A52" s="735" t="s">
        <v>47</v>
      </c>
      <c r="B52" s="101">
        <v>0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2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2">
        <v>0</v>
      </c>
      <c r="T52" s="107"/>
      <c r="U52" s="107"/>
      <c r="V52" s="107"/>
    </row>
    <row r="53" spans="1:22" ht="32.25" customHeight="1">
      <c r="A53" s="736">
        <v>517</v>
      </c>
      <c r="B53" s="105">
        <f>SUM(B50:B52)</f>
        <v>0</v>
      </c>
      <c r="C53" s="105">
        <f aca="true" t="shared" si="14" ref="C53:S53">SUM(C50:C52)</f>
        <v>0</v>
      </c>
      <c r="D53" s="105">
        <f t="shared" si="14"/>
        <v>0</v>
      </c>
      <c r="E53" s="105">
        <f t="shared" si="14"/>
        <v>0</v>
      </c>
      <c r="F53" s="105">
        <f t="shared" si="14"/>
        <v>0</v>
      </c>
      <c r="G53" s="105">
        <f t="shared" si="14"/>
        <v>0</v>
      </c>
      <c r="H53" s="105">
        <f t="shared" si="14"/>
        <v>0</v>
      </c>
      <c r="I53" s="105">
        <f t="shared" si="14"/>
        <v>0</v>
      </c>
      <c r="J53" s="105">
        <f t="shared" si="14"/>
        <v>0</v>
      </c>
      <c r="K53" s="105">
        <f t="shared" si="14"/>
        <v>0</v>
      </c>
      <c r="L53" s="105">
        <f t="shared" si="14"/>
        <v>0</v>
      </c>
      <c r="M53" s="106">
        <f t="shared" si="14"/>
        <v>0</v>
      </c>
      <c r="N53" s="105">
        <f t="shared" si="14"/>
        <v>0</v>
      </c>
      <c r="O53" s="105">
        <f t="shared" si="14"/>
        <v>0</v>
      </c>
      <c r="P53" s="105">
        <f t="shared" si="14"/>
        <v>0</v>
      </c>
      <c r="Q53" s="105">
        <f t="shared" si="14"/>
        <v>0</v>
      </c>
      <c r="R53" s="105">
        <f t="shared" si="14"/>
        <v>0</v>
      </c>
      <c r="S53" s="106">
        <f t="shared" si="14"/>
        <v>0</v>
      </c>
      <c r="T53" s="107"/>
      <c r="U53" s="107"/>
      <c r="V53" s="107"/>
    </row>
    <row r="54" spans="1:22" ht="32.25" customHeight="1">
      <c r="A54" s="734" t="s">
        <v>174</v>
      </c>
      <c r="B54" s="101">
        <v>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2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2">
        <v>0</v>
      </c>
      <c r="T54" s="107"/>
      <c r="U54" s="107"/>
      <c r="V54" s="107"/>
    </row>
    <row r="55" spans="1:22" ht="32.25" customHeight="1">
      <c r="A55" s="736">
        <v>519</v>
      </c>
      <c r="B55" s="105">
        <f aca="true" t="shared" si="15" ref="B55:S55">SUM(B54)</f>
        <v>0</v>
      </c>
      <c r="C55" s="105">
        <f t="shared" si="15"/>
        <v>0</v>
      </c>
      <c r="D55" s="105">
        <f t="shared" si="15"/>
        <v>0</v>
      </c>
      <c r="E55" s="105">
        <f t="shared" si="15"/>
        <v>0</v>
      </c>
      <c r="F55" s="105">
        <f t="shared" si="15"/>
        <v>0</v>
      </c>
      <c r="G55" s="105">
        <f t="shared" si="15"/>
        <v>0</v>
      </c>
      <c r="H55" s="105">
        <f t="shared" si="15"/>
        <v>0</v>
      </c>
      <c r="I55" s="105">
        <f t="shared" si="15"/>
        <v>0</v>
      </c>
      <c r="J55" s="105">
        <f t="shared" si="15"/>
        <v>0</v>
      </c>
      <c r="K55" s="105">
        <f t="shared" si="15"/>
        <v>0</v>
      </c>
      <c r="L55" s="105">
        <f t="shared" si="15"/>
        <v>0</v>
      </c>
      <c r="M55" s="106">
        <f t="shared" si="15"/>
        <v>0</v>
      </c>
      <c r="N55" s="105">
        <f t="shared" si="15"/>
        <v>0</v>
      </c>
      <c r="O55" s="105">
        <f t="shared" si="15"/>
        <v>0</v>
      </c>
      <c r="P55" s="105">
        <f t="shared" si="15"/>
        <v>0</v>
      </c>
      <c r="Q55" s="105">
        <f t="shared" si="15"/>
        <v>0</v>
      </c>
      <c r="R55" s="105">
        <f t="shared" si="15"/>
        <v>0</v>
      </c>
      <c r="S55" s="106">
        <f t="shared" si="15"/>
        <v>0</v>
      </c>
      <c r="T55" s="107"/>
      <c r="U55" s="107"/>
      <c r="V55" s="107"/>
    </row>
    <row r="56" spans="1:22" ht="32.25" customHeight="1">
      <c r="A56" s="734" t="s">
        <v>317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7"/>
      <c r="U56" s="107"/>
      <c r="V56" s="107"/>
    </row>
    <row r="57" spans="1:22" ht="32.25" customHeight="1">
      <c r="A57" s="736">
        <v>521</v>
      </c>
      <c r="B57" s="104">
        <f>SUM(B56)</f>
        <v>0</v>
      </c>
      <c r="C57" s="104">
        <f aca="true" t="shared" si="16" ref="C57:J57">SUM(C56)</f>
        <v>0</v>
      </c>
      <c r="D57" s="104">
        <f t="shared" si="16"/>
        <v>0</v>
      </c>
      <c r="E57" s="104">
        <f t="shared" si="16"/>
        <v>0</v>
      </c>
      <c r="F57" s="104">
        <f t="shared" si="16"/>
        <v>0</v>
      </c>
      <c r="G57" s="104">
        <f t="shared" si="16"/>
        <v>0</v>
      </c>
      <c r="H57" s="104">
        <f t="shared" si="16"/>
        <v>0</v>
      </c>
      <c r="I57" s="104">
        <f t="shared" si="16"/>
        <v>0</v>
      </c>
      <c r="J57" s="104">
        <f t="shared" si="16"/>
        <v>0</v>
      </c>
      <c r="K57" s="104">
        <f aca="true" t="shared" si="17" ref="K57:S57">SUM(K56)</f>
        <v>0</v>
      </c>
      <c r="L57" s="104">
        <f t="shared" si="17"/>
        <v>0</v>
      </c>
      <c r="M57" s="104">
        <f t="shared" si="17"/>
        <v>0</v>
      </c>
      <c r="N57" s="104">
        <f t="shared" si="17"/>
        <v>0</v>
      </c>
      <c r="O57" s="104">
        <f t="shared" si="17"/>
        <v>0</v>
      </c>
      <c r="P57" s="104">
        <f t="shared" si="17"/>
        <v>0</v>
      </c>
      <c r="Q57" s="104">
        <f t="shared" si="17"/>
        <v>0</v>
      </c>
      <c r="R57" s="104">
        <f t="shared" si="17"/>
        <v>0</v>
      </c>
      <c r="S57" s="104">
        <f t="shared" si="17"/>
        <v>0</v>
      </c>
      <c r="T57" s="107"/>
      <c r="U57" s="107"/>
      <c r="V57" s="107"/>
    </row>
    <row r="58" spans="1:22" ht="32.25" customHeight="1">
      <c r="A58" s="734" t="s">
        <v>318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7"/>
      <c r="U58" s="107"/>
      <c r="V58" s="107"/>
    </row>
    <row r="59" spans="1:22" ht="32.25" customHeight="1">
      <c r="A59" s="734" t="s">
        <v>353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7"/>
      <c r="U59" s="107"/>
      <c r="V59" s="107"/>
    </row>
    <row r="60" spans="1:22" ht="32.25" customHeight="1">
      <c r="A60" s="734" t="s">
        <v>319</v>
      </c>
      <c r="B60" s="103">
        <v>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7"/>
      <c r="U60" s="107"/>
      <c r="V60" s="107"/>
    </row>
    <row r="61" spans="1:22" ht="32.25" customHeight="1">
      <c r="A61" s="735" t="s">
        <v>354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7"/>
      <c r="U61" s="107"/>
      <c r="V61" s="107"/>
    </row>
    <row r="62" spans="1:22" ht="32.25" customHeight="1">
      <c r="A62" s="735" t="s">
        <v>284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7"/>
      <c r="U62" s="107"/>
      <c r="V62" s="107"/>
    </row>
    <row r="63" spans="1:22" ht="32.25" customHeight="1">
      <c r="A63" s="736">
        <v>522</v>
      </c>
      <c r="B63" s="104">
        <f>SUM(B58:B62)</f>
        <v>0</v>
      </c>
      <c r="C63" s="104">
        <f aca="true" t="shared" si="18" ref="C63:S63">SUM(C58:C62)</f>
        <v>0</v>
      </c>
      <c r="D63" s="104">
        <f t="shared" si="18"/>
        <v>0</v>
      </c>
      <c r="E63" s="104">
        <f t="shared" si="18"/>
        <v>0</v>
      </c>
      <c r="F63" s="104">
        <f t="shared" si="18"/>
        <v>0</v>
      </c>
      <c r="G63" s="104">
        <f t="shared" si="18"/>
        <v>0</v>
      </c>
      <c r="H63" s="104">
        <f t="shared" si="18"/>
        <v>0</v>
      </c>
      <c r="I63" s="104">
        <f t="shared" si="18"/>
        <v>0</v>
      </c>
      <c r="J63" s="104">
        <f t="shared" si="18"/>
        <v>0</v>
      </c>
      <c r="K63" s="104">
        <f t="shared" si="18"/>
        <v>0</v>
      </c>
      <c r="L63" s="104">
        <f t="shared" si="18"/>
        <v>0</v>
      </c>
      <c r="M63" s="104">
        <f t="shared" si="18"/>
        <v>0</v>
      </c>
      <c r="N63" s="104">
        <f t="shared" si="18"/>
        <v>0</v>
      </c>
      <c r="O63" s="104">
        <f t="shared" si="18"/>
        <v>0</v>
      </c>
      <c r="P63" s="104">
        <f t="shared" si="18"/>
        <v>0</v>
      </c>
      <c r="Q63" s="104">
        <f t="shared" si="18"/>
        <v>0</v>
      </c>
      <c r="R63" s="104">
        <f t="shared" si="18"/>
        <v>0</v>
      </c>
      <c r="S63" s="104">
        <f t="shared" si="18"/>
        <v>0</v>
      </c>
      <c r="T63" s="107"/>
      <c r="U63" s="107"/>
      <c r="V63" s="107"/>
    </row>
    <row r="64" spans="1:22" ht="32.25" customHeight="1">
      <c r="A64" s="734" t="s">
        <v>170</v>
      </c>
      <c r="B64" s="103">
        <v>0</v>
      </c>
      <c r="C64" s="103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7"/>
      <c r="U64" s="107"/>
      <c r="V64" s="107"/>
    </row>
    <row r="65" spans="1:22" ht="32.25" customHeight="1">
      <c r="A65" s="734" t="s">
        <v>171</v>
      </c>
      <c r="B65" s="103">
        <v>0</v>
      </c>
      <c r="C65" s="103">
        <v>0</v>
      </c>
      <c r="D65" s="103">
        <v>0</v>
      </c>
      <c r="E65" s="103">
        <v>0</v>
      </c>
      <c r="F65" s="103">
        <v>0</v>
      </c>
      <c r="G65" s="103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3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3">
        <v>0</v>
      </c>
      <c r="T65" s="107"/>
      <c r="U65" s="107"/>
      <c r="V65" s="107"/>
    </row>
    <row r="66" spans="1:22" ht="32.25" customHeight="1">
      <c r="A66" s="736">
        <v>533</v>
      </c>
      <c r="B66" s="104">
        <f>SUM(B64:B65)</f>
        <v>0</v>
      </c>
      <c r="C66" s="104">
        <f aca="true" t="shared" si="19" ref="C66:S66">SUM(C64:C65)</f>
        <v>0</v>
      </c>
      <c r="D66" s="104">
        <f t="shared" si="19"/>
        <v>0</v>
      </c>
      <c r="E66" s="104">
        <f t="shared" si="19"/>
        <v>0</v>
      </c>
      <c r="F66" s="104">
        <f t="shared" si="19"/>
        <v>0</v>
      </c>
      <c r="G66" s="104">
        <f t="shared" si="19"/>
        <v>0</v>
      </c>
      <c r="H66" s="104">
        <f t="shared" si="19"/>
        <v>0</v>
      </c>
      <c r="I66" s="104">
        <f t="shared" si="19"/>
        <v>0</v>
      </c>
      <c r="J66" s="104">
        <f t="shared" si="19"/>
        <v>0</v>
      </c>
      <c r="K66" s="104">
        <f t="shared" si="19"/>
        <v>0</v>
      </c>
      <c r="L66" s="104">
        <f t="shared" si="19"/>
        <v>0</v>
      </c>
      <c r="M66" s="104">
        <f t="shared" si="19"/>
        <v>0</v>
      </c>
      <c r="N66" s="104">
        <f t="shared" si="19"/>
        <v>0</v>
      </c>
      <c r="O66" s="104">
        <f t="shared" si="19"/>
        <v>0</v>
      </c>
      <c r="P66" s="104">
        <f t="shared" si="19"/>
        <v>0</v>
      </c>
      <c r="Q66" s="104">
        <f t="shared" si="19"/>
        <v>0</v>
      </c>
      <c r="R66" s="104">
        <f t="shared" si="19"/>
        <v>0</v>
      </c>
      <c r="S66" s="104">
        <f t="shared" si="19"/>
        <v>0</v>
      </c>
      <c r="T66" s="107"/>
      <c r="U66" s="107"/>
      <c r="V66" s="107"/>
    </row>
    <row r="67" spans="1:22" ht="32.25" customHeight="1">
      <c r="A67" s="735" t="s">
        <v>145</v>
      </c>
      <c r="B67" s="103">
        <v>0</v>
      </c>
      <c r="C67" s="103">
        <v>250</v>
      </c>
      <c r="D67" s="103">
        <v>238</v>
      </c>
      <c r="E67" s="103">
        <v>0</v>
      </c>
      <c r="F67" s="103">
        <v>650</v>
      </c>
      <c r="G67" s="103">
        <v>503.7</v>
      </c>
      <c r="H67" s="103">
        <v>0</v>
      </c>
      <c r="I67" s="103">
        <v>9710</v>
      </c>
      <c r="J67" s="103">
        <v>7828</v>
      </c>
      <c r="K67" s="103">
        <v>0</v>
      </c>
      <c r="L67" s="103">
        <v>340</v>
      </c>
      <c r="M67" s="103">
        <v>333.8</v>
      </c>
      <c r="N67" s="103">
        <v>0</v>
      </c>
      <c r="O67" s="103">
        <v>0</v>
      </c>
      <c r="P67" s="103">
        <v>0</v>
      </c>
      <c r="Q67" s="103">
        <v>0</v>
      </c>
      <c r="R67" s="103">
        <v>98329</v>
      </c>
      <c r="S67" s="103">
        <v>94128</v>
      </c>
      <c r="T67" s="107"/>
      <c r="U67" s="107"/>
      <c r="V67" s="107"/>
    </row>
    <row r="68" spans="1:22" ht="32.25" customHeight="1">
      <c r="A68" s="736">
        <v>541</v>
      </c>
      <c r="B68" s="104">
        <f>SUM(B67)</f>
        <v>0</v>
      </c>
      <c r="C68" s="104">
        <f aca="true" t="shared" si="20" ref="C68:S68">SUM(C67)</f>
        <v>250</v>
      </c>
      <c r="D68" s="104">
        <f t="shared" si="20"/>
        <v>238</v>
      </c>
      <c r="E68" s="104">
        <f t="shared" si="20"/>
        <v>0</v>
      </c>
      <c r="F68" s="104">
        <f t="shared" si="20"/>
        <v>650</v>
      </c>
      <c r="G68" s="104">
        <f t="shared" si="20"/>
        <v>503.7</v>
      </c>
      <c r="H68" s="104">
        <f t="shared" si="20"/>
        <v>0</v>
      </c>
      <c r="I68" s="104">
        <f t="shared" si="20"/>
        <v>9710</v>
      </c>
      <c r="J68" s="104">
        <f t="shared" si="20"/>
        <v>7828</v>
      </c>
      <c r="K68" s="104">
        <f t="shared" si="20"/>
        <v>0</v>
      </c>
      <c r="L68" s="104">
        <f t="shared" si="20"/>
        <v>340</v>
      </c>
      <c r="M68" s="104">
        <f t="shared" si="20"/>
        <v>333.8</v>
      </c>
      <c r="N68" s="104">
        <f t="shared" si="20"/>
        <v>0</v>
      </c>
      <c r="O68" s="104">
        <f t="shared" si="20"/>
        <v>0</v>
      </c>
      <c r="P68" s="104">
        <f t="shared" si="20"/>
        <v>0</v>
      </c>
      <c r="Q68" s="104">
        <f t="shared" si="20"/>
        <v>0</v>
      </c>
      <c r="R68" s="104">
        <f t="shared" si="20"/>
        <v>98329</v>
      </c>
      <c r="S68" s="104">
        <f t="shared" si="20"/>
        <v>94128</v>
      </c>
      <c r="T68" s="107"/>
      <c r="U68" s="107"/>
      <c r="V68" s="107"/>
    </row>
    <row r="69" spans="1:22" ht="32.25" customHeight="1">
      <c r="A69" s="737" t="s">
        <v>320</v>
      </c>
      <c r="B69" s="103">
        <v>0</v>
      </c>
      <c r="C69" s="103">
        <v>0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7"/>
      <c r="U69" s="107"/>
      <c r="V69" s="107"/>
    </row>
    <row r="70" spans="1:22" ht="32.25" customHeight="1">
      <c r="A70" s="737" t="s">
        <v>321</v>
      </c>
      <c r="B70" s="103">
        <v>0</v>
      </c>
      <c r="C70" s="103">
        <v>0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7"/>
      <c r="U70" s="107"/>
      <c r="V70" s="107"/>
    </row>
    <row r="71" spans="1:22" ht="32.25" customHeight="1" thickBot="1">
      <c r="A71" s="325">
        <v>635</v>
      </c>
      <c r="B71" s="321">
        <f>SUM(B69:B70)</f>
        <v>0</v>
      </c>
      <c r="C71" s="321">
        <f aca="true" t="shared" si="21" ref="C71:S71">SUM(C69:C70)</f>
        <v>0</v>
      </c>
      <c r="D71" s="321">
        <f t="shared" si="21"/>
        <v>0</v>
      </c>
      <c r="E71" s="321">
        <f t="shared" si="21"/>
        <v>0</v>
      </c>
      <c r="F71" s="321">
        <f t="shared" si="21"/>
        <v>0</v>
      </c>
      <c r="G71" s="321">
        <f t="shared" si="21"/>
        <v>0</v>
      </c>
      <c r="H71" s="321">
        <f t="shared" si="21"/>
        <v>0</v>
      </c>
      <c r="I71" s="321">
        <f t="shared" si="21"/>
        <v>0</v>
      </c>
      <c r="J71" s="321">
        <f t="shared" si="21"/>
        <v>0</v>
      </c>
      <c r="K71" s="321">
        <f t="shared" si="21"/>
        <v>0</v>
      </c>
      <c r="L71" s="321">
        <f t="shared" si="21"/>
        <v>0</v>
      </c>
      <c r="M71" s="321">
        <f t="shared" si="21"/>
        <v>0</v>
      </c>
      <c r="N71" s="321">
        <f t="shared" si="21"/>
        <v>0</v>
      </c>
      <c r="O71" s="321">
        <f t="shared" si="21"/>
        <v>0</v>
      </c>
      <c r="P71" s="321">
        <f t="shared" si="21"/>
        <v>0</v>
      </c>
      <c r="Q71" s="321">
        <f t="shared" si="21"/>
        <v>0</v>
      </c>
      <c r="R71" s="321">
        <f t="shared" si="21"/>
        <v>0</v>
      </c>
      <c r="S71" s="321">
        <f t="shared" si="21"/>
        <v>0</v>
      </c>
      <c r="T71" s="107"/>
      <c r="U71" s="107"/>
      <c r="V71" s="107"/>
    </row>
    <row r="72" spans="1:22" ht="39.75" customHeight="1">
      <c r="A72" s="738" t="s">
        <v>20</v>
      </c>
      <c r="B72" s="322">
        <f>SUM(B44+B49+B53+B55+B57+B63+B66+B68+B71)</f>
        <v>0</v>
      </c>
      <c r="C72" s="322">
        <f aca="true" t="shared" si="22" ref="C72:S72">SUM(C44+C49+C53+C55+C57+C63+C66+C68+C71)</f>
        <v>250</v>
      </c>
      <c r="D72" s="322">
        <f t="shared" si="22"/>
        <v>238</v>
      </c>
      <c r="E72" s="322">
        <f t="shared" si="22"/>
        <v>0</v>
      </c>
      <c r="F72" s="322">
        <f t="shared" si="22"/>
        <v>650</v>
      </c>
      <c r="G72" s="322">
        <f t="shared" si="22"/>
        <v>503.7</v>
      </c>
      <c r="H72" s="322">
        <f t="shared" si="22"/>
        <v>0</v>
      </c>
      <c r="I72" s="322">
        <f t="shared" si="22"/>
        <v>9710</v>
      </c>
      <c r="J72" s="322">
        <f t="shared" si="22"/>
        <v>7828</v>
      </c>
      <c r="K72" s="322">
        <f t="shared" si="22"/>
        <v>0</v>
      </c>
      <c r="L72" s="322">
        <f t="shared" si="22"/>
        <v>340</v>
      </c>
      <c r="M72" s="322">
        <f t="shared" si="22"/>
        <v>333.8</v>
      </c>
      <c r="N72" s="322">
        <f t="shared" si="22"/>
        <v>0</v>
      </c>
      <c r="O72" s="322">
        <f t="shared" si="22"/>
        <v>0</v>
      </c>
      <c r="P72" s="322">
        <f t="shared" si="22"/>
        <v>0</v>
      </c>
      <c r="Q72" s="322">
        <f t="shared" si="22"/>
        <v>0</v>
      </c>
      <c r="R72" s="322">
        <f>SUM(R44+R49+R53+R55+R57+R63+R66+R68+R71)</f>
        <v>98329</v>
      </c>
      <c r="S72" s="322">
        <f t="shared" si="22"/>
        <v>94128</v>
      </c>
      <c r="T72" s="107"/>
      <c r="U72" s="107"/>
      <c r="V72" s="107"/>
    </row>
    <row r="73" spans="1:22" ht="35.25" customHeight="1">
      <c r="A73" s="323"/>
      <c r="B73" s="918"/>
      <c r="C73" s="919"/>
      <c r="D73" s="919"/>
      <c r="E73" s="919"/>
      <c r="F73" s="919"/>
      <c r="G73" s="919"/>
      <c r="H73" s="919"/>
      <c r="I73" s="879"/>
      <c r="J73" s="879"/>
      <c r="K73" s="324"/>
      <c r="L73" s="879"/>
      <c r="M73" s="879"/>
      <c r="N73" s="107"/>
      <c r="O73" s="912"/>
      <c r="P73" s="912"/>
      <c r="Q73" s="107"/>
      <c r="R73" s="107"/>
      <c r="S73" s="107"/>
      <c r="T73" s="107"/>
      <c r="U73" s="877" t="s">
        <v>466</v>
      </c>
      <c r="V73" s="878"/>
    </row>
    <row r="74" spans="1:22" ht="19.5" customHeight="1">
      <c r="A74" s="923" t="s">
        <v>326</v>
      </c>
      <c r="B74" s="889" t="s">
        <v>45</v>
      </c>
      <c r="C74" s="880"/>
      <c r="D74" s="909"/>
      <c r="E74" s="889" t="s">
        <v>48</v>
      </c>
      <c r="F74" s="881"/>
      <c r="G74" s="882"/>
      <c r="H74" s="889" t="s">
        <v>49</v>
      </c>
      <c r="I74" s="881"/>
      <c r="J74" s="882"/>
      <c r="K74" s="889" t="s">
        <v>391</v>
      </c>
      <c r="L74" s="881"/>
      <c r="M74" s="881"/>
      <c r="N74" s="903" t="s">
        <v>17</v>
      </c>
      <c r="O74" s="904"/>
      <c r="P74" s="905"/>
      <c r="Q74" s="107"/>
      <c r="R74" s="107"/>
      <c r="S74" s="107"/>
      <c r="T74" s="107"/>
      <c r="U74" s="107"/>
      <c r="V74" s="107"/>
    </row>
    <row r="75" spans="1:22" ht="28.5" customHeight="1">
      <c r="A75" s="924"/>
      <c r="B75" s="798" t="s">
        <v>78</v>
      </c>
      <c r="C75" s="799"/>
      <c r="D75" s="812"/>
      <c r="E75" s="910" t="s">
        <v>327</v>
      </c>
      <c r="F75" s="911"/>
      <c r="G75" s="913"/>
      <c r="H75" s="798" t="s">
        <v>79</v>
      </c>
      <c r="I75" s="911"/>
      <c r="J75" s="913"/>
      <c r="K75" s="910" t="s">
        <v>392</v>
      </c>
      <c r="L75" s="911"/>
      <c r="M75" s="911"/>
      <c r="N75" s="906"/>
      <c r="O75" s="907"/>
      <c r="P75" s="908"/>
      <c r="Q75" s="107"/>
      <c r="R75" s="107"/>
      <c r="S75" s="107"/>
      <c r="T75" s="107"/>
      <c r="U75" s="107"/>
      <c r="V75" s="107"/>
    </row>
    <row r="76" spans="1:22" ht="19.5" customHeight="1">
      <c r="A76" s="925"/>
      <c r="B76" s="318" t="s">
        <v>5</v>
      </c>
      <c r="C76" s="318" t="s">
        <v>6</v>
      </c>
      <c r="D76" s="326" t="s">
        <v>0</v>
      </c>
      <c r="E76" s="318" t="s">
        <v>5</v>
      </c>
      <c r="F76" s="318" t="s">
        <v>6</v>
      </c>
      <c r="G76" s="318" t="s">
        <v>0</v>
      </c>
      <c r="H76" s="318" t="s">
        <v>5</v>
      </c>
      <c r="I76" s="318" t="s">
        <v>6</v>
      </c>
      <c r="J76" s="318" t="s">
        <v>0</v>
      </c>
      <c r="K76" s="318" t="s">
        <v>5</v>
      </c>
      <c r="L76" s="318" t="s">
        <v>6</v>
      </c>
      <c r="M76" s="318" t="s">
        <v>0</v>
      </c>
      <c r="N76" s="329" t="s">
        <v>5</v>
      </c>
      <c r="O76" s="318" t="s">
        <v>6</v>
      </c>
      <c r="P76" s="326" t="s">
        <v>0</v>
      </c>
      <c r="Q76" s="107"/>
      <c r="R76" s="107"/>
      <c r="S76" s="107"/>
      <c r="T76" s="107"/>
      <c r="U76" s="107"/>
      <c r="V76" s="107"/>
    </row>
    <row r="77" spans="1:22" ht="30" customHeight="1">
      <c r="A77" s="735" t="s">
        <v>314</v>
      </c>
      <c r="B77" s="103">
        <v>0</v>
      </c>
      <c r="C77" s="103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11">
        <f aca="true" t="shared" si="23" ref="N77:P79">SUM(B6,E6,H6,K6,N6,Q6,T6,B41,E41,H41,K41,B77,E77,H77,K77)</f>
        <v>0</v>
      </c>
      <c r="O77" s="103">
        <f t="shared" si="23"/>
        <v>0</v>
      </c>
      <c r="P77" s="103">
        <f t="shared" si="23"/>
        <v>0</v>
      </c>
      <c r="Q77" s="107"/>
      <c r="R77" s="107"/>
      <c r="S77" s="107"/>
      <c r="T77" s="107"/>
      <c r="U77" s="107"/>
      <c r="V77" s="107"/>
    </row>
    <row r="78" spans="1:22" ht="30" customHeight="1">
      <c r="A78" s="735" t="s">
        <v>101</v>
      </c>
      <c r="B78" s="103">
        <v>0</v>
      </c>
      <c r="C78" s="103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11">
        <f t="shared" si="23"/>
        <v>0</v>
      </c>
      <c r="O78" s="103">
        <f t="shared" si="23"/>
        <v>0</v>
      </c>
      <c r="P78" s="103">
        <f t="shared" si="23"/>
        <v>0</v>
      </c>
      <c r="Q78" s="107"/>
      <c r="R78" s="107"/>
      <c r="S78" s="107"/>
      <c r="T78" s="107"/>
      <c r="U78" s="107"/>
      <c r="V78" s="107"/>
    </row>
    <row r="79" spans="1:22" ht="30" customHeight="1">
      <c r="A79" s="735" t="s">
        <v>374</v>
      </c>
      <c r="B79" s="103">
        <v>0</v>
      </c>
      <c r="C79" s="103">
        <v>0</v>
      </c>
      <c r="D79" s="103">
        <v>0</v>
      </c>
      <c r="E79" s="103">
        <v>0</v>
      </c>
      <c r="F79" s="103">
        <v>0</v>
      </c>
      <c r="G79" s="103">
        <v>0</v>
      </c>
      <c r="H79" s="101">
        <v>5</v>
      </c>
      <c r="I79" s="101">
        <v>5</v>
      </c>
      <c r="J79" s="101">
        <v>0</v>
      </c>
      <c r="K79" s="103">
        <v>0</v>
      </c>
      <c r="L79" s="103">
        <v>0</v>
      </c>
      <c r="M79" s="103">
        <v>0</v>
      </c>
      <c r="N79" s="111">
        <f t="shared" si="23"/>
        <v>5</v>
      </c>
      <c r="O79" s="103">
        <f t="shared" si="23"/>
        <v>5</v>
      </c>
      <c r="P79" s="103">
        <f t="shared" si="23"/>
        <v>0</v>
      </c>
      <c r="Q79" s="107"/>
      <c r="R79" s="107"/>
      <c r="S79" s="107"/>
      <c r="T79" s="107"/>
      <c r="U79" s="107"/>
      <c r="V79" s="107"/>
    </row>
    <row r="80" spans="1:22" ht="30" customHeight="1">
      <c r="A80" s="736">
        <v>513</v>
      </c>
      <c r="B80" s="105">
        <f>SUM(B77,B78:B79)</f>
        <v>0</v>
      </c>
      <c r="C80" s="105">
        <f aca="true" t="shared" si="24" ref="C80:M80">SUM(C77,C78:C79)</f>
        <v>0</v>
      </c>
      <c r="D80" s="105">
        <f t="shared" si="24"/>
        <v>0</v>
      </c>
      <c r="E80" s="105">
        <f t="shared" si="24"/>
        <v>0</v>
      </c>
      <c r="F80" s="105">
        <f t="shared" si="24"/>
        <v>0</v>
      </c>
      <c r="G80" s="105">
        <f t="shared" si="24"/>
        <v>0</v>
      </c>
      <c r="H80" s="105">
        <f t="shared" si="24"/>
        <v>5</v>
      </c>
      <c r="I80" s="105">
        <f t="shared" si="24"/>
        <v>5</v>
      </c>
      <c r="J80" s="105">
        <f t="shared" si="24"/>
        <v>0</v>
      </c>
      <c r="K80" s="105">
        <f t="shared" si="24"/>
        <v>0</v>
      </c>
      <c r="L80" s="105">
        <f t="shared" si="24"/>
        <v>0</v>
      </c>
      <c r="M80" s="105">
        <f t="shared" si="24"/>
        <v>0</v>
      </c>
      <c r="N80" s="330">
        <f>SUM(N77:N79)</f>
        <v>5</v>
      </c>
      <c r="O80" s="320">
        <f>SUM(O77:O79)</f>
        <v>5</v>
      </c>
      <c r="P80" s="331">
        <f>SUM(P77:P79)</f>
        <v>0</v>
      </c>
      <c r="Q80" s="328"/>
      <c r="R80" s="107"/>
      <c r="S80" s="107"/>
      <c r="T80" s="107"/>
      <c r="U80" s="107"/>
      <c r="V80" s="107"/>
    </row>
    <row r="81" spans="1:22" ht="30" customHeight="1">
      <c r="A81" s="734" t="s">
        <v>358</v>
      </c>
      <c r="B81" s="103">
        <v>0</v>
      </c>
      <c r="C81" s="103">
        <v>0</v>
      </c>
      <c r="D81" s="103">
        <v>0</v>
      </c>
      <c r="E81" s="108">
        <v>0</v>
      </c>
      <c r="F81" s="108">
        <v>0</v>
      </c>
      <c r="G81" s="108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332">
        <f>B81+E81+H81+K81</f>
        <v>0</v>
      </c>
      <c r="O81" s="333">
        <f>C81+F81+I81+L81</f>
        <v>0</v>
      </c>
      <c r="P81" s="333">
        <f>D81+G81+J81+M81</f>
        <v>0</v>
      </c>
      <c r="Q81" s="328"/>
      <c r="R81" s="107"/>
      <c r="S81" s="107"/>
      <c r="T81" s="107"/>
      <c r="U81" s="107"/>
      <c r="V81" s="107"/>
    </row>
    <row r="82" spans="1:22" ht="30" customHeight="1">
      <c r="A82" s="736">
        <v>515</v>
      </c>
      <c r="B82" s="105">
        <f>B81</f>
        <v>0</v>
      </c>
      <c r="C82" s="105">
        <f aca="true" t="shared" si="25" ref="C82:M82">C81</f>
        <v>0</v>
      </c>
      <c r="D82" s="105">
        <f t="shared" si="25"/>
        <v>0</v>
      </c>
      <c r="E82" s="105">
        <f t="shared" si="25"/>
        <v>0</v>
      </c>
      <c r="F82" s="105">
        <f t="shared" si="25"/>
        <v>0</v>
      </c>
      <c r="G82" s="105">
        <f t="shared" si="25"/>
        <v>0</v>
      </c>
      <c r="H82" s="105">
        <f>H81</f>
        <v>0</v>
      </c>
      <c r="I82" s="105">
        <f t="shared" si="25"/>
        <v>0</v>
      </c>
      <c r="J82" s="105">
        <f t="shared" si="25"/>
        <v>0</v>
      </c>
      <c r="K82" s="105">
        <f t="shared" si="25"/>
        <v>0</v>
      </c>
      <c r="L82" s="105">
        <f t="shared" si="25"/>
        <v>0</v>
      </c>
      <c r="M82" s="105">
        <f t="shared" si="25"/>
        <v>0</v>
      </c>
      <c r="N82" s="109">
        <f>N81</f>
        <v>0</v>
      </c>
      <c r="O82" s="105">
        <f>O81</f>
        <v>0</v>
      </c>
      <c r="P82" s="105">
        <f>P81</f>
        <v>0</v>
      </c>
      <c r="Q82" s="328"/>
      <c r="R82" s="107"/>
      <c r="S82" s="107"/>
      <c r="T82" s="107"/>
      <c r="U82" s="107"/>
      <c r="V82" s="107"/>
    </row>
    <row r="83" spans="1:22" ht="30" customHeight="1">
      <c r="A83" s="735" t="s">
        <v>315</v>
      </c>
      <c r="B83" s="103">
        <v>0</v>
      </c>
      <c r="C83" s="103">
        <v>0</v>
      </c>
      <c r="D83" s="103">
        <v>0</v>
      </c>
      <c r="E83" s="103">
        <v>0</v>
      </c>
      <c r="F83" s="103">
        <v>0</v>
      </c>
      <c r="G83" s="103">
        <v>0</v>
      </c>
      <c r="H83" s="101">
        <v>0</v>
      </c>
      <c r="I83" s="101">
        <v>0</v>
      </c>
      <c r="J83" s="101">
        <v>0</v>
      </c>
      <c r="K83" s="103">
        <v>0</v>
      </c>
      <c r="L83" s="103">
        <v>0</v>
      </c>
      <c r="M83" s="103">
        <v>0</v>
      </c>
      <c r="N83" s="111">
        <f aca="true" t="shared" si="26" ref="N83:P86">SUM(B10,E10,H10,K10,N10,Q10,T10,B45,E45,H45,K45,B83,E83,H83,K83)</f>
        <v>0</v>
      </c>
      <c r="O83" s="103">
        <f t="shared" si="26"/>
        <v>0</v>
      </c>
      <c r="P83" s="103">
        <f t="shared" si="26"/>
        <v>0</v>
      </c>
      <c r="Q83" s="334"/>
      <c r="R83" s="107"/>
      <c r="S83" s="107"/>
      <c r="T83" s="107"/>
      <c r="U83" s="107"/>
      <c r="V83" s="107"/>
    </row>
    <row r="84" spans="1:22" ht="30" customHeight="1">
      <c r="A84" s="735" t="s">
        <v>18</v>
      </c>
      <c r="B84" s="103">
        <v>0</v>
      </c>
      <c r="C84" s="103">
        <v>0</v>
      </c>
      <c r="D84" s="103">
        <v>0</v>
      </c>
      <c r="E84" s="103">
        <v>0</v>
      </c>
      <c r="F84" s="103">
        <v>0</v>
      </c>
      <c r="G84" s="103">
        <v>0</v>
      </c>
      <c r="H84" s="101">
        <v>32</v>
      </c>
      <c r="I84" s="101">
        <v>32</v>
      </c>
      <c r="J84" s="101">
        <v>0</v>
      </c>
      <c r="K84" s="103">
        <v>0</v>
      </c>
      <c r="L84" s="103">
        <v>0</v>
      </c>
      <c r="M84" s="103">
        <v>0</v>
      </c>
      <c r="N84" s="111">
        <f t="shared" si="26"/>
        <v>32</v>
      </c>
      <c r="O84" s="103">
        <f t="shared" si="26"/>
        <v>32</v>
      </c>
      <c r="P84" s="103">
        <f t="shared" si="26"/>
        <v>0</v>
      </c>
      <c r="Q84" s="107"/>
      <c r="R84" s="107"/>
      <c r="S84" s="107"/>
      <c r="T84" s="107"/>
      <c r="U84" s="107"/>
      <c r="V84" s="107"/>
    </row>
    <row r="85" spans="1:22" ht="30" customHeight="1">
      <c r="A85" s="735" t="s">
        <v>316</v>
      </c>
      <c r="B85" s="103">
        <v>0</v>
      </c>
      <c r="C85" s="103">
        <v>0</v>
      </c>
      <c r="D85" s="103">
        <v>0</v>
      </c>
      <c r="E85" s="103">
        <v>0</v>
      </c>
      <c r="F85" s="103">
        <v>0</v>
      </c>
      <c r="G85" s="103">
        <v>0</v>
      </c>
      <c r="H85" s="101">
        <v>0</v>
      </c>
      <c r="I85" s="101">
        <v>0</v>
      </c>
      <c r="J85" s="101">
        <v>0</v>
      </c>
      <c r="K85" s="103">
        <v>0</v>
      </c>
      <c r="L85" s="103">
        <v>0</v>
      </c>
      <c r="M85" s="103">
        <v>0</v>
      </c>
      <c r="N85" s="111">
        <f t="shared" si="26"/>
        <v>0</v>
      </c>
      <c r="O85" s="103">
        <f t="shared" si="26"/>
        <v>0</v>
      </c>
      <c r="P85" s="103">
        <f t="shared" si="26"/>
        <v>0</v>
      </c>
      <c r="Q85" s="107"/>
      <c r="R85" s="107"/>
      <c r="S85" s="107"/>
      <c r="T85" s="107"/>
      <c r="U85" s="107"/>
      <c r="V85" s="107"/>
    </row>
    <row r="86" spans="1:22" ht="30" customHeight="1">
      <c r="A86" s="735" t="s">
        <v>165</v>
      </c>
      <c r="B86" s="103">
        <v>0</v>
      </c>
      <c r="C86" s="103">
        <v>0</v>
      </c>
      <c r="D86" s="103">
        <v>0</v>
      </c>
      <c r="E86" s="103">
        <v>12</v>
      </c>
      <c r="F86" s="103">
        <v>148</v>
      </c>
      <c r="G86" s="103">
        <v>141.5</v>
      </c>
      <c r="H86" s="101">
        <v>298</v>
      </c>
      <c r="I86" s="101">
        <v>408</v>
      </c>
      <c r="J86" s="101">
        <v>402.5</v>
      </c>
      <c r="K86" s="103">
        <v>0</v>
      </c>
      <c r="L86" s="103">
        <v>0</v>
      </c>
      <c r="M86" s="103">
        <v>0</v>
      </c>
      <c r="N86" s="111">
        <f t="shared" si="26"/>
        <v>310</v>
      </c>
      <c r="O86" s="103">
        <f t="shared" si="26"/>
        <v>556</v>
      </c>
      <c r="P86" s="103">
        <f t="shared" si="26"/>
        <v>544</v>
      </c>
      <c r="Q86" s="107"/>
      <c r="R86" s="107"/>
      <c r="S86" s="107"/>
      <c r="T86" s="107"/>
      <c r="U86" s="107"/>
      <c r="V86" s="107"/>
    </row>
    <row r="87" spans="1:22" ht="30" customHeight="1">
      <c r="A87" s="736">
        <v>516</v>
      </c>
      <c r="B87" s="105">
        <f>SUM(B83:B86)</f>
        <v>0</v>
      </c>
      <c r="C87" s="105">
        <f aca="true" t="shared" si="27" ref="C87:M87">SUM(C83:C86)</f>
        <v>0</v>
      </c>
      <c r="D87" s="105">
        <f t="shared" si="27"/>
        <v>0</v>
      </c>
      <c r="E87" s="105">
        <f t="shared" si="27"/>
        <v>12</v>
      </c>
      <c r="F87" s="105">
        <f t="shared" si="27"/>
        <v>148</v>
      </c>
      <c r="G87" s="105">
        <f t="shared" si="27"/>
        <v>141.5</v>
      </c>
      <c r="H87" s="105">
        <f t="shared" si="27"/>
        <v>330</v>
      </c>
      <c r="I87" s="105">
        <f t="shared" si="27"/>
        <v>440</v>
      </c>
      <c r="J87" s="105">
        <f t="shared" si="27"/>
        <v>402.5</v>
      </c>
      <c r="K87" s="105">
        <f t="shared" si="27"/>
        <v>0</v>
      </c>
      <c r="L87" s="105">
        <f t="shared" si="27"/>
        <v>0</v>
      </c>
      <c r="M87" s="105">
        <f t="shared" si="27"/>
        <v>0</v>
      </c>
      <c r="N87" s="330">
        <f>SUM(N83:N84,N86)</f>
        <v>342</v>
      </c>
      <c r="O87" s="105">
        <f>SUM(O83:O84,O86)</f>
        <v>588</v>
      </c>
      <c r="P87" s="105">
        <f>SUM(P83:P84,P86)</f>
        <v>544</v>
      </c>
      <c r="Q87" s="328"/>
      <c r="R87" s="107"/>
      <c r="S87" s="107"/>
      <c r="T87" s="107"/>
      <c r="U87" s="107"/>
      <c r="V87" s="107"/>
    </row>
    <row r="88" spans="1:22" ht="30" customHeight="1">
      <c r="A88" s="735" t="s">
        <v>33</v>
      </c>
      <c r="B88" s="103">
        <v>0</v>
      </c>
      <c r="C88" s="103">
        <v>0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11">
        <f aca="true" t="shared" si="28" ref="N88:P90">SUM(B15,E15,H15,K15,N15,Q15,T15,B50,E50,H50,K50,B88,E88,H88,K88)</f>
        <v>0</v>
      </c>
      <c r="O88" s="103">
        <f t="shared" si="28"/>
        <v>0</v>
      </c>
      <c r="P88" s="103">
        <f t="shared" si="28"/>
        <v>0</v>
      </c>
      <c r="Q88" s="107"/>
      <c r="R88" s="107"/>
      <c r="S88" s="107"/>
      <c r="T88" s="107"/>
      <c r="U88" s="107"/>
      <c r="V88" s="107"/>
    </row>
    <row r="89" spans="1:22" ht="30" customHeight="1">
      <c r="A89" s="735" t="s">
        <v>46</v>
      </c>
      <c r="B89" s="101">
        <v>0</v>
      </c>
      <c r="C89" s="101">
        <v>0</v>
      </c>
      <c r="D89" s="101">
        <v>0</v>
      </c>
      <c r="E89" s="103">
        <v>8</v>
      </c>
      <c r="F89" s="103">
        <v>8</v>
      </c>
      <c r="G89" s="103">
        <v>0.7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11">
        <f t="shared" si="28"/>
        <v>8</v>
      </c>
      <c r="O89" s="103">
        <f t="shared" si="28"/>
        <v>8</v>
      </c>
      <c r="P89" s="103">
        <f t="shared" si="28"/>
        <v>0.7</v>
      </c>
      <c r="Q89" s="107"/>
      <c r="R89" s="107"/>
      <c r="S89" s="107"/>
      <c r="T89" s="107"/>
      <c r="U89" s="107"/>
      <c r="V89" s="107"/>
    </row>
    <row r="90" spans="1:22" ht="30" customHeight="1">
      <c r="A90" s="735" t="s">
        <v>47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1">
        <v>15</v>
      </c>
      <c r="I90" s="101">
        <v>15</v>
      </c>
      <c r="J90" s="101">
        <v>0</v>
      </c>
      <c r="K90" s="103">
        <v>0</v>
      </c>
      <c r="L90" s="103">
        <v>0</v>
      </c>
      <c r="M90" s="103">
        <v>0</v>
      </c>
      <c r="N90" s="111">
        <f t="shared" si="28"/>
        <v>15</v>
      </c>
      <c r="O90" s="103">
        <f t="shared" si="28"/>
        <v>15</v>
      </c>
      <c r="P90" s="103">
        <f t="shared" si="28"/>
        <v>0</v>
      </c>
      <c r="Q90" s="107"/>
      <c r="R90" s="107"/>
      <c r="S90" s="107"/>
      <c r="T90" s="107"/>
      <c r="U90" s="107"/>
      <c r="V90" s="107"/>
    </row>
    <row r="91" spans="1:22" ht="30" customHeight="1">
      <c r="A91" s="736">
        <v>517</v>
      </c>
      <c r="B91" s="105">
        <f>SUM(B88:B90)</f>
        <v>0</v>
      </c>
      <c r="C91" s="105">
        <f aca="true" t="shared" si="29" ref="C91:P91">SUM(C88:C90)</f>
        <v>0</v>
      </c>
      <c r="D91" s="105">
        <f t="shared" si="29"/>
        <v>0</v>
      </c>
      <c r="E91" s="105">
        <f t="shared" si="29"/>
        <v>8</v>
      </c>
      <c r="F91" s="105">
        <f t="shared" si="29"/>
        <v>8</v>
      </c>
      <c r="G91" s="105">
        <f t="shared" si="29"/>
        <v>0.7</v>
      </c>
      <c r="H91" s="105">
        <f t="shared" si="29"/>
        <v>15</v>
      </c>
      <c r="I91" s="105">
        <f t="shared" si="29"/>
        <v>15</v>
      </c>
      <c r="J91" s="105">
        <f t="shared" si="29"/>
        <v>0</v>
      </c>
      <c r="K91" s="105">
        <f t="shared" si="29"/>
        <v>0</v>
      </c>
      <c r="L91" s="105">
        <f t="shared" si="29"/>
        <v>0</v>
      </c>
      <c r="M91" s="105">
        <f t="shared" si="29"/>
        <v>0</v>
      </c>
      <c r="N91" s="330">
        <f>SUM(N88:N90)</f>
        <v>23</v>
      </c>
      <c r="O91" s="105">
        <f t="shared" si="29"/>
        <v>23</v>
      </c>
      <c r="P91" s="106">
        <f t="shared" si="29"/>
        <v>0.7</v>
      </c>
      <c r="Q91" s="107"/>
      <c r="R91" s="107"/>
      <c r="S91" s="107"/>
      <c r="T91" s="107"/>
      <c r="U91" s="107"/>
      <c r="V91" s="107"/>
    </row>
    <row r="92" spans="1:22" ht="30" customHeight="1">
      <c r="A92" s="734" t="s">
        <v>174</v>
      </c>
      <c r="B92" s="103">
        <v>0</v>
      </c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11">
        <f>SUM(B19,E19,H19,K19,N19,Q19,T19,B54,E54,H54,K54,B92,E92,H92,K92)</f>
        <v>0</v>
      </c>
      <c r="O92" s="103">
        <f>SUM(C19,F19,I19,L19,O19,R19,U19,C54,F54,I54,L54,C92,F92,I92,L92)</f>
        <v>0</v>
      </c>
      <c r="P92" s="103">
        <f>SUM(D19,G19,J19,M19,P19,S19,V19,D54,G54,J54,M54,D92,G92,J92,M92)</f>
        <v>0</v>
      </c>
      <c r="Q92" s="107"/>
      <c r="R92" s="107"/>
      <c r="S92" s="107"/>
      <c r="T92" s="107"/>
      <c r="U92" s="107"/>
      <c r="V92" s="107"/>
    </row>
    <row r="93" spans="1:22" ht="30" customHeight="1">
      <c r="A93" s="736">
        <v>519</v>
      </c>
      <c r="B93" s="105">
        <f>SUM(B92)</f>
        <v>0</v>
      </c>
      <c r="C93" s="105">
        <f aca="true" t="shared" si="30" ref="C93:P93">SUM(C92)</f>
        <v>0</v>
      </c>
      <c r="D93" s="105">
        <f t="shared" si="30"/>
        <v>0</v>
      </c>
      <c r="E93" s="105">
        <f t="shared" si="30"/>
        <v>0</v>
      </c>
      <c r="F93" s="105">
        <f t="shared" si="30"/>
        <v>0</v>
      </c>
      <c r="G93" s="105">
        <f t="shared" si="30"/>
        <v>0</v>
      </c>
      <c r="H93" s="105">
        <f t="shared" si="30"/>
        <v>0</v>
      </c>
      <c r="I93" s="105">
        <f t="shared" si="30"/>
        <v>0</v>
      </c>
      <c r="J93" s="105">
        <f t="shared" si="30"/>
        <v>0</v>
      </c>
      <c r="K93" s="105">
        <f t="shared" si="30"/>
        <v>0</v>
      </c>
      <c r="L93" s="105">
        <f t="shared" si="30"/>
        <v>0</v>
      </c>
      <c r="M93" s="105">
        <f t="shared" si="30"/>
        <v>0</v>
      </c>
      <c r="N93" s="330">
        <f>SUM(N92)</f>
        <v>0</v>
      </c>
      <c r="O93" s="105">
        <f t="shared" si="30"/>
        <v>0</v>
      </c>
      <c r="P93" s="106">
        <f t="shared" si="30"/>
        <v>0</v>
      </c>
      <c r="Q93" s="107"/>
      <c r="R93" s="107"/>
      <c r="S93" s="107"/>
      <c r="T93" s="107"/>
      <c r="U93" s="107"/>
      <c r="V93" s="107"/>
    </row>
    <row r="94" spans="1:22" ht="33.75" customHeight="1">
      <c r="A94" s="734" t="s">
        <v>328</v>
      </c>
      <c r="B94" s="103">
        <v>0</v>
      </c>
      <c r="C94" s="103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10">
        <v>0</v>
      </c>
      <c r="N94" s="111">
        <f>SUM(B21,E21,H21,K21,N21,Q21,T21,B56,E56,H56,K56,B94,E94,H94,K94)</f>
        <v>0</v>
      </c>
      <c r="O94" s="103">
        <f>SUM(C21,F21,I21,L21,O21,R21,U21,C56,F56,I56,L56,C94,F94,I94,L94)</f>
        <v>0</v>
      </c>
      <c r="P94" s="103">
        <f>SUM(D21,G21,J21,M21,P21,S21,V21,D56,G56,J56,M56,D94,G94,J94,M94)</f>
        <v>0</v>
      </c>
      <c r="Q94" s="107"/>
      <c r="R94" s="107"/>
      <c r="S94" s="107"/>
      <c r="T94" s="107"/>
      <c r="U94" s="107"/>
      <c r="V94" s="107"/>
    </row>
    <row r="95" spans="1:22" ht="30" customHeight="1">
      <c r="A95" s="736">
        <v>521</v>
      </c>
      <c r="B95" s="104">
        <f>SUM(B94)</f>
        <v>0</v>
      </c>
      <c r="C95" s="104">
        <f aca="true" t="shared" si="31" ref="C95:P95">SUM(C94)</f>
        <v>0</v>
      </c>
      <c r="D95" s="104">
        <f t="shared" si="31"/>
        <v>0</v>
      </c>
      <c r="E95" s="104">
        <f t="shared" si="31"/>
        <v>0</v>
      </c>
      <c r="F95" s="104">
        <f t="shared" si="31"/>
        <v>0</v>
      </c>
      <c r="G95" s="104">
        <f t="shared" si="31"/>
        <v>0</v>
      </c>
      <c r="H95" s="104">
        <f>SUM(H94)</f>
        <v>0</v>
      </c>
      <c r="I95" s="104">
        <f t="shared" si="31"/>
        <v>0</v>
      </c>
      <c r="J95" s="104">
        <f t="shared" si="31"/>
        <v>0</v>
      </c>
      <c r="K95" s="104">
        <f t="shared" si="31"/>
        <v>0</v>
      </c>
      <c r="L95" s="104">
        <f t="shared" si="31"/>
        <v>0</v>
      </c>
      <c r="M95" s="112">
        <f t="shared" si="31"/>
        <v>0</v>
      </c>
      <c r="N95" s="335">
        <f t="shared" si="31"/>
        <v>0</v>
      </c>
      <c r="O95" s="104">
        <f t="shared" si="31"/>
        <v>0</v>
      </c>
      <c r="P95" s="104">
        <f t="shared" si="31"/>
        <v>0</v>
      </c>
      <c r="Q95" s="107"/>
      <c r="R95" s="107"/>
      <c r="S95" s="107"/>
      <c r="T95" s="107"/>
      <c r="U95" s="107"/>
      <c r="V95" s="107"/>
    </row>
    <row r="96" spans="1:22" ht="30" customHeight="1">
      <c r="A96" s="734" t="s">
        <v>390</v>
      </c>
      <c r="B96" s="103">
        <v>0</v>
      </c>
      <c r="C96" s="103">
        <v>0</v>
      </c>
      <c r="D96" s="103">
        <v>0</v>
      </c>
      <c r="E96" s="103">
        <v>0</v>
      </c>
      <c r="F96" s="103">
        <v>49</v>
      </c>
      <c r="G96" s="103">
        <v>49</v>
      </c>
      <c r="H96" s="103">
        <v>70</v>
      </c>
      <c r="I96" s="103">
        <v>101.9</v>
      </c>
      <c r="J96" s="103">
        <v>81.9</v>
      </c>
      <c r="K96" s="103">
        <v>0</v>
      </c>
      <c r="L96" s="103">
        <v>0</v>
      </c>
      <c r="M96" s="103">
        <v>0</v>
      </c>
      <c r="N96" s="336">
        <f>SUM(B23,E23,H23,K23,N23,Q23,T23,B58,E58,H58,K58,B96,E96,H96,K96)</f>
        <v>70</v>
      </c>
      <c r="O96" s="110">
        <f>SUM(C23,F23,I23,L23,O23,R23,U23,C58,F58,I58,L58,C96,F96,I96,L96)</f>
        <v>150.9</v>
      </c>
      <c r="P96" s="103">
        <f>SUM(D23,G23,J23,M23,P23,S23,V23,D58,G58,J58,M58,D96,G96,J96,M96)</f>
        <v>130.9</v>
      </c>
      <c r="Q96" s="107"/>
      <c r="R96" s="107"/>
      <c r="S96" s="107"/>
      <c r="T96" s="107"/>
      <c r="U96" s="107"/>
      <c r="V96" s="107"/>
    </row>
    <row r="97" spans="1:22" ht="30" customHeight="1">
      <c r="A97" s="734" t="s">
        <v>353</v>
      </c>
      <c r="B97" s="103">
        <v>0</v>
      </c>
      <c r="C97" s="103">
        <v>0</v>
      </c>
      <c r="D97" s="103">
        <v>0</v>
      </c>
      <c r="E97" s="103">
        <v>0</v>
      </c>
      <c r="F97" s="103">
        <v>146</v>
      </c>
      <c r="G97" s="103">
        <v>146</v>
      </c>
      <c r="H97" s="103">
        <v>0</v>
      </c>
      <c r="I97" s="103">
        <v>5</v>
      </c>
      <c r="J97" s="103">
        <v>5</v>
      </c>
      <c r="K97" s="103">
        <v>0</v>
      </c>
      <c r="L97" s="103">
        <v>0</v>
      </c>
      <c r="M97" s="103">
        <v>0</v>
      </c>
      <c r="N97" s="336">
        <f>SUM(B59,E59,H59,K59,B97,E97,H97,K97)</f>
        <v>0</v>
      </c>
      <c r="O97" s="110">
        <f>SUM(C59,F59,I59,L59,C97,F97,I97,L97)</f>
        <v>151</v>
      </c>
      <c r="P97" s="103">
        <f>SUM(D59,G59,J59,M59,D97,G97,J97,M97)</f>
        <v>151</v>
      </c>
      <c r="Q97" s="107"/>
      <c r="R97" s="107"/>
      <c r="S97" s="107"/>
      <c r="T97" s="107"/>
      <c r="U97" s="107"/>
      <c r="V97" s="107"/>
    </row>
    <row r="98" spans="1:22" ht="32.25" customHeight="1">
      <c r="A98" s="734" t="s">
        <v>319</v>
      </c>
      <c r="B98" s="103">
        <v>0</v>
      </c>
      <c r="C98" s="103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11">
        <f>SUM(B24,E24,H24,K24,N24,Q24,T24,B60,E60,H60,K60,B98,E98,H98,K98)</f>
        <v>0</v>
      </c>
      <c r="O98" s="337">
        <f>SUM(C24,F24,I24,L24,O24,R24,U24,C60,F60,I60,L60,C98,F98,I98,L98)</f>
        <v>0</v>
      </c>
      <c r="P98" s="103">
        <f>SUM(D24,G24,J24,M24,P24,S24,V24,D60,G60,J60,M60,D98,G98,J98,M98)</f>
        <v>0</v>
      </c>
      <c r="Q98" s="107"/>
      <c r="R98" s="107"/>
      <c r="S98" s="107"/>
      <c r="T98" s="107"/>
      <c r="U98" s="107"/>
      <c r="V98" s="107"/>
    </row>
    <row r="99" spans="1:22" ht="30" customHeight="1">
      <c r="A99" s="735" t="s">
        <v>354</v>
      </c>
      <c r="B99" s="103">
        <v>0</v>
      </c>
      <c r="C99" s="103">
        <v>0</v>
      </c>
      <c r="D99" s="103">
        <v>0</v>
      </c>
      <c r="E99" s="103">
        <v>150</v>
      </c>
      <c r="F99" s="103">
        <v>50</v>
      </c>
      <c r="G99" s="103">
        <v>50</v>
      </c>
      <c r="H99" s="103">
        <v>50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336">
        <f>SUM(B61,E61,H61,K61,B99,E99,H99,K99)</f>
        <v>200</v>
      </c>
      <c r="O99" s="103">
        <f>SUM(C61,F61,I61,L61,C99,F99,I99,L99)</f>
        <v>50</v>
      </c>
      <c r="P99" s="338">
        <f>SUM(D61,G61,J61,M61,D99,G99,J99,M99)</f>
        <v>50</v>
      </c>
      <c r="Q99" s="107"/>
      <c r="R99" s="107"/>
      <c r="S99" s="107"/>
      <c r="T99" s="107"/>
      <c r="U99" s="107"/>
      <c r="V99" s="107"/>
    </row>
    <row r="100" spans="1:22" ht="30" customHeight="1">
      <c r="A100" s="735" t="s">
        <v>284</v>
      </c>
      <c r="B100" s="103">
        <v>0</v>
      </c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336">
        <f>SUM(B25,E25,H25,K25,N25,Q25,T25,B62,E62,H62,K62,B100,E100,H100,K100)</f>
        <v>0</v>
      </c>
      <c r="O100" s="110">
        <f>SUM(C25,F25,I25,L25,O25,R25,U25,C62,F62,I62,L62,C100,F100,I100,L100)</f>
        <v>0</v>
      </c>
      <c r="P100" s="103">
        <f>SUM(D25,G25,J25,M25,P25,S25,V25,D62,G62,J62,M62,D100,G100,J100,M100)</f>
        <v>0</v>
      </c>
      <c r="Q100" s="107"/>
      <c r="R100" s="107"/>
      <c r="S100" s="107"/>
      <c r="T100" s="107"/>
      <c r="U100" s="107"/>
      <c r="V100" s="107"/>
    </row>
    <row r="101" spans="1:22" ht="30" customHeight="1">
      <c r="A101" s="736">
        <v>522</v>
      </c>
      <c r="B101" s="104">
        <f>SUM(B96:B100)</f>
        <v>0</v>
      </c>
      <c r="C101" s="104">
        <f aca="true" t="shared" si="32" ref="C101:M101">SUM(C96:C100)</f>
        <v>0</v>
      </c>
      <c r="D101" s="104">
        <f t="shared" si="32"/>
        <v>0</v>
      </c>
      <c r="E101" s="104">
        <f t="shared" si="32"/>
        <v>150</v>
      </c>
      <c r="F101" s="104">
        <f t="shared" si="32"/>
        <v>245</v>
      </c>
      <c r="G101" s="104">
        <f>SUM(G96:G100)</f>
        <v>245</v>
      </c>
      <c r="H101" s="104">
        <f>SUM(H96:H100)</f>
        <v>120</v>
      </c>
      <c r="I101" s="104">
        <f t="shared" si="32"/>
        <v>106.9</v>
      </c>
      <c r="J101" s="104">
        <f t="shared" si="32"/>
        <v>86.9</v>
      </c>
      <c r="K101" s="104">
        <f t="shared" si="32"/>
        <v>0</v>
      </c>
      <c r="L101" s="104">
        <f>SUM(L96:L100)</f>
        <v>0</v>
      </c>
      <c r="M101" s="104">
        <f t="shared" si="32"/>
        <v>0</v>
      </c>
      <c r="N101" s="339">
        <f>SUM(N96:N100)</f>
        <v>270</v>
      </c>
      <c r="O101" s="112">
        <f>SUM(O96:O100)</f>
        <v>351.9</v>
      </c>
      <c r="P101" s="104">
        <f>SUM(P96:P100)</f>
        <v>331.9</v>
      </c>
      <c r="Q101" s="107"/>
      <c r="R101" s="107"/>
      <c r="S101" s="107"/>
      <c r="T101" s="107"/>
      <c r="U101" s="107"/>
      <c r="V101" s="107"/>
    </row>
    <row r="102" spans="1:22" ht="30" customHeight="1">
      <c r="A102" s="734" t="s">
        <v>170</v>
      </c>
      <c r="B102" s="103">
        <v>0</v>
      </c>
      <c r="C102" s="103">
        <v>0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336">
        <f aca="true" t="shared" si="33" ref="N102:P103">SUM(B27,E27,H27,K27,N27,Q27,T27,B64,E64,H64,K64,B102,E102,H102,K102)</f>
        <v>0</v>
      </c>
      <c r="O102" s="110">
        <f t="shared" si="33"/>
        <v>0</v>
      </c>
      <c r="P102" s="103">
        <f t="shared" si="33"/>
        <v>0</v>
      </c>
      <c r="Q102" s="107"/>
      <c r="R102" s="107"/>
      <c r="S102" s="107"/>
      <c r="T102" s="107"/>
      <c r="U102" s="107"/>
      <c r="V102" s="107"/>
    </row>
    <row r="103" spans="1:22" ht="33.75" customHeight="1">
      <c r="A103" s="734" t="s">
        <v>393</v>
      </c>
      <c r="B103" s="103">
        <v>0</v>
      </c>
      <c r="C103" s="103">
        <v>0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30</v>
      </c>
      <c r="M103" s="103">
        <v>30</v>
      </c>
      <c r="N103" s="336">
        <f t="shared" si="33"/>
        <v>0</v>
      </c>
      <c r="O103" s="110">
        <f t="shared" si="33"/>
        <v>30</v>
      </c>
      <c r="P103" s="103">
        <f t="shared" si="33"/>
        <v>30</v>
      </c>
      <c r="Q103" s="107"/>
      <c r="R103" s="107"/>
      <c r="S103" s="107"/>
      <c r="T103" s="107"/>
      <c r="U103" s="107"/>
      <c r="V103" s="107"/>
    </row>
    <row r="104" spans="1:22" ht="30" customHeight="1">
      <c r="A104" s="734" t="s">
        <v>201</v>
      </c>
      <c r="B104" s="103">
        <v>0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11">
        <f>B104+E104+H104+K104</f>
        <v>0</v>
      </c>
      <c r="O104" s="103">
        <f>C104+F104+I104+L104</f>
        <v>0</v>
      </c>
      <c r="P104" s="103">
        <f>D104+G104+J104+M104</f>
        <v>0</v>
      </c>
      <c r="Q104" s="107"/>
      <c r="R104" s="107"/>
      <c r="S104" s="107"/>
      <c r="T104" s="107"/>
      <c r="U104" s="107"/>
      <c r="V104" s="107"/>
    </row>
    <row r="105" spans="1:22" ht="30" customHeight="1">
      <c r="A105" s="736">
        <v>533</v>
      </c>
      <c r="B105" s="104">
        <f>SUM(B102:B104)</f>
        <v>0</v>
      </c>
      <c r="C105" s="104">
        <f aca="true" t="shared" si="34" ref="C105:O105">SUM(C102:C104)</f>
        <v>0</v>
      </c>
      <c r="D105" s="104">
        <f t="shared" si="34"/>
        <v>0</v>
      </c>
      <c r="E105" s="104">
        <f t="shared" si="34"/>
        <v>0</v>
      </c>
      <c r="F105" s="104">
        <f t="shared" si="34"/>
        <v>0</v>
      </c>
      <c r="G105" s="104">
        <f t="shared" si="34"/>
        <v>0</v>
      </c>
      <c r="H105" s="104">
        <f>SUM(H102:H104)</f>
        <v>0</v>
      </c>
      <c r="I105" s="104">
        <f t="shared" si="34"/>
        <v>0</v>
      </c>
      <c r="J105" s="104">
        <f t="shared" si="34"/>
        <v>0</v>
      </c>
      <c r="K105" s="104">
        <f t="shared" si="34"/>
        <v>0</v>
      </c>
      <c r="L105" s="104">
        <f>SUM(L102:L104)</f>
        <v>30</v>
      </c>
      <c r="M105" s="112">
        <f t="shared" si="34"/>
        <v>30</v>
      </c>
      <c r="N105" s="335">
        <f>SUM(N102:N104)</f>
        <v>0</v>
      </c>
      <c r="O105" s="104">
        <f t="shared" si="34"/>
        <v>30</v>
      </c>
      <c r="P105" s="104">
        <f>SUM(P102:P104)</f>
        <v>30</v>
      </c>
      <c r="Q105" s="107"/>
      <c r="R105" s="107"/>
      <c r="S105" s="107"/>
      <c r="T105" s="107"/>
      <c r="U105" s="107"/>
      <c r="V105" s="107"/>
    </row>
    <row r="106" spans="1:22" ht="30" customHeight="1">
      <c r="A106" s="735" t="s">
        <v>145</v>
      </c>
      <c r="B106" s="103">
        <v>0</v>
      </c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336">
        <f>SUM(B30,E30,H30,K30,N30,Q30,T30,B67,E67,H67,K67,B106,E106,H106,K106,N67,Q67)</f>
        <v>0</v>
      </c>
      <c r="O106" s="110">
        <f>SUM(C30,F30,I30,L30,O30,R30,U30,C67,F67,I67,L67,C106,F106,I106,L106,O67,R67)</f>
        <v>118329</v>
      </c>
      <c r="P106" s="103">
        <f>SUM(D30,G30,J30,M30,P30,S30,V30,D67,G67,J67,M67,D106,G106,J106,M106,P67,S67)</f>
        <v>110899.1</v>
      </c>
      <c r="Q106" s="107"/>
      <c r="R106" s="107"/>
      <c r="S106" s="107"/>
      <c r="T106" s="107"/>
      <c r="U106" s="107"/>
      <c r="V106" s="107"/>
    </row>
    <row r="107" spans="1:22" ht="30" customHeight="1">
      <c r="A107" s="736">
        <v>541</v>
      </c>
      <c r="B107" s="104">
        <f>SUM(B106)</f>
        <v>0</v>
      </c>
      <c r="C107" s="104">
        <f aca="true" t="shared" si="35" ref="C107:O107">SUM(C106)</f>
        <v>0</v>
      </c>
      <c r="D107" s="104">
        <f t="shared" si="35"/>
        <v>0</v>
      </c>
      <c r="E107" s="104">
        <f t="shared" si="35"/>
        <v>0</v>
      </c>
      <c r="F107" s="104">
        <f t="shared" si="35"/>
        <v>0</v>
      </c>
      <c r="G107" s="104">
        <f t="shared" si="35"/>
        <v>0</v>
      </c>
      <c r="H107" s="104">
        <f t="shared" si="35"/>
        <v>0</v>
      </c>
      <c r="I107" s="104">
        <f t="shared" si="35"/>
        <v>0</v>
      </c>
      <c r="J107" s="104">
        <f t="shared" si="35"/>
        <v>0</v>
      </c>
      <c r="K107" s="104">
        <f t="shared" si="35"/>
        <v>0</v>
      </c>
      <c r="L107" s="104">
        <f t="shared" si="35"/>
        <v>0</v>
      </c>
      <c r="M107" s="112">
        <f t="shared" si="35"/>
        <v>0</v>
      </c>
      <c r="N107" s="335">
        <f>SUM(N106)</f>
        <v>0</v>
      </c>
      <c r="O107" s="104">
        <f t="shared" si="35"/>
        <v>118329</v>
      </c>
      <c r="P107" s="104">
        <f>SUM(P106)</f>
        <v>110899.1</v>
      </c>
      <c r="Q107" s="107"/>
      <c r="R107" s="107"/>
      <c r="S107" s="107"/>
      <c r="T107" s="107"/>
      <c r="U107" s="107"/>
      <c r="V107" s="107"/>
    </row>
    <row r="108" spans="1:22" ht="30" customHeight="1">
      <c r="A108" s="739" t="s">
        <v>339</v>
      </c>
      <c r="B108" s="103">
        <v>0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336">
        <f>SUM(B32,E32,H32,K32,N32,Q32,T32,B69,E69,H69,K69,B108,E108,H108,K108,N69,Q69)</f>
        <v>0</v>
      </c>
      <c r="O108" s="110">
        <f>SUM(C108,F108,I108,L108)</f>
        <v>0</v>
      </c>
      <c r="P108" s="103">
        <f>SUM(D108,G108,J108,M108)</f>
        <v>0</v>
      </c>
      <c r="Q108" s="107"/>
      <c r="R108" s="107"/>
      <c r="S108" s="107"/>
      <c r="T108" s="107"/>
      <c r="U108" s="107"/>
      <c r="V108" s="107"/>
    </row>
    <row r="109" spans="1:22" ht="30" customHeight="1">
      <c r="A109" s="325">
        <v>549</v>
      </c>
      <c r="B109" s="104">
        <f>SUM(B108)</f>
        <v>0</v>
      </c>
      <c r="C109" s="104">
        <f aca="true" t="shared" si="36" ref="C109:M109">SUM(C108)</f>
        <v>0</v>
      </c>
      <c r="D109" s="104">
        <f t="shared" si="36"/>
        <v>0</v>
      </c>
      <c r="E109" s="104">
        <f t="shared" si="36"/>
        <v>0</v>
      </c>
      <c r="F109" s="104">
        <f t="shared" si="36"/>
        <v>0</v>
      </c>
      <c r="G109" s="104">
        <f t="shared" si="36"/>
        <v>0</v>
      </c>
      <c r="H109" s="104">
        <f t="shared" si="36"/>
        <v>0</v>
      </c>
      <c r="I109" s="104">
        <f t="shared" si="36"/>
        <v>0</v>
      </c>
      <c r="J109" s="104">
        <f t="shared" si="36"/>
        <v>0</v>
      </c>
      <c r="K109" s="104">
        <f t="shared" si="36"/>
        <v>0</v>
      </c>
      <c r="L109" s="104">
        <f t="shared" si="36"/>
        <v>0</v>
      </c>
      <c r="M109" s="112">
        <f t="shared" si="36"/>
        <v>0</v>
      </c>
      <c r="N109" s="335">
        <f>SUM(N108)</f>
        <v>0</v>
      </c>
      <c r="O109" s="104">
        <f>SUM(O108)</f>
        <v>0</v>
      </c>
      <c r="P109" s="104">
        <f>SUM(P108)</f>
        <v>0</v>
      </c>
      <c r="Q109" s="107"/>
      <c r="R109" s="107"/>
      <c r="S109" s="107"/>
      <c r="T109" s="107"/>
      <c r="U109" s="107"/>
      <c r="V109" s="107"/>
    </row>
    <row r="110" spans="1:22" ht="30" customHeight="1">
      <c r="A110" s="737" t="s">
        <v>320</v>
      </c>
      <c r="B110" s="103">
        <v>0</v>
      </c>
      <c r="C110" s="103">
        <v>0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11">
        <f aca="true" t="shared" si="37" ref="N110:P111">SUM(B32,E32,H32,K32,N32,Q32,T32,B69,E69,H69,K69,B110,E110,H110,K110)</f>
        <v>0</v>
      </c>
      <c r="O110" s="103">
        <f t="shared" si="37"/>
        <v>0</v>
      </c>
      <c r="P110" s="103">
        <f t="shared" si="37"/>
        <v>0</v>
      </c>
      <c r="Q110" s="107"/>
      <c r="R110" s="107"/>
      <c r="S110" s="107"/>
      <c r="T110" s="107"/>
      <c r="U110" s="107"/>
      <c r="V110" s="107"/>
    </row>
    <row r="111" spans="1:22" ht="30" customHeight="1">
      <c r="A111" s="737" t="s">
        <v>321</v>
      </c>
      <c r="B111" s="103">
        <v>0</v>
      </c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11">
        <f t="shared" si="37"/>
        <v>0</v>
      </c>
      <c r="O111" s="103">
        <f t="shared" si="37"/>
        <v>0</v>
      </c>
      <c r="P111" s="103">
        <f t="shared" si="37"/>
        <v>0</v>
      </c>
      <c r="Q111" s="107"/>
      <c r="R111" s="107"/>
      <c r="S111" s="107"/>
      <c r="T111" s="107"/>
      <c r="U111" s="107"/>
      <c r="V111" s="107"/>
    </row>
    <row r="112" spans="1:22" ht="30" customHeight="1" thickBot="1">
      <c r="A112" s="325">
        <v>635</v>
      </c>
      <c r="B112" s="321">
        <f>SUM(B110:B111)</f>
        <v>0</v>
      </c>
      <c r="C112" s="321">
        <f aca="true" t="shared" si="38" ref="C112:M112">SUM(C110:C111)</f>
        <v>0</v>
      </c>
      <c r="D112" s="321">
        <f t="shared" si="38"/>
        <v>0</v>
      </c>
      <c r="E112" s="321">
        <f t="shared" si="38"/>
        <v>0</v>
      </c>
      <c r="F112" s="321">
        <f t="shared" si="38"/>
        <v>0</v>
      </c>
      <c r="G112" s="321">
        <f t="shared" si="38"/>
        <v>0</v>
      </c>
      <c r="H112" s="321">
        <f t="shared" si="38"/>
        <v>0</v>
      </c>
      <c r="I112" s="321">
        <f t="shared" si="38"/>
        <v>0</v>
      </c>
      <c r="J112" s="321">
        <f t="shared" si="38"/>
        <v>0</v>
      </c>
      <c r="K112" s="321">
        <f t="shared" si="38"/>
        <v>0</v>
      </c>
      <c r="L112" s="321">
        <f t="shared" si="38"/>
        <v>0</v>
      </c>
      <c r="M112" s="321">
        <f t="shared" si="38"/>
        <v>0</v>
      </c>
      <c r="N112" s="340">
        <f>SUM(N110:N111)</f>
        <v>0</v>
      </c>
      <c r="O112" s="341">
        <f>SUM(O110:O111)</f>
        <v>0</v>
      </c>
      <c r="P112" s="342">
        <f>SUM(P110:P111)</f>
        <v>0</v>
      </c>
      <c r="Q112" s="107"/>
      <c r="R112" s="113"/>
      <c r="S112" s="107"/>
      <c r="T112" s="107"/>
      <c r="U112" s="107"/>
      <c r="V112" s="107"/>
    </row>
    <row r="113" spans="1:22" ht="39.75" customHeight="1">
      <c r="A113" s="738" t="s">
        <v>329</v>
      </c>
      <c r="B113" s="322">
        <f>SUM(B80+B87+B91+B93+B95+B101+B105+B107+B112+B109)</f>
        <v>0</v>
      </c>
      <c r="C113" s="322">
        <f aca="true" t="shared" si="39" ref="C113:L113">SUM(C80+C87+C91+C93+C95+C101+C105+C107+C112+C109)</f>
        <v>0</v>
      </c>
      <c r="D113" s="322">
        <f t="shared" si="39"/>
        <v>0</v>
      </c>
      <c r="E113" s="322">
        <f t="shared" si="39"/>
        <v>170</v>
      </c>
      <c r="F113" s="322">
        <f t="shared" si="39"/>
        <v>401</v>
      </c>
      <c r="G113" s="322">
        <f t="shared" si="39"/>
        <v>387.2</v>
      </c>
      <c r="H113" s="322">
        <f t="shared" si="39"/>
        <v>470</v>
      </c>
      <c r="I113" s="322">
        <f t="shared" si="39"/>
        <v>566.9</v>
      </c>
      <c r="J113" s="322">
        <f t="shared" si="39"/>
        <v>489.4</v>
      </c>
      <c r="K113" s="322">
        <f t="shared" si="39"/>
        <v>0</v>
      </c>
      <c r="L113" s="322">
        <f t="shared" si="39"/>
        <v>30</v>
      </c>
      <c r="M113" s="343">
        <f>SUM(M80+M87+M91+M93+M95+M101+M105+M107+M112)</f>
        <v>30</v>
      </c>
      <c r="N113" s="344">
        <f>SUM(N80+N87+N91+N93+N95+N101+N105+N107+N112+N82+N109)</f>
        <v>640</v>
      </c>
      <c r="O113" s="343">
        <f>SUM(O80+O87+O91+O93+O95+O101+O105+O107+O112+O82+O109)</f>
        <v>119326.9</v>
      </c>
      <c r="P113" s="322">
        <f>SUM(P80+P87+P91+P93+P95+P101+P105+P107+P112+P82+P109)</f>
        <v>111805.70000000001</v>
      </c>
      <c r="Q113" s="107"/>
      <c r="R113" s="113"/>
      <c r="S113" s="107"/>
      <c r="T113" s="107"/>
      <c r="U113" s="107"/>
      <c r="V113" s="107"/>
    </row>
    <row r="114" spans="1:22" ht="29.25" customHeight="1">
      <c r="A114" s="740"/>
      <c r="B114" s="107"/>
      <c r="C114" s="107"/>
      <c r="D114" s="107"/>
      <c r="E114" s="107"/>
      <c r="F114" s="107"/>
      <c r="G114" s="107"/>
      <c r="H114" s="113"/>
      <c r="I114" s="107"/>
      <c r="J114" s="107"/>
      <c r="K114" s="107"/>
      <c r="L114" s="107"/>
      <c r="M114" s="107"/>
      <c r="N114" s="107"/>
      <c r="O114" s="877" t="s">
        <v>475</v>
      </c>
      <c r="P114" s="878"/>
      <c r="Q114" s="107"/>
      <c r="R114" s="107"/>
      <c r="S114" s="107"/>
      <c r="T114" s="107"/>
      <c r="U114" s="107"/>
      <c r="V114" s="107"/>
    </row>
    <row r="115" spans="1:22" ht="19.5" customHeight="1">
      <c r="A115" s="923" t="s">
        <v>330</v>
      </c>
      <c r="B115" s="889" t="s">
        <v>331</v>
      </c>
      <c r="C115" s="880"/>
      <c r="D115" s="909"/>
      <c r="E115" s="889" t="s">
        <v>332</v>
      </c>
      <c r="F115" s="881"/>
      <c r="G115" s="882"/>
      <c r="H115" s="889" t="s">
        <v>333</v>
      </c>
      <c r="I115" s="881"/>
      <c r="J115" s="882"/>
      <c r="K115" s="889" t="s">
        <v>400</v>
      </c>
      <c r="L115" s="880"/>
      <c r="M115" s="909"/>
      <c r="N115" s="903" t="s">
        <v>17</v>
      </c>
      <c r="O115" s="904"/>
      <c r="P115" s="905"/>
      <c r="Q115" s="107"/>
      <c r="R115" s="107"/>
      <c r="S115" s="107"/>
      <c r="T115" s="107"/>
      <c r="U115" s="107"/>
      <c r="V115" s="107"/>
    </row>
    <row r="116" spans="1:22" ht="19.5" customHeight="1">
      <c r="A116" s="924"/>
      <c r="B116" s="798" t="s">
        <v>334</v>
      </c>
      <c r="C116" s="799"/>
      <c r="D116" s="812"/>
      <c r="E116" s="910" t="s">
        <v>335</v>
      </c>
      <c r="F116" s="911"/>
      <c r="G116" s="913"/>
      <c r="H116" s="798" t="s">
        <v>336</v>
      </c>
      <c r="I116" s="911"/>
      <c r="J116" s="913"/>
      <c r="K116" s="798" t="s">
        <v>401</v>
      </c>
      <c r="L116" s="799"/>
      <c r="M116" s="812"/>
      <c r="N116" s="906"/>
      <c r="O116" s="907"/>
      <c r="P116" s="908"/>
      <c r="Q116" s="107"/>
      <c r="R116" s="107"/>
      <c r="S116" s="107"/>
      <c r="T116" s="107"/>
      <c r="U116" s="107"/>
      <c r="V116" s="107"/>
    </row>
    <row r="117" spans="1:22" ht="19.5" customHeight="1">
      <c r="A117" s="925"/>
      <c r="B117" s="318" t="s">
        <v>5</v>
      </c>
      <c r="C117" s="318" t="s">
        <v>6</v>
      </c>
      <c r="D117" s="326" t="s">
        <v>0</v>
      </c>
      <c r="E117" s="318" t="s">
        <v>5</v>
      </c>
      <c r="F117" s="318" t="s">
        <v>6</v>
      </c>
      <c r="G117" s="318" t="s">
        <v>0</v>
      </c>
      <c r="H117" s="318" t="s">
        <v>5</v>
      </c>
      <c r="I117" s="318" t="s">
        <v>6</v>
      </c>
      <c r="J117" s="318" t="s">
        <v>0</v>
      </c>
      <c r="K117" s="318" t="s">
        <v>5</v>
      </c>
      <c r="L117" s="318" t="s">
        <v>6</v>
      </c>
      <c r="M117" s="326" t="s">
        <v>0</v>
      </c>
      <c r="N117" s="329" t="s">
        <v>5</v>
      </c>
      <c r="O117" s="318" t="s">
        <v>6</v>
      </c>
      <c r="P117" s="326" t="s">
        <v>0</v>
      </c>
      <c r="Q117" s="107"/>
      <c r="R117" s="107"/>
      <c r="S117" s="107"/>
      <c r="T117" s="107"/>
      <c r="U117" s="107"/>
      <c r="V117" s="107"/>
    </row>
    <row r="118" spans="1:22" ht="28.5" customHeight="1">
      <c r="A118" s="735" t="s">
        <v>314</v>
      </c>
      <c r="B118" s="103">
        <v>0</v>
      </c>
      <c r="C118" s="103">
        <v>0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11">
        <f aca="true" t="shared" si="40" ref="N118:P120">K118+E118+H118+B118</f>
        <v>0</v>
      </c>
      <c r="O118" s="103">
        <f t="shared" si="40"/>
        <v>0</v>
      </c>
      <c r="P118" s="103">
        <f t="shared" si="40"/>
        <v>0</v>
      </c>
      <c r="Q118" s="107"/>
      <c r="R118" s="107"/>
      <c r="S118" s="107"/>
      <c r="T118" s="107"/>
      <c r="U118" s="107"/>
      <c r="V118" s="107"/>
    </row>
    <row r="119" spans="1:22" ht="28.5" customHeight="1">
      <c r="A119" s="735" t="s">
        <v>101</v>
      </c>
      <c r="B119" s="103">
        <v>0</v>
      </c>
      <c r="C119" s="103">
        <v>0</v>
      </c>
      <c r="D119" s="103">
        <v>0</v>
      </c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11">
        <f t="shared" si="40"/>
        <v>0</v>
      </c>
      <c r="O119" s="103">
        <f t="shared" si="40"/>
        <v>0</v>
      </c>
      <c r="P119" s="103">
        <f t="shared" si="40"/>
        <v>0</v>
      </c>
      <c r="Q119" s="107"/>
      <c r="R119" s="107"/>
      <c r="S119" s="107"/>
      <c r="T119" s="107"/>
      <c r="U119" s="107"/>
      <c r="V119" s="107"/>
    </row>
    <row r="120" spans="1:22" ht="28.5" customHeight="1">
      <c r="A120" s="735" t="s">
        <v>28</v>
      </c>
      <c r="B120" s="103">
        <v>0</v>
      </c>
      <c r="C120" s="103">
        <v>0</v>
      </c>
      <c r="D120" s="103"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11">
        <f t="shared" si="40"/>
        <v>0</v>
      </c>
      <c r="O120" s="103">
        <f t="shared" si="40"/>
        <v>0</v>
      </c>
      <c r="P120" s="103">
        <f t="shared" si="40"/>
        <v>0</v>
      </c>
      <c r="Q120" s="107"/>
      <c r="R120" s="107"/>
      <c r="S120" s="107"/>
      <c r="T120" s="107"/>
      <c r="U120" s="107"/>
      <c r="V120" s="107"/>
    </row>
    <row r="121" spans="1:22" ht="28.5" customHeight="1">
      <c r="A121" s="736">
        <v>513</v>
      </c>
      <c r="B121" s="105">
        <f>SUM(B118:B120)</f>
        <v>0</v>
      </c>
      <c r="C121" s="105">
        <f aca="true" t="shared" si="41" ref="C121:J121">SUM(C118:C120)</f>
        <v>0</v>
      </c>
      <c r="D121" s="105">
        <f t="shared" si="41"/>
        <v>0</v>
      </c>
      <c r="E121" s="105">
        <f t="shared" si="41"/>
        <v>0</v>
      </c>
      <c r="F121" s="105">
        <f t="shared" si="41"/>
        <v>0</v>
      </c>
      <c r="G121" s="105">
        <f t="shared" si="41"/>
        <v>0</v>
      </c>
      <c r="H121" s="105">
        <f t="shared" si="41"/>
        <v>0</v>
      </c>
      <c r="I121" s="105">
        <f t="shared" si="41"/>
        <v>0</v>
      </c>
      <c r="J121" s="105">
        <f t="shared" si="41"/>
        <v>0</v>
      </c>
      <c r="K121" s="105">
        <f>SUM(K118:K120)</f>
        <v>0</v>
      </c>
      <c r="L121" s="105">
        <f>SUM(L118:L120)</f>
        <v>0</v>
      </c>
      <c r="M121" s="105">
        <f>SUM(M118:M120)</f>
        <v>0</v>
      </c>
      <c r="N121" s="345">
        <f>SUM(N118,N120)</f>
        <v>0</v>
      </c>
      <c r="O121" s="106">
        <f>SUM(O118,O120)</f>
        <v>0</v>
      </c>
      <c r="P121" s="346">
        <f>SUM(P118,P120)</f>
        <v>0</v>
      </c>
      <c r="Q121" s="107"/>
      <c r="R121" s="107"/>
      <c r="S121" s="107"/>
      <c r="T121" s="107"/>
      <c r="U121" s="107"/>
      <c r="V121" s="107"/>
    </row>
    <row r="122" spans="1:22" ht="28.5" customHeight="1">
      <c r="A122" s="734" t="s">
        <v>358</v>
      </c>
      <c r="B122" s="103">
        <v>0</v>
      </c>
      <c r="C122" s="103">
        <v>0</v>
      </c>
      <c r="D122" s="103">
        <v>0</v>
      </c>
      <c r="E122" s="108">
        <v>0</v>
      </c>
      <c r="F122" s="108">
        <v>0</v>
      </c>
      <c r="G122" s="108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11">
        <f>K122+E122+H122+B122</f>
        <v>0</v>
      </c>
      <c r="O122" s="103">
        <f>L122+F122+I122+C122</f>
        <v>0</v>
      </c>
      <c r="P122" s="103">
        <f>M122+G122+J122+D122</f>
        <v>0</v>
      </c>
      <c r="Q122" s="107"/>
      <c r="R122" s="107"/>
      <c r="S122" s="107"/>
      <c r="T122" s="107"/>
      <c r="U122" s="107"/>
      <c r="V122" s="107"/>
    </row>
    <row r="123" spans="1:22" ht="28.5" customHeight="1">
      <c r="A123" s="736">
        <v>515</v>
      </c>
      <c r="B123" s="105">
        <f>B122</f>
        <v>0</v>
      </c>
      <c r="C123" s="105">
        <f aca="true" t="shared" si="42" ref="C123:J123">C122</f>
        <v>0</v>
      </c>
      <c r="D123" s="105">
        <f t="shared" si="42"/>
        <v>0</v>
      </c>
      <c r="E123" s="105">
        <f t="shared" si="42"/>
        <v>0</v>
      </c>
      <c r="F123" s="105">
        <f t="shared" si="42"/>
        <v>0</v>
      </c>
      <c r="G123" s="105">
        <f t="shared" si="42"/>
        <v>0</v>
      </c>
      <c r="H123" s="105">
        <f t="shared" si="42"/>
        <v>0</v>
      </c>
      <c r="I123" s="105">
        <f t="shared" si="42"/>
        <v>0</v>
      </c>
      <c r="J123" s="105">
        <f t="shared" si="42"/>
        <v>0</v>
      </c>
      <c r="K123" s="105">
        <f aca="true" t="shared" si="43" ref="K123:P123">K122</f>
        <v>0</v>
      </c>
      <c r="L123" s="105">
        <f t="shared" si="43"/>
        <v>0</v>
      </c>
      <c r="M123" s="105">
        <f t="shared" si="43"/>
        <v>0</v>
      </c>
      <c r="N123" s="109">
        <f t="shared" si="43"/>
        <v>0</v>
      </c>
      <c r="O123" s="106">
        <f t="shared" si="43"/>
        <v>0</v>
      </c>
      <c r="P123" s="106">
        <f t="shared" si="43"/>
        <v>0</v>
      </c>
      <c r="Q123" s="107"/>
      <c r="R123" s="107"/>
      <c r="S123" s="107"/>
      <c r="T123" s="107"/>
      <c r="U123" s="107"/>
      <c r="V123" s="107"/>
    </row>
    <row r="124" spans="1:22" ht="28.5" customHeight="1">
      <c r="A124" s="735" t="s">
        <v>315</v>
      </c>
      <c r="B124" s="103">
        <v>0</v>
      </c>
      <c r="C124" s="103">
        <v>0</v>
      </c>
      <c r="D124" s="103">
        <v>0</v>
      </c>
      <c r="E124" s="103">
        <v>0</v>
      </c>
      <c r="F124" s="103">
        <v>0</v>
      </c>
      <c r="G124" s="103">
        <v>0</v>
      </c>
      <c r="H124" s="101">
        <v>0</v>
      </c>
      <c r="I124" s="101">
        <v>0</v>
      </c>
      <c r="J124" s="101">
        <v>0</v>
      </c>
      <c r="K124" s="103">
        <v>0</v>
      </c>
      <c r="L124" s="103">
        <v>0</v>
      </c>
      <c r="M124" s="103">
        <v>0</v>
      </c>
      <c r="N124" s="111">
        <f aca="true" t="shared" si="44" ref="N124:P127">K124+E124+H124+B124</f>
        <v>0</v>
      </c>
      <c r="O124" s="103">
        <f t="shared" si="44"/>
        <v>0</v>
      </c>
      <c r="P124" s="103">
        <f t="shared" si="44"/>
        <v>0</v>
      </c>
      <c r="Q124" s="107"/>
      <c r="R124" s="107"/>
      <c r="S124" s="107"/>
      <c r="T124" s="107"/>
      <c r="U124" s="107"/>
      <c r="V124" s="107"/>
    </row>
    <row r="125" spans="1:22" ht="28.5" customHeight="1">
      <c r="A125" s="735" t="s">
        <v>18</v>
      </c>
      <c r="B125" s="103">
        <v>0</v>
      </c>
      <c r="C125" s="103"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11">
        <f t="shared" si="44"/>
        <v>0</v>
      </c>
      <c r="O125" s="103">
        <f t="shared" si="44"/>
        <v>0</v>
      </c>
      <c r="P125" s="103">
        <f t="shared" si="44"/>
        <v>0</v>
      </c>
      <c r="Q125" s="107"/>
      <c r="R125" s="107"/>
      <c r="S125" s="107"/>
      <c r="T125" s="107"/>
      <c r="U125" s="107"/>
      <c r="V125" s="107"/>
    </row>
    <row r="126" spans="1:22" ht="28.5" customHeight="1">
      <c r="A126" s="735" t="s">
        <v>316</v>
      </c>
      <c r="B126" s="103">
        <v>0</v>
      </c>
      <c r="C126" s="103">
        <v>0</v>
      </c>
      <c r="D126" s="103">
        <v>0</v>
      </c>
      <c r="E126" s="103">
        <v>0</v>
      </c>
      <c r="F126" s="103">
        <v>0</v>
      </c>
      <c r="G126" s="103">
        <v>0</v>
      </c>
      <c r="H126" s="101">
        <v>0</v>
      </c>
      <c r="I126" s="101">
        <v>0</v>
      </c>
      <c r="J126" s="101">
        <v>0</v>
      </c>
      <c r="K126" s="103">
        <v>0</v>
      </c>
      <c r="L126" s="103">
        <v>0</v>
      </c>
      <c r="M126" s="103">
        <v>0</v>
      </c>
      <c r="N126" s="111">
        <f t="shared" si="44"/>
        <v>0</v>
      </c>
      <c r="O126" s="103">
        <f t="shared" si="44"/>
        <v>0</v>
      </c>
      <c r="P126" s="103">
        <f t="shared" si="44"/>
        <v>0</v>
      </c>
      <c r="Q126" s="107"/>
      <c r="R126" s="107"/>
      <c r="S126" s="107"/>
      <c r="T126" s="107"/>
      <c r="U126" s="107"/>
      <c r="V126" s="107"/>
    </row>
    <row r="127" spans="1:22" ht="28.5" customHeight="1">
      <c r="A127" s="735" t="s">
        <v>165</v>
      </c>
      <c r="B127" s="103">
        <v>0</v>
      </c>
      <c r="C127" s="103">
        <v>0</v>
      </c>
      <c r="D127" s="103">
        <v>0</v>
      </c>
      <c r="E127" s="103">
        <v>1000</v>
      </c>
      <c r="F127" s="103">
        <v>0</v>
      </c>
      <c r="G127" s="103">
        <v>0</v>
      </c>
      <c r="H127" s="103">
        <v>510</v>
      </c>
      <c r="I127" s="103">
        <v>1687.4</v>
      </c>
      <c r="J127" s="103">
        <v>1636.1</v>
      </c>
      <c r="K127" s="103">
        <v>0</v>
      </c>
      <c r="L127" s="103">
        <v>0</v>
      </c>
      <c r="M127" s="103">
        <v>0</v>
      </c>
      <c r="N127" s="111">
        <f t="shared" si="44"/>
        <v>1510</v>
      </c>
      <c r="O127" s="103">
        <f t="shared" si="44"/>
        <v>1687.4</v>
      </c>
      <c r="P127" s="103">
        <f t="shared" si="44"/>
        <v>1636.1</v>
      </c>
      <c r="Q127" s="107"/>
      <c r="R127" s="107"/>
      <c r="S127" s="107"/>
      <c r="T127" s="107"/>
      <c r="U127" s="107"/>
      <c r="V127" s="107"/>
    </row>
    <row r="128" spans="1:22" ht="28.5" customHeight="1">
      <c r="A128" s="736">
        <v>516</v>
      </c>
      <c r="B128" s="114">
        <f>SUM(B124:B127)</f>
        <v>0</v>
      </c>
      <c r="C128" s="114">
        <f aca="true" t="shared" si="45" ref="C128:I128">SUM(C124:C127)</f>
        <v>0</v>
      </c>
      <c r="D128" s="114">
        <f t="shared" si="45"/>
        <v>0</v>
      </c>
      <c r="E128" s="114">
        <f t="shared" si="45"/>
        <v>1000</v>
      </c>
      <c r="F128" s="114">
        <f t="shared" si="45"/>
        <v>0</v>
      </c>
      <c r="G128" s="114">
        <f t="shared" si="45"/>
        <v>0</v>
      </c>
      <c r="H128" s="114">
        <f t="shared" si="45"/>
        <v>510</v>
      </c>
      <c r="I128" s="114">
        <f t="shared" si="45"/>
        <v>1687.4</v>
      </c>
      <c r="J128" s="114">
        <f aca="true" t="shared" si="46" ref="J128:P128">SUM(J124:J127)</f>
        <v>1636.1</v>
      </c>
      <c r="K128" s="114">
        <f t="shared" si="46"/>
        <v>0</v>
      </c>
      <c r="L128" s="114">
        <f t="shared" si="46"/>
        <v>0</v>
      </c>
      <c r="M128" s="114">
        <f t="shared" si="46"/>
        <v>0</v>
      </c>
      <c r="N128" s="347">
        <f t="shared" si="46"/>
        <v>1510</v>
      </c>
      <c r="O128" s="112">
        <f t="shared" si="46"/>
        <v>1687.4</v>
      </c>
      <c r="P128" s="104">
        <f t="shared" si="46"/>
        <v>1636.1</v>
      </c>
      <c r="Q128" s="107"/>
      <c r="R128" s="107"/>
      <c r="S128" s="107"/>
      <c r="T128" s="107"/>
      <c r="U128" s="107"/>
      <c r="V128" s="107"/>
    </row>
    <row r="129" spans="1:22" ht="28.5" customHeight="1">
      <c r="A129" s="735" t="s">
        <v>33</v>
      </c>
      <c r="B129" s="103">
        <v>0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11">
        <f aca="true" t="shared" si="47" ref="N129:P131">K129+E129+H129+B129</f>
        <v>0</v>
      </c>
      <c r="O129" s="103">
        <f t="shared" si="47"/>
        <v>0</v>
      </c>
      <c r="P129" s="103">
        <f t="shared" si="47"/>
        <v>0</v>
      </c>
      <c r="Q129" s="107"/>
      <c r="R129" s="107"/>
      <c r="S129" s="107"/>
      <c r="T129" s="107"/>
      <c r="U129" s="107"/>
      <c r="V129" s="107"/>
    </row>
    <row r="130" spans="1:22" ht="28.5" customHeight="1">
      <c r="A130" s="735" t="s">
        <v>46</v>
      </c>
      <c r="B130" s="101">
        <v>0</v>
      </c>
      <c r="C130" s="101"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3">
        <v>0</v>
      </c>
      <c r="K130" s="101">
        <v>0</v>
      </c>
      <c r="L130" s="101">
        <v>0</v>
      </c>
      <c r="M130" s="101">
        <v>0</v>
      </c>
      <c r="N130" s="111">
        <f t="shared" si="47"/>
        <v>0</v>
      </c>
      <c r="O130" s="103">
        <f t="shared" si="47"/>
        <v>0</v>
      </c>
      <c r="P130" s="103">
        <f t="shared" si="47"/>
        <v>0</v>
      </c>
      <c r="Q130" s="107"/>
      <c r="R130" s="107"/>
      <c r="S130" s="107"/>
      <c r="T130" s="107"/>
      <c r="U130" s="107"/>
      <c r="V130" s="107"/>
    </row>
    <row r="131" spans="1:22" ht="28.5" customHeight="1">
      <c r="A131" s="735" t="s">
        <v>47</v>
      </c>
      <c r="B131" s="103">
        <v>0</v>
      </c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10</v>
      </c>
      <c r="I131" s="103">
        <v>10</v>
      </c>
      <c r="J131" s="103">
        <v>0</v>
      </c>
      <c r="K131" s="103">
        <v>0</v>
      </c>
      <c r="L131" s="103">
        <v>0</v>
      </c>
      <c r="M131" s="103">
        <v>0</v>
      </c>
      <c r="N131" s="111">
        <f t="shared" si="47"/>
        <v>10</v>
      </c>
      <c r="O131" s="103">
        <f t="shared" si="47"/>
        <v>10</v>
      </c>
      <c r="P131" s="103">
        <f t="shared" si="47"/>
        <v>0</v>
      </c>
      <c r="Q131" s="107"/>
      <c r="R131" s="107"/>
      <c r="S131" s="107"/>
      <c r="T131" s="107"/>
      <c r="U131" s="107"/>
      <c r="V131" s="107"/>
    </row>
    <row r="132" spans="1:22" ht="28.5" customHeight="1">
      <c r="A132" s="736">
        <v>517</v>
      </c>
      <c r="B132" s="105">
        <f>SUM(B129:B131)</f>
        <v>0</v>
      </c>
      <c r="C132" s="105">
        <f aca="true" t="shared" si="48" ref="C132:H132">SUM(C129:C131)</f>
        <v>0</v>
      </c>
      <c r="D132" s="105">
        <f t="shared" si="48"/>
        <v>0</v>
      </c>
      <c r="E132" s="105">
        <f t="shared" si="48"/>
        <v>0</v>
      </c>
      <c r="F132" s="105">
        <f t="shared" si="48"/>
        <v>0</v>
      </c>
      <c r="G132" s="105">
        <f t="shared" si="48"/>
        <v>0</v>
      </c>
      <c r="H132" s="105">
        <f t="shared" si="48"/>
        <v>10</v>
      </c>
      <c r="I132" s="105">
        <f aca="true" t="shared" si="49" ref="I132:P132">SUM(I129:I131)</f>
        <v>10</v>
      </c>
      <c r="J132" s="105">
        <f t="shared" si="49"/>
        <v>0</v>
      </c>
      <c r="K132" s="105">
        <f t="shared" si="49"/>
        <v>0</v>
      </c>
      <c r="L132" s="105">
        <f t="shared" si="49"/>
        <v>0</v>
      </c>
      <c r="M132" s="105">
        <f t="shared" si="49"/>
        <v>0</v>
      </c>
      <c r="N132" s="345">
        <f t="shared" si="49"/>
        <v>10</v>
      </c>
      <c r="O132" s="106">
        <f t="shared" si="49"/>
        <v>10</v>
      </c>
      <c r="P132" s="346">
        <f t="shared" si="49"/>
        <v>0</v>
      </c>
      <c r="Q132" s="107"/>
      <c r="R132" s="107"/>
      <c r="S132" s="107"/>
      <c r="T132" s="107"/>
      <c r="U132" s="107"/>
      <c r="V132" s="107"/>
    </row>
    <row r="133" spans="1:22" ht="28.5" customHeight="1">
      <c r="A133" s="734" t="s">
        <v>174</v>
      </c>
      <c r="B133" s="103">
        <v>0</v>
      </c>
      <c r="C133" s="103">
        <v>0</v>
      </c>
      <c r="D133" s="103">
        <v>0</v>
      </c>
      <c r="E133" s="103">
        <v>0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11">
        <f>K133+E133+H133+B133</f>
        <v>0</v>
      </c>
      <c r="O133" s="103">
        <f>L133+F133+I133+C133</f>
        <v>0</v>
      </c>
      <c r="P133" s="103">
        <f>M133+G133+J133+D133</f>
        <v>0</v>
      </c>
      <c r="Q133" s="107"/>
      <c r="R133" s="107"/>
      <c r="S133" s="107"/>
      <c r="T133" s="107"/>
      <c r="U133" s="107"/>
      <c r="V133" s="107"/>
    </row>
    <row r="134" spans="1:22" ht="28.5" customHeight="1">
      <c r="A134" s="736">
        <v>519</v>
      </c>
      <c r="B134" s="105">
        <f aca="true" t="shared" si="50" ref="B134:J134">SUM(B133)</f>
        <v>0</v>
      </c>
      <c r="C134" s="105">
        <f t="shared" si="50"/>
        <v>0</v>
      </c>
      <c r="D134" s="105">
        <f t="shared" si="50"/>
        <v>0</v>
      </c>
      <c r="E134" s="105">
        <f t="shared" si="50"/>
        <v>0</v>
      </c>
      <c r="F134" s="105">
        <f t="shared" si="50"/>
        <v>0</v>
      </c>
      <c r="G134" s="105">
        <f t="shared" si="50"/>
        <v>0</v>
      </c>
      <c r="H134" s="105">
        <f t="shared" si="50"/>
        <v>0</v>
      </c>
      <c r="I134" s="105">
        <f t="shared" si="50"/>
        <v>0</v>
      </c>
      <c r="J134" s="105">
        <f t="shared" si="50"/>
        <v>0</v>
      </c>
      <c r="K134" s="105">
        <f aca="true" t="shared" si="51" ref="K134:P134">SUM(K133)</f>
        <v>0</v>
      </c>
      <c r="L134" s="105">
        <f t="shared" si="51"/>
        <v>0</v>
      </c>
      <c r="M134" s="105">
        <f t="shared" si="51"/>
        <v>0</v>
      </c>
      <c r="N134" s="345">
        <f t="shared" si="51"/>
        <v>0</v>
      </c>
      <c r="O134" s="106">
        <f t="shared" si="51"/>
        <v>0</v>
      </c>
      <c r="P134" s="346">
        <f t="shared" si="51"/>
        <v>0</v>
      </c>
      <c r="Q134" s="107"/>
      <c r="R134" s="107"/>
      <c r="S134" s="107"/>
      <c r="T134" s="107"/>
      <c r="U134" s="107"/>
      <c r="V134" s="107"/>
    </row>
    <row r="135" spans="1:22" ht="28.5" customHeight="1">
      <c r="A135" s="734" t="s">
        <v>394</v>
      </c>
      <c r="B135" s="103">
        <v>0</v>
      </c>
      <c r="C135" s="103">
        <v>0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39</v>
      </c>
      <c r="J135" s="103">
        <v>39</v>
      </c>
      <c r="K135" s="103">
        <v>0</v>
      </c>
      <c r="L135" s="103">
        <v>0</v>
      </c>
      <c r="M135" s="103">
        <v>0</v>
      </c>
      <c r="N135" s="111">
        <f aca="true" t="shared" si="52" ref="N135:P136">K135+E135+H135+B135</f>
        <v>0</v>
      </c>
      <c r="O135" s="103">
        <f t="shared" si="52"/>
        <v>39</v>
      </c>
      <c r="P135" s="103">
        <f t="shared" si="52"/>
        <v>39</v>
      </c>
      <c r="Q135" s="107"/>
      <c r="R135" s="107"/>
      <c r="S135" s="107"/>
      <c r="T135" s="107"/>
      <c r="U135" s="107"/>
      <c r="V135" s="107"/>
    </row>
    <row r="136" spans="1:22" ht="28.5" customHeight="1">
      <c r="A136" s="734" t="s">
        <v>395</v>
      </c>
      <c r="B136" s="103">
        <v>0</v>
      </c>
      <c r="C136" s="103">
        <v>0</v>
      </c>
      <c r="D136" s="103">
        <v>0</v>
      </c>
      <c r="E136" s="103">
        <v>0</v>
      </c>
      <c r="F136" s="103">
        <v>0</v>
      </c>
      <c r="G136" s="103">
        <v>0</v>
      </c>
      <c r="H136" s="103">
        <v>100</v>
      </c>
      <c r="I136" s="103">
        <v>100</v>
      </c>
      <c r="J136" s="103">
        <v>100</v>
      </c>
      <c r="K136" s="103">
        <v>0</v>
      </c>
      <c r="L136" s="103">
        <v>0</v>
      </c>
      <c r="M136" s="103">
        <v>0</v>
      </c>
      <c r="N136" s="111">
        <f t="shared" si="52"/>
        <v>100</v>
      </c>
      <c r="O136" s="103">
        <f t="shared" si="52"/>
        <v>100</v>
      </c>
      <c r="P136" s="103">
        <f t="shared" si="52"/>
        <v>100</v>
      </c>
      <c r="Q136" s="107"/>
      <c r="R136" s="107"/>
      <c r="S136" s="107"/>
      <c r="T136" s="107"/>
      <c r="U136" s="107"/>
      <c r="V136" s="107"/>
    </row>
    <row r="137" spans="1:22" ht="28.5" customHeight="1">
      <c r="A137" s="736">
        <v>521</v>
      </c>
      <c r="B137" s="104">
        <f>SUM(B135:B136)</f>
        <v>0</v>
      </c>
      <c r="C137" s="104">
        <f aca="true" t="shared" si="53" ref="C137:J137">SUM(C135:C136)</f>
        <v>0</v>
      </c>
      <c r="D137" s="104">
        <f t="shared" si="53"/>
        <v>0</v>
      </c>
      <c r="E137" s="104">
        <f t="shared" si="53"/>
        <v>0</v>
      </c>
      <c r="F137" s="104">
        <f t="shared" si="53"/>
        <v>0</v>
      </c>
      <c r="G137" s="104">
        <f t="shared" si="53"/>
        <v>0</v>
      </c>
      <c r="H137" s="104">
        <f t="shared" si="53"/>
        <v>100</v>
      </c>
      <c r="I137" s="104">
        <f t="shared" si="53"/>
        <v>139</v>
      </c>
      <c r="J137" s="104">
        <f t="shared" si="53"/>
        <v>139</v>
      </c>
      <c r="K137" s="104">
        <f aca="true" t="shared" si="54" ref="K137:P137">SUM(K135:K136)</f>
        <v>0</v>
      </c>
      <c r="L137" s="104">
        <f t="shared" si="54"/>
        <v>0</v>
      </c>
      <c r="M137" s="104">
        <f t="shared" si="54"/>
        <v>0</v>
      </c>
      <c r="N137" s="335">
        <f t="shared" si="54"/>
        <v>100</v>
      </c>
      <c r="O137" s="104">
        <f t="shared" si="54"/>
        <v>139</v>
      </c>
      <c r="P137" s="104">
        <f t="shared" si="54"/>
        <v>139</v>
      </c>
      <c r="Q137" s="107"/>
      <c r="R137" s="107"/>
      <c r="S137" s="107"/>
      <c r="T137" s="107"/>
      <c r="U137" s="107"/>
      <c r="V137" s="107"/>
    </row>
    <row r="138" spans="1:22" ht="28.5" customHeight="1">
      <c r="A138" s="741" t="s">
        <v>396</v>
      </c>
      <c r="B138" s="103">
        <v>0</v>
      </c>
      <c r="C138" s="103">
        <v>0</v>
      </c>
      <c r="D138" s="103">
        <v>0</v>
      </c>
      <c r="E138" s="103">
        <v>0</v>
      </c>
      <c r="F138" s="103">
        <v>0</v>
      </c>
      <c r="G138" s="103">
        <v>0</v>
      </c>
      <c r="H138" s="129">
        <v>0</v>
      </c>
      <c r="I138" s="129">
        <v>20</v>
      </c>
      <c r="J138" s="129">
        <v>20</v>
      </c>
      <c r="K138" s="103">
        <v>0</v>
      </c>
      <c r="L138" s="103">
        <v>0</v>
      </c>
      <c r="M138" s="103">
        <v>0</v>
      </c>
      <c r="N138" s="111">
        <f aca="true" t="shared" si="55" ref="N138:P144">K138+E138+H138+B138</f>
        <v>0</v>
      </c>
      <c r="O138" s="103">
        <f t="shared" si="55"/>
        <v>20</v>
      </c>
      <c r="P138" s="103">
        <f t="shared" si="55"/>
        <v>20</v>
      </c>
      <c r="Q138" s="107"/>
      <c r="R138" s="107"/>
      <c r="S138" s="107"/>
      <c r="T138" s="107"/>
      <c r="U138" s="107"/>
      <c r="V138" s="107"/>
    </row>
    <row r="139" spans="1:22" ht="28.5" customHeight="1">
      <c r="A139" s="741" t="s">
        <v>397</v>
      </c>
      <c r="B139" s="103">
        <v>0</v>
      </c>
      <c r="C139" s="103">
        <v>0</v>
      </c>
      <c r="D139" s="103">
        <v>0</v>
      </c>
      <c r="E139" s="103">
        <v>0</v>
      </c>
      <c r="F139" s="103">
        <v>0</v>
      </c>
      <c r="G139" s="103">
        <v>0</v>
      </c>
      <c r="H139" s="129">
        <v>0</v>
      </c>
      <c r="I139" s="129">
        <v>70</v>
      </c>
      <c r="J139" s="129">
        <v>70</v>
      </c>
      <c r="K139" s="103">
        <v>0</v>
      </c>
      <c r="L139" s="103">
        <v>0</v>
      </c>
      <c r="M139" s="103">
        <v>0</v>
      </c>
      <c r="N139" s="111">
        <f t="shared" si="55"/>
        <v>0</v>
      </c>
      <c r="O139" s="103">
        <f t="shared" si="55"/>
        <v>70</v>
      </c>
      <c r="P139" s="103">
        <f t="shared" si="55"/>
        <v>70</v>
      </c>
      <c r="Q139" s="107"/>
      <c r="R139" s="107"/>
      <c r="S139" s="107"/>
      <c r="T139" s="107"/>
      <c r="U139" s="107"/>
      <c r="V139" s="107"/>
    </row>
    <row r="140" spans="1:22" ht="28.5" customHeight="1">
      <c r="A140" s="734" t="s">
        <v>318</v>
      </c>
      <c r="B140" s="103">
        <v>0</v>
      </c>
      <c r="C140" s="103">
        <v>0</v>
      </c>
      <c r="D140" s="103">
        <v>0</v>
      </c>
      <c r="E140" s="103">
        <v>0</v>
      </c>
      <c r="F140" s="103">
        <v>0</v>
      </c>
      <c r="G140" s="103">
        <v>0</v>
      </c>
      <c r="H140" s="103">
        <v>700</v>
      </c>
      <c r="I140" s="103">
        <v>871</v>
      </c>
      <c r="J140" s="103">
        <v>771</v>
      </c>
      <c r="K140" s="103">
        <v>0</v>
      </c>
      <c r="L140" s="103">
        <v>0</v>
      </c>
      <c r="M140" s="103">
        <v>0</v>
      </c>
      <c r="N140" s="111">
        <f t="shared" si="55"/>
        <v>700</v>
      </c>
      <c r="O140" s="103">
        <f t="shared" si="55"/>
        <v>871</v>
      </c>
      <c r="P140" s="103">
        <f t="shared" si="55"/>
        <v>771</v>
      </c>
      <c r="Q140" s="107"/>
      <c r="R140" s="107"/>
      <c r="S140" s="107"/>
      <c r="T140" s="107"/>
      <c r="U140" s="107"/>
      <c r="V140" s="107"/>
    </row>
    <row r="141" spans="1:22" ht="28.5" customHeight="1">
      <c r="A141" s="734" t="s">
        <v>353</v>
      </c>
      <c r="B141" s="103">
        <v>0</v>
      </c>
      <c r="C141" s="103">
        <v>0</v>
      </c>
      <c r="D141" s="103">
        <v>0</v>
      </c>
      <c r="E141" s="103">
        <v>0</v>
      </c>
      <c r="F141" s="103">
        <v>0</v>
      </c>
      <c r="G141" s="103">
        <v>0</v>
      </c>
      <c r="H141" s="103">
        <v>0</v>
      </c>
      <c r="I141" s="103">
        <v>1489</v>
      </c>
      <c r="J141" s="103">
        <v>1469</v>
      </c>
      <c r="K141" s="103">
        <v>0</v>
      </c>
      <c r="L141" s="103">
        <v>0</v>
      </c>
      <c r="M141" s="103">
        <v>0</v>
      </c>
      <c r="N141" s="111">
        <f t="shared" si="55"/>
        <v>0</v>
      </c>
      <c r="O141" s="103">
        <f t="shared" si="55"/>
        <v>1489</v>
      </c>
      <c r="P141" s="103">
        <f t="shared" si="55"/>
        <v>1469</v>
      </c>
      <c r="Q141" s="107"/>
      <c r="R141" s="107"/>
      <c r="S141" s="107"/>
      <c r="T141" s="107"/>
      <c r="U141" s="107"/>
      <c r="V141" s="107"/>
    </row>
    <row r="142" spans="1:22" ht="28.5" customHeight="1">
      <c r="A142" s="734" t="s">
        <v>398</v>
      </c>
      <c r="B142" s="103">
        <v>1000</v>
      </c>
      <c r="C142" s="103">
        <v>777.6</v>
      </c>
      <c r="D142" s="103">
        <v>700</v>
      </c>
      <c r="E142" s="103">
        <v>0</v>
      </c>
      <c r="F142" s="103">
        <v>0</v>
      </c>
      <c r="G142" s="103">
        <v>0</v>
      </c>
      <c r="H142" s="103">
        <v>0</v>
      </c>
      <c r="I142" s="103">
        <v>291</v>
      </c>
      <c r="J142" s="103">
        <v>291</v>
      </c>
      <c r="K142" s="103">
        <v>0</v>
      </c>
      <c r="L142" s="103">
        <v>0</v>
      </c>
      <c r="M142" s="103">
        <v>0</v>
      </c>
      <c r="N142" s="111">
        <f t="shared" si="55"/>
        <v>1000</v>
      </c>
      <c r="O142" s="103">
        <f t="shared" si="55"/>
        <v>1068.6</v>
      </c>
      <c r="P142" s="103">
        <f t="shared" si="55"/>
        <v>991</v>
      </c>
      <c r="Q142" s="107"/>
      <c r="R142" s="107"/>
      <c r="S142" s="107"/>
      <c r="T142" s="107"/>
      <c r="U142" s="107"/>
      <c r="V142" s="107"/>
    </row>
    <row r="143" spans="1:22" ht="28.5" customHeight="1">
      <c r="A143" s="735" t="s">
        <v>354</v>
      </c>
      <c r="B143" s="103">
        <v>0</v>
      </c>
      <c r="C143" s="103">
        <v>0</v>
      </c>
      <c r="D143" s="103">
        <v>0</v>
      </c>
      <c r="E143" s="103">
        <v>0</v>
      </c>
      <c r="F143" s="103">
        <v>0</v>
      </c>
      <c r="G143" s="103">
        <v>0</v>
      </c>
      <c r="H143" s="103">
        <v>900</v>
      </c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11">
        <f t="shared" si="55"/>
        <v>900</v>
      </c>
      <c r="O143" s="103">
        <f t="shared" si="55"/>
        <v>0</v>
      </c>
      <c r="P143" s="103">
        <f t="shared" si="55"/>
        <v>0</v>
      </c>
      <c r="Q143" s="107"/>
      <c r="R143" s="107"/>
      <c r="S143" s="107"/>
      <c r="T143" s="107"/>
      <c r="U143" s="107"/>
      <c r="V143" s="107"/>
    </row>
    <row r="144" spans="1:22" ht="28.5" customHeight="1">
      <c r="A144" s="735" t="s">
        <v>284</v>
      </c>
      <c r="B144" s="103">
        <v>0</v>
      </c>
      <c r="C144" s="103">
        <v>0</v>
      </c>
      <c r="D144" s="103">
        <v>0</v>
      </c>
      <c r="E144" s="103">
        <v>0</v>
      </c>
      <c r="F144" s="103">
        <v>0</v>
      </c>
      <c r="G144" s="103">
        <v>0</v>
      </c>
      <c r="H144" s="103">
        <v>0</v>
      </c>
      <c r="I144" s="103">
        <v>20</v>
      </c>
      <c r="J144" s="103">
        <v>20</v>
      </c>
      <c r="K144" s="103">
        <v>0</v>
      </c>
      <c r="L144" s="103">
        <v>0</v>
      </c>
      <c r="M144" s="103">
        <v>0</v>
      </c>
      <c r="N144" s="111">
        <f t="shared" si="55"/>
        <v>0</v>
      </c>
      <c r="O144" s="103">
        <f t="shared" si="55"/>
        <v>20</v>
      </c>
      <c r="P144" s="103">
        <f t="shared" si="55"/>
        <v>20</v>
      </c>
      <c r="Q144" s="107"/>
      <c r="R144" s="107"/>
      <c r="S144" s="107"/>
      <c r="T144" s="107"/>
      <c r="U144" s="107"/>
      <c r="V144" s="107"/>
    </row>
    <row r="145" spans="1:22" ht="28.5" customHeight="1">
      <c r="A145" s="736">
        <v>522</v>
      </c>
      <c r="B145" s="104">
        <f>SUM(B138:B144)</f>
        <v>1000</v>
      </c>
      <c r="C145" s="104">
        <f aca="true" t="shared" si="56" ref="C145:J145">SUM(C138:C144)</f>
        <v>777.6</v>
      </c>
      <c r="D145" s="104">
        <f t="shared" si="56"/>
        <v>700</v>
      </c>
      <c r="E145" s="104">
        <f t="shared" si="56"/>
        <v>0</v>
      </c>
      <c r="F145" s="104">
        <f t="shared" si="56"/>
        <v>0</v>
      </c>
      <c r="G145" s="104">
        <f t="shared" si="56"/>
        <v>0</v>
      </c>
      <c r="H145" s="104">
        <f t="shared" si="56"/>
        <v>1600</v>
      </c>
      <c r="I145" s="104">
        <f t="shared" si="56"/>
        <v>2761</v>
      </c>
      <c r="J145" s="104">
        <f t="shared" si="56"/>
        <v>2641</v>
      </c>
      <c r="K145" s="104">
        <f aca="true" t="shared" si="57" ref="K145:P145">SUM(K138:K144)</f>
        <v>0</v>
      </c>
      <c r="L145" s="104">
        <f t="shared" si="57"/>
        <v>0</v>
      </c>
      <c r="M145" s="104">
        <f t="shared" si="57"/>
        <v>0</v>
      </c>
      <c r="N145" s="335">
        <f t="shared" si="57"/>
        <v>2600</v>
      </c>
      <c r="O145" s="104">
        <f t="shared" si="57"/>
        <v>3538.6</v>
      </c>
      <c r="P145" s="104">
        <f t="shared" si="57"/>
        <v>3341</v>
      </c>
      <c r="Q145" s="107"/>
      <c r="R145" s="107"/>
      <c r="S145" s="107"/>
      <c r="T145" s="107"/>
      <c r="U145" s="107"/>
      <c r="V145" s="107"/>
    </row>
    <row r="146" spans="1:22" ht="28.5" customHeight="1">
      <c r="A146" s="734" t="s">
        <v>170</v>
      </c>
      <c r="B146" s="103">
        <v>0</v>
      </c>
      <c r="C146" s="103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11">
        <f aca="true" t="shared" si="58" ref="N146:P148">K146+E146+H146+B146</f>
        <v>0</v>
      </c>
      <c r="O146" s="103">
        <f t="shared" si="58"/>
        <v>0</v>
      </c>
      <c r="P146" s="103">
        <f t="shared" si="58"/>
        <v>0</v>
      </c>
      <c r="Q146" s="107"/>
      <c r="R146" s="107"/>
      <c r="S146" s="107"/>
      <c r="T146" s="107"/>
      <c r="U146" s="107"/>
      <c r="V146" s="107"/>
    </row>
    <row r="147" spans="1:22" ht="33.75" customHeight="1">
      <c r="A147" s="734" t="s">
        <v>210</v>
      </c>
      <c r="B147" s="103">
        <v>0</v>
      </c>
      <c r="C147" s="103">
        <v>0</v>
      </c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11">
        <f t="shared" si="58"/>
        <v>0</v>
      </c>
      <c r="O147" s="103">
        <f t="shared" si="58"/>
        <v>0</v>
      </c>
      <c r="P147" s="103">
        <f t="shared" si="58"/>
        <v>0</v>
      </c>
      <c r="Q147" s="107"/>
      <c r="R147" s="107"/>
      <c r="S147" s="107"/>
      <c r="T147" s="107"/>
      <c r="U147" s="107"/>
      <c r="V147" s="107"/>
    </row>
    <row r="148" spans="1:22" ht="28.5" customHeight="1">
      <c r="A148" s="734" t="s">
        <v>201</v>
      </c>
      <c r="B148" s="103">
        <v>0</v>
      </c>
      <c r="C148" s="103">
        <v>0</v>
      </c>
      <c r="D148" s="103">
        <v>0</v>
      </c>
      <c r="E148" s="103">
        <v>0</v>
      </c>
      <c r="F148" s="103">
        <v>0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11">
        <f t="shared" si="58"/>
        <v>0</v>
      </c>
      <c r="O148" s="103">
        <f t="shared" si="58"/>
        <v>0</v>
      </c>
      <c r="P148" s="103">
        <f t="shared" si="58"/>
        <v>0</v>
      </c>
      <c r="Q148" s="107"/>
      <c r="R148" s="107"/>
      <c r="S148" s="107"/>
      <c r="T148" s="107"/>
      <c r="U148" s="107"/>
      <c r="V148" s="107"/>
    </row>
    <row r="149" spans="1:22" ht="28.5" customHeight="1">
      <c r="A149" s="736">
        <v>533</v>
      </c>
      <c r="B149" s="104">
        <f>SUM(B146:B148)</f>
        <v>0</v>
      </c>
      <c r="C149" s="104">
        <f aca="true" t="shared" si="59" ref="C149:J149">SUM(C146:C148)</f>
        <v>0</v>
      </c>
      <c r="D149" s="104">
        <f t="shared" si="59"/>
        <v>0</v>
      </c>
      <c r="E149" s="104">
        <f t="shared" si="59"/>
        <v>0</v>
      </c>
      <c r="F149" s="104">
        <f t="shared" si="59"/>
        <v>0</v>
      </c>
      <c r="G149" s="104">
        <f t="shared" si="59"/>
        <v>0</v>
      </c>
      <c r="H149" s="104">
        <f t="shared" si="59"/>
        <v>0</v>
      </c>
      <c r="I149" s="104">
        <f t="shared" si="59"/>
        <v>0</v>
      </c>
      <c r="J149" s="104">
        <f t="shared" si="59"/>
        <v>0</v>
      </c>
      <c r="K149" s="104">
        <f aca="true" t="shared" si="60" ref="K149:P149">SUM(K146:K148)</f>
        <v>0</v>
      </c>
      <c r="L149" s="104">
        <f t="shared" si="60"/>
        <v>0</v>
      </c>
      <c r="M149" s="104">
        <f t="shared" si="60"/>
        <v>0</v>
      </c>
      <c r="N149" s="335">
        <f t="shared" si="60"/>
        <v>0</v>
      </c>
      <c r="O149" s="104">
        <f t="shared" si="60"/>
        <v>0</v>
      </c>
      <c r="P149" s="348">
        <f t="shared" si="60"/>
        <v>0</v>
      </c>
      <c r="Q149" s="107"/>
      <c r="R149" s="107"/>
      <c r="S149" s="107"/>
      <c r="T149" s="107"/>
      <c r="U149" s="107"/>
      <c r="V149" s="107"/>
    </row>
    <row r="150" spans="1:22" ht="28.5" customHeight="1">
      <c r="A150" s="735" t="s">
        <v>145</v>
      </c>
      <c r="B150" s="103">
        <v>0</v>
      </c>
      <c r="C150" s="103">
        <v>0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11">
        <f>K150+E150+H150+B150</f>
        <v>0</v>
      </c>
      <c r="O150" s="103">
        <f>L150+F150+I150+C150</f>
        <v>0</v>
      </c>
      <c r="P150" s="103">
        <f>M150+G150+J150+D150</f>
        <v>0</v>
      </c>
      <c r="Q150" s="107"/>
      <c r="R150" s="107"/>
      <c r="S150" s="107"/>
      <c r="T150" s="107"/>
      <c r="U150" s="107"/>
      <c r="V150" s="107"/>
    </row>
    <row r="151" spans="1:22" ht="28.5" customHeight="1">
      <c r="A151" s="736">
        <v>541</v>
      </c>
      <c r="B151" s="104">
        <f>SUM(B150)</f>
        <v>0</v>
      </c>
      <c r="C151" s="104">
        <f aca="true" t="shared" si="61" ref="C151:J151">SUM(C150)</f>
        <v>0</v>
      </c>
      <c r="D151" s="104">
        <f t="shared" si="61"/>
        <v>0</v>
      </c>
      <c r="E151" s="104">
        <f t="shared" si="61"/>
        <v>0</v>
      </c>
      <c r="F151" s="104">
        <f t="shared" si="61"/>
        <v>0</v>
      </c>
      <c r="G151" s="104">
        <f t="shared" si="61"/>
        <v>0</v>
      </c>
      <c r="H151" s="104">
        <f t="shared" si="61"/>
        <v>0</v>
      </c>
      <c r="I151" s="104">
        <f t="shared" si="61"/>
        <v>0</v>
      </c>
      <c r="J151" s="104">
        <f t="shared" si="61"/>
        <v>0</v>
      </c>
      <c r="K151" s="104">
        <f aca="true" t="shared" si="62" ref="K151:P151">SUM(K150)</f>
        <v>0</v>
      </c>
      <c r="L151" s="104">
        <f t="shared" si="62"/>
        <v>0</v>
      </c>
      <c r="M151" s="104">
        <f t="shared" si="62"/>
        <v>0</v>
      </c>
      <c r="N151" s="335">
        <f t="shared" si="62"/>
        <v>0</v>
      </c>
      <c r="O151" s="104">
        <f t="shared" si="62"/>
        <v>0</v>
      </c>
      <c r="P151" s="348">
        <f t="shared" si="62"/>
        <v>0</v>
      </c>
      <c r="Q151" s="107"/>
      <c r="R151" s="107"/>
      <c r="S151" s="107"/>
      <c r="T151" s="107"/>
      <c r="U151" s="107"/>
      <c r="V151" s="107"/>
    </row>
    <row r="152" spans="1:22" ht="28.5" customHeight="1">
      <c r="A152" s="739" t="s">
        <v>340</v>
      </c>
      <c r="B152" s="103">
        <v>0</v>
      </c>
      <c r="C152" s="103">
        <v>0</v>
      </c>
      <c r="D152" s="103">
        <v>0</v>
      </c>
      <c r="E152" s="103">
        <v>0</v>
      </c>
      <c r="F152" s="103">
        <v>0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11">
        <f>K152+E152+H152+B152</f>
        <v>0</v>
      </c>
      <c r="O152" s="103">
        <f>L152+F152+I152+C152</f>
        <v>0</v>
      </c>
      <c r="P152" s="103">
        <f>M152+G152+J152+D152</f>
        <v>0</v>
      </c>
      <c r="Q152" s="107"/>
      <c r="R152" s="107"/>
      <c r="S152" s="107"/>
      <c r="T152" s="107"/>
      <c r="U152" s="107"/>
      <c r="V152" s="107"/>
    </row>
    <row r="153" spans="1:22" ht="28.5" customHeight="1">
      <c r="A153" s="325">
        <v>612</v>
      </c>
      <c r="B153" s="104">
        <f>SUM(B152)</f>
        <v>0</v>
      </c>
      <c r="C153" s="104">
        <f>SUM(C152)</f>
        <v>0</v>
      </c>
      <c r="D153" s="104">
        <f aca="true" t="shared" si="63" ref="D153:J153">SUM(D152)</f>
        <v>0</v>
      </c>
      <c r="E153" s="104">
        <f t="shared" si="63"/>
        <v>0</v>
      </c>
      <c r="F153" s="104">
        <f t="shared" si="63"/>
        <v>0</v>
      </c>
      <c r="G153" s="104">
        <f t="shared" si="63"/>
        <v>0</v>
      </c>
      <c r="H153" s="104">
        <f t="shared" si="63"/>
        <v>0</v>
      </c>
      <c r="I153" s="104">
        <f t="shared" si="63"/>
        <v>0</v>
      </c>
      <c r="J153" s="104">
        <f t="shared" si="63"/>
        <v>0</v>
      </c>
      <c r="K153" s="104">
        <f aca="true" t="shared" si="64" ref="K153:P153">SUM(K152)</f>
        <v>0</v>
      </c>
      <c r="L153" s="104">
        <f t="shared" si="64"/>
        <v>0</v>
      </c>
      <c r="M153" s="104">
        <f t="shared" si="64"/>
        <v>0</v>
      </c>
      <c r="N153" s="335">
        <f t="shared" si="64"/>
        <v>0</v>
      </c>
      <c r="O153" s="104">
        <f t="shared" si="64"/>
        <v>0</v>
      </c>
      <c r="P153" s="348">
        <f t="shared" si="64"/>
        <v>0</v>
      </c>
      <c r="Q153" s="107"/>
      <c r="R153" s="107"/>
      <c r="S153" s="107"/>
      <c r="T153" s="107"/>
      <c r="U153" s="107"/>
      <c r="V153" s="107"/>
    </row>
    <row r="154" spans="1:22" ht="27" customHeight="1">
      <c r="A154" s="737"/>
      <c r="B154" s="103">
        <v>0</v>
      </c>
      <c r="C154" s="103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11">
        <f aca="true" t="shared" si="65" ref="N154:P155">K154+E154+H154+B154</f>
        <v>0</v>
      </c>
      <c r="O154" s="103">
        <f t="shared" si="65"/>
        <v>0</v>
      </c>
      <c r="P154" s="103">
        <f t="shared" si="65"/>
        <v>0</v>
      </c>
      <c r="Q154" s="107"/>
      <c r="R154" s="107"/>
      <c r="S154" s="107"/>
      <c r="T154" s="107"/>
      <c r="U154" s="107"/>
      <c r="V154" s="107"/>
    </row>
    <row r="155" spans="1:22" ht="27.75" customHeight="1">
      <c r="A155" s="737" t="s">
        <v>399</v>
      </c>
      <c r="B155" s="103">
        <v>0</v>
      </c>
      <c r="C155" s="103"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  <c r="J155" s="103">
        <v>0</v>
      </c>
      <c r="K155" s="103">
        <v>400</v>
      </c>
      <c r="L155" s="103">
        <v>400</v>
      </c>
      <c r="M155" s="103">
        <v>400</v>
      </c>
      <c r="N155" s="111">
        <f t="shared" si="65"/>
        <v>400</v>
      </c>
      <c r="O155" s="103">
        <f t="shared" si="65"/>
        <v>400</v>
      </c>
      <c r="P155" s="103">
        <f t="shared" si="65"/>
        <v>400</v>
      </c>
      <c r="Q155" s="107"/>
      <c r="R155" s="107"/>
      <c r="S155" s="107"/>
      <c r="T155" s="107"/>
      <c r="U155" s="107"/>
      <c r="V155" s="107"/>
    </row>
    <row r="156" spans="1:22" ht="28.5" customHeight="1" thickBot="1">
      <c r="A156" s="325">
        <v>638</v>
      </c>
      <c r="B156" s="321">
        <f>SUM(B154:B155)</f>
        <v>0</v>
      </c>
      <c r="C156" s="321">
        <f aca="true" t="shared" si="66" ref="C156:J156">SUM(C154:C155)</f>
        <v>0</v>
      </c>
      <c r="D156" s="321">
        <f t="shared" si="66"/>
        <v>0</v>
      </c>
      <c r="E156" s="321">
        <f t="shared" si="66"/>
        <v>0</v>
      </c>
      <c r="F156" s="321">
        <f t="shared" si="66"/>
        <v>0</v>
      </c>
      <c r="G156" s="321">
        <f t="shared" si="66"/>
        <v>0</v>
      </c>
      <c r="H156" s="321">
        <f t="shared" si="66"/>
        <v>0</v>
      </c>
      <c r="I156" s="321">
        <f t="shared" si="66"/>
        <v>0</v>
      </c>
      <c r="J156" s="321">
        <f t="shared" si="66"/>
        <v>0</v>
      </c>
      <c r="K156" s="321">
        <f aca="true" t="shared" si="67" ref="K156:P156">SUM(K154:K155)</f>
        <v>400</v>
      </c>
      <c r="L156" s="321">
        <f t="shared" si="67"/>
        <v>400</v>
      </c>
      <c r="M156" s="321">
        <f t="shared" si="67"/>
        <v>400</v>
      </c>
      <c r="N156" s="340">
        <f t="shared" si="67"/>
        <v>400</v>
      </c>
      <c r="O156" s="341">
        <f t="shared" si="67"/>
        <v>400</v>
      </c>
      <c r="P156" s="342">
        <f t="shared" si="67"/>
        <v>400</v>
      </c>
      <c r="Q156" s="107"/>
      <c r="R156" s="107"/>
      <c r="S156" s="107"/>
      <c r="T156" s="107"/>
      <c r="U156" s="107"/>
      <c r="V156" s="107"/>
    </row>
    <row r="157" spans="1:22" ht="40.5" customHeight="1">
      <c r="A157" s="738" t="s">
        <v>337</v>
      </c>
      <c r="B157" s="322">
        <f aca="true" t="shared" si="68" ref="B157:M157">SUM(B121+B128+B132+B134+B137+B145+B149+B151+B156+B153)</f>
        <v>1000</v>
      </c>
      <c r="C157" s="322">
        <f t="shared" si="68"/>
        <v>777.6</v>
      </c>
      <c r="D157" s="322">
        <f t="shared" si="68"/>
        <v>700</v>
      </c>
      <c r="E157" s="322">
        <f t="shared" si="68"/>
        <v>1000</v>
      </c>
      <c r="F157" s="322">
        <f t="shared" si="68"/>
        <v>0</v>
      </c>
      <c r="G157" s="322">
        <f t="shared" si="68"/>
        <v>0</v>
      </c>
      <c r="H157" s="322">
        <f t="shared" si="68"/>
        <v>2220</v>
      </c>
      <c r="I157" s="322">
        <f t="shared" si="68"/>
        <v>4597.4</v>
      </c>
      <c r="J157" s="322">
        <f t="shared" si="68"/>
        <v>4416.1</v>
      </c>
      <c r="K157" s="322">
        <f t="shared" si="68"/>
        <v>400</v>
      </c>
      <c r="L157" s="322">
        <f t="shared" si="68"/>
        <v>400</v>
      </c>
      <c r="M157" s="349">
        <f t="shared" si="68"/>
        <v>400</v>
      </c>
      <c r="N157" s="350">
        <f>SUM(N121+N128+N132+N134+N137+N145+N149+N151+N156+N123+N153)</f>
        <v>4620</v>
      </c>
      <c r="O157" s="322">
        <f>SUM(O121+O128+O132+O134+O137+O145+O149+O151+O156+O123+O153)</f>
        <v>5775</v>
      </c>
      <c r="P157" s="322">
        <f>SUM(P121+P128+P132+P134+P137+P145+P149+P151+P156+P123+P153)</f>
        <v>5516.1</v>
      </c>
      <c r="Q157" s="107"/>
      <c r="R157" s="107"/>
      <c r="S157" s="107"/>
      <c r="T157" s="107"/>
      <c r="U157" s="107"/>
      <c r="V157" s="107"/>
    </row>
    <row r="158" spans="1:22" ht="15.75">
      <c r="A158" s="742" t="s">
        <v>338</v>
      </c>
      <c r="B158" s="351"/>
      <c r="C158" s="351"/>
      <c r="D158" s="351"/>
      <c r="E158" s="351"/>
      <c r="F158" s="351"/>
      <c r="G158" s="351"/>
      <c r="H158" s="351"/>
      <c r="I158" s="351"/>
      <c r="J158" s="351"/>
      <c r="K158" s="352"/>
      <c r="L158" s="352"/>
      <c r="M158" s="352"/>
      <c r="N158" s="353">
        <f>N157+$N$113</f>
        <v>5260</v>
      </c>
      <c r="O158" s="354">
        <f>O157+$O$113</f>
        <v>125101.9</v>
      </c>
      <c r="P158" s="354">
        <f>P157+$P$113</f>
        <v>117321.80000000002</v>
      </c>
      <c r="Q158" s="188"/>
      <c r="R158" s="188"/>
      <c r="S158" s="188"/>
      <c r="T158" s="188"/>
      <c r="U158" s="188"/>
      <c r="V158" s="188"/>
    </row>
  </sheetData>
  <sheetProtection password="CF7A" sheet="1"/>
  <mergeCells count="68">
    <mergeCell ref="A74:A76"/>
    <mergeCell ref="B74:D74"/>
    <mergeCell ref="E74:G74"/>
    <mergeCell ref="H74:J74"/>
    <mergeCell ref="B75:D75"/>
    <mergeCell ref="E75:G75"/>
    <mergeCell ref="H75:J75"/>
    <mergeCell ref="A115:A117"/>
    <mergeCell ref="B115:D115"/>
    <mergeCell ref="E115:G115"/>
    <mergeCell ref="H115:J115"/>
    <mergeCell ref="B116:D116"/>
    <mergeCell ref="E116:G116"/>
    <mergeCell ref="H116:J116"/>
    <mergeCell ref="Q4:S4"/>
    <mergeCell ref="U1:V1"/>
    <mergeCell ref="K74:M74"/>
    <mergeCell ref="N74:P75"/>
    <mergeCell ref="T3:V3"/>
    <mergeCell ref="T4:V4"/>
    <mergeCell ref="L73:M73"/>
    <mergeCell ref="K39:M39"/>
    <mergeCell ref="K37:M37"/>
    <mergeCell ref="Q2:V2"/>
    <mergeCell ref="B73:H73"/>
    <mergeCell ref="I73:J73"/>
    <mergeCell ref="U36:V36"/>
    <mergeCell ref="Q3:S3"/>
    <mergeCell ref="B3:D3"/>
    <mergeCell ref="E3:G3"/>
    <mergeCell ref="H3:J3"/>
    <mergeCell ref="B37:G37"/>
    <mergeCell ref="B38:D38"/>
    <mergeCell ref="B36:H36"/>
    <mergeCell ref="B4:D4"/>
    <mergeCell ref="E4:G4"/>
    <mergeCell ref="H4:J4"/>
    <mergeCell ref="K2:P2"/>
    <mergeCell ref="B2:J2"/>
    <mergeCell ref="K3:M3"/>
    <mergeCell ref="K4:M4"/>
    <mergeCell ref="N3:P3"/>
    <mergeCell ref="N4:P4"/>
    <mergeCell ref="N115:P116"/>
    <mergeCell ref="K115:M115"/>
    <mergeCell ref="K116:M116"/>
    <mergeCell ref="N38:P38"/>
    <mergeCell ref="K75:M75"/>
    <mergeCell ref="N39:P39"/>
    <mergeCell ref="O73:P73"/>
    <mergeCell ref="B39:D39"/>
    <mergeCell ref="E39:G39"/>
    <mergeCell ref="A1:T1"/>
    <mergeCell ref="A37:A40"/>
    <mergeCell ref="I36:J36"/>
    <mergeCell ref="H39:J39"/>
    <mergeCell ref="E38:G38"/>
    <mergeCell ref="H38:J38"/>
    <mergeCell ref="H37:J37"/>
    <mergeCell ref="A2:A5"/>
    <mergeCell ref="U73:V73"/>
    <mergeCell ref="O114:P114"/>
    <mergeCell ref="L36:M36"/>
    <mergeCell ref="N37:P37"/>
    <mergeCell ref="Q37:S37"/>
    <mergeCell ref="K38:M38"/>
    <mergeCell ref="Q38:S38"/>
    <mergeCell ref="Q39:S39"/>
  </mergeCells>
  <printOptions/>
  <pageMargins left="0" right="0" top="0.2362204724409449" bottom="0.15748031496062992" header="0.15748031496062992" footer="0.15748031496062992"/>
  <pageSetup horizontalDpi="300" verticalDpi="300" orientation="landscape" scale="48" r:id="rId1"/>
  <headerFooter alignWithMargins="0">
    <oddFooter>&amp;L&amp;"Times New Roman,Obyčejné"&amp;12Rozbor za r. 2008</oddFooter>
  </headerFooter>
  <rowBreaks count="3" manualBreakCount="3">
    <brk id="35" max="21" man="1"/>
    <brk id="72" max="21" man="1"/>
    <brk id="113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75" zoomScaleNormal="80" zoomScaleSheetLayoutView="75" zoomScalePageLayoutView="0" workbookViewId="0" topLeftCell="C1">
      <selection activeCell="G12" sqref="G12"/>
    </sheetView>
  </sheetViews>
  <sheetFormatPr defaultColWidth="9.00390625" defaultRowHeight="12.75"/>
  <cols>
    <col min="1" max="1" width="29.625" style="355" customWidth="1"/>
    <col min="2" max="22" width="10.25390625" style="355" customWidth="1"/>
    <col min="23" max="16384" width="9.125" style="355" customWidth="1"/>
  </cols>
  <sheetData>
    <row r="1" spans="1:22" ht="51.75" customHeight="1">
      <c r="A1" s="933" t="s">
        <v>375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1" t="s">
        <v>467</v>
      </c>
      <c r="V1" s="932"/>
    </row>
    <row r="2" spans="1:22" ht="24.75" customHeight="1">
      <c r="A2" s="935" t="s">
        <v>153</v>
      </c>
      <c r="B2" s="938" t="s">
        <v>141</v>
      </c>
      <c r="C2" s="939"/>
      <c r="D2" s="940"/>
      <c r="E2" s="926" t="s">
        <v>37</v>
      </c>
      <c r="F2" s="927"/>
      <c r="G2" s="928"/>
      <c r="H2" s="926" t="s">
        <v>39</v>
      </c>
      <c r="I2" s="927"/>
      <c r="J2" s="927"/>
      <c r="K2" s="930" t="s">
        <v>38</v>
      </c>
      <c r="L2" s="927"/>
      <c r="M2" s="928"/>
      <c r="N2" s="926" t="s">
        <v>346</v>
      </c>
      <c r="O2" s="927"/>
      <c r="P2" s="927"/>
      <c r="Q2" s="926" t="s">
        <v>387</v>
      </c>
      <c r="R2" s="927"/>
      <c r="S2" s="927"/>
      <c r="T2" s="903" t="s">
        <v>17</v>
      </c>
      <c r="U2" s="904"/>
      <c r="V2" s="905"/>
    </row>
    <row r="3" spans="1:22" ht="28.5" customHeight="1">
      <c r="A3" s="936"/>
      <c r="B3" s="941" t="s">
        <v>154</v>
      </c>
      <c r="C3" s="942"/>
      <c r="D3" s="943"/>
      <c r="E3" s="944" t="s">
        <v>40</v>
      </c>
      <c r="F3" s="927"/>
      <c r="G3" s="928"/>
      <c r="H3" s="929" t="s">
        <v>64</v>
      </c>
      <c r="I3" s="927"/>
      <c r="J3" s="927"/>
      <c r="K3" s="944" t="s">
        <v>63</v>
      </c>
      <c r="L3" s="945"/>
      <c r="M3" s="946"/>
      <c r="N3" s="929" t="s">
        <v>386</v>
      </c>
      <c r="O3" s="927"/>
      <c r="P3" s="927"/>
      <c r="Q3" s="929" t="s">
        <v>388</v>
      </c>
      <c r="R3" s="927"/>
      <c r="S3" s="927"/>
      <c r="T3" s="906"/>
      <c r="U3" s="907"/>
      <c r="V3" s="908"/>
    </row>
    <row r="4" spans="1:22" ht="22.5" customHeight="1">
      <c r="A4" s="937"/>
      <c r="B4" s="357" t="s">
        <v>5</v>
      </c>
      <c r="C4" s="358" t="s">
        <v>6</v>
      </c>
      <c r="D4" s="357" t="s">
        <v>0</v>
      </c>
      <c r="E4" s="359" t="s">
        <v>5</v>
      </c>
      <c r="F4" s="359" t="s">
        <v>6</v>
      </c>
      <c r="G4" s="360" t="s">
        <v>0</v>
      </c>
      <c r="H4" s="359" t="s">
        <v>5</v>
      </c>
      <c r="I4" s="359" t="s">
        <v>6</v>
      </c>
      <c r="J4" s="356" t="s">
        <v>0</v>
      </c>
      <c r="K4" s="360" t="s">
        <v>5</v>
      </c>
      <c r="L4" s="359" t="s">
        <v>6</v>
      </c>
      <c r="M4" s="359" t="s">
        <v>0</v>
      </c>
      <c r="N4" s="359" t="s">
        <v>5</v>
      </c>
      <c r="O4" s="359" t="s">
        <v>6</v>
      </c>
      <c r="P4" s="356" t="s">
        <v>0</v>
      </c>
      <c r="Q4" s="359" t="s">
        <v>5</v>
      </c>
      <c r="R4" s="359" t="s">
        <v>6</v>
      </c>
      <c r="S4" s="356" t="s">
        <v>0</v>
      </c>
      <c r="T4" s="361" t="s">
        <v>5</v>
      </c>
      <c r="U4" s="359" t="s">
        <v>6</v>
      </c>
      <c r="V4" s="360" t="s">
        <v>0</v>
      </c>
    </row>
    <row r="5" spans="1:22" ht="22.5" customHeight="1">
      <c r="A5" s="362" t="s">
        <v>175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28">
        <v>0</v>
      </c>
      <c r="I5" s="28">
        <v>0</v>
      </c>
      <c r="J5" s="78">
        <v>0</v>
      </c>
      <c r="K5" s="35">
        <v>0</v>
      </c>
      <c r="L5" s="35">
        <v>0</v>
      </c>
      <c r="M5" s="35">
        <v>0</v>
      </c>
      <c r="N5" s="28">
        <v>0</v>
      </c>
      <c r="O5" s="28">
        <v>0</v>
      </c>
      <c r="P5" s="78">
        <v>0</v>
      </c>
      <c r="Q5" s="28">
        <v>0</v>
      </c>
      <c r="R5" s="28">
        <v>0</v>
      </c>
      <c r="S5" s="78">
        <v>0</v>
      </c>
      <c r="T5" s="363">
        <f aca="true" t="shared" si="0" ref="T5:V10">SUM(B5,E5,H5,N5,Q5,K5)</f>
        <v>0</v>
      </c>
      <c r="U5" s="32">
        <f t="shared" si="0"/>
        <v>0</v>
      </c>
      <c r="V5" s="32">
        <f t="shared" si="0"/>
        <v>0</v>
      </c>
    </row>
    <row r="6" spans="1:22" ht="22.5" customHeight="1">
      <c r="A6" s="362" t="s">
        <v>343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28">
        <v>0</v>
      </c>
      <c r="I6" s="28">
        <v>0</v>
      </c>
      <c r="J6" s="78">
        <v>0</v>
      </c>
      <c r="K6" s="35">
        <v>0</v>
      </c>
      <c r="L6" s="35">
        <v>0</v>
      </c>
      <c r="M6" s="35">
        <v>0</v>
      </c>
      <c r="N6" s="28">
        <v>0</v>
      </c>
      <c r="O6" s="28">
        <v>155.6</v>
      </c>
      <c r="P6" s="78">
        <v>149</v>
      </c>
      <c r="Q6" s="28">
        <v>0</v>
      </c>
      <c r="R6" s="28">
        <v>0</v>
      </c>
      <c r="S6" s="78">
        <v>0</v>
      </c>
      <c r="T6" s="363">
        <f t="shared" si="0"/>
        <v>0</v>
      </c>
      <c r="U6" s="32">
        <f t="shared" si="0"/>
        <v>155.6</v>
      </c>
      <c r="V6" s="32">
        <f t="shared" si="0"/>
        <v>149</v>
      </c>
    </row>
    <row r="7" spans="1:22" ht="22.5" customHeight="1">
      <c r="A7" s="362" t="s">
        <v>344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28">
        <v>0</v>
      </c>
      <c r="I7" s="28">
        <v>0</v>
      </c>
      <c r="J7" s="78">
        <v>0</v>
      </c>
      <c r="K7" s="35">
        <v>0</v>
      </c>
      <c r="L7" s="35">
        <v>0</v>
      </c>
      <c r="M7" s="35">
        <v>0</v>
      </c>
      <c r="N7" s="28">
        <v>0</v>
      </c>
      <c r="O7" s="28">
        <v>0</v>
      </c>
      <c r="P7" s="78">
        <v>0</v>
      </c>
      <c r="Q7" s="28">
        <v>0</v>
      </c>
      <c r="R7" s="28">
        <v>0</v>
      </c>
      <c r="S7" s="78">
        <v>0</v>
      </c>
      <c r="T7" s="363">
        <f t="shared" si="0"/>
        <v>0</v>
      </c>
      <c r="U7" s="32">
        <f t="shared" si="0"/>
        <v>0</v>
      </c>
      <c r="V7" s="32">
        <f t="shared" si="0"/>
        <v>0</v>
      </c>
    </row>
    <row r="8" spans="1:22" ht="22.5" customHeight="1">
      <c r="A8" s="362" t="s">
        <v>381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28">
        <v>5</v>
      </c>
      <c r="L8" s="28">
        <v>5</v>
      </c>
      <c r="M8" s="78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63">
        <f t="shared" si="0"/>
        <v>5</v>
      </c>
      <c r="U8" s="32">
        <f t="shared" si="0"/>
        <v>5</v>
      </c>
      <c r="V8" s="32">
        <f t="shared" si="0"/>
        <v>0</v>
      </c>
    </row>
    <row r="9" spans="1:22" ht="22.5" customHeight="1">
      <c r="A9" s="364" t="s">
        <v>378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63">
        <f t="shared" si="0"/>
        <v>0</v>
      </c>
      <c r="U9" s="32">
        <f t="shared" si="0"/>
        <v>0</v>
      </c>
      <c r="V9" s="32">
        <f t="shared" si="0"/>
        <v>0</v>
      </c>
    </row>
    <row r="10" spans="1:22" ht="22.5" customHeight="1">
      <c r="A10" s="238" t="s">
        <v>382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28">
        <v>30</v>
      </c>
      <c r="L10" s="28">
        <v>0</v>
      </c>
      <c r="M10" s="78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63">
        <f t="shared" si="0"/>
        <v>30</v>
      </c>
      <c r="U10" s="32">
        <f t="shared" si="0"/>
        <v>0</v>
      </c>
      <c r="V10" s="32">
        <f t="shared" si="0"/>
        <v>0</v>
      </c>
    </row>
    <row r="11" spans="1:22" ht="22.5" customHeight="1">
      <c r="A11" s="365">
        <v>513</v>
      </c>
      <c r="B11" s="31">
        <f>SUM(B5,B8,B10+B9+B6+B7)</f>
        <v>0</v>
      </c>
      <c r="C11" s="31">
        <f aca="true" t="shared" si="1" ref="C11:V11">SUM(C5,C8,C10+C9+C6+C7)</f>
        <v>0</v>
      </c>
      <c r="D11" s="31">
        <f t="shared" si="1"/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aca="true" t="shared" si="2" ref="H11:M11">SUM(H5,H8,H10+H9+H6+H7)</f>
        <v>0</v>
      </c>
      <c r="I11" s="31">
        <f t="shared" si="2"/>
        <v>0</v>
      </c>
      <c r="J11" s="366">
        <f t="shared" si="2"/>
        <v>0</v>
      </c>
      <c r="K11" s="31">
        <f t="shared" si="2"/>
        <v>35</v>
      </c>
      <c r="L11" s="31">
        <f t="shared" si="2"/>
        <v>5</v>
      </c>
      <c r="M11" s="31">
        <f t="shared" si="2"/>
        <v>0</v>
      </c>
      <c r="N11" s="31">
        <f t="shared" si="1"/>
        <v>0</v>
      </c>
      <c r="O11" s="31">
        <f t="shared" si="1"/>
        <v>155.6</v>
      </c>
      <c r="P11" s="366">
        <f t="shared" si="1"/>
        <v>149</v>
      </c>
      <c r="Q11" s="31">
        <f>SUM(Q5,Q8,Q10+Q9+Q6+Q7)</f>
        <v>0</v>
      </c>
      <c r="R11" s="31">
        <f>SUM(R5,R8,R10+R9+R6+R7)</f>
        <v>0</v>
      </c>
      <c r="S11" s="366">
        <f>SUM(S5,S8,S10+S9+S6+S7)</f>
        <v>0</v>
      </c>
      <c r="T11" s="367">
        <f>SUM(T5,T8,T10+T9+T6+T7)</f>
        <v>35</v>
      </c>
      <c r="U11" s="31">
        <f t="shared" si="1"/>
        <v>160.6</v>
      </c>
      <c r="V11" s="31">
        <f t="shared" si="1"/>
        <v>149</v>
      </c>
    </row>
    <row r="12" spans="1:22" ht="22.5" customHeight="1">
      <c r="A12" s="368" t="s">
        <v>58</v>
      </c>
      <c r="B12" s="26">
        <v>0</v>
      </c>
      <c r="C12" s="26">
        <v>0</v>
      </c>
      <c r="D12" s="81">
        <v>0</v>
      </c>
      <c r="E12" s="26">
        <v>0</v>
      </c>
      <c r="F12" s="26">
        <v>0</v>
      </c>
      <c r="G12" s="81">
        <v>0</v>
      </c>
      <c r="H12" s="26">
        <v>0</v>
      </c>
      <c r="I12" s="26">
        <v>0</v>
      </c>
      <c r="J12" s="78">
        <v>0</v>
      </c>
      <c r="K12" s="79">
        <v>0</v>
      </c>
      <c r="L12" s="79">
        <v>0</v>
      </c>
      <c r="M12" s="79">
        <v>0</v>
      </c>
      <c r="N12" s="26">
        <v>0</v>
      </c>
      <c r="O12" s="26">
        <v>0</v>
      </c>
      <c r="P12" s="78">
        <v>0</v>
      </c>
      <c r="Q12" s="26">
        <v>0</v>
      </c>
      <c r="R12" s="26">
        <v>0</v>
      </c>
      <c r="S12" s="78">
        <v>0</v>
      </c>
      <c r="T12" s="363">
        <f aca="true" t="shared" si="3" ref="T12:V16">SUM(B12,E12,H12,N12,Q12,K12)</f>
        <v>0</v>
      </c>
      <c r="U12" s="32">
        <f t="shared" si="3"/>
        <v>0</v>
      </c>
      <c r="V12" s="32">
        <f t="shared" si="3"/>
        <v>0</v>
      </c>
    </row>
    <row r="13" spans="1:22" ht="22.5" customHeight="1">
      <c r="A13" s="362" t="s">
        <v>120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28">
        <v>0</v>
      </c>
      <c r="I13" s="28">
        <v>0</v>
      </c>
      <c r="J13" s="28">
        <v>0</v>
      </c>
      <c r="K13" s="35">
        <v>0</v>
      </c>
      <c r="L13" s="35">
        <v>0</v>
      </c>
      <c r="M13" s="35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363">
        <f t="shared" si="3"/>
        <v>0</v>
      </c>
      <c r="U13" s="32">
        <f t="shared" si="3"/>
        <v>0</v>
      </c>
      <c r="V13" s="32">
        <f t="shared" si="3"/>
        <v>0</v>
      </c>
    </row>
    <row r="14" spans="1:22" ht="22.5" customHeight="1">
      <c r="A14" s="362" t="s">
        <v>18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28">
        <v>0</v>
      </c>
      <c r="I14" s="28">
        <v>0</v>
      </c>
      <c r="J14" s="28">
        <v>0</v>
      </c>
      <c r="K14" s="35">
        <v>0</v>
      </c>
      <c r="L14" s="35">
        <v>0</v>
      </c>
      <c r="M14" s="35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363">
        <f t="shared" si="3"/>
        <v>0</v>
      </c>
      <c r="U14" s="32">
        <f t="shared" si="3"/>
        <v>0</v>
      </c>
      <c r="V14" s="32">
        <f t="shared" si="3"/>
        <v>0</v>
      </c>
    </row>
    <row r="15" spans="1:22" ht="22.5" customHeight="1">
      <c r="A15" s="362" t="s">
        <v>379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2">
        <v>0</v>
      </c>
      <c r="I15" s="32">
        <v>0</v>
      </c>
      <c r="J15" s="32">
        <v>0</v>
      </c>
      <c r="K15" s="35">
        <v>20</v>
      </c>
      <c r="L15" s="35">
        <v>20</v>
      </c>
      <c r="M15" s="35">
        <v>20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63">
        <f t="shared" si="3"/>
        <v>20</v>
      </c>
      <c r="U15" s="32">
        <f t="shared" si="3"/>
        <v>20</v>
      </c>
      <c r="V15" s="32">
        <f t="shared" si="3"/>
        <v>20</v>
      </c>
    </row>
    <row r="16" spans="1:22" s="370" customFormat="1" ht="22.5" customHeight="1">
      <c r="A16" s="369" t="s">
        <v>165</v>
      </c>
      <c r="B16" s="33">
        <v>0</v>
      </c>
      <c r="C16" s="33">
        <v>0</v>
      </c>
      <c r="D16" s="33">
        <v>0</v>
      </c>
      <c r="E16" s="33">
        <v>0</v>
      </c>
      <c r="F16" s="35">
        <v>0</v>
      </c>
      <c r="G16" s="35">
        <v>0</v>
      </c>
      <c r="H16" s="83">
        <v>50</v>
      </c>
      <c r="I16" s="32">
        <v>0</v>
      </c>
      <c r="J16" s="32">
        <v>0</v>
      </c>
      <c r="K16" s="35">
        <v>235</v>
      </c>
      <c r="L16" s="35">
        <v>229.5</v>
      </c>
      <c r="M16" s="35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63">
        <f t="shared" si="3"/>
        <v>285</v>
      </c>
      <c r="U16" s="32">
        <f t="shared" si="3"/>
        <v>229.5</v>
      </c>
      <c r="V16" s="32">
        <f t="shared" si="3"/>
        <v>0</v>
      </c>
    </row>
    <row r="17" spans="1:22" s="370" customFormat="1" ht="22.5" customHeight="1">
      <c r="A17" s="365">
        <v>516</v>
      </c>
      <c r="B17" s="31">
        <f>SUM(B13,B15,B16+B14+B12)</f>
        <v>0</v>
      </c>
      <c r="C17" s="31">
        <f aca="true" t="shared" si="4" ref="C17:V17">SUM(C13,C15,C16+C14+C12)</f>
        <v>0</v>
      </c>
      <c r="D17" s="31">
        <f t="shared" si="4"/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aca="true" t="shared" si="5" ref="H17:M17">SUM(H13,H15,H16+H14+H12)</f>
        <v>50</v>
      </c>
      <c r="I17" s="31">
        <f t="shared" si="5"/>
        <v>0</v>
      </c>
      <c r="J17" s="371">
        <f t="shared" si="5"/>
        <v>0</v>
      </c>
      <c r="K17" s="31">
        <f t="shared" si="5"/>
        <v>255</v>
      </c>
      <c r="L17" s="31">
        <f t="shared" si="5"/>
        <v>249.5</v>
      </c>
      <c r="M17" s="31">
        <f t="shared" si="5"/>
        <v>20</v>
      </c>
      <c r="N17" s="31">
        <f t="shared" si="4"/>
        <v>0</v>
      </c>
      <c r="O17" s="31">
        <f t="shared" si="4"/>
        <v>0</v>
      </c>
      <c r="P17" s="371">
        <f t="shared" si="4"/>
        <v>0</v>
      </c>
      <c r="Q17" s="31">
        <f>SUM(Q13,Q15,Q16+Q14+Q12)</f>
        <v>0</v>
      </c>
      <c r="R17" s="31">
        <f>SUM(R13,R15,R16+R14+R12)</f>
        <v>0</v>
      </c>
      <c r="S17" s="371">
        <f>SUM(S13,S15,S16+S14+S12)</f>
        <v>0</v>
      </c>
      <c r="T17" s="367">
        <f>SUM(T13,T15,T16+T14+T12)</f>
        <v>305</v>
      </c>
      <c r="U17" s="31">
        <f t="shared" si="4"/>
        <v>249.5</v>
      </c>
      <c r="V17" s="31">
        <f t="shared" si="4"/>
        <v>20</v>
      </c>
    </row>
    <row r="18" spans="1:22" s="370" customFormat="1" ht="22.5" customHeight="1">
      <c r="A18" s="368" t="s">
        <v>34</v>
      </c>
      <c r="B18" s="80">
        <v>0</v>
      </c>
      <c r="C18" s="80">
        <v>0</v>
      </c>
      <c r="D18" s="80">
        <v>0</v>
      </c>
      <c r="E18" s="26">
        <v>0</v>
      </c>
      <c r="F18" s="26">
        <v>0</v>
      </c>
      <c r="G18" s="81">
        <v>0</v>
      </c>
      <c r="H18" s="26">
        <v>0</v>
      </c>
      <c r="I18" s="26">
        <v>0</v>
      </c>
      <c r="J18" s="78">
        <v>0</v>
      </c>
      <c r="K18" s="25">
        <v>0</v>
      </c>
      <c r="L18" s="26"/>
      <c r="M18" s="26"/>
      <c r="N18" s="26">
        <v>0</v>
      </c>
      <c r="O18" s="26">
        <v>0</v>
      </c>
      <c r="P18" s="78">
        <v>0</v>
      </c>
      <c r="Q18" s="26">
        <v>0</v>
      </c>
      <c r="R18" s="26">
        <v>0</v>
      </c>
      <c r="S18" s="78">
        <v>0</v>
      </c>
      <c r="T18" s="363">
        <f aca="true" t="shared" si="6" ref="T18:V20">SUM(B18,E18,H18,N18,Q18,K18)</f>
        <v>0</v>
      </c>
      <c r="U18" s="32">
        <f t="shared" si="6"/>
        <v>0</v>
      </c>
      <c r="V18" s="32">
        <f t="shared" si="6"/>
        <v>0</v>
      </c>
    </row>
    <row r="19" spans="1:22" s="370" customFormat="1" ht="22.5" customHeight="1">
      <c r="A19" s="362" t="s">
        <v>46</v>
      </c>
      <c r="B19" s="35">
        <v>0</v>
      </c>
      <c r="C19" s="35">
        <v>0</v>
      </c>
      <c r="D19" s="35">
        <v>0</v>
      </c>
      <c r="E19" s="35">
        <v>0</v>
      </c>
      <c r="F19" s="372">
        <v>0</v>
      </c>
      <c r="G19" s="35">
        <v>0</v>
      </c>
      <c r="H19" s="28">
        <v>0</v>
      </c>
      <c r="I19" s="34">
        <v>0</v>
      </c>
      <c r="J19" s="78">
        <v>0</v>
      </c>
      <c r="K19" s="35">
        <v>0</v>
      </c>
      <c r="L19" s="35">
        <v>0</v>
      </c>
      <c r="M19" s="35">
        <v>0</v>
      </c>
      <c r="N19" s="28">
        <v>0</v>
      </c>
      <c r="O19" s="34">
        <v>0</v>
      </c>
      <c r="P19" s="78">
        <v>0</v>
      </c>
      <c r="Q19" s="28">
        <v>0</v>
      </c>
      <c r="R19" s="34">
        <v>0</v>
      </c>
      <c r="S19" s="78">
        <v>0</v>
      </c>
      <c r="T19" s="363">
        <f t="shared" si="6"/>
        <v>0</v>
      </c>
      <c r="U19" s="32">
        <f t="shared" si="6"/>
        <v>0</v>
      </c>
      <c r="V19" s="32">
        <f t="shared" si="6"/>
        <v>0</v>
      </c>
    </row>
    <row r="20" spans="1:22" s="370" customFormat="1" ht="22.5" customHeight="1">
      <c r="A20" s="362" t="s">
        <v>47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73">
        <v>0</v>
      </c>
      <c r="K20" s="35">
        <v>20</v>
      </c>
      <c r="L20" s="35">
        <v>20</v>
      </c>
      <c r="M20" s="35">
        <v>9.5</v>
      </c>
      <c r="N20" s="35">
        <v>0</v>
      </c>
      <c r="O20" s="35">
        <v>0</v>
      </c>
      <c r="P20" s="373">
        <v>0</v>
      </c>
      <c r="Q20" s="35">
        <v>0</v>
      </c>
      <c r="R20" s="35">
        <v>0</v>
      </c>
      <c r="S20" s="373">
        <v>0</v>
      </c>
      <c r="T20" s="363">
        <f t="shared" si="6"/>
        <v>20</v>
      </c>
      <c r="U20" s="32">
        <f t="shared" si="6"/>
        <v>20</v>
      </c>
      <c r="V20" s="32">
        <f t="shared" si="6"/>
        <v>9.5</v>
      </c>
    </row>
    <row r="21" spans="1:22" s="370" customFormat="1" ht="22.5" customHeight="1">
      <c r="A21" s="365">
        <v>517</v>
      </c>
      <c r="B21" s="31">
        <f>SUM(B18:B20)</f>
        <v>0</v>
      </c>
      <c r="C21" s="31">
        <f aca="true" t="shared" si="7" ref="C21:V21">SUM(C18:C20)</f>
        <v>0</v>
      </c>
      <c r="D21" s="31">
        <f t="shared" si="7"/>
        <v>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aca="true" t="shared" si="8" ref="H21:M21">SUM(H18:H20)</f>
        <v>0</v>
      </c>
      <c r="I21" s="31">
        <f t="shared" si="8"/>
        <v>0</v>
      </c>
      <c r="J21" s="371">
        <f t="shared" si="8"/>
        <v>0</v>
      </c>
      <c r="K21" s="31">
        <f t="shared" si="8"/>
        <v>20</v>
      </c>
      <c r="L21" s="31">
        <f t="shared" si="8"/>
        <v>20</v>
      </c>
      <c r="M21" s="31">
        <f t="shared" si="8"/>
        <v>9.5</v>
      </c>
      <c r="N21" s="31">
        <f t="shared" si="7"/>
        <v>0</v>
      </c>
      <c r="O21" s="31">
        <f t="shared" si="7"/>
        <v>0</v>
      </c>
      <c r="P21" s="371">
        <f t="shared" si="7"/>
        <v>0</v>
      </c>
      <c r="Q21" s="31">
        <f>SUM(Q18:Q20)</f>
        <v>0</v>
      </c>
      <c r="R21" s="31">
        <f>SUM(R18:R20)</f>
        <v>0</v>
      </c>
      <c r="S21" s="371">
        <f>SUM(S18:S20)</f>
        <v>0</v>
      </c>
      <c r="T21" s="367">
        <f t="shared" si="7"/>
        <v>20</v>
      </c>
      <c r="U21" s="31">
        <f t="shared" si="7"/>
        <v>20</v>
      </c>
      <c r="V21" s="31">
        <f t="shared" si="7"/>
        <v>9.5</v>
      </c>
    </row>
    <row r="22" spans="1:22" s="370" customFormat="1" ht="22.5" customHeight="1">
      <c r="A22" s="362" t="s">
        <v>174</v>
      </c>
      <c r="B22" s="35">
        <v>0</v>
      </c>
      <c r="C22" s="35">
        <v>0</v>
      </c>
      <c r="D22" s="35">
        <v>0</v>
      </c>
      <c r="E22" s="35">
        <v>0</v>
      </c>
      <c r="F22" s="372">
        <v>0</v>
      </c>
      <c r="G22" s="35">
        <v>0</v>
      </c>
      <c r="H22" s="28">
        <v>0</v>
      </c>
      <c r="I22" s="34">
        <v>0</v>
      </c>
      <c r="J22" s="28">
        <v>0</v>
      </c>
      <c r="K22" s="27">
        <v>35</v>
      </c>
      <c r="L22" s="27">
        <v>40.5</v>
      </c>
      <c r="M22" s="27">
        <v>40.5</v>
      </c>
      <c r="N22" s="28">
        <v>0</v>
      </c>
      <c r="O22" s="34">
        <v>0</v>
      </c>
      <c r="P22" s="78">
        <v>0</v>
      </c>
      <c r="Q22" s="28">
        <v>0</v>
      </c>
      <c r="R22" s="34">
        <v>0</v>
      </c>
      <c r="S22" s="78">
        <v>0</v>
      </c>
      <c r="T22" s="363">
        <f>SUM(B22,E22,H22,N22,Q22,K22)</f>
        <v>35</v>
      </c>
      <c r="U22" s="32">
        <f>SUM(C22,F22,I22,O22,R22,L22)</f>
        <v>40.5</v>
      </c>
      <c r="V22" s="32">
        <f>SUM(D22,G22,J22,P22,S22,M22)</f>
        <v>40.5</v>
      </c>
    </row>
    <row r="23" spans="1:22" s="370" customFormat="1" ht="22.5" customHeight="1">
      <c r="A23" s="365">
        <v>519</v>
      </c>
      <c r="B23" s="31">
        <f aca="true" t="shared" si="9" ref="B23:V23">SUM(B22)</f>
        <v>0</v>
      </c>
      <c r="C23" s="31">
        <f t="shared" si="9"/>
        <v>0</v>
      </c>
      <c r="D23" s="31">
        <f t="shared" si="9"/>
        <v>0</v>
      </c>
      <c r="E23" s="31">
        <f t="shared" si="9"/>
        <v>0</v>
      </c>
      <c r="F23" s="374">
        <f t="shared" si="9"/>
        <v>0</v>
      </c>
      <c r="G23" s="31">
        <f t="shared" si="9"/>
        <v>0</v>
      </c>
      <c r="H23" s="30">
        <f aca="true" t="shared" si="10" ref="H23:M23">SUM(H22)</f>
        <v>0</v>
      </c>
      <c r="I23" s="36">
        <f t="shared" si="10"/>
        <v>0</v>
      </c>
      <c r="J23" s="30">
        <f t="shared" si="10"/>
        <v>0</v>
      </c>
      <c r="K23" s="29">
        <f t="shared" si="10"/>
        <v>35</v>
      </c>
      <c r="L23" s="36">
        <f t="shared" si="10"/>
        <v>40.5</v>
      </c>
      <c r="M23" s="30">
        <f t="shared" si="10"/>
        <v>40.5</v>
      </c>
      <c r="N23" s="30">
        <f t="shared" si="9"/>
        <v>0</v>
      </c>
      <c r="O23" s="36">
        <f t="shared" si="9"/>
        <v>0</v>
      </c>
      <c r="P23" s="375">
        <f t="shared" si="9"/>
        <v>0</v>
      </c>
      <c r="Q23" s="30">
        <f>SUM(Q22)</f>
        <v>0</v>
      </c>
      <c r="R23" s="36">
        <f>SUM(R22)</f>
        <v>0</v>
      </c>
      <c r="S23" s="375">
        <f>SUM(S22)</f>
        <v>0</v>
      </c>
      <c r="T23" s="376">
        <f t="shared" si="9"/>
        <v>35</v>
      </c>
      <c r="U23" s="377">
        <f t="shared" si="9"/>
        <v>40.5</v>
      </c>
      <c r="V23" s="377">
        <f t="shared" si="9"/>
        <v>40.5</v>
      </c>
    </row>
    <row r="24" spans="1:22" s="370" customFormat="1" ht="22.5" customHeight="1">
      <c r="A24" s="368" t="s">
        <v>384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79">
        <v>115</v>
      </c>
      <c r="L24" s="79">
        <v>115</v>
      </c>
      <c r="M24" s="79">
        <v>115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363">
        <f aca="true" t="shared" si="11" ref="T24:V26">SUM(B24,E24,H24,N24,Q24,K24)</f>
        <v>115</v>
      </c>
      <c r="U24" s="32">
        <f t="shared" si="11"/>
        <v>115</v>
      </c>
      <c r="V24" s="32">
        <f t="shared" si="11"/>
        <v>115</v>
      </c>
    </row>
    <row r="25" spans="1:22" s="370" customFormat="1" ht="22.5" customHeight="1">
      <c r="A25" s="362" t="s">
        <v>383</v>
      </c>
      <c r="B25" s="28">
        <v>0</v>
      </c>
      <c r="C25" s="28">
        <v>0</v>
      </c>
      <c r="D25" s="28">
        <v>0</v>
      </c>
      <c r="E25" s="34">
        <v>0</v>
      </c>
      <c r="F25" s="28">
        <v>0</v>
      </c>
      <c r="G25" s="28">
        <v>0</v>
      </c>
      <c r="H25" s="28">
        <v>0</v>
      </c>
      <c r="I25" s="34">
        <v>0</v>
      </c>
      <c r="J25" s="78">
        <v>0</v>
      </c>
      <c r="K25" s="28">
        <v>1487.7</v>
      </c>
      <c r="L25" s="28">
        <v>1982.3</v>
      </c>
      <c r="M25" s="28">
        <v>1912.3</v>
      </c>
      <c r="N25" s="28">
        <v>0</v>
      </c>
      <c r="O25" s="34">
        <v>0</v>
      </c>
      <c r="P25" s="78">
        <v>0</v>
      </c>
      <c r="Q25" s="28">
        <v>0</v>
      </c>
      <c r="R25" s="34">
        <v>0</v>
      </c>
      <c r="S25" s="78">
        <v>0</v>
      </c>
      <c r="T25" s="363">
        <f t="shared" si="11"/>
        <v>1487.7</v>
      </c>
      <c r="U25" s="32">
        <f t="shared" si="11"/>
        <v>1982.3</v>
      </c>
      <c r="V25" s="32">
        <f t="shared" si="11"/>
        <v>1912.3</v>
      </c>
    </row>
    <row r="26" spans="1:22" s="370" customFormat="1" ht="22.5" customHeight="1">
      <c r="A26" s="32" t="s">
        <v>385</v>
      </c>
      <c r="B26" s="28">
        <v>0</v>
      </c>
      <c r="C26" s="28">
        <v>0</v>
      </c>
      <c r="D26" s="28">
        <v>0</v>
      </c>
      <c r="E26" s="34">
        <v>0</v>
      </c>
      <c r="F26" s="28">
        <v>0</v>
      </c>
      <c r="G26" s="28">
        <v>0</v>
      </c>
      <c r="H26" s="28">
        <v>0</v>
      </c>
      <c r="I26" s="34">
        <v>0</v>
      </c>
      <c r="J26" s="78">
        <v>0</v>
      </c>
      <c r="K26" s="28">
        <v>50</v>
      </c>
      <c r="L26" s="28">
        <v>50</v>
      </c>
      <c r="M26" s="28">
        <v>50</v>
      </c>
      <c r="N26" s="28">
        <v>0</v>
      </c>
      <c r="O26" s="34">
        <v>0</v>
      </c>
      <c r="P26" s="78">
        <v>0</v>
      </c>
      <c r="Q26" s="28">
        <v>0</v>
      </c>
      <c r="R26" s="34">
        <v>0</v>
      </c>
      <c r="S26" s="78">
        <v>0</v>
      </c>
      <c r="T26" s="363">
        <f t="shared" si="11"/>
        <v>50</v>
      </c>
      <c r="U26" s="32">
        <f t="shared" si="11"/>
        <v>50</v>
      </c>
      <c r="V26" s="32">
        <f t="shared" si="11"/>
        <v>50</v>
      </c>
    </row>
    <row r="27" spans="1:22" s="370" customFormat="1" ht="22.5" customHeight="1">
      <c r="A27" s="365">
        <v>522</v>
      </c>
      <c r="B27" s="30">
        <f>SUM(B24:B26)</f>
        <v>0</v>
      </c>
      <c r="C27" s="30">
        <f aca="true" t="shared" si="12" ref="C27:O27">SUM(C24:C26)</f>
        <v>0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aca="true" t="shared" si="13" ref="H27:M27">SUM(H24:H26)</f>
        <v>0</v>
      </c>
      <c r="I27" s="30">
        <f t="shared" si="13"/>
        <v>0</v>
      </c>
      <c r="J27" s="30">
        <f t="shared" si="13"/>
        <v>0</v>
      </c>
      <c r="K27" s="30">
        <f t="shared" si="13"/>
        <v>1652.7</v>
      </c>
      <c r="L27" s="30">
        <f t="shared" si="13"/>
        <v>2147.3</v>
      </c>
      <c r="M27" s="30">
        <f t="shared" si="13"/>
        <v>2077.3</v>
      </c>
      <c r="N27" s="30">
        <f t="shared" si="12"/>
        <v>0</v>
      </c>
      <c r="O27" s="30">
        <f t="shared" si="12"/>
        <v>0</v>
      </c>
      <c r="P27" s="30">
        <f aca="true" t="shared" si="14" ref="P27:V27">SUM(P24:P26)</f>
        <v>0</v>
      </c>
      <c r="Q27" s="30">
        <f t="shared" si="14"/>
        <v>0</v>
      </c>
      <c r="R27" s="30">
        <f t="shared" si="14"/>
        <v>0</v>
      </c>
      <c r="S27" s="30">
        <f t="shared" si="14"/>
        <v>0</v>
      </c>
      <c r="T27" s="378">
        <f t="shared" si="14"/>
        <v>1652.7</v>
      </c>
      <c r="U27" s="29">
        <f t="shared" si="14"/>
        <v>2147.3</v>
      </c>
      <c r="V27" s="29">
        <f t="shared" si="14"/>
        <v>2077.3</v>
      </c>
    </row>
    <row r="28" spans="1:22" s="370" customFormat="1" ht="22.5" customHeight="1">
      <c r="A28" s="362" t="s">
        <v>200</v>
      </c>
      <c r="B28" s="28">
        <v>0</v>
      </c>
      <c r="C28" s="28">
        <v>1023.8</v>
      </c>
      <c r="D28" s="28">
        <v>1023.8</v>
      </c>
      <c r="E28" s="28">
        <v>0</v>
      </c>
      <c r="F28" s="28">
        <v>0</v>
      </c>
      <c r="G28" s="28">
        <v>0</v>
      </c>
      <c r="H28" s="28">
        <v>0</v>
      </c>
      <c r="I28" s="34">
        <v>0</v>
      </c>
      <c r="J28" s="28">
        <v>0</v>
      </c>
      <c r="K28" s="27">
        <v>0</v>
      </c>
      <c r="L28" s="34">
        <v>0</v>
      </c>
      <c r="M28" s="28">
        <v>0</v>
      </c>
      <c r="N28" s="28">
        <v>0</v>
      </c>
      <c r="O28" s="34">
        <v>0</v>
      </c>
      <c r="P28" s="78">
        <v>0</v>
      </c>
      <c r="Q28" s="28">
        <v>0</v>
      </c>
      <c r="R28" s="34">
        <v>0</v>
      </c>
      <c r="S28" s="78">
        <v>0</v>
      </c>
      <c r="T28" s="363">
        <f aca="true" t="shared" si="15" ref="T28:V29">SUM(B28,E28,H28,N28,Q28,K28)</f>
        <v>0</v>
      </c>
      <c r="U28" s="32">
        <f t="shared" si="15"/>
        <v>1023.8</v>
      </c>
      <c r="V28" s="32">
        <f t="shared" si="15"/>
        <v>1023.8</v>
      </c>
    </row>
    <row r="29" spans="1:22" s="370" customFormat="1" ht="22.5" customHeight="1">
      <c r="A29" s="362" t="s">
        <v>389</v>
      </c>
      <c r="B29" s="28">
        <v>0</v>
      </c>
      <c r="C29" s="28">
        <v>0</v>
      </c>
      <c r="D29" s="28">
        <v>0</v>
      </c>
      <c r="E29" s="34">
        <v>5000</v>
      </c>
      <c r="F29" s="28">
        <v>2036.9</v>
      </c>
      <c r="G29" s="28">
        <v>0</v>
      </c>
      <c r="H29" s="28">
        <v>0</v>
      </c>
      <c r="I29" s="34">
        <v>0</v>
      </c>
      <c r="J29" s="28">
        <v>0</v>
      </c>
      <c r="K29" s="27">
        <v>0</v>
      </c>
      <c r="L29" s="34">
        <v>0</v>
      </c>
      <c r="M29" s="28">
        <v>0</v>
      </c>
      <c r="N29" s="28">
        <v>0</v>
      </c>
      <c r="O29" s="34">
        <v>0</v>
      </c>
      <c r="P29" s="78">
        <v>0</v>
      </c>
      <c r="Q29" s="28">
        <v>0</v>
      </c>
      <c r="R29" s="34">
        <v>6</v>
      </c>
      <c r="S29" s="78">
        <v>6</v>
      </c>
      <c r="T29" s="363">
        <f t="shared" si="15"/>
        <v>5000</v>
      </c>
      <c r="U29" s="32">
        <f t="shared" si="15"/>
        <v>2042.9</v>
      </c>
      <c r="V29" s="32">
        <f t="shared" si="15"/>
        <v>6</v>
      </c>
    </row>
    <row r="30" spans="1:22" s="370" customFormat="1" ht="22.5" customHeight="1">
      <c r="A30" s="365">
        <v>533</v>
      </c>
      <c r="B30" s="30">
        <f aca="true" t="shared" si="16" ref="B30:V30">SUM(B28:B29)</f>
        <v>0</v>
      </c>
      <c r="C30" s="30">
        <f t="shared" si="16"/>
        <v>1023.8</v>
      </c>
      <c r="D30" s="30">
        <f t="shared" si="16"/>
        <v>1023.8</v>
      </c>
      <c r="E30" s="30">
        <f t="shared" si="16"/>
        <v>5000</v>
      </c>
      <c r="F30" s="30">
        <f t="shared" si="16"/>
        <v>2036.9</v>
      </c>
      <c r="G30" s="30">
        <f t="shared" si="16"/>
        <v>0</v>
      </c>
      <c r="H30" s="31">
        <f t="shared" si="16"/>
        <v>0</v>
      </c>
      <c r="I30" s="31">
        <f t="shared" si="16"/>
        <v>0</v>
      </c>
      <c r="J30" s="371">
        <f t="shared" si="16"/>
        <v>0</v>
      </c>
      <c r="K30" s="31">
        <f t="shared" si="16"/>
        <v>0</v>
      </c>
      <c r="L30" s="31">
        <f t="shared" si="16"/>
        <v>0</v>
      </c>
      <c r="M30" s="31">
        <f t="shared" si="16"/>
        <v>0</v>
      </c>
      <c r="N30" s="31">
        <f t="shared" si="16"/>
        <v>0</v>
      </c>
      <c r="O30" s="31">
        <f t="shared" si="16"/>
        <v>0</v>
      </c>
      <c r="P30" s="371">
        <f t="shared" si="16"/>
        <v>0</v>
      </c>
      <c r="Q30" s="31">
        <f t="shared" si="16"/>
        <v>0</v>
      </c>
      <c r="R30" s="31">
        <f t="shared" si="16"/>
        <v>6</v>
      </c>
      <c r="S30" s="371">
        <f t="shared" si="16"/>
        <v>6</v>
      </c>
      <c r="T30" s="378">
        <f t="shared" si="16"/>
        <v>5000</v>
      </c>
      <c r="U30" s="30">
        <f t="shared" si="16"/>
        <v>3066.7</v>
      </c>
      <c r="V30" s="30">
        <f t="shared" si="16"/>
        <v>1029.8</v>
      </c>
    </row>
    <row r="31" spans="1:22" s="370" customFormat="1" ht="22.5" customHeight="1">
      <c r="A31" s="379" t="s">
        <v>340</v>
      </c>
      <c r="B31" s="80">
        <v>0</v>
      </c>
      <c r="C31" s="80">
        <v>0</v>
      </c>
      <c r="D31" s="80">
        <v>0</v>
      </c>
      <c r="E31" s="26">
        <v>0</v>
      </c>
      <c r="F31" s="26">
        <v>0</v>
      </c>
      <c r="G31" s="81">
        <v>0</v>
      </c>
      <c r="H31" s="26">
        <v>0</v>
      </c>
      <c r="I31" s="26">
        <v>0</v>
      </c>
      <c r="J31" s="28">
        <v>0</v>
      </c>
      <c r="K31" s="25">
        <v>0</v>
      </c>
      <c r="L31" s="81">
        <v>0</v>
      </c>
      <c r="M31" s="25">
        <v>0</v>
      </c>
      <c r="N31" s="26">
        <v>0</v>
      </c>
      <c r="O31" s="26">
        <v>0</v>
      </c>
      <c r="P31" s="78">
        <v>0</v>
      </c>
      <c r="Q31" s="26">
        <v>0</v>
      </c>
      <c r="R31" s="26">
        <v>0</v>
      </c>
      <c r="S31" s="78">
        <v>0</v>
      </c>
      <c r="T31" s="363">
        <f aca="true" t="shared" si="17" ref="T31:V32">SUM(B31,E31,H31,N31,Q31,K31)</f>
        <v>0</v>
      </c>
      <c r="U31" s="32">
        <f t="shared" si="17"/>
        <v>0</v>
      </c>
      <c r="V31" s="32">
        <f t="shared" si="17"/>
        <v>0</v>
      </c>
    </row>
    <row r="32" spans="1:22" s="370" customFormat="1" ht="22.5" customHeight="1">
      <c r="A32" s="379" t="s">
        <v>127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28">
        <v>450</v>
      </c>
      <c r="L32" s="26">
        <v>450</v>
      </c>
      <c r="M32" s="26">
        <v>288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363">
        <f t="shared" si="17"/>
        <v>450</v>
      </c>
      <c r="U32" s="32">
        <f t="shared" si="17"/>
        <v>450</v>
      </c>
      <c r="V32" s="32">
        <f t="shared" si="17"/>
        <v>288</v>
      </c>
    </row>
    <row r="33" spans="1:22" s="370" customFormat="1" ht="22.5" customHeight="1">
      <c r="A33" s="380">
        <v>612</v>
      </c>
      <c r="B33" s="82">
        <f>SUM(B31:B32)</f>
        <v>0</v>
      </c>
      <c r="C33" s="82">
        <f aca="true" t="shared" si="18" ref="C33:P33">SUM(C31:C32)</f>
        <v>0</v>
      </c>
      <c r="D33" s="82">
        <f t="shared" si="18"/>
        <v>0</v>
      </c>
      <c r="E33" s="82">
        <f t="shared" si="18"/>
        <v>0</v>
      </c>
      <c r="F33" s="82">
        <f t="shared" si="18"/>
        <v>0</v>
      </c>
      <c r="G33" s="82">
        <f t="shared" si="18"/>
        <v>0</v>
      </c>
      <c r="H33" s="82">
        <f aca="true" t="shared" si="19" ref="H33:M33">SUM(H31:H32)</f>
        <v>0</v>
      </c>
      <c r="I33" s="82">
        <f t="shared" si="19"/>
        <v>0</v>
      </c>
      <c r="J33" s="82">
        <f t="shared" si="19"/>
        <v>0</v>
      </c>
      <c r="K33" s="82">
        <f t="shared" si="19"/>
        <v>450</v>
      </c>
      <c r="L33" s="82">
        <f t="shared" si="19"/>
        <v>450</v>
      </c>
      <c r="M33" s="82">
        <f t="shared" si="19"/>
        <v>288</v>
      </c>
      <c r="N33" s="82">
        <f t="shared" si="18"/>
        <v>0</v>
      </c>
      <c r="O33" s="82">
        <f t="shared" si="18"/>
        <v>0</v>
      </c>
      <c r="P33" s="82">
        <f t="shared" si="18"/>
        <v>0</v>
      </c>
      <c r="Q33" s="82">
        <f aca="true" t="shared" si="20" ref="Q33:V33">SUM(Q31:Q32)</f>
        <v>0</v>
      </c>
      <c r="R33" s="82">
        <f t="shared" si="20"/>
        <v>0</v>
      </c>
      <c r="S33" s="82">
        <f t="shared" si="20"/>
        <v>0</v>
      </c>
      <c r="T33" s="376">
        <f t="shared" si="20"/>
        <v>450</v>
      </c>
      <c r="U33" s="377">
        <f t="shared" si="20"/>
        <v>450</v>
      </c>
      <c r="V33" s="377">
        <f t="shared" si="20"/>
        <v>288</v>
      </c>
    </row>
    <row r="34" spans="1:22" ht="19.5" customHeight="1">
      <c r="A34" s="362" t="s">
        <v>341</v>
      </c>
      <c r="B34" s="35">
        <v>0</v>
      </c>
      <c r="C34" s="35">
        <v>0</v>
      </c>
      <c r="D34" s="28">
        <v>0</v>
      </c>
      <c r="E34" s="28">
        <v>0</v>
      </c>
      <c r="F34" s="28">
        <v>0</v>
      </c>
      <c r="G34" s="28">
        <v>0</v>
      </c>
      <c r="H34" s="34">
        <v>0</v>
      </c>
      <c r="I34" s="28">
        <v>0</v>
      </c>
      <c r="J34" s="78">
        <v>0</v>
      </c>
      <c r="K34" s="28">
        <v>0</v>
      </c>
      <c r="L34" s="28">
        <v>0</v>
      </c>
      <c r="M34" s="28">
        <v>0</v>
      </c>
      <c r="N34" s="34">
        <v>0</v>
      </c>
      <c r="O34" s="28">
        <v>0</v>
      </c>
      <c r="P34" s="28">
        <v>0</v>
      </c>
      <c r="Q34" s="34">
        <v>0</v>
      </c>
      <c r="R34" s="28">
        <v>0</v>
      </c>
      <c r="S34" s="78">
        <v>0</v>
      </c>
      <c r="T34" s="363">
        <f aca="true" t="shared" si="21" ref="T34:V35">SUM(B34,E34,H34,N34,Q34,K34)</f>
        <v>0</v>
      </c>
      <c r="U34" s="32">
        <f t="shared" si="21"/>
        <v>0</v>
      </c>
      <c r="V34" s="32">
        <f t="shared" si="21"/>
        <v>0</v>
      </c>
    </row>
    <row r="35" spans="1:22" ht="18.75" customHeight="1">
      <c r="A35" s="362" t="s">
        <v>342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34">
        <v>0</v>
      </c>
      <c r="I35" s="28">
        <v>0</v>
      </c>
      <c r="J35" s="78">
        <v>0</v>
      </c>
      <c r="K35" s="28">
        <v>0</v>
      </c>
      <c r="L35" s="28">
        <v>0</v>
      </c>
      <c r="M35" s="28">
        <v>0</v>
      </c>
      <c r="N35" s="34">
        <v>0</v>
      </c>
      <c r="O35" s="28">
        <v>0</v>
      </c>
      <c r="P35" s="28">
        <v>0</v>
      </c>
      <c r="Q35" s="34">
        <v>0</v>
      </c>
      <c r="R35" s="28">
        <v>0</v>
      </c>
      <c r="S35" s="78">
        <v>0</v>
      </c>
      <c r="T35" s="363">
        <f t="shared" si="21"/>
        <v>0</v>
      </c>
      <c r="U35" s="32">
        <f t="shared" si="21"/>
        <v>0</v>
      </c>
      <c r="V35" s="32">
        <f t="shared" si="21"/>
        <v>0</v>
      </c>
    </row>
    <row r="36" spans="1:22" ht="21.75" customHeight="1" thickBot="1">
      <c r="A36" s="365">
        <v>635</v>
      </c>
      <c r="B36" s="381">
        <f aca="true" t="shared" si="22" ref="B36:V36">SUM(B34,B35)</f>
        <v>0</v>
      </c>
      <c r="C36" s="381">
        <f t="shared" si="22"/>
        <v>0</v>
      </c>
      <c r="D36" s="381">
        <f t="shared" si="22"/>
        <v>0</v>
      </c>
      <c r="E36" s="382">
        <f t="shared" si="22"/>
        <v>0</v>
      </c>
      <c r="F36" s="383">
        <f t="shared" si="22"/>
        <v>0</v>
      </c>
      <c r="G36" s="383">
        <f t="shared" si="22"/>
        <v>0</v>
      </c>
      <c r="H36" s="31">
        <f t="shared" si="22"/>
        <v>0</v>
      </c>
      <c r="I36" s="384">
        <f t="shared" si="22"/>
        <v>0</v>
      </c>
      <c r="J36" s="31">
        <f t="shared" si="22"/>
        <v>0</v>
      </c>
      <c r="K36" s="385">
        <f t="shared" si="22"/>
        <v>0</v>
      </c>
      <c r="L36" s="382">
        <f t="shared" si="22"/>
        <v>0</v>
      </c>
      <c r="M36" s="383">
        <f t="shared" si="22"/>
        <v>0</v>
      </c>
      <c r="N36" s="31">
        <f t="shared" si="22"/>
        <v>0</v>
      </c>
      <c r="O36" s="384">
        <f t="shared" si="22"/>
        <v>0</v>
      </c>
      <c r="P36" s="371">
        <f t="shared" si="22"/>
        <v>0</v>
      </c>
      <c r="Q36" s="31">
        <f t="shared" si="22"/>
        <v>0</v>
      </c>
      <c r="R36" s="384">
        <f t="shared" si="22"/>
        <v>0</v>
      </c>
      <c r="S36" s="371">
        <f t="shared" si="22"/>
        <v>0</v>
      </c>
      <c r="T36" s="378">
        <f t="shared" si="22"/>
        <v>0</v>
      </c>
      <c r="U36" s="30">
        <f t="shared" si="22"/>
        <v>0</v>
      </c>
      <c r="V36" s="30">
        <f t="shared" si="22"/>
        <v>0</v>
      </c>
    </row>
    <row r="37" spans="1:22" ht="39" customHeight="1">
      <c r="A37" s="386" t="s">
        <v>20</v>
      </c>
      <c r="B37" s="386">
        <f>SUM(B11,B17,B21,B23,B27,B30,B36,B33)</f>
        <v>0</v>
      </c>
      <c r="C37" s="386">
        <f aca="true" t="shared" si="23" ref="C37:P37">SUM(C11,C17,C21,C23,C27,C30,C36,C33)</f>
        <v>1023.8</v>
      </c>
      <c r="D37" s="386">
        <f t="shared" si="23"/>
        <v>1023.8</v>
      </c>
      <c r="E37" s="386">
        <f t="shared" si="23"/>
        <v>5000</v>
      </c>
      <c r="F37" s="386">
        <f t="shared" si="23"/>
        <v>2036.9</v>
      </c>
      <c r="G37" s="386">
        <f t="shared" si="23"/>
        <v>0</v>
      </c>
      <c r="H37" s="386">
        <f>SUM(H11,H17,H21,H23,H27,H30,H36,H33)</f>
        <v>50</v>
      </c>
      <c r="I37" s="386">
        <f t="shared" si="23"/>
        <v>0</v>
      </c>
      <c r="J37" s="386">
        <f>SUM(J11,J17,J21,J23,J27,J30,J36,J33)</f>
        <v>0</v>
      </c>
      <c r="K37" s="386">
        <f t="shared" si="23"/>
        <v>2447.7</v>
      </c>
      <c r="L37" s="386">
        <f t="shared" si="23"/>
        <v>2912.3</v>
      </c>
      <c r="M37" s="386">
        <f t="shared" si="23"/>
        <v>2435.3</v>
      </c>
      <c r="N37" s="386">
        <f t="shared" si="23"/>
        <v>0</v>
      </c>
      <c r="O37" s="386">
        <f t="shared" si="23"/>
        <v>155.6</v>
      </c>
      <c r="P37" s="386">
        <f t="shared" si="23"/>
        <v>149</v>
      </c>
      <c r="Q37" s="386">
        <f aca="true" t="shared" si="24" ref="Q37:V37">SUM(Q11,Q17,Q21,Q23,Q27,Q30,Q36,Q33)</f>
        <v>0</v>
      </c>
      <c r="R37" s="386">
        <f t="shared" si="24"/>
        <v>6</v>
      </c>
      <c r="S37" s="386">
        <f t="shared" si="24"/>
        <v>6</v>
      </c>
      <c r="T37" s="387">
        <f t="shared" si="24"/>
        <v>7497.7</v>
      </c>
      <c r="U37" s="386">
        <f t="shared" si="24"/>
        <v>6134.6</v>
      </c>
      <c r="V37" s="386">
        <f t="shared" si="24"/>
        <v>3614.1000000000004</v>
      </c>
    </row>
    <row r="46" spans="5:19" ht="15.75">
      <c r="E46" s="388"/>
      <c r="F46" s="388"/>
      <c r="G46" s="388"/>
      <c r="N46" s="388"/>
      <c r="O46" s="388"/>
      <c r="P46" s="388"/>
      <c r="Q46" s="388"/>
      <c r="R46" s="388"/>
      <c r="S46" s="388"/>
    </row>
  </sheetData>
  <sheetProtection password="CF7A" sheet="1"/>
  <mergeCells count="16">
    <mergeCell ref="U1:V1"/>
    <mergeCell ref="A1:T1"/>
    <mergeCell ref="T2:V3"/>
    <mergeCell ref="N3:P3"/>
    <mergeCell ref="A2:A4"/>
    <mergeCell ref="B2:D2"/>
    <mergeCell ref="B3:D3"/>
    <mergeCell ref="K3:M3"/>
    <mergeCell ref="E3:G3"/>
    <mergeCell ref="H3:J3"/>
    <mergeCell ref="E2:G2"/>
    <mergeCell ref="H2:J2"/>
    <mergeCell ref="Q2:S2"/>
    <mergeCell ref="Q3:S3"/>
    <mergeCell ref="K2:M2"/>
    <mergeCell ref="N2:P2"/>
  </mergeCells>
  <printOptions horizontalCentered="1"/>
  <pageMargins left="0.23" right="0.17" top="0.47" bottom="0" header="0.15748031496062992" footer="0.15748031496062992"/>
  <pageSetup horizontalDpi="300" verticalDpi="300" orientation="landscape" paperSize="9" scale="59" r:id="rId1"/>
  <headerFooter alignWithMargins="0">
    <oddFooter>&amp;L&amp;"Times New Roman CE,Obyčejné"&amp;8Rozbor za r.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75" zoomScaleSheetLayoutView="75" zoomScalePageLayoutView="0" workbookViewId="0" topLeftCell="A1">
      <selection activeCell="J25" sqref="J25"/>
    </sheetView>
  </sheetViews>
  <sheetFormatPr defaultColWidth="9.00390625" defaultRowHeight="12.75"/>
  <cols>
    <col min="1" max="1" width="29.875" style="143" customWidth="1"/>
    <col min="2" max="4" width="8.125" style="143" bestFit="1" customWidth="1"/>
    <col min="5" max="6" width="8.75390625" style="143" customWidth="1"/>
    <col min="7" max="7" width="9.125" style="143" customWidth="1"/>
    <col min="8" max="16" width="9.875" style="143" customWidth="1"/>
    <col min="17" max="16384" width="9.125" style="143" customWidth="1"/>
  </cols>
  <sheetData>
    <row r="1" spans="1:14" ht="55.5" customHeight="1">
      <c r="A1" s="947" t="s">
        <v>403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9" t="s">
        <v>476</v>
      </c>
      <c r="M1" s="948"/>
      <c r="N1" s="142"/>
    </row>
    <row r="2" spans="1:16" ht="15" customHeight="1">
      <c r="A2" s="776" t="s">
        <v>352</v>
      </c>
      <c r="B2" s="772" t="s">
        <v>142</v>
      </c>
      <c r="C2" s="773"/>
      <c r="D2" s="853"/>
      <c r="E2" s="766" t="s">
        <v>4</v>
      </c>
      <c r="F2" s="854"/>
      <c r="G2" s="855"/>
      <c r="H2" s="144"/>
      <c r="I2" s="144"/>
      <c r="J2" s="144"/>
      <c r="K2" s="45"/>
      <c r="L2" s="45"/>
      <c r="M2" s="45"/>
      <c r="N2" s="45"/>
      <c r="O2" s="45"/>
      <c r="P2" s="45"/>
    </row>
    <row r="3" spans="1:16" ht="15" customHeight="1">
      <c r="A3" s="851"/>
      <c r="B3" s="774" t="s">
        <v>408</v>
      </c>
      <c r="C3" s="859"/>
      <c r="D3" s="860"/>
      <c r="E3" s="856"/>
      <c r="F3" s="857"/>
      <c r="G3" s="858"/>
      <c r="H3" s="144"/>
      <c r="I3" s="144"/>
      <c r="J3" s="144"/>
      <c r="K3" s="45"/>
      <c r="L3" s="45"/>
      <c r="M3" s="45"/>
      <c r="N3" s="45"/>
      <c r="O3" s="45"/>
      <c r="P3" s="45"/>
    </row>
    <row r="4" spans="1:16" ht="16.5" customHeight="1">
      <c r="A4" s="852"/>
      <c r="B4" s="13" t="s">
        <v>5</v>
      </c>
      <c r="C4" s="13" t="s">
        <v>6</v>
      </c>
      <c r="D4" s="13" t="s">
        <v>0</v>
      </c>
      <c r="E4" s="147" t="s">
        <v>5</v>
      </c>
      <c r="F4" s="148" t="s">
        <v>6</v>
      </c>
      <c r="G4" s="149" t="s">
        <v>0</v>
      </c>
      <c r="H4" s="144"/>
      <c r="I4" s="144"/>
      <c r="J4" s="144"/>
      <c r="K4" s="45"/>
      <c r="L4" s="45"/>
      <c r="M4" s="45"/>
      <c r="N4" s="45"/>
      <c r="O4" s="45"/>
      <c r="P4" s="45"/>
    </row>
    <row r="5" spans="1:16" ht="18.75" customHeight="1">
      <c r="A5" s="150" t="s">
        <v>165</v>
      </c>
      <c r="B5" s="11">
        <v>500</v>
      </c>
      <c r="C5" s="11">
        <v>500</v>
      </c>
      <c r="D5" s="21">
        <v>500</v>
      </c>
      <c r="E5" s="151">
        <f>SUM(B5)</f>
        <v>500</v>
      </c>
      <c r="F5" s="152">
        <f>SUM(C5)</f>
        <v>500</v>
      </c>
      <c r="G5" s="152">
        <f>SUM(D5)</f>
        <v>500</v>
      </c>
      <c r="H5" s="153"/>
      <c r="I5" s="153"/>
      <c r="J5" s="153"/>
      <c r="K5" s="45"/>
      <c r="L5" s="45"/>
      <c r="M5" s="45"/>
      <c r="N5" s="45"/>
      <c r="O5" s="45"/>
      <c r="P5" s="45"/>
    </row>
    <row r="6" spans="1:16" ht="18.75" customHeight="1" thickBot="1">
      <c r="A6" s="154">
        <v>516</v>
      </c>
      <c r="B6" s="12">
        <f>SUM(B5)</f>
        <v>500</v>
      </c>
      <c r="C6" s="12">
        <f aca="true" t="shared" si="0" ref="C6:G7">SUM(C5)</f>
        <v>500</v>
      </c>
      <c r="D6" s="22">
        <f t="shared" si="0"/>
        <v>500</v>
      </c>
      <c r="E6" s="155">
        <f t="shared" si="0"/>
        <v>500</v>
      </c>
      <c r="F6" s="12">
        <f t="shared" si="0"/>
        <v>500</v>
      </c>
      <c r="G6" s="12">
        <f t="shared" si="0"/>
        <v>500</v>
      </c>
      <c r="H6" s="156"/>
      <c r="I6" s="156"/>
      <c r="J6" s="156"/>
      <c r="K6" s="45"/>
      <c r="L6" s="45"/>
      <c r="M6" s="45"/>
      <c r="N6" s="45"/>
      <c r="O6" s="45"/>
      <c r="P6" s="45"/>
    </row>
    <row r="7" spans="1:16" ht="26.25" customHeight="1">
      <c r="A7" s="157" t="s">
        <v>20</v>
      </c>
      <c r="B7" s="158">
        <f>SUM(B6)</f>
        <v>500</v>
      </c>
      <c r="C7" s="158">
        <f t="shared" si="0"/>
        <v>500</v>
      </c>
      <c r="D7" s="159">
        <f t="shared" si="0"/>
        <v>500</v>
      </c>
      <c r="E7" s="160">
        <f t="shared" si="0"/>
        <v>500</v>
      </c>
      <c r="F7" s="158">
        <f t="shared" si="0"/>
        <v>500</v>
      </c>
      <c r="G7" s="158">
        <f t="shared" si="0"/>
        <v>500</v>
      </c>
      <c r="H7" s="87"/>
      <c r="I7" s="87"/>
      <c r="J7" s="87"/>
      <c r="K7" s="45"/>
      <c r="L7" s="45"/>
      <c r="M7" s="45"/>
      <c r="N7" s="45"/>
      <c r="O7" s="45"/>
      <c r="P7" s="45"/>
    </row>
    <row r="8" spans="1:16" s="90" customFormat="1" ht="26.25" customHeight="1">
      <c r="A8" s="88"/>
      <c r="B8" s="87"/>
      <c r="C8" s="87"/>
      <c r="D8" s="87"/>
      <c r="E8" s="87"/>
      <c r="F8" s="87"/>
      <c r="G8" s="87"/>
      <c r="H8" s="87"/>
      <c r="I8" s="87"/>
      <c r="J8" s="87"/>
      <c r="K8" s="89"/>
      <c r="L8" s="89"/>
      <c r="M8" s="89"/>
      <c r="N8" s="89"/>
      <c r="O8" s="89"/>
      <c r="P8" s="89"/>
    </row>
    <row r="9" spans="1:16" ht="24.75" customHeight="1">
      <c r="A9" s="776" t="s">
        <v>138</v>
      </c>
      <c r="B9" s="772" t="s">
        <v>42</v>
      </c>
      <c r="C9" s="773"/>
      <c r="D9" s="853"/>
      <c r="E9" s="766" t="s">
        <v>4</v>
      </c>
      <c r="F9" s="854"/>
      <c r="G9" s="855"/>
      <c r="H9" s="144"/>
      <c r="I9" s="144"/>
      <c r="J9" s="144"/>
      <c r="K9" s="45"/>
      <c r="L9" s="45"/>
      <c r="M9" s="45"/>
      <c r="N9" s="45"/>
      <c r="O9" s="45"/>
      <c r="P9" s="45"/>
    </row>
    <row r="10" spans="1:16" ht="18.75" customHeight="1">
      <c r="A10" s="851"/>
      <c r="B10" s="774" t="s">
        <v>43</v>
      </c>
      <c r="C10" s="859"/>
      <c r="D10" s="860"/>
      <c r="E10" s="856"/>
      <c r="F10" s="857"/>
      <c r="G10" s="858"/>
      <c r="H10" s="144"/>
      <c r="I10" s="144"/>
      <c r="J10" s="144"/>
      <c r="K10" s="45"/>
      <c r="L10" s="45"/>
      <c r="M10" s="45"/>
      <c r="N10" s="45"/>
      <c r="O10" s="45"/>
      <c r="P10" s="45"/>
    </row>
    <row r="11" spans="1:16" ht="18.75" customHeight="1">
      <c r="A11" s="852"/>
      <c r="B11" s="13" t="s">
        <v>5</v>
      </c>
      <c r="C11" s="13" t="s">
        <v>6</v>
      </c>
      <c r="D11" s="13" t="s">
        <v>0</v>
      </c>
      <c r="E11" s="147" t="s">
        <v>5</v>
      </c>
      <c r="F11" s="148" t="s">
        <v>6</v>
      </c>
      <c r="G11" s="149" t="s">
        <v>0</v>
      </c>
      <c r="H11" s="144"/>
      <c r="I11" s="144"/>
      <c r="J11" s="144"/>
      <c r="K11" s="45"/>
      <c r="L11" s="45"/>
      <c r="M11" s="45"/>
      <c r="N11" s="45"/>
      <c r="O11" s="45"/>
      <c r="P11" s="45"/>
    </row>
    <row r="12" spans="1:16" ht="18.75" customHeight="1">
      <c r="A12" s="150" t="s">
        <v>175</v>
      </c>
      <c r="B12" s="2">
        <v>400</v>
      </c>
      <c r="C12" s="2">
        <v>250</v>
      </c>
      <c r="D12" s="7">
        <v>185</v>
      </c>
      <c r="E12" s="161">
        <f aca="true" t="shared" si="1" ref="E12:F17">SUM(B12)</f>
        <v>400</v>
      </c>
      <c r="F12" s="162">
        <f t="shared" si="1"/>
        <v>250</v>
      </c>
      <c r="G12" s="162">
        <f aca="true" t="shared" si="2" ref="G12:G17">SUM(D12)</f>
        <v>185</v>
      </c>
      <c r="H12" s="163"/>
      <c r="I12" s="163"/>
      <c r="J12" s="163"/>
      <c r="K12" s="45"/>
      <c r="L12" s="45"/>
      <c r="M12" s="45"/>
      <c r="N12" s="45"/>
      <c r="O12" s="45"/>
      <c r="P12" s="45"/>
    </row>
    <row r="13" spans="1:16" ht="18.75" customHeight="1">
      <c r="A13" s="150" t="s">
        <v>211</v>
      </c>
      <c r="B13" s="2">
        <v>10</v>
      </c>
      <c r="C13" s="2">
        <v>8</v>
      </c>
      <c r="D13" s="7">
        <v>4.4</v>
      </c>
      <c r="E13" s="161">
        <f t="shared" si="1"/>
        <v>10</v>
      </c>
      <c r="F13" s="162">
        <f t="shared" si="1"/>
        <v>8</v>
      </c>
      <c r="G13" s="162">
        <f t="shared" si="2"/>
        <v>4.4</v>
      </c>
      <c r="H13" s="163"/>
      <c r="I13" s="163"/>
      <c r="J13" s="163"/>
      <c r="K13" s="45"/>
      <c r="L13" s="45"/>
      <c r="M13" s="45"/>
      <c r="N13" s="45"/>
      <c r="O13" s="45"/>
      <c r="P13" s="45"/>
    </row>
    <row r="14" spans="1:16" ht="18.75" customHeight="1">
      <c r="A14" s="150" t="s">
        <v>221</v>
      </c>
      <c r="B14" s="2">
        <v>30</v>
      </c>
      <c r="C14" s="2">
        <v>29</v>
      </c>
      <c r="D14" s="7">
        <v>15.5</v>
      </c>
      <c r="E14" s="161">
        <f t="shared" si="1"/>
        <v>30</v>
      </c>
      <c r="F14" s="162">
        <f t="shared" si="1"/>
        <v>29</v>
      </c>
      <c r="G14" s="162">
        <f t="shared" si="2"/>
        <v>15.5</v>
      </c>
      <c r="H14" s="163"/>
      <c r="I14" s="163"/>
      <c r="J14" s="163"/>
      <c r="K14" s="45"/>
      <c r="L14" s="45"/>
      <c r="M14" s="45"/>
      <c r="N14" s="45"/>
      <c r="O14" s="45"/>
      <c r="P14" s="45"/>
    </row>
    <row r="15" spans="1:16" ht="18.75" customHeight="1">
      <c r="A15" s="150" t="s">
        <v>118</v>
      </c>
      <c r="B15" s="2">
        <v>10</v>
      </c>
      <c r="C15" s="2">
        <v>10</v>
      </c>
      <c r="D15" s="7">
        <v>3.5</v>
      </c>
      <c r="E15" s="161">
        <f t="shared" si="1"/>
        <v>10</v>
      </c>
      <c r="F15" s="162">
        <f t="shared" si="1"/>
        <v>10</v>
      </c>
      <c r="G15" s="162">
        <f t="shared" si="2"/>
        <v>3.5</v>
      </c>
      <c r="H15" s="163"/>
      <c r="I15" s="163"/>
      <c r="J15" s="163"/>
      <c r="K15" s="45"/>
      <c r="L15" s="45"/>
      <c r="M15" s="45"/>
      <c r="N15" s="45"/>
      <c r="O15" s="45"/>
      <c r="P15" s="45"/>
    </row>
    <row r="16" spans="1:16" ht="18.75" customHeight="1">
      <c r="A16" s="150" t="s">
        <v>101</v>
      </c>
      <c r="B16" s="3">
        <v>120</v>
      </c>
      <c r="C16" s="3">
        <v>114</v>
      </c>
      <c r="D16" s="4">
        <v>92.1</v>
      </c>
      <c r="E16" s="161">
        <f t="shared" si="1"/>
        <v>120</v>
      </c>
      <c r="F16" s="162">
        <f t="shared" si="1"/>
        <v>114</v>
      </c>
      <c r="G16" s="162">
        <f t="shared" si="2"/>
        <v>92.1</v>
      </c>
      <c r="H16" s="163"/>
      <c r="I16" s="163"/>
      <c r="J16" s="163"/>
      <c r="K16" s="45"/>
      <c r="L16" s="45"/>
      <c r="M16" s="45"/>
      <c r="N16" s="45"/>
      <c r="O16" s="45"/>
      <c r="P16" s="45"/>
    </row>
    <row r="17" spans="1:16" ht="18.75" customHeight="1">
      <c r="A17" s="150" t="s">
        <v>172</v>
      </c>
      <c r="B17" s="3">
        <v>200</v>
      </c>
      <c r="C17" s="3">
        <v>140</v>
      </c>
      <c r="D17" s="4">
        <v>110.5</v>
      </c>
      <c r="E17" s="161">
        <f t="shared" si="1"/>
        <v>200</v>
      </c>
      <c r="F17" s="162">
        <f t="shared" si="1"/>
        <v>140</v>
      </c>
      <c r="G17" s="162">
        <f t="shared" si="2"/>
        <v>110.5</v>
      </c>
      <c r="H17" s="163"/>
      <c r="I17" s="163"/>
      <c r="J17" s="163"/>
      <c r="K17" s="45"/>
      <c r="L17" s="45"/>
      <c r="M17" s="45"/>
      <c r="N17" s="45"/>
      <c r="O17" s="45"/>
      <c r="P17" s="45"/>
    </row>
    <row r="18" spans="1:16" ht="18.75" customHeight="1">
      <c r="A18" s="164">
        <v>513</v>
      </c>
      <c r="B18" s="5">
        <f aca="true" t="shared" si="3" ref="B18:G18">SUM(B12,B13,B14,B15,B16,B17)</f>
        <v>770</v>
      </c>
      <c r="C18" s="5">
        <f t="shared" si="3"/>
        <v>551</v>
      </c>
      <c r="D18" s="6">
        <f t="shared" si="3"/>
        <v>411</v>
      </c>
      <c r="E18" s="165">
        <f t="shared" si="3"/>
        <v>770</v>
      </c>
      <c r="F18" s="5">
        <f t="shared" si="3"/>
        <v>551</v>
      </c>
      <c r="G18" s="5">
        <f t="shared" si="3"/>
        <v>411</v>
      </c>
      <c r="H18" s="87"/>
      <c r="I18" s="87"/>
      <c r="J18" s="87"/>
      <c r="K18" s="45"/>
      <c r="L18" s="45"/>
      <c r="M18" s="45"/>
      <c r="N18" s="45"/>
      <c r="O18" s="45"/>
      <c r="P18" s="45"/>
    </row>
    <row r="19" spans="1:16" ht="18.75" customHeight="1">
      <c r="A19" s="166" t="s">
        <v>212</v>
      </c>
      <c r="B19" s="2">
        <v>90</v>
      </c>
      <c r="C19" s="2">
        <v>70</v>
      </c>
      <c r="D19" s="7">
        <v>32.8</v>
      </c>
      <c r="E19" s="161">
        <f aca="true" t="shared" si="4" ref="E19:G23">SUM(B19)</f>
        <v>90</v>
      </c>
      <c r="F19" s="162">
        <f t="shared" si="4"/>
        <v>70</v>
      </c>
      <c r="G19" s="162">
        <f t="shared" si="4"/>
        <v>32.8</v>
      </c>
      <c r="H19" s="163"/>
      <c r="I19" s="163"/>
      <c r="J19" s="163"/>
      <c r="K19" s="45"/>
      <c r="L19" s="45"/>
      <c r="M19" s="45"/>
      <c r="N19" s="45"/>
      <c r="O19" s="45"/>
      <c r="P19" s="45"/>
    </row>
    <row r="20" spans="1:16" ht="18.75" customHeight="1">
      <c r="A20" s="166" t="s">
        <v>213</v>
      </c>
      <c r="B20" s="2">
        <v>200</v>
      </c>
      <c r="C20" s="2">
        <v>143</v>
      </c>
      <c r="D20" s="7">
        <v>93.4</v>
      </c>
      <c r="E20" s="161">
        <f t="shared" si="4"/>
        <v>200</v>
      </c>
      <c r="F20" s="162">
        <f t="shared" si="4"/>
        <v>143</v>
      </c>
      <c r="G20" s="162">
        <f t="shared" si="4"/>
        <v>93.4</v>
      </c>
      <c r="H20" s="163"/>
      <c r="I20" s="163"/>
      <c r="J20" s="163"/>
      <c r="K20" s="45"/>
      <c r="L20" s="45"/>
      <c r="M20" s="45"/>
      <c r="N20" s="45"/>
      <c r="O20" s="45"/>
      <c r="P20" s="45"/>
    </row>
    <row r="21" spans="1:16" ht="18.75" customHeight="1">
      <c r="A21" s="166" t="s">
        <v>111</v>
      </c>
      <c r="B21" s="2">
        <v>280</v>
      </c>
      <c r="C21" s="2">
        <v>280</v>
      </c>
      <c r="D21" s="7">
        <v>270</v>
      </c>
      <c r="E21" s="161">
        <f t="shared" si="4"/>
        <v>280</v>
      </c>
      <c r="F21" s="162">
        <f t="shared" si="4"/>
        <v>280</v>
      </c>
      <c r="G21" s="162">
        <f t="shared" si="4"/>
        <v>270</v>
      </c>
      <c r="H21" s="163"/>
      <c r="I21" s="163"/>
      <c r="J21" s="163"/>
      <c r="K21" s="45"/>
      <c r="L21" s="45"/>
      <c r="M21" s="45"/>
      <c r="N21" s="45"/>
      <c r="O21" s="45"/>
      <c r="P21" s="45"/>
    </row>
    <row r="22" spans="1:16" ht="18.75" customHeight="1">
      <c r="A22" s="166" t="s">
        <v>103</v>
      </c>
      <c r="B22" s="2">
        <v>230</v>
      </c>
      <c r="C22" s="2">
        <v>133</v>
      </c>
      <c r="D22" s="4">
        <v>132</v>
      </c>
      <c r="E22" s="161">
        <f t="shared" si="4"/>
        <v>230</v>
      </c>
      <c r="F22" s="162">
        <f t="shared" si="4"/>
        <v>133</v>
      </c>
      <c r="G22" s="162">
        <f t="shared" si="4"/>
        <v>132</v>
      </c>
      <c r="H22" s="163"/>
      <c r="I22" s="163"/>
      <c r="J22" s="163"/>
      <c r="K22" s="45"/>
      <c r="L22" s="45"/>
      <c r="M22" s="45"/>
      <c r="N22" s="45"/>
      <c r="O22" s="45"/>
      <c r="P22" s="45"/>
    </row>
    <row r="23" spans="1:16" ht="18.75" customHeight="1">
      <c r="A23" s="166" t="s">
        <v>214</v>
      </c>
      <c r="B23" s="2">
        <v>3</v>
      </c>
      <c r="C23" s="2">
        <v>3</v>
      </c>
      <c r="D23" s="4">
        <v>2.1</v>
      </c>
      <c r="E23" s="161">
        <f t="shared" si="4"/>
        <v>3</v>
      </c>
      <c r="F23" s="162">
        <f t="shared" si="4"/>
        <v>3</v>
      </c>
      <c r="G23" s="162">
        <f t="shared" si="4"/>
        <v>2.1</v>
      </c>
      <c r="H23" s="163"/>
      <c r="I23" s="163"/>
      <c r="J23" s="163"/>
      <c r="K23" s="45"/>
      <c r="L23" s="45"/>
      <c r="M23" s="45"/>
      <c r="N23" s="45"/>
      <c r="O23" s="45"/>
      <c r="P23" s="45"/>
    </row>
    <row r="24" spans="1:16" ht="18.75" customHeight="1">
      <c r="A24" s="164">
        <v>515</v>
      </c>
      <c r="B24" s="5">
        <f aca="true" t="shared" si="5" ref="B24:G24">SUM(B19,B20,B21,B22,B23)</f>
        <v>803</v>
      </c>
      <c r="C24" s="5">
        <f t="shared" si="5"/>
        <v>629</v>
      </c>
      <c r="D24" s="6">
        <f t="shared" si="5"/>
        <v>530.3000000000001</v>
      </c>
      <c r="E24" s="165">
        <f t="shared" si="5"/>
        <v>803</v>
      </c>
      <c r="F24" s="5">
        <f t="shared" si="5"/>
        <v>629</v>
      </c>
      <c r="G24" s="5">
        <f t="shared" si="5"/>
        <v>530.3000000000001</v>
      </c>
      <c r="H24" s="87"/>
      <c r="I24" s="87"/>
      <c r="J24" s="87"/>
      <c r="K24" s="45"/>
      <c r="L24" s="45"/>
      <c r="M24" s="45"/>
      <c r="N24" s="45"/>
      <c r="O24" s="45"/>
      <c r="P24" s="45"/>
    </row>
    <row r="25" spans="1:16" ht="18.75" customHeight="1">
      <c r="A25" s="150" t="s">
        <v>215</v>
      </c>
      <c r="B25" s="2">
        <v>45</v>
      </c>
      <c r="C25" s="2">
        <v>39.3</v>
      </c>
      <c r="D25" s="4">
        <v>32.2</v>
      </c>
      <c r="E25" s="161">
        <f>SUM(B25)</f>
        <v>45</v>
      </c>
      <c r="F25" s="162">
        <f aca="true" t="shared" si="6" ref="F25:G28">SUM(C25)</f>
        <v>39.3</v>
      </c>
      <c r="G25" s="162">
        <f t="shared" si="6"/>
        <v>32.2</v>
      </c>
      <c r="H25" s="163"/>
      <c r="I25" s="163"/>
      <c r="J25" s="163"/>
      <c r="K25" s="45"/>
      <c r="L25" s="45"/>
      <c r="M25" s="45"/>
      <c r="N25" s="45"/>
      <c r="O25" s="45"/>
      <c r="P25" s="45"/>
    </row>
    <row r="26" spans="1:16" ht="18.75" customHeight="1">
      <c r="A26" s="150" t="s">
        <v>202</v>
      </c>
      <c r="B26" s="2">
        <v>30</v>
      </c>
      <c r="C26" s="2">
        <v>30</v>
      </c>
      <c r="D26" s="4">
        <v>0</v>
      </c>
      <c r="E26" s="161">
        <f>SUM(B26)</f>
        <v>30</v>
      </c>
      <c r="F26" s="162">
        <f t="shared" si="6"/>
        <v>30</v>
      </c>
      <c r="G26" s="162">
        <f t="shared" si="6"/>
        <v>0</v>
      </c>
      <c r="H26" s="163"/>
      <c r="I26" s="163"/>
      <c r="J26" s="163"/>
      <c r="K26" s="45"/>
      <c r="L26" s="45"/>
      <c r="M26" s="45"/>
      <c r="N26" s="45"/>
      <c r="O26" s="45"/>
      <c r="P26" s="45"/>
    </row>
    <row r="27" spans="1:16" ht="18.75" customHeight="1">
      <c r="A27" s="150" t="s">
        <v>235</v>
      </c>
      <c r="B27" s="3">
        <v>5</v>
      </c>
      <c r="C27" s="3">
        <v>13</v>
      </c>
      <c r="D27" s="4">
        <v>10.2</v>
      </c>
      <c r="E27" s="161">
        <f>SUM(B27)</f>
        <v>5</v>
      </c>
      <c r="F27" s="162">
        <f>SUM(C27)</f>
        <v>13</v>
      </c>
      <c r="G27" s="162">
        <f>SUM(D27)</f>
        <v>10.2</v>
      </c>
      <c r="H27" s="163"/>
      <c r="I27" s="163"/>
      <c r="J27" s="163"/>
      <c r="K27" s="45"/>
      <c r="L27" s="45"/>
      <c r="M27" s="45"/>
      <c r="N27" s="45"/>
      <c r="O27" s="45"/>
      <c r="P27" s="45"/>
    </row>
    <row r="28" spans="1:16" ht="18.75" customHeight="1">
      <c r="A28" s="150" t="s">
        <v>165</v>
      </c>
      <c r="B28" s="3">
        <v>200</v>
      </c>
      <c r="C28" s="3">
        <v>194</v>
      </c>
      <c r="D28" s="4">
        <v>139.2</v>
      </c>
      <c r="E28" s="161">
        <f>SUM(B28)</f>
        <v>200</v>
      </c>
      <c r="F28" s="162">
        <f t="shared" si="6"/>
        <v>194</v>
      </c>
      <c r="G28" s="162">
        <f t="shared" si="6"/>
        <v>139.2</v>
      </c>
      <c r="H28" s="163"/>
      <c r="I28" s="163"/>
      <c r="J28" s="163"/>
      <c r="K28" s="45"/>
      <c r="L28" s="45"/>
      <c r="M28" s="45"/>
      <c r="N28" s="45"/>
      <c r="O28" s="45"/>
      <c r="P28" s="45"/>
    </row>
    <row r="29" spans="1:16" ht="18.75" customHeight="1">
      <c r="A29" s="164">
        <v>516</v>
      </c>
      <c r="B29" s="8">
        <f aca="true" t="shared" si="7" ref="B29:G29">SUM(B25,B28+B26,B27)</f>
        <v>280</v>
      </c>
      <c r="C29" s="8">
        <f t="shared" si="7"/>
        <v>276.3</v>
      </c>
      <c r="D29" s="8">
        <f t="shared" si="7"/>
        <v>181.59999999999997</v>
      </c>
      <c r="E29" s="167">
        <f t="shared" si="7"/>
        <v>280</v>
      </c>
      <c r="F29" s="9">
        <f t="shared" si="7"/>
        <v>276.3</v>
      </c>
      <c r="G29" s="8">
        <f t="shared" si="7"/>
        <v>181.59999999999997</v>
      </c>
      <c r="H29" s="168"/>
      <c r="I29" s="168"/>
      <c r="J29" s="168"/>
      <c r="K29" s="45"/>
      <c r="L29" s="45"/>
      <c r="M29" s="45"/>
      <c r="N29" s="45"/>
      <c r="O29" s="45"/>
      <c r="P29" s="45"/>
    </row>
    <row r="30" spans="1:16" ht="18.75" customHeight="1">
      <c r="A30" s="150" t="s">
        <v>33</v>
      </c>
      <c r="B30" s="3">
        <v>500</v>
      </c>
      <c r="C30" s="3">
        <v>198</v>
      </c>
      <c r="D30" s="4">
        <v>156.8</v>
      </c>
      <c r="E30" s="161">
        <f aca="true" t="shared" si="8" ref="E30:G31">SUM(B30)</f>
        <v>500</v>
      </c>
      <c r="F30" s="162">
        <f t="shared" si="8"/>
        <v>198</v>
      </c>
      <c r="G30" s="162">
        <f t="shared" si="8"/>
        <v>156.8</v>
      </c>
      <c r="H30" s="163"/>
      <c r="I30" s="163"/>
      <c r="J30" s="163"/>
      <c r="K30" s="45"/>
      <c r="L30" s="45"/>
      <c r="M30" s="45"/>
      <c r="N30" s="45"/>
      <c r="O30" s="45"/>
      <c r="P30" s="45"/>
    </row>
    <row r="31" spans="1:16" ht="18.75" customHeight="1">
      <c r="A31" s="150" t="s">
        <v>34</v>
      </c>
      <c r="B31" s="3">
        <v>0</v>
      </c>
      <c r="C31" s="3">
        <v>10</v>
      </c>
      <c r="D31" s="4">
        <v>4.6</v>
      </c>
      <c r="E31" s="161">
        <f t="shared" si="8"/>
        <v>0</v>
      </c>
      <c r="F31" s="162">
        <f t="shared" si="8"/>
        <v>10</v>
      </c>
      <c r="G31" s="162">
        <f t="shared" si="8"/>
        <v>4.6</v>
      </c>
      <c r="H31" s="163"/>
      <c r="I31" s="163"/>
      <c r="J31" s="163"/>
      <c r="K31" s="45"/>
      <c r="L31" s="45"/>
      <c r="M31" s="45"/>
      <c r="N31" s="45"/>
      <c r="O31" s="45"/>
      <c r="P31" s="45"/>
    </row>
    <row r="32" spans="1:16" ht="18.75" customHeight="1" thickBot="1">
      <c r="A32" s="164">
        <v>517</v>
      </c>
      <c r="B32" s="8">
        <f aca="true" t="shared" si="9" ref="B32:G32">SUM(B30:B31)</f>
        <v>500</v>
      </c>
      <c r="C32" s="8">
        <f t="shared" si="9"/>
        <v>208</v>
      </c>
      <c r="D32" s="8">
        <f t="shared" si="9"/>
        <v>161.4</v>
      </c>
      <c r="E32" s="169">
        <f t="shared" si="9"/>
        <v>500</v>
      </c>
      <c r="F32" s="5">
        <f t="shared" si="9"/>
        <v>208</v>
      </c>
      <c r="G32" s="5">
        <f t="shared" si="9"/>
        <v>161.4</v>
      </c>
      <c r="H32" s="87"/>
      <c r="I32" s="87"/>
      <c r="J32" s="87"/>
      <c r="K32" s="45"/>
      <c r="L32" s="45"/>
      <c r="M32" s="45"/>
      <c r="N32" s="45"/>
      <c r="O32" s="45"/>
      <c r="P32" s="45"/>
    </row>
    <row r="33" spans="1:16" ht="25.5" customHeight="1">
      <c r="A33" s="157" t="s">
        <v>20</v>
      </c>
      <c r="B33" s="158">
        <f aca="true" t="shared" si="10" ref="B33:G33">SUM(B18,B24,B29,B32)</f>
        <v>2353</v>
      </c>
      <c r="C33" s="158">
        <f t="shared" si="10"/>
        <v>1664.3</v>
      </c>
      <c r="D33" s="159">
        <f t="shared" si="10"/>
        <v>1284.3000000000002</v>
      </c>
      <c r="E33" s="160">
        <f t="shared" si="10"/>
        <v>2353</v>
      </c>
      <c r="F33" s="158">
        <f t="shared" si="10"/>
        <v>1664.3</v>
      </c>
      <c r="G33" s="158">
        <f t="shared" si="10"/>
        <v>1284.3000000000002</v>
      </c>
      <c r="H33" s="87"/>
      <c r="I33" s="87"/>
      <c r="J33" s="87"/>
      <c r="K33" s="45"/>
      <c r="L33" s="45"/>
      <c r="M33" s="45"/>
      <c r="N33" s="45"/>
      <c r="O33" s="45"/>
      <c r="P33" s="45"/>
    </row>
    <row r="34" spans="1:16" ht="26.2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45"/>
      <c r="L34" s="45"/>
      <c r="M34" s="45"/>
      <c r="N34" s="45"/>
      <c r="O34" s="45"/>
      <c r="P34" s="45"/>
    </row>
    <row r="35" spans="1:16" ht="12" customHeight="1">
      <c r="A35" s="776" t="s">
        <v>345</v>
      </c>
      <c r="B35" s="772" t="s">
        <v>42</v>
      </c>
      <c r="C35" s="773"/>
      <c r="D35" s="868"/>
      <c r="E35" s="772" t="s">
        <v>346</v>
      </c>
      <c r="F35" s="773"/>
      <c r="G35" s="868"/>
      <c r="H35" s="773" t="s">
        <v>406</v>
      </c>
      <c r="I35" s="773"/>
      <c r="J35" s="868"/>
      <c r="K35" s="766" t="s">
        <v>4</v>
      </c>
      <c r="L35" s="854"/>
      <c r="M35" s="855"/>
      <c r="N35" s="45"/>
      <c r="O35" s="45"/>
      <c r="P35" s="45"/>
    </row>
    <row r="36" spans="1:13" ht="50.25" customHeight="1">
      <c r="A36" s="851"/>
      <c r="B36" s="774" t="s">
        <v>96</v>
      </c>
      <c r="C36" s="859"/>
      <c r="D36" s="867"/>
      <c r="E36" s="950" t="s">
        <v>347</v>
      </c>
      <c r="F36" s="951"/>
      <c r="G36" s="952"/>
      <c r="H36" s="862" t="s">
        <v>407</v>
      </c>
      <c r="I36" s="863"/>
      <c r="J36" s="869"/>
      <c r="K36" s="856"/>
      <c r="L36" s="857"/>
      <c r="M36" s="858"/>
    </row>
    <row r="37" spans="1:13" ht="22.5" customHeight="1">
      <c r="A37" s="852"/>
      <c r="B37" s="13" t="s">
        <v>5</v>
      </c>
      <c r="C37" s="13" t="s">
        <v>6</v>
      </c>
      <c r="D37" s="13" t="s">
        <v>0</v>
      </c>
      <c r="E37" s="13" t="s">
        <v>5</v>
      </c>
      <c r="F37" s="13" t="s">
        <v>6</v>
      </c>
      <c r="G37" s="84" t="s">
        <v>0</v>
      </c>
      <c r="H37" s="13" t="s">
        <v>5</v>
      </c>
      <c r="I37" s="13" t="s">
        <v>6</v>
      </c>
      <c r="J37" s="13" t="s">
        <v>0</v>
      </c>
      <c r="K37" s="145" t="s">
        <v>5</v>
      </c>
      <c r="L37" s="13" t="s">
        <v>6</v>
      </c>
      <c r="M37" s="84" t="s">
        <v>0</v>
      </c>
    </row>
    <row r="38" spans="1:14" ht="18.75" customHeight="1">
      <c r="A38" s="171" t="s">
        <v>216</v>
      </c>
      <c r="B38" s="14">
        <v>5000</v>
      </c>
      <c r="C38" s="14">
        <v>3917</v>
      </c>
      <c r="D38" s="14">
        <v>3204.4</v>
      </c>
      <c r="E38" s="14">
        <v>0</v>
      </c>
      <c r="F38" s="14">
        <v>0</v>
      </c>
      <c r="G38" s="15">
        <v>0</v>
      </c>
      <c r="H38" s="14">
        <v>0</v>
      </c>
      <c r="I38" s="14">
        <v>144.4</v>
      </c>
      <c r="J38" s="14">
        <v>144.4</v>
      </c>
      <c r="K38" s="172">
        <f>E38+B38+H38</f>
        <v>5000</v>
      </c>
      <c r="L38" s="173">
        <f>F38+C38+I38</f>
        <v>4061.4</v>
      </c>
      <c r="M38" s="173">
        <f>G38+D38+J38</f>
        <v>3348.8</v>
      </c>
      <c r="N38" s="174"/>
    </row>
    <row r="39" spans="1:14" ht="18.75" customHeight="1">
      <c r="A39" s="175">
        <v>501</v>
      </c>
      <c r="B39" s="16">
        <f aca="true" t="shared" si="11" ref="B39:M39">SUM(B38)</f>
        <v>5000</v>
      </c>
      <c r="C39" s="16">
        <f t="shared" si="11"/>
        <v>3917</v>
      </c>
      <c r="D39" s="16">
        <f t="shared" si="11"/>
        <v>3204.4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>SUM(H38)</f>
        <v>0</v>
      </c>
      <c r="I39" s="16">
        <f>SUM(I38)</f>
        <v>144.4</v>
      </c>
      <c r="J39" s="16">
        <f>SUM(J38)</f>
        <v>144.4</v>
      </c>
      <c r="K39" s="176">
        <f t="shared" si="11"/>
        <v>5000</v>
      </c>
      <c r="L39" s="16">
        <f t="shared" si="11"/>
        <v>4061.4</v>
      </c>
      <c r="M39" s="5">
        <f t="shared" si="11"/>
        <v>3348.8</v>
      </c>
      <c r="N39" s="174"/>
    </row>
    <row r="40" spans="1:13" ht="18.75" customHeight="1">
      <c r="A40" s="85" t="s">
        <v>217</v>
      </c>
      <c r="B40" s="18">
        <v>0</v>
      </c>
      <c r="C40" s="18">
        <v>0</v>
      </c>
      <c r="D40" s="18">
        <v>0</v>
      </c>
      <c r="E40" s="14">
        <v>0</v>
      </c>
      <c r="F40" s="14">
        <v>18</v>
      </c>
      <c r="G40" s="15">
        <v>18</v>
      </c>
      <c r="H40" s="18">
        <v>0</v>
      </c>
      <c r="I40" s="18">
        <v>0</v>
      </c>
      <c r="J40" s="18">
        <v>0</v>
      </c>
      <c r="K40" s="172">
        <f aca="true" t="shared" si="12" ref="K40:M41">E40+B40+H40</f>
        <v>0</v>
      </c>
      <c r="L40" s="173">
        <f t="shared" si="12"/>
        <v>18</v>
      </c>
      <c r="M40" s="173">
        <f t="shared" si="12"/>
        <v>18</v>
      </c>
    </row>
    <row r="41" spans="1:13" ht="18.75" customHeight="1">
      <c r="A41" s="130" t="s">
        <v>404</v>
      </c>
      <c r="B41" s="131">
        <v>0</v>
      </c>
      <c r="C41" s="131">
        <v>601.1</v>
      </c>
      <c r="D41" s="131">
        <v>601.1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72">
        <f t="shared" si="12"/>
        <v>0</v>
      </c>
      <c r="L41" s="173">
        <f t="shared" si="12"/>
        <v>601.1</v>
      </c>
      <c r="M41" s="173">
        <f t="shared" si="12"/>
        <v>601.1</v>
      </c>
    </row>
    <row r="42" spans="1:14" ht="18.75" customHeight="1">
      <c r="A42" s="175">
        <v>502</v>
      </c>
      <c r="B42" s="16">
        <f aca="true" t="shared" si="13" ref="B42:M42">SUM(B40:B41)</f>
        <v>0</v>
      </c>
      <c r="C42" s="16">
        <f t="shared" si="13"/>
        <v>601.1</v>
      </c>
      <c r="D42" s="16">
        <f t="shared" si="13"/>
        <v>601.1</v>
      </c>
      <c r="E42" s="16">
        <f t="shared" si="13"/>
        <v>0</v>
      </c>
      <c r="F42" s="16">
        <f t="shared" si="13"/>
        <v>18</v>
      </c>
      <c r="G42" s="16">
        <f t="shared" si="13"/>
        <v>18</v>
      </c>
      <c r="H42" s="16">
        <f t="shared" si="13"/>
        <v>0</v>
      </c>
      <c r="I42" s="16">
        <f t="shared" si="13"/>
        <v>0</v>
      </c>
      <c r="J42" s="16">
        <f t="shared" si="13"/>
        <v>0</v>
      </c>
      <c r="K42" s="165">
        <f t="shared" si="13"/>
        <v>0</v>
      </c>
      <c r="L42" s="16">
        <f t="shared" si="13"/>
        <v>619.1</v>
      </c>
      <c r="M42" s="17">
        <f t="shared" si="13"/>
        <v>619.1</v>
      </c>
      <c r="N42" s="174"/>
    </row>
    <row r="43" spans="1:13" ht="18.75" customHeight="1">
      <c r="A43" s="171" t="s">
        <v>218</v>
      </c>
      <c r="B43" s="14">
        <v>1350</v>
      </c>
      <c r="C43" s="14">
        <v>1242.7</v>
      </c>
      <c r="D43" s="14">
        <v>863.6</v>
      </c>
      <c r="E43" s="14">
        <v>0</v>
      </c>
      <c r="F43" s="14">
        <v>0</v>
      </c>
      <c r="G43" s="15">
        <v>0</v>
      </c>
      <c r="H43" s="14">
        <v>0</v>
      </c>
      <c r="I43" s="14">
        <v>37.6</v>
      </c>
      <c r="J43" s="14">
        <v>37.6</v>
      </c>
      <c r="K43" s="172">
        <f aca="true" t="shared" si="14" ref="K43:M44">E43+B43+H43</f>
        <v>1350</v>
      </c>
      <c r="L43" s="173">
        <f t="shared" si="14"/>
        <v>1280.3</v>
      </c>
      <c r="M43" s="173">
        <f t="shared" si="14"/>
        <v>901.2</v>
      </c>
    </row>
    <row r="44" spans="1:13" ht="18.75" customHeight="1">
      <c r="A44" s="177" t="s">
        <v>219</v>
      </c>
      <c r="B44" s="14">
        <v>470</v>
      </c>
      <c r="C44" s="14">
        <v>434.9</v>
      </c>
      <c r="D44" s="14">
        <v>299.1</v>
      </c>
      <c r="E44" s="14">
        <v>0</v>
      </c>
      <c r="F44" s="14">
        <v>0</v>
      </c>
      <c r="G44" s="15">
        <v>0</v>
      </c>
      <c r="H44" s="14">
        <v>0</v>
      </c>
      <c r="I44" s="14">
        <v>13</v>
      </c>
      <c r="J44" s="14">
        <v>13</v>
      </c>
      <c r="K44" s="172">
        <f t="shared" si="14"/>
        <v>470</v>
      </c>
      <c r="L44" s="173">
        <f t="shared" si="14"/>
        <v>447.9</v>
      </c>
      <c r="M44" s="173">
        <f t="shared" si="14"/>
        <v>312.1</v>
      </c>
    </row>
    <row r="45" spans="1:14" ht="18.75" customHeight="1">
      <c r="A45" s="178">
        <v>503</v>
      </c>
      <c r="B45" s="16">
        <f>SUM(B43,B44)</f>
        <v>1820</v>
      </c>
      <c r="C45" s="16">
        <f>SUM(C43,C44)</f>
        <v>1677.6</v>
      </c>
      <c r="D45" s="16">
        <f>SUM(D43,D44)</f>
        <v>1162.7</v>
      </c>
      <c r="E45" s="16">
        <f>SUM(E44)</f>
        <v>0</v>
      </c>
      <c r="F45" s="16">
        <f>SUM(F43:F44)</f>
        <v>0</v>
      </c>
      <c r="G45" s="17">
        <f>SUM(G43:G44)</f>
        <v>0</v>
      </c>
      <c r="H45" s="16">
        <f>SUM(H43,H44)</f>
        <v>0</v>
      </c>
      <c r="I45" s="16">
        <f>SUM(I43,I44)</f>
        <v>50.6</v>
      </c>
      <c r="J45" s="16">
        <f>SUM(J43,J44)</f>
        <v>50.6</v>
      </c>
      <c r="K45" s="176">
        <f>SUM(K43:K44)</f>
        <v>1820</v>
      </c>
      <c r="L45" s="16">
        <f>SUM(L43:L44)</f>
        <v>1728.1999999999998</v>
      </c>
      <c r="M45" s="17">
        <f>SUM(M43:M44)</f>
        <v>1213.3000000000002</v>
      </c>
      <c r="N45" s="174"/>
    </row>
    <row r="46" spans="1:13" ht="18.75" customHeight="1">
      <c r="A46" s="150" t="s">
        <v>46</v>
      </c>
      <c r="B46" s="3">
        <v>20</v>
      </c>
      <c r="C46" s="3">
        <v>20</v>
      </c>
      <c r="D46" s="4">
        <v>5.8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72">
        <f>E46+B46+H46</f>
        <v>20</v>
      </c>
      <c r="L46" s="173">
        <f>F46+C46+I46</f>
        <v>20</v>
      </c>
      <c r="M46" s="173">
        <f>G46+D46+J46</f>
        <v>5.8</v>
      </c>
    </row>
    <row r="47" spans="1:14" ht="18.75" customHeight="1">
      <c r="A47" s="164">
        <v>517</v>
      </c>
      <c r="B47" s="8">
        <f aca="true" t="shared" si="15" ref="B47:M47">SUM(B46)</f>
        <v>20</v>
      </c>
      <c r="C47" s="8">
        <f t="shared" si="15"/>
        <v>20</v>
      </c>
      <c r="D47" s="9">
        <f t="shared" si="15"/>
        <v>5.8</v>
      </c>
      <c r="E47" s="9">
        <f t="shared" si="15"/>
        <v>0</v>
      </c>
      <c r="F47" s="9">
        <f t="shared" si="15"/>
        <v>0</v>
      </c>
      <c r="G47" s="9">
        <f t="shared" si="15"/>
        <v>0</v>
      </c>
      <c r="H47" s="8">
        <f>SUM(H46)</f>
        <v>0</v>
      </c>
      <c r="I47" s="8">
        <f>SUM(I46)</f>
        <v>0</v>
      </c>
      <c r="J47" s="9">
        <f>SUM(J46)</f>
        <v>0</v>
      </c>
      <c r="K47" s="176">
        <f>SUM(K46)</f>
        <v>20</v>
      </c>
      <c r="L47" s="16">
        <f t="shared" si="15"/>
        <v>20</v>
      </c>
      <c r="M47" s="17">
        <f t="shared" si="15"/>
        <v>5.8</v>
      </c>
      <c r="N47" s="174"/>
    </row>
    <row r="48" spans="1:14" ht="18.75" customHeight="1">
      <c r="A48" s="179" t="s">
        <v>405</v>
      </c>
      <c r="B48" s="132">
        <v>0</v>
      </c>
      <c r="C48" s="132">
        <v>85</v>
      </c>
      <c r="D48" s="131">
        <v>51.9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72">
        <f>E48+B48+H48</f>
        <v>0</v>
      </c>
      <c r="L48" s="173">
        <f>F48+C48+I48</f>
        <v>85</v>
      </c>
      <c r="M48" s="173">
        <f>G48+D48+J48</f>
        <v>51.9</v>
      </c>
      <c r="N48" s="90"/>
    </row>
    <row r="49" spans="1:14" ht="18.75" customHeight="1">
      <c r="A49" s="178">
        <v>519</v>
      </c>
      <c r="B49" s="8">
        <f aca="true" t="shared" si="16" ref="B49:M49">SUM(B48)</f>
        <v>0</v>
      </c>
      <c r="C49" s="8">
        <f t="shared" si="16"/>
        <v>85</v>
      </c>
      <c r="D49" s="9">
        <f t="shared" si="16"/>
        <v>51.9</v>
      </c>
      <c r="E49" s="9">
        <f t="shared" si="16"/>
        <v>0</v>
      </c>
      <c r="F49" s="9">
        <f t="shared" si="16"/>
        <v>0</v>
      </c>
      <c r="G49" s="9">
        <f t="shared" si="16"/>
        <v>0</v>
      </c>
      <c r="H49" s="8">
        <f t="shared" si="16"/>
        <v>0</v>
      </c>
      <c r="I49" s="8">
        <f t="shared" si="16"/>
        <v>0</v>
      </c>
      <c r="J49" s="9">
        <f t="shared" si="16"/>
        <v>0</v>
      </c>
      <c r="K49" s="176">
        <f t="shared" si="16"/>
        <v>0</v>
      </c>
      <c r="L49" s="16">
        <f t="shared" si="16"/>
        <v>85</v>
      </c>
      <c r="M49" s="17">
        <f t="shared" si="16"/>
        <v>51.9</v>
      </c>
      <c r="N49" s="90"/>
    </row>
    <row r="50" spans="1:13" ht="18.75" customHeight="1">
      <c r="A50" s="180" t="s">
        <v>220</v>
      </c>
      <c r="B50" s="19">
        <v>0</v>
      </c>
      <c r="C50" s="19">
        <v>241.3</v>
      </c>
      <c r="D50" s="20">
        <v>224.5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72">
        <f>E50+B50+H50</f>
        <v>0</v>
      </c>
      <c r="L50" s="173">
        <f>F50+C50+I50</f>
        <v>241.3</v>
      </c>
      <c r="M50" s="173">
        <f>G50+D50+J50</f>
        <v>224.5</v>
      </c>
    </row>
    <row r="51" spans="1:14" ht="18.75" customHeight="1" thickBot="1">
      <c r="A51" s="178">
        <v>549</v>
      </c>
      <c r="B51" s="181">
        <f aca="true" t="shared" si="17" ref="B51:M51">SUM(B50)</f>
        <v>0</v>
      </c>
      <c r="C51" s="181">
        <f t="shared" si="17"/>
        <v>241.3</v>
      </c>
      <c r="D51" s="86">
        <f t="shared" si="17"/>
        <v>224.5</v>
      </c>
      <c r="E51" s="86">
        <f t="shared" si="17"/>
        <v>0</v>
      </c>
      <c r="F51" s="86">
        <f t="shared" si="17"/>
        <v>0</v>
      </c>
      <c r="G51" s="86">
        <f t="shared" si="17"/>
        <v>0</v>
      </c>
      <c r="H51" s="181">
        <f>SUM(H50)</f>
        <v>0</v>
      </c>
      <c r="I51" s="181">
        <f>SUM(I50)</f>
        <v>0</v>
      </c>
      <c r="J51" s="86">
        <f>SUM(J50)</f>
        <v>0</v>
      </c>
      <c r="K51" s="182">
        <f t="shared" si="17"/>
        <v>0</v>
      </c>
      <c r="L51" s="16">
        <f t="shared" si="17"/>
        <v>241.3</v>
      </c>
      <c r="M51" s="17">
        <f t="shared" si="17"/>
        <v>224.5</v>
      </c>
      <c r="N51" s="174"/>
    </row>
    <row r="52" spans="1:13" ht="27" customHeight="1">
      <c r="A52" s="183" t="s">
        <v>20</v>
      </c>
      <c r="B52" s="158">
        <f aca="true" t="shared" si="18" ref="B52:J52">SUM(B39,B45,B42,B47,B51,B49)</f>
        <v>6840</v>
      </c>
      <c r="C52" s="158">
        <f t="shared" si="18"/>
        <v>6542.000000000001</v>
      </c>
      <c r="D52" s="158">
        <f t="shared" si="18"/>
        <v>5250.400000000001</v>
      </c>
      <c r="E52" s="158">
        <f t="shared" si="18"/>
        <v>0</v>
      </c>
      <c r="F52" s="158">
        <f t="shared" si="18"/>
        <v>18</v>
      </c>
      <c r="G52" s="158">
        <f t="shared" si="18"/>
        <v>18</v>
      </c>
      <c r="H52" s="158">
        <f t="shared" si="18"/>
        <v>0</v>
      </c>
      <c r="I52" s="158">
        <f t="shared" si="18"/>
        <v>195</v>
      </c>
      <c r="J52" s="158">
        <f t="shared" si="18"/>
        <v>195</v>
      </c>
      <c r="K52" s="185">
        <f>K45+K42+K39+K47+K51+K49</f>
        <v>6840</v>
      </c>
      <c r="L52" s="159">
        <f>L45+L42+L39+L47+L51+L49</f>
        <v>6755</v>
      </c>
      <c r="M52" s="158">
        <f>M45+M42+M39+M47+M51+M49</f>
        <v>5463.400000000001</v>
      </c>
    </row>
    <row r="53" spans="1:13" ht="26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</sheetData>
  <sheetProtection password="CF7A" sheet="1"/>
  <mergeCells count="18">
    <mergeCell ref="B3:D3"/>
    <mergeCell ref="K35:M36"/>
    <mergeCell ref="E9:G10"/>
    <mergeCell ref="A35:A37"/>
    <mergeCell ref="B35:D35"/>
    <mergeCell ref="E35:G35"/>
    <mergeCell ref="H35:J35"/>
    <mergeCell ref="H36:J36"/>
    <mergeCell ref="A1:K1"/>
    <mergeCell ref="L1:M1"/>
    <mergeCell ref="E36:G36"/>
    <mergeCell ref="B36:D36"/>
    <mergeCell ref="B10:D10"/>
    <mergeCell ref="A9:A11"/>
    <mergeCell ref="B9:D9"/>
    <mergeCell ref="A2:A4"/>
    <mergeCell ref="B2:D2"/>
    <mergeCell ref="E2:G3"/>
  </mergeCells>
  <printOptions horizontalCentered="1"/>
  <pageMargins left="0.1968503937007874" right="0.31496062992125984" top="0.5118110236220472" bottom="0.1968503937007874" header="0.5118110236220472" footer="0.2362204724409449"/>
  <pageSetup horizontalDpi="600" verticalDpi="600" orientation="portrait" paperSize="9" scale="70" r:id="rId1"/>
  <headerFooter alignWithMargins="0">
    <oddFooter>&amp;L&amp;"Times New Roman,Obyčejné"&amp;8Rozbor za rok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33" customHeight="1"/>
  <cols>
    <col min="1" max="1" width="32.25390625" style="143" customWidth="1"/>
    <col min="2" max="9" width="9.125" style="143" customWidth="1"/>
    <col min="10" max="10" width="9.625" style="143" customWidth="1"/>
    <col min="11" max="16384" width="9.125" style="143" customWidth="1"/>
  </cols>
  <sheetData>
    <row r="1" spans="1:11" ht="33" customHeight="1">
      <c r="A1" s="947" t="s">
        <v>403</v>
      </c>
      <c r="B1" s="948"/>
      <c r="C1" s="948"/>
      <c r="D1" s="948"/>
      <c r="E1" s="948"/>
      <c r="F1" s="948"/>
      <c r="G1" s="948"/>
      <c r="H1" s="948"/>
      <c r="I1" s="949" t="s">
        <v>468</v>
      </c>
      <c r="J1" s="948"/>
      <c r="K1" s="142"/>
    </row>
    <row r="2" spans="1:10" ht="33" customHeight="1">
      <c r="A2" s="776" t="s">
        <v>368</v>
      </c>
      <c r="B2" s="772" t="s">
        <v>142</v>
      </c>
      <c r="C2" s="779"/>
      <c r="D2" s="779"/>
      <c r="E2" s="772" t="s">
        <v>42</v>
      </c>
      <c r="F2" s="779"/>
      <c r="G2" s="779"/>
      <c r="H2" s="766" t="s">
        <v>4</v>
      </c>
      <c r="I2" s="953"/>
      <c r="J2" s="954"/>
    </row>
    <row r="3" spans="1:10" ht="33" customHeight="1">
      <c r="A3" s="777"/>
      <c r="B3" s="774" t="s">
        <v>408</v>
      </c>
      <c r="C3" s="859"/>
      <c r="D3" s="867"/>
      <c r="E3" s="859" t="s">
        <v>409</v>
      </c>
      <c r="F3" s="779"/>
      <c r="G3" s="779"/>
      <c r="H3" s="955"/>
      <c r="I3" s="956"/>
      <c r="J3" s="957"/>
    </row>
    <row r="4" spans="1:10" ht="33" customHeight="1">
      <c r="A4" s="778"/>
      <c r="B4" s="13" t="s">
        <v>5</v>
      </c>
      <c r="C4" s="13" t="s">
        <v>6</v>
      </c>
      <c r="D4" s="137" t="s">
        <v>0</v>
      </c>
      <c r="E4" s="13" t="s">
        <v>5</v>
      </c>
      <c r="F4" s="13" t="s">
        <v>6</v>
      </c>
      <c r="G4" s="137" t="s">
        <v>0</v>
      </c>
      <c r="H4" s="147" t="s">
        <v>5</v>
      </c>
      <c r="I4" s="148" t="s">
        <v>6</v>
      </c>
      <c r="J4" s="149" t="s">
        <v>0</v>
      </c>
    </row>
    <row r="5" spans="1:10" ht="33" customHeight="1">
      <c r="A5" s="201" t="s">
        <v>349</v>
      </c>
      <c r="B5" s="115">
        <v>0</v>
      </c>
      <c r="C5" s="115">
        <v>0</v>
      </c>
      <c r="D5" s="115">
        <v>0</v>
      </c>
      <c r="E5" s="115"/>
      <c r="F5" s="115"/>
      <c r="G5" s="115"/>
      <c r="H5" s="389">
        <f>SUM(E5,B5)</f>
        <v>0</v>
      </c>
      <c r="I5" s="390">
        <f>SUM(F5,C5)</f>
        <v>0</v>
      </c>
      <c r="J5" s="390">
        <f>SUM(G5,D5)</f>
        <v>0</v>
      </c>
    </row>
    <row r="6" spans="1:10" ht="33" customHeight="1">
      <c r="A6" s="391">
        <v>513</v>
      </c>
      <c r="B6" s="116">
        <f aca="true" t="shared" si="0" ref="B6:J6">SUM(B5)</f>
        <v>0</v>
      </c>
      <c r="C6" s="116">
        <f t="shared" si="0"/>
        <v>0</v>
      </c>
      <c r="D6" s="117">
        <f t="shared" si="0"/>
        <v>0</v>
      </c>
      <c r="E6" s="116">
        <f t="shared" si="0"/>
        <v>0</v>
      </c>
      <c r="F6" s="116">
        <f t="shared" si="0"/>
        <v>0</v>
      </c>
      <c r="G6" s="118">
        <f t="shared" si="0"/>
        <v>0</v>
      </c>
      <c r="H6" s="392">
        <f t="shared" si="0"/>
        <v>0</v>
      </c>
      <c r="I6" s="393">
        <f t="shared" si="0"/>
        <v>0</v>
      </c>
      <c r="J6" s="393">
        <f t="shared" si="0"/>
        <v>0</v>
      </c>
    </row>
    <row r="7" spans="1:10" ht="33" customHeight="1">
      <c r="A7" s="201" t="s">
        <v>236</v>
      </c>
      <c r="B7" s="115"/>
      <c r="C7" s="115"/>
      <c r="D7" s="119">
        <v>0</v>
      </c>
      <c r="E7" s="115">
        <v>120</v>
      </c>
      <c r="F7" s="115">
        <v>100</v>
      </c>
      <c r="G7" s="115">
        <v>99.9</v>
      </c>
      <c r="H7" s="389">
        <f>SUM(E7,B7)</f>
        <v>120</v>
      </c>
      <c r="I7" s="394">
        <f>SUM(F7,C7)</f>
        <v>100</v>
      </c>
      <c r="J7" s="390">
        <f>SUM(G7,D7)</f>
        <v>99.9</v>
      </c>
    </row>
    <row r="8" spans="1:10" ht="33" customHeight="1">
      <c r="A8" s="391">
        <v>516</v>
      </c>
      <c r="B8" s="116">
        <f aca="true" t="shared" si="1" ref="B8:J8">SUM(B7)</f>
        <v>0</v>
      </c>
      <c r="C8" s="116">
        <f t="shared" si="1"/>
        <v>0</v>
      </c>
      <c r="D8" s="116">
        <f t="shared" si="1"/>
        <v>0</v>
      </c>
      <c r="E8" s="116">
        <f t="shared" si="1"/>
        <v>120</v>
      </c>
      <c r="F8" s="116">
        <f t="shared" si="1"/>
        <v>100</v>
      </c>
      <c r="G8" s="120">
        <f t="shared" si="1"/>
        <v>99.9</v>
      </c>
      <c r="H8" s="392">
        <f t="shared" si="1"/>
        <v>120</v>
      </c>
      <c r="I8" s="393">
        <f t="shared" si="1"/>
        <v>100</v>
      </c>
      <c r="J8" s="393">
        <f t="shared" si="1"/>
        <v>99.9</v>
      </c>
    </row>
    <row r="9" spans="1:10" ht="33" customHeight="1">
      <c r="A9" s="150" t="s">
        <v>33</v>
      </c>
      <c r="B9" s="115">
        <v>450</v>
      </c>
      <c r="C9" s="115">
        <v>353.7</v>
      </c>
      <c r="D9" s="115">
        <v>207.8</v>
      </c>
      <c r="E9" s="115">
        <v>900</v>
      </c>
      <c r="F9" s="115">
        <v>160</v>
      </c>
      <c r="G9" s="115">
        <v>145.9</v>
      </c>
      <c r="H9" s="389">
        <f>SUM(E9,B9)</f>
        <v>1350</v>
      </c>
      <c r="I9" s="390">
        <f>SUM(F9,C9)</f>
        <v>513.7</v>
      </c>
      <c r="J9" s="390">
        <f>SUM(G9,D9)</f>
        <v>353.70000000000005</v>
      </c>
    </row>
    <row r="10" spans="1:10" ht="33" customHeight="1">
      <c r="A10" s="154">
        <v>517</v>
      </c>
      <c r="B10" s="116">
        <f aca="true" t="shared" si="2" ref="B10:J10">SUM(B9)</f>
        <v>450</v>
      </c>
      <c r="C10" s="116">
        <f t="shared" si="2"/>
        <v>353.7</v>
      </c>
      <c r="D10" s="117">
        <f t="shared" si="2"/>
        <v>207.8</v>
      </c>
      <c r="E10" s="116">
        <f t="shared" si="2"/>
        <v>900</v>
      </c>
      <c r="F10" s="116">
        <f t="shared" si="2"/>
        <v>160</v>
      </c>
      <c r="G10" s="117">
        <f t="shared" si="2"/>
        <v>145.9</v>
      </c>
      <c r="H10" s="395">
        <f>SUM(H9)</f>
        <v>1350</v>
      </c>
      <c r="I10" s="393">
        <f t="shared" si="2"/>
        <v>513.7</v>
      </c>
      <c r="J10" s="393">
        <f t="shared" si="2"/>
        <v>353.70000000000005</v>
      </c>
    </row>
    <row r="11" spans="1:10" ht="33" customHeight="1">
      <c r="A11" s="179" t="s">
        <v>135</v>
      </c>
      <c r="B11" s="115">
        <v>0</v>
      </c>
      <c r="C11" s="115">
        <v>96.3</v>
      </c>
      <c r="D11" s="119">
        <v>96.3</v>
      </c>
      <c r="E11" s="115">
        <v>700</v>
      </c>
      <c r="F11" s="115">
        <v>1200</v>
      </c>
      <c r="G11" s="121">
        <v>1195.8</v>
      </c>
      <c r="H11" s="389">
        <f aca="true" t="shared" si="3" ref="H11:J12">SUM(E11,B11)</f>
        <v>700</v>
      </c>
      <c r="I11" s="390">
        <f t="shared" si="3"/>
        <v>1296.3</v>
      </c>
      <c r="J11" s="390">
        <f t="shared" si="3"/>
        <v>1292.1</v>
      </c>
    </row>
    <row r="12" spans="1:10" ht="33" customHeight="1">
      <c r="A12" s="179" t="s">
        <v>348</v>
      </c>
      <c r="B12" s="115">
        <v>0</v>
      </c>
      <c r="C12" s="115">
        <v>0</v>
      </c>
      <c r="D12" s="115">
        <v>0</v>
      </c>
      <c r="E12" s="115">
        <v>120</v>
      </c>
      <c r="F12" s="115">
        <v>0</v>
      </c>
      <c r="G12" s="115">
        <v>0</v>
      </c>
      <c r="H12" s="389">
        <f t="shared" si="3"/>
        <v>120</v>
      </c>
      <c r="I12" s="390">
        <f t="shared" si="3"/>
        <v>0</v>
      </c>
      <c r="J12" s="390">
        <f t="shared" si="3"/>
        <v>0</v>
      </c>
    </row>
    <row r="13" spans="1:10" ht="33" customHeight="1" thickBot="1">
      <c r="A13" s="396">
        <v>612</v>
      </c>
      <c r="B13" s="116">
        <f aca="true" t="shared" si="4" ref="B13:J13">SUM(B11:B12)</f>
        <v>0</v>
      </c>
      <c r="C13" s="116">
        <f t="shared" si="4"/>
        <v>96.3</v>
      </c>
      <c r="D13" s="116">
        <f t="shared" si="4"/>
        <v>96.3</v>
      </c>
      <c r="E13" s="116">
        <f t="shared" si="4"/>
        <v>820</v>
      </c>
      <c r="F13" s="116">
        <f t="shared" si="4"/>
        <v>1200</v>
      </c>
      <c r="G13" s="116">
        <f t="shared" si="4"/>
        <v>1195.8</v>
      </c>
      <c r="H13" s="397">
        <f t="shared" si="4"/>
        <v>820</v>
      </c>
      <c r="I13" s="398">
        <f t="shared" si="4"/>
        <v>1296.3</v>
      </c>
      <c r="J13" s="399">
        <f t="shared" si="4"/>
        <v>1292.1</v>
      </c>
    </row>
    <row r="14" spans="1:10" ht="33" customHeight="1">
      <c r="A14" s="157" t="s">
        <v>20</v>
      </c>
      <c r="B14" s="400">
        <f>SUM(B10,B8,B13,B6)</f>
        <v>450</v>
      </c>
      <c r="C14" s="400">
        <f aca="true" t="shared" si="5" ref="C14:J14">SUM(C10,C8,C13,C6)</f>
        <v>450</v>
      </c>
      <c r="D14" s="400">
        <f t="shared" si="5"/>
        <v>304.1</v>
      </c>
      <c r="E14" s="400">
        <f t="shared" si="5"/>
        <v>1840</v>
      </c>
      <c r="F14" s="400">
        <f t="shared" si="5"/>
        <v>1460</v>
      </c>
      <c r="G14" s="401">
        <f t="shared" si="5"/>
        <v>1441.6</v>
      </c>
      <c r="H14" s="402">
        <f t="shared" si="5"/>
        <v>2290</v>
      </c>
      <c r="I14" s="400">
        <f t="shared" si="5"/>
        <v>1910</v>
      </c>
      <c r="J14" s="400">
        <f t="shared" si="5"/>
        <v>1745.6999999999998</v>
      </c>
    </row>
    <row r="15" ht="22.5" customHeight="1"/>
    <row r="16" spans="1:10" ht="33" customHeight="1">
      <c r="A16" s="776" t="s">
        <v>350</v>
      </c>
      <c r="B16" s="772" t="s">
        <v>351</v>
      </c>
      <c r="C16" s="773"/>
      <c r="D16" s="868"/>
      <c r="E16" s="773" t="s">
        <v>333</v>
      </c>
      <c r="F16" s="773"/>
      <c r="G16" s="853"/>
      <c r="H16" s="766" t="s">
        <v>4</v>
      </c>
      <c r="I16" s="854"/>
      <c r="J16" s="855"/>
    </row>
    <row r="17" spans="1:10" ht="33" customHeight="1">
      <c r="A17" s="851"/>
      <c r="B17" s="950" t="s">
        <v>347</v>
      </c>
      <c r="C17" s="951"/>
      <c r="D17" s="952"/>
      <c r="E17" s="958" t="s">
        <v>410</v>
      </c>
      <c r="F17" s="959"/>
      <c r="G17" s="960"/>
      <c r="H17" s="856"/>
      <c r="I17" s="857"/>
      <c r="J17" s="858"/>
    </row>
    <row r="18" spans="1:10" ht="33" customHeight="1">
      <c r="A18" s="852"/>
      <c r="B18" s="13" t="s">
        <v>5</v>
      </c>
      <c r="C18" s="13" t="s">
        <v>6</v>
      </c>
      <c r="D18" s="137" t="s">
        <v>0</v>
      </c>
      <c r="E18" s="13" t="s">
        <v>5</v>
      </c>
      <c r="F18" s="13" t="s">
        <v>6</v>
      </c>
      <c r="G18" s="137" t="s">
        <v>0</v>
      </c>
      <c r="H18" s="147" t="s">
        <v>5</v>
      </c>
      <c r="I18" s="148" t="s">
        <v>6</v>
      </c>
      <c r="J18" s="149" t="s">
        <v>0</v>
      </c>
    </row>
    <row r="19" spans="1:10" ht="33" customHeight="1">
      <c r="A19" s="201" t="s">
        <v>349</v>
      </c>
      <c r="B19" s="10">
        <v>30</v>
      </c>
      <c r="C19" s="10">
        <v>15</v>
      </c>
      <c r="D19" s="23">
        <v>0</v>
      </c>
      <c r="E19" s="115">
        <v>0</v>
      </c>
      <c r="F19" s="115">
        <v>0</v>
      </c>
      <c r="G19" s="115">
        <v>0</v>
      </c>
      <c r="H19" s="151">
        <f aca="true" t="shared" si="6" ref="H19:J20">B19+E19</f>
        <v>30</v>
      </c>
      <c r="I19" s="152">
        <f t="shared" si="6"/>
        <v>15</v>
      </c>
      <c r="J19" s="152">
        <f t="shared" si="6"/>
        <v>0</v>
      </c>
    </row>
    <row r="20" spans="1:10" ht="33" customHeight="1">
      <c r="A20" s="201" t="s">
        <v>28</v>
      </c>
      <c r="B20" s="10">
        <v>30</v>
      </c>
      <c r="C20" s="10">
        <v>30</v>
      </c>
      <c r="D20" s="23">
        <v>0</v>
      </c>
      <c r="E20" s="115">
        <v>0</v>
      </c>
      <c r="F20" s="115">
        <v>0</v>
      </c>
      <c r="G20" s="115">
        <v>0</v>
      </c>
      <c r="H20" s="151">
        <f t="shared" si="6"/>
        <v>30</v>
      </c>
      <c r="I20" s="152">
        <f t="shared" si="6"/>
        <v>30</v>
      </c>
      <c r="J20" s="152">
        <f t="shared" si="6"/>
        <v>0</v>
      </c>
    </row>
    <row r="21" spans="1:10" ht="33" customHeight="1">
      <c r="A21" s="391">
        <v>513</v>
      </c>
      <c r="B21" s="91">
        <f aca="true" t="shared" si="7" ref="B21:J21">SUM(B19:B20)</f>
        <v>60</v>
      </c>
      <c r="C21" s="91">
        <f t="shared" si="7"/>
        <v>45</v>
      </c>
      <c r="D21" s="92">
        <f t="shared" si="7"/>
        <v>0</v>
      </c>
      <c r="E21" s="91">
        <f t="shared" si="7"/>
        <v>0</v>
      </c>
      <c r="F21" s="91">
        <f t="shared" si="7"/>
        <v>0</v>
      </c>
      <c r="G21" s="92">
        <f t="shared" si="7"/>
        <v>0</v>
      </c>
      <c r="H21" s="403">
        <f t="shared" si="7"/>
        <v>60</v>
      </c>
      <c r="I21" s="91">
        <f t="shared" si="7"/>
        <v>45</v>
      </c>
      <c r="J21" s="91">
        <f t="shared" si="7"/>
        <v>0</v>
      </c>
    </row>
    <row r="22" spans="1:10" ht="33" customHeight="1">
      <c r="A22" s="201" t="s">
        <v>236</v>
      </c>
      <c r="B22" s="10">
        <v>60</v>
      </c>
      <c r="C22" s="10">
        <v>108</v>
      </c>
      <c r="D22" s="23">
        <v>99</v>
      </c>
      <c r="E22" s="10"/>
      <c r="F22" s="10"/>
      <c r="G22" s="23"/>
      <c r="H22" s="151">
        <f>B22+E22</f>
        <v>60</v>
      </c>
      <c r="I22" s="152">
        <f>C22+F22</f>
        <v>108</v>
      </c>
      <c r="J22" s="152">
        <f>D22+G22</f>
        <v>99</v>
      </c>
    </row>
    <row r="23" spans="1:10" ht="33" customHeight="1">
      <c r="A23" s="391">
        <v>516</v>
      </c>
      <c r="B23" s="91">
        <f aca="true" t="shared" si="8" ref="B23:J23">SUM(B22)</f>
        <v>60</v>
      </c>
      <c r="C23" s="91">
        <f t="shared" si="8"/>
        <v>108</v>
      </c>
      <c r="D23" s="92">
        <f t="shared" si="8"/>
        <v>99</v>
      </c>
      <c r="E23" s="91">
        <f t="shared" si="8"/>
        <v>0</v>
      </c>
      <c r="F23" s="91">
        <f t="shared" si="8"/>
        <v>0</v>
      </c>
      <c r="G23" s="92">
        <f t="shared" si="8"/>
        <v>0</v>
      </c>
      <c r="H23" s="404">
        <f t="shared" si="8"/>
        <v>60</v>
      </c>
      <c r="I23" s="91">
        <f t="shared" si="8"/>
        <v>108</v>
      </c>
      <c r="J23" s="91">
        <f t="shared" si="8"/>
        <v>99</v>
      </c>
    </row>
    <row r="24" spans="1:10" ht="33" customHeight="1">
      <c r="A24" s="368" t="s">
        <v>384</v>
      </c>
      <c r="B24" s="115">
        <v>0</v>
      </c>
      <c r="C24" s="115">
        <v>0</v>
      </c>
      <c r="D24" s="115">
        <v>0</v>
      </c>
      <c r="E24" s="405">
        <v>0</v>
      </c>
      <c r="F24" s="405">
        <v>30</v>
      </c>
      <c r="G24" s="406">
        <v>30</v>
      </c>
      <c r="H24" s="151">
        <f>B24+E24</f>
        <v>0</v>
      </c>
      <c r="I24" s="152">
        <f>C24+F24</f>
        <v>30</v>
      </c>
      <c r="J24" s="152">
        <f>D24+G24</f>
        <v>30</v>
      </c>
    </row>
    <row r="25" spans="1:10" ht="33" customHeight="1" thickBot="1">
      <c r="A25" s="391">
        <v>522</v>
      </c>
      <c r="B25" s="91">
        <f aca="true" t="shared" si="9" ref="B25:J25">SUM(B24)</f>
        <v>0</v>
      </c>
      <c r="C25" s="91">
        <f t="shared" si="9"/>
        <v>0</v>
      </c>
      <c r="D25" s="92">
        <f t="shared" si="9"/>
        <v>0</v>
      </c>
      <c r="E25" s="91">
        <f t="shared" si="9"/>
        <v>0</v>
      </c>
      <c r="F25" s="91">
        <f t="shared" si="9"/>
        <v>30</v>
      </c>
      <c r="G25" s="92">
        <f t="shared" si="9"/>
        <v>30</v>
      </c>
      <c r="H25" s="407">
        <f t="shared" si="9"/>
        <v>0</v>
      </c>
      <c r="I25" s="91">
        <f t="shared" si="9"/>
        <v>30</v>
      </c>
      <c r="J25" s="91">
        <f t="shared" si="9"/>
        <v>30</v>
      </c>
    </row>
    <row r="26" spans="1:10" ht="33" customHeight="1">
      <c r="A26" s="157" t="s">
        <v>20</v>
      </c>
      <c r="B26" s="158">
        <f aca="true" t="shared" si="10" ref="B26:G26">SUM(B21+B23)</f>
        <v>120</v>
      </c>
      <c r="C26" s="158">
        <f t="shared" si="10"/>
        <v>153</v>
      </c>
      <c r="D26" s="159">
        <f t="shared" si="10"/>
        <v>99</v>
      </c>
      <c r="E26" s="158">
        <f t="shared" si="10"/>
        <v>0</v>
      </c>
      <c r="F26" s="158">
        <f t="shared" si="10"/>
        <v>0</v>
      </c>
      <c r="G26" s="159">
        <f t="shared" si="10"/>
        <v>0</v>
      </c>
      <c r="H26" s="160">
        <f>SUM(H21+H23+H25)</f>
        <v>120</v>
      </c>
      <c r="I26" s="158">
        <f>SUM(I21+I23+I25)</f>
        <v>183</v>
      </c>
      <c r="J26" s="158">
        <f>SUM(J21+J23+J25)</f>
        <v>129</v>
      </c>
    </row>
  </sheetData>
  <sheetProtection password="CF7A" sheet="1"/>
  <mergeCells count="14">
    <mergeCell ref="H16:J17"/>
    <mergeCell ref="E16:G16"/>
    <mergeCell ref="E17:G17"/>
    <mergeCell ref="A16:A18"/>
    <mergeCell ref="B16:D16"/>
    <mergeCell ref="B17:D17"/>
    <mergeCell ref="A1:H1"/>
    <mergeCell ref="I1:J1"/>
    <mergeCell ref="A2:A4"/>
    <mergeCell ref="B2:D2"/>
    <mergeCell ref="E2:G2"/>
    <mergeCell ref="H2:J3"/>
    <mergeCell ref="B3:D3"/>
    <mergeCell ref="E3:G3"/>
  </mergeCells>
  <printOptions horizontalCentered="1"/>
  <pageMargins left="0.18" right="0.23" top="0.37" bottom="0.8" header="0.33" footer="0.5118110236220472"/>
  <pageSetup horizontalDpi="600" verticalDpi="600" orientation="portrait" paperSize="9" scale="85" r:id="rId1"/>
  <headerFooter alignWithMargins="0">
    <oddFooter>&amp;LRozbor za rok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ObÚ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jericho</dc:creator>
  <cp:keywords/>
  <dc:description/>
  <cp:lastModifiedBy> </cp:lastModifiedBy>
  <cp:lastPrinted>2009-04-08T11:32:21Z</cp:lastPrinted>
  <dcterms:created xsi:type="dcterms:W3CDTF">2000-01-19T12:05:13Z</dcterms:created>
  <dcterms:modified xsi:type="dcterms:W3CDTF">2010-05-10T10:17:10Z</dcterms:modified>
  <cp:category/>
  <cp:version/>
  <cp:contentType/>
  <cp:contentStatus/>
</cp:coreProperties>
</file>