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06" windowWidth="15480" windowHeight="11640" tabRatio="648" activeTab="0"/>
  </bookViews>
  <sheets>
    <sheet name="kap 0100,0127" sheetId="1" r:id="rId1"/>
    <sheet name="kap. 0202, 0205" sheetId="2" r:id="rId2"/>
    <sheet name="kap. 0302" sheetId="3" r:id="rId3"/>
    <sheet name="kap.0400" sheetId="4" r:id="rId4"/>
    <sheet name="kap.0400,0420,0421" sheetId="5" r:id="rId5"/>
    <sheet name="kap.05 (1)" sheetId="6" r:id="rId6"/>
    <sheet name="kap.05 zdrav." sheetId="7" r:id="rId7"/>
    <sheet name="kap.0505,0519,0520,0521" sheetId="8" r:id="rId8"/>
    <sheet name="kap. 0513, 0525" sheetId="9" r:id="rId9"/>
    <sheet name="kap.0604" sheetId="10" r:id="rId10"/>
    <sheet name="kap.0608,0621,0625" sheetId="11" r:id="rId11"/>
    <sheet name="kap.0725" sheetId="12" r:id="rId12"/>
    <sheet name="kap.0413,0613,0813" sheetId="13" r:id="rId13"/>
    <sheet name="kap.0801,0811,0821,0827" sheetId="14" r:id="rId14"/>
    <sheet name="kap 0912" sheetId="15" r:id="rId15"/>
    <sheet name="kap. 0900,0901,0920" sheetId="16" r:id="rId16"/>
    <sheet name="kap 0924,0921" sheetId="17" r:id="rId17"/>
    <sheet name="kap 0925,0926" sheetId="18" r:id="rId18"/>
    <sheet name="kap.1000,1012" sheetId="19" r:id="rId19"/>
  </sheets>
  <definedNames>
    <definedName name="_xlnm.Print_Area" localSheetId="0">'kap 0100,0127'!$A$1:$J$29</definedName>
    <definedName name="_xlnm.Print_Area" localSheetId="14">'kap 0912'!$A$1:$G$46</definedName>
    <definedName name="_xlnm.Print_Area" localSheetId="16">'kap 0924,0921'!$A$1:$G$31</definedName>
    <definedName name="_xlnm.Print_Area" localSheetId="17">'kap 0925,0926'!$A$1:$G$34</definedName>
    <definedName name="_xlnm.Print_Area" localSheetId="2">'kap. 0302'!$A$1:$J$11</definedName>
    <definedName name="_xlnm.Print_Area" localSheetId="8">'kap. 0513, 0525'!$A$1:$J$32</definedName>
    <definedName name="_xlnm.Print_Area" localSheetId="15">'kap. 0900,0901,0920'!$A$1:$J$54</definedName>
    <definedName name="_xlnm.Print_Area" localSheetId="4">'kap.0400,0420,0421'!$A$1:$J$43</definedName>
    <definedName name="_xlnm.Print_Area" localSheetId="12">'kap.0413,0613,0813'!$A$1:$M$40</definedName>
    <definedName name="_xlnm.Print_Area" localSheetId="5">'kap.05 (1)'!$A$1:$V$155</definedName>
    <definedName name="_xlnm.Print_Area" localSheetId="7">'kap.0505,0519,0520,0521'!$A$1:$J$55</definedName>
    <definedName name="_xlnm.Print_Area" localSheetId="9">'kap.0604'!$A$1:$AE$38</definedName>
    <definedName name="_xlnm.Print_Area" localSheetId="10">'kap.0608,0621,0625'!$A$1:$V$55</definedName>
    <definedName name="_xlnm.Print_Area" localSheetId="13">'kap.0801,0811,0821,0827'!$A$1:$J$31</definedName>
    <definedName name="_xlnm.Print_Area" localSheetId="18">'kap.1000,1012'!$A$1:$M$22</definedName>
  </definedNames>
  <calcPr fullCalcOnLoad="1"/>
</workbook>
</file>

<file path=xl/comments16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<sst xmlns="http://schemas.openxmlformats.org/spreadsheetml/2006/main" count="1210" uniqueCount="458">
  <si>
    <t>Skut.</t>
  </si>
  <si>
    <t>Pohřebnictví</t>
  </si>
  <si>
    <t>Bytové hospodářství</t>
  </si>
  <si>
    <t>§ 3635</t>
  </si>
  <si>
    <t xml:space="preserve">Ú H R N </t>
  </si>
  <si>
    <t>SR</t>
  </si>
  <si>
    <t>UR</t>
  </si>
  <si>
    <t>5136-Knihy</t>
  </si>
  <si>
    <t>5169-Nákup služeb</t>
  </si>
  <si>
    <t>VÝDAJE  CELKEM</t>
  </si>
  <si>
    <t>§ 3723</t>
  </si>
  <si>
    <t>§ 3724</t>
  </si>
  <si>
    <t>§ 3729</t>
  </si>
  <si>
    <t>§ 3749</t>
  </si>
  <si>
    <t>Zneškod. nebezp. odpadu</t>
  </si>
  <si>
    <t>Ost. nákl.  s  odp.</t>
  </si>
  <si>
    <t>5139-Nákup mat.</t>
  </si>
  <si>
    <t>Výdaje celkem</t>
  </si>
  <si>
    <t>ÚHRN</t>
  </si>
  <si>
    <t>5164 - Nájemné</t>
  </si>
  <si>
    <t>Doprava</t>
  </si>
  <si>
    <t>VÝDAJE CELKEM</t>
  </si>
  <si>
    <t>§ 3111</t>
  </si>
  <si>
    <t>§ 3113</t>
  </si>
  <si>
    <t>Ú H R N</t>
  </si>
  <si>
    <t>Mateřské školy</t>
  </si>
  <si>
    <t>Základní školy</t>
  </si>
  <si>
    <t xml:space="preserve">SR </t>
  </si>
  <si>
    <t>5137 - Drobný hmotný majetek</t>
  </si>
  <si>
    <t>5139 - Nákup materiálu</t>
  </si>
  <si>
    <t>5162 - Služby telekomunikací</t>
  </si>
  <si>
    <t>5166 - Právní služby</t>
  </si>
  <si>
    <t>5167 - Sl. školení a vzdělávání</t>
  </si>
  <si>
    <t>5169 - Nákup služeb</t>
  </si>
  <si>
    <t>5171 - Opravy a udržování</t>
  </si>
  <si>
    <t>5172 - Programové vybavení</t>
  </si>
  <si>
    <t>5173 - Cestovné tuzem. a zahr.</t>
  </si>
  <si>
    <t>6125 - Výpočetní technika</t>
  </si>
  <si>
    <t>§ 3513</t>
  </si>
  <si>
    <t>§ 3541</t>
  </si>
  <si>
    <t>§ 3523</t>
  </si>
  <si>
    <t xml:space="preserve"> LSPP</t>
  </si>
  <si>
    <t>5173-Cestovné</t>
  </si>
  <si>
    <t>§ 3539</t>
  </si>
  <si>
    <t xml:space="preserve"> Jesle</t>
  </si>
  <si>
    <t>VÝDAJE   CELKEM</t>
  </si>
  <si>
    <t>§ 4319</t>
  </si>
  <si>
    <t>5173 - Cestovné</t>
  </si>
  <si>
    <t>5175 - Pohoštění</t>
  </si>
  <si>
    <t>§ 4329</t>
  </si>
  <si>
    <t>§ 4349</t>
  </si>
  <si>
    <t>§ 3319</t>
  </si>
  <si>
    <t>§ 3321</t>
  </si>
  <si>
    <t>§ 3322</t>
  </si>
  <si>
    <t>§ 3349</t>
  </si>
  <si>
    <t>§ 3392</t>
  </si>
  <si>
    <t>§ 3399</t>
  </si>
  <si>
    <t>Zájmová činnost</t>
  </si>
  <si>
    <t>§ 5311</t>
  </si>
  <si>
    <t>§ 6112</t>
  </si>
  <si>
    <t>5161 - Služby pošt</t>
  </si>
  <si>
    <t>Činnost místní správy</t>
  </si>
  <si>
    <t>§ 6320</t>
  </si>
  <si>
    <t>§ 6399</t>
  </si>
  <si>
    <t>§  6409</t>
  </si>
  <si>
    <t xml:space="preserve"> Protidrogová politika</t>
  </si>
  <si>
    <t xml:space="preserve"> Nemocnice Třebotov</t>
  </si>
  <si>
    <t>Záležitosti kultury</t>
  </si>
  <si>
    <t>Ochrana památek MČ</t>
  </si>
  <si>
    <t>Obnova kult. památek</t>
  </si>
  <si>
    <t>§ 3745</t>
  </si>
  <si>
    <t>§ 3745/5</t>
  </si>
  <si>
    <t>Veřejná zeleň</t>
  </si>
  <si>
    <t>Péče o vzhled obcí</t>
  </si>
  <si>
    <t>5032-Zdravotní pojištění</t>
  </si>
  <si>
    <t>Nebytové hospodářství</t>
  </si>
  <si>
    <t>5492-Dary obyvatelstvu</t>
  </si>
  <si>
    <t>§ 4181</t>
  </si>
  <si>
    <t>§ 4182</t>
  </si>
  <si>
    <t>§ 4183</t>
  </si>
  <si>
    <t>§ 4186</t>
  </si>
  <si>
    <t>Soc.péče zdr.postiženým</t>
  </si>
  <si>
    <t>Soc.péče ostat.skup.ob.</t>
  </si>
  <si>
    <t>Místní správa</t>
  </si>
  <si>
    <t>Zastupitelstva obcí</t>
  </si>
  <si>
    <t>Územní rozhodování</t>
  </si>
  <si>
    <t>5175-Pohoštění</t>
  </si>
  <si>
    <t>5175 - Pohoštění a dary</t>
  </si>
  <si>
    <t>§ 3699</t>
  </si>
  <si>
    <t>Ost.zálež.bydlení,kom.služeb</t>
  </si>
  <si>
    <t>6130 - Pozemky</t>
  </si>
  <si>
    <t>6121-Budovy, stavby</t>
  </si>
  <si>
    <t>5194-Věcné dary</t>
  </si>
  <si>
    <t>kapitola 06 Kultura          podkapitola 0604 Kultura</t>
  </si>
  <si>
    <t>kapitola 06 Kultura podkapitola 0608 Občansko správní činnost</t>
  </si>
  <si>
    <t>Odbor občansko správní</t>
  </si>
  <si>
    <t>kapitola 06 Kultura podkapitola 0621 Investice kultura</t>
  </si>
  <si>
    <t>5171-Opravy a udržování</t>
  </si>
  <si>
    <t>5139-Nákup materiálu</t>
  </si>
  <si>
    <t>Bezpečnost a veřejný pořádek</t>
  </si>
  <si>
    <t>Jesle</t>
  </si>
  <si>
    <t>5011-Platy zaměstnanců</t>
  </si>
  <si>
    <t>Ozdravování zvířat</t>
  </si>
  <si>
    <t>Ochrana druhů a stanov.</t>
  </si>
  <si>
    <t>Ostatní činnosti</t>
  </si>
  <si>
    <t>5137 - DHM</t>
  </si>
  <si>
    <t>5151 - Voda</t>
  </si>
  <si>
    <t>5154 - El. energie</t>
  </si>
  <si>
    <t>5166 - Konzul.por. sl.</t>
  </si>
  <si>
    <t>6121 - Budovy, stavby</t>
  </si>
  <si>
    <t>6122 - Stroje, zařízení</t>
  </si>
  <si>
    <t xml:space="preserve">§ 2212 </t>
  </si>
  <si>
    <t>Úhrn</t>
  </si>
  <si>
    <t xml:space="preserve">§ 3612 </t>
  </si>
  <si>
    <t>Ú h r n</t>
  </si>
  <si>
    <t xml:space="preserve">§ 3613 </t>
  </si>
  <si>
    <t>5153 - Plyn</t>
  </si>
  <si>
    <t>5154 - Elektrická energie</t>
  </si>
  <si>
    <t>6121 - Budovy, haly</t>
  </si>
  <si>
    <t xml:space="preserve">§ 3632 </t>
  </si>
  <si>
    <t>5192 - Neinvestiční příspěvek</t>
  </si>
  <si>
    <t xml:space="preserve">§ 6171 </t>
  </si>
  <si>
    <t>5038 - Ostatní povinné pojištění</t>
  </si>
  <si>
    <t>5136 - Knihy</t>
  </si>
  <si>
    <t>5156 - Pohonné hmoty</t>
  </si>
  <si>
    <t>5162 - Telefonní poplatky</t>
  </si>
  <si>
    <t>5166 - Konzultační, porad. a právní služby</t>
  </si>
  <si>
    <t>5168 - Služby zpracování dat</t>
  </si>
  <si>
    <t>5178 - Nájem, leasing</t>
  </si>
  <si>
    <t xml:space="preserve">5179 - Ošatné </t>
  </si>
  <si>
    <t>5361 - Nákup kolků</t>
  </si>
  <si>
    <t>5362 - Platby daní a poplatků</t>
  </si>
  <si>
    <t>6123 - Dopravní prostředky</t>
  </si>
  <si>
    <t>§ 6171</t>
  </si>
  <si>
    <t>5167 - Služby školení</t>
  </si>
  <si>
    <t>Místní zastupitelské orgány</t>
  </si>
  <si>
    <t>5194 - Dary</t>
  </si>
  <si>
    <t>6121 - Budovy, haly, stavby</t>
  </si>
  <si>
    <t>5179 - Ošatné</t>
  </si>
  <si>
    <t>Podpora indiv. byt. výstavby</t>
  </si>
  <si>
    <t>6121 - Budovy, haly a stavby</t>
  </si>
  <si>
    <t>kapitola 01 podkapitola 0127 Ostatní rozvoj bydlení a bytového hospodářství</t>
  </si>
  <si>
    <t>§ 3611</t>
  </si>
  <si>
    <t>Kapitola 05 Sociální věci a zdravotnictví,                         podkapitola 0519 Jeselská zařízení</t>
  </si>
  <si>
    <t>§ 3419</t>
  </si>
  <si>
    <t>Tělovýchovná činnost</t>
  </si>
  <si>
    <t>§ 3511</t>
  </si>
  <si>
    <t>§ 3429</t>
  </si>
  <si>
    <t>§ 3231</t>
  </si>
  <si>
    <t>Základní umělecké školy</t>
  </si>
  <si>
    <t>5410 - Sociální dávky</t>
  </si>
  <si>
    <t>6121 - Podílové domy</t>
  </si>
  <si>
    <t>kapitola 02 podkapitola 0202 - Životní prostředí</t>
  </si>
  <si>
    <t>§ 1014</t>
  </si>
  <si>
    <t>§ 3741</t>
  </si>
  <si>
    <t>5229 - Neinvestiční dotace</t>
  </si>
  <si>
    <t>na zvláštní pomůcky</t>
  </si>
  <si>
    <t>na úpravu bytu</t>
  </si>
  <si>
    <t>na individuální dopravu</t>
  </si>
  <si>
    <t>kapitola 05 Sociální věci                                  0500 Zdravotnictví</t>
  </si>
  <si>
    <t>5339 - Neinvestiční příspěvek</t>
  </si>
  <si>
    <t>ZZ Smíchov</t>
  </si>
  <si>
    <t xml:space="preserve">kapitola 07 Bezpečnost a veřejný pořádek               0725 Bezpečnost a veřejný pořádek                 </t>
  </si>
  <si>
    <t>kapitola 08 Bytové hospodářství
podkapitola 0827 - Obchodní aktivity</t>
  </si>
  <si>
    <t>kapitola 09 Místní správa a zastupitelstva obcí
podkapitola 0912 - Správa služeb</t>
  </si>
  <si>
    <t>kapitola 09 Místní správa a zastupitelstva obcí
podkapitola 0920 - Mzdové výdaje</t>
  </si>
  <si>
    <t>§ 4185</t>
  </si>
  <si>
    <t>na provoz MV</t>
  </si>
  <si>
    <t>§ 4184</t>
  </si>
  <si>
    <t>na zakoupení a úpravu MV</t>
  </si>
  <si>
    <t>6122 - Stroje, přístroje</t>
  </si>
  <si>
    <t>§ 3149</t>
  </si>
  <si>
    <t>5169 - Nákup ostatních služeb</t>
  </si>
  <si>
    <t>§  6402</t>
  </si>
  <si>
    <t>5163 - Služby peněžních ústavů</t>
  </si>
  <si>
    <t>5182 - Poskytované zálohy vlastní pokladně</t>
  </si>
  <si>
    <t>5492-Dary obyvatel.</t>
  </si>
  <si>
    <t>5331 - Neinvinvestiční příspěvky</t>
  </si>
  <si>
    <t xml:space="preserve">5213 - Neinvestiční dotace </t>
  </si>
  <si>
    <t>5331 - Neinvestiční transfery státnímu rozpočtu</t>
  </si>
  <si>
    <t>5339 - Neinvestiční příspěvky ostatním příspěvkovým org.</t>
  </si>
  <si>
    <t>5139 - Nákup mat.</t>
  </si>
  <si>
    <t>5171 - Opravy a udrž.</t>
  </si>
  <si>
    <t>5194 - Věcné dary</t>
  </si>
  <si>
    <t xml:space="preserve">5167 - Školení </t>
  </si>
  <si>
    <t>5131 - Potraviny</t>
  </si>
  <si>
    <t>5039 - Pojistné placené zaměs.</t>
  </si>
  <si>
    <t>5019 - Refundace mezd</t>
  </si>
  <si>
    <t>5175 - Pohoštění,dary</t>
  </si>
  <si>
    <t>5177 - nákup uměl. předm.</t>
  </si>
  <si>
    <t>5213 - Neinvestiční dotace</t>
  </si>
  <si>
    <t>5222 - Neinv.dotace o.s.</t>
  </si>
  <si>
    <t>5223 - Neinv. dot. církvím</t>
  </si>
  <si>
    <t>5229 - Neinv.dotace</t>
  </si>
  <si>
    <t>5339 - Neinv.příspěvky</t>
  </si>
  <si>
    <t>5909 - Ostat. neinv. výdaje</t>
  </si>
  <si>
    <t>6322 - Invest.dotace o.s.</t>
  </si>
  <si>
    <t>5019-Ostatní platy</t>
  </si>
  <si>
    <t>5021-OOV</t>
  </si>
  <si>
    <t>5023-Odměny členů zastupitelstev</t>
  </si>
  <si>
    <t>5024-Odstupné</t>
  </si>
  <si>
    <t>5031-Sociální zabezpečení</t>
  </si>
  <si>
    <t>5038-Ostatní povinné pojistné</t>
  </si>
  <si>
    <t>5039-Ostatní povinné pojistné</t>
  </si>
  <si>
    <t>5179-Ostatní nákupy</t>
  </si>
  <si>
    <t>5429-Náhrady plac. obyvatelstvu</t>
  </si>
  <si>
    <t>5163-Služ.peněž.ústavů</t>
  </si>
  <si>
    <t>5901-Nespecifik.rezervy</t>
  </si>
  <si>
    <t>5909-Ostatní neinvestiční výdaje</t>
  </si>
  <si>
    <t>§ 3121</t>
  </si>
  <si>
    <t>Gymnázia</t>
  </si>
  <si>
    <t>5339 - Neinvestiční příspěvky ostat. org.</t>
  </si>
  <si>
    <t>kapitola 09 Místní správa a zastupitelstva obcí
podkapitola 0924 - Informatika</t>
  </si>
  <si>
    <t>Informatika</t>
  </si>
  <si>
    <t>6111- Programové vybavení</t>
  </si>
  <si>
    <t>Kap.10 Ostatní činnosti - 
podkapitola 1012 - Správa služeb</t>
  </si>
  <si>
    <t>5222 - Neinvest. dotace obč. sdružením</t>
  </si>
  <si>
    <t>§ 3114</t>
  </si>
  <si>
    <t>Speciální základní školy</t>
  </si>
  <si>
    <t>5331 - Neinvestiční přís. zříze.</t>
  </si>
  <si>
    <t>5222 - Neinv. dotace o. s.</t>
  </si>
  <si>
    <t>5137 - Drobný hmotný DM</t>
  </si>
  <si>
    <t>5531 - Pěněžní dary do zahraničí</t>
  </si>
  <si>
    <t>5166 - Konzultace</t>
  </si>
  <si>
    <t>5166 - Konzul.porad.služby</t>
  </si>
  <si>
    <t>Ostatní záležitosti kultury</t>
  </si>
  <si>
    <t>5164-Nájemné</t>
  </si>
  <si>
    <t>§3613</t>
  </si>
  <si>
    <t>5163-Služby peněžních ústavů</t>
  </si>
  <si>
    <t>5136-Knihy,učeb.pomůcky,tisk</t>
  </si>
  <si>
    <t>Sběr a svoz komunál. odpadu</t>
  </si>
  <si>
    <t>5212 - Neinvestiční dotace podnik. subj.</t>
  </si>
  <si>
    <t>kap. 040 Školství
podkapitola 0400 školství</t>
  </si>
  <si>
    <t>5339 - Neinvestiční příspěvky ostat.příspěvkovým org.</t>
  </si>
  <si>
    <t>Ost. zájmové činnosti</t>
  </si>
  <si>
    <t>5133 - Léky</t>
  </si>
  <si>
    <t>5151 - Vodné,stočné</t>
  </si>
  <si>
    <t>5152 - Pára</t>
  </si>
  <si>
    <t>5156 - Pohon.hmoty</t>
  </si>
  <si>
    <t>5162 - Telefoní poplatky</t>
  </si>
  <si>
    <t>5011 - Platy zaměstnanců</t>
  </si>
  <si>
    <t>5021 - Ostatní osobní výdaje</t>
  </si>
  <si>
    <t>5031 - Sociální pojištění</t>
  </si>
  <si>
    <t>5032 - Zdravotní pojištění</t>
  </si>
  <si>
    <t>5499 - Ostat. neinv. transf. ob.</t>
  </si>
  <si>
    <t>5134 - Prádlo, oděvy</t>
  </si>
  <si>
    <t>5212 - Neinv. dot. fyz. os.</t>
  </si>
  <si>
    <t>5219 - Ost. neinv. dotace</t>
  </si>
  <si>
    <t>5331 - Neinv. příspěvky</t>
  </si>
  <si>
    <t xml:space="preserve">5493 - Účel. neinv. transf. </t>
  </si>
  <si>
    <t>5499-Ostatní neinvest. transfery obyv.</t>
  </si>
  <si>
    <r>
      <t>kapitola 09 
podkapitola 0901- Odměna pěstouna</t>
    </r>
    <r>
      <rPr>
        <sz val="11"/>
        <rFont val="Times New Roman"/>
        <family val="1"/>
      </rPr>
      <t xml:space="preserve">                                       </t>
    </r>
  </si>
  <si>
    <r>
      <t>kapitola 08 Bytové hospodářství
podkapitola 0801 Pohřebnictví</t>
    </r>
    <r>
      <rPr>
        <sz val="11"/>
        <rFont val="Times New Roman"/>
        <family val="1"/>
      </rPr>
      <t xml:space="preserve">     </t>
    </r>
  </si>
  <si>
    <r>
      <t>kapitola 08 Bytové hospodářství
podkapitola 0811 - Správa bytů</t>
    </r>
    <r>
      <rPr>
        <sz val="11"/>
        <rFont val="Times New Roman"/>
        <family val="1"/>
      </rPr>
      <t xml:space="preserve">     </t>
    </r>
  </si>
  <si>
    <r>
      <t xml:space="preserve">§ </t>
    </r>
    <r>
      <rPr>
        <sz val="11"/>
        <rFont val="Times New Roman"/>
        <family val="1"/>
      </rPr>
      <t>3412</t>
    </r>
  </si>
  <si>
    <t>Kap.10
podkapitola 1000 Ostatní činnosti</t>
  </si>
  <si>
    <t>5225-Neinv.dot.společens.</t>
  </si>
  <si>
    <t>5167-Školení a vzdělávání</t>
  </si>
  <si>
    <t>5319-Ost.neinv.transf.</t>
  </si>
  <si>
    <t>531</t>
  </si>
  <si>
    <t>§ 5272</t>
  </si>
  <si>
    <t xml:space="preserve">Zaříz. souvis. s výchovou </t>
  </si>
  <si>
    <t>5222-Neinvest.dotace občan.sdružením</t>
  </si>
  <si>
    <t>5321-Neinvestiční dotace obcím</t>
  </si>
  <si>
    <t>5323-Neinvestiční dotace krajům</t>
  </si>
  <si>
    <t>5162 - Služby telekom.</t>
  </si>
  <si>
    <t>5167 - Služby školení a vzdělává.</t>
  </si>
  <si>
    <t>Zdravotnická zařízení</t>
  </si>
  <si>
    <t>5169 - Nákup otatních služeb</t>
  </si>
  <si>
    <t>5162 - Služby telekomunikací a radiost.</t>
  </si>
  <si>
    <t xml:space="preserve">
Tabulka č.17
v tis.Kč</t>
  </si>
  <si>
    <t>Činnost krizového řízení</t>
  </si>
  <si>
    <t>kapitola 01 podkapitola 0100 Územní rozhodování</t>
  </si>
  <si>
    <t>kapitola 06 Kultura podkapitola 0625 Kancelář městské části</t>
  </si>
  <si>
    <t>kapitola 09 Místní správa a zastupitelstva obcí
podkapitola 0925 - Zastupitelstva obcí</t>
  </si>
  <si>
    <t>Finanční operace</t>
  </si>
  <si>
    <t>Rezerva</t>
  </si>
  <si>
    <t>Pojištění  motorových vozidel</t>
  </si>
  <si>
    <t>Finanční vypořádání minulých let</t>
  </si>
  <si>
    <t>5166 - Konzul. por. sl.</t>
  </si>
  <si>
    <r>
      <t>6121- B</t>
    </r>
    <r>
      <rPr>
        <sz val="12"/>
        <rFont val="Times New Roman"/>
        <family val="1"/>
      </rPr>
      <t>udovy, haly, stavby</t>
    </r>
  </si>
  <si>
    <t>kapitola 08 Bytové hospodářství
podkapitola 0821 - Investice byt.hospodářství</t>
  </si>
  <si>
    <t>5166 - Konzult., porad.a práv.sl.</t>
  </si>
  <si>
    <t>5166 - Konzul. porad.a práv.sl.</t>
  </si>
  <si>
    <t>5901 - Nespecifikované rezervy</t>
  </si>
  <si>
    <t>5031 - Sociální zabezpečení</t>
  </si>
  <si>
    <t>Kulturní činnost</t>
  </si>
  <si>
    <t>5172-Programové vybavení</t>
  </si>
  <si>
    <t xml:space="preserve">5199-Ostatní výdaje související s neinv.nákupy </t>
  </si>
  <si>
    <t>5213 - Neinv.transf.nefin.podn.subj.</t>
  </si>
  <si>
    <t>5909 - Ostatní neinvest.výdaje</t>
  </si>
  <si>
    <t>kapitola 09 Místní správa a zastupitelstva obcí
podkapitola 0900 - Mzdové výdaje</t>
  </si>
  <si>
    <t xml:space="preserve">kapitola 02 Životní prostředí podkapitola 0205 - Městská zeleň </t>
  </si>
  <si>
    <t>kapitola 04 Školství
podkapitola 0421 - Investice - školství</t>
  </si>
  <si>
    <t xml:space="preserve">
Tabulka č.11
v tis.Kč </t>
  </si>
  <si>
    <t>kapitola 04 Školství
podkapitola 
0413 - Opravy a udržování</t>
  </si>
  <si>
    <r>
      <t>kapitola 08 Bytové hospodářství
podkapitola
0813 - Správa majetku</t>
    </r>
    <r>
      <rPr>
        <sz val="11"/>
        <rFont val="Times New Roman"/>
        <family val="1"/>
      </rPr>
      <t xml:space="preserve">     </t>
    </r>
  </si>
  <si>
    <t>Kapitola 06  podkapitola 
0613 - Opravy a udržování - kultura</t>
  </si>
  <si>
    <t>kapitola 06 - Kultura podkapitola 
0624 - Internet pro veřejnost</t>
  </si>
  <si>
    <t>Sociální fond</t>
  </si>
  <si>
    <t>Ostatní záležit. bydlení, kom. služeb a územního rozvoje</t>
  </si>
  <si>
    <t xml:space="preserve">    Tabulka č.12   
         v tis.Kč</t>
  </si>
  <si>
    <t>Tabulka č.13
v  tis.Kč</t>
  </si>
  <si>
    <t xml:space="preserve">
Tabulka č.14
v tis.Kč</t>
  </si>
  <si>
    <t xml:space="preserve">
Tabulka č.15
v tis.Kč</t>
  </si>
  <si>
    <t xml:space="preserve">    Tabulka č.18                v tis. Kč</t>
  </si>
  <si>
    <t>Tabulka č.24
v tis.Kč</t>
  </si>
  <si>
    <t>Tabulka č.27
v tis.Kč</t>
  </si>
  <si>
    <t>Tabulka č.28
v tis.Kč</t>
  </si>
  <si>
    <t xml:space="preserve">           PODROBNÝ  ROZBOR  ZA  ROK  2007</t>
  </si>
  <si>
    <t>PODROBNÝ ROZBOR ZA ROK 2007</t>
  </si>
  <si>
    <t xml:space="preserve">            PODROBNÝ ROZBOR ZA ROK 2007</t>
  </si>
  <si>
    <t xml:space="preserve">PODROBNÝ  ROZBOR  ZA  ROK  2007 </t>
  </si>
  <si>
    <t>PODROBNÝ ROZBOR  ZA  ROK  2007</t>
  </si>
  <si>
    <t xml:space="preserve">                      PODROBNÝ ROZBOR ZA ROK 2007</t>
  </si>
  <si>
    <t xml:space="preserve">                   PODROBNÝ ROZBOR ZA ROK 2007</t>
  </si>
  <si>
    <t xml:space="preserve">                     PODROBNÝ ROZBOR ZA ROK 2007</t>
  </si>
  <si>
    <t xml:space="preserve">                   PODROBNÝ ROZBOR ZA ROK 2007            </t>
  </si>
  <si>
    <t xml:space="preserve"> PODROBNÝ  ROZBOR  ZA ROK 2007</t>
  </si>
  <si>
    <t xml:space="preserve">               PODROBNÝ ROZBOR  ZA ROK 2007</t>
  </si>
  <si>
    <t xml:space="preserve">   PODROBNÝ ROZBOR ZA ROK 2007</t>
  </si>
  <si>
    <t xml:space="preserve">               PODROBNÝ  ROZBOR  ZA ROK 2007</t>
  </si>
  <si>
    <t xml:space="preserve">               PODROBNÝ ROZBOR ZA ROK 2007</t>
  </si>
  <si>
    <t>PODROBNÝ  ROZBOR  ZA  ROK  2007</t>
  </si>
  <si>
    <t>§ 3613</t>
  </si>
  <si>
    <t>5192 - Náhrady</t>
  </si>
  <si>
    <t>§ 3314</t>
  </si>
  <si>
    <t>§ 3317</t>
  </si>
  <si>
    <t>Knihovnická činnost</t>
  </si>
  <si>
    <t>Výstavní činnost</t>
  </si>
  <si>
    <t>§ 3326</t>
  </si>
  <si>
    <t>Umělecká díla a předměty</t>
  </si>
  <si>
    <t>§ 2141</t>
  </si>
  <si>
    <t>Vnitřní obchod</t>
  </si>
  <si>
    <t>6127 - Umělecká díla a předm.</t>
  </si>
  <si>
    <t>5221-Neinv.transf.obec.pr.sp.</t>
  </si>
  <si>
    <t>5166-Konzult.,porad.a právní služby</t>
  </si>
  <si>
    <t>5213-Neinvestiční transfery</t>
  </si>
  <si>
    <t>5222-Neinvestiční transfery</t>
  </si>
  <si>
    <t>5229-Neinvestiční transfery</t>
  </si>
  <si>
    <t>5339-Neinvestič.přísp.ost.přísp.org.</t>
  </si>
  <si>
    <t>5494-Neinv.transfery obyvatelstvu</t>
  </si>
  <si>
    <t>5137-Drobný hmotný dlouhod.maj.</t>
  </si>
  <si>
    <t>5212-Neinvestiční transfery</t>
  </si>
  <si>
    <t>6127-Umělecká díla a předměty</t>
  </si>
  <si>
    <t>Ost.zál.sdělovacích.prostř.</t>
  </si>
  <si>
    <t>Ostatní tělovýchovná činnost</t>
  </si>
  <si>
    <t>5222 - Neinvestiční fransfery</t>
  </si>
  <si>
    <t>5229 - Neinvestiční transfery</t>
  </si>
  <si>
    <t xml:space="preserve">5171 - Opravy a udržování </t>
  </si>
  <si>
    <t>6119 - Ostatní nákupy DNM</t>
  </si>
  <si>
    <t>kapitola 04 Školství
podkapitola 0400 - JPD 3</t>
  </si>
  <si>
    <t xml:space="preserve">Základní školy </t>
  </si>
  <si>
    <t xml:space="preserve">5136 - Knihy, učební pomůcky </t>
  </si>
  <si>
    <t>5139 - Nákup materiálu j.n.</t>
  </si>
  <si>
    <t>5151 - Studená voda</t>
  </si>
  <si>
    <t>kapitola 04 Školství
podkapitola 0420 - Mzdové výdaje - JPD 3</t>
  </si>
  <si>
    <t>5134 - Prádlo, oděv a obuv</t>
  </si>
  <si>
    <t>5363 - Úhrady sankcí jiným rozp.</t>
  </si>
  <si>
    <t>5192 - Neinv.transfery</t>
  </si>
  <si>
    <t>5221 - Neinv.transfery</t>
  </si>
  <si>
    <t xml:space="preserve"> </t>
  </si>
  <si>
    <t>§ 3421</t>
  </si>
  <si>
    <t>Využití volného času dětí a mládeže</t>
  </si>
  <si>
    <t>5222 - Neinves. tr. o. s.</t>
  </si>
  <si>
    <t>6119 - Ost. nákup DHM</t>
  </si>
  <si>
    <t>§ 2221</t>
  </si>
  <si>
    <t>kapitola 05 Sociální věci a zdravotnictví
podkapitola 0500 - Sociální věci (tabulaka A)</t>
  </si>
  <si>
    <t>Dávky pomoci v hmotné nouzi</t>
  </si>
  <si>
    <t>Dávky zdravotně postiženým občanům</t>
  </si>
  <si>
    <t>§ 4171</t>
  </si>
  <si>
    <t>§ 4172</t>
  </si>
  <si>
    <t>§ 4173</t>
  </si>
  <si>
    <t>§ 4177</t>
  </si>
  <si>
    <t>§ 4179</t>
  </si>
  <si>
    <t>Příspěvek na živobytí</t>
  </si>
  <si>
    <t>Doplatek na bydlení</t>
  </si>
  <si>
    <t>Mimořádná okam. pomoc</t>
  </si>
  <si>
    <t>Mimořádná okam. pomoc osobám ohroženým soc. vyloučením</t>
  </si>
  <si>
    <t>Ost. dávky sociální pomoci</t>
  </si>
  <si>
    <t>Při péči o osobu blízkou</t>
  </si>
  <si>
    <t>5136 - Knihy, učební pomůcky a tisk</t>
  </si>
  <si>
    <t>5162 - Služby radiokomunikací a telekom.</t>
  </si>
  <si>
    <t>5167 - Služby školení a vzdělávání</t>
  </si>
  <si>
    <t>5213 - neivestiční transfery nef. podnikatel subjektům - pr. os.</t>
  </si>
  <si>
    <t>5222  - Neninvestiční transfery o. s.</t>
  </si>
  <si>
    <t>5223 - Neinvestiční transfery církvím a náboženským spol.</t>
  </si>
  <si>
    <t>6351 - Investiční transfery zříz.PO</t>
  </si>
  <si>
    <t>6359 - Investiční transfery ostat.PO</t>
  </si>
  <si>
    <t>§ 4189</t>
  </si>
  <si>
    <t>§ 4195</t>
  </si>
  <si>
    <t>Ost. dávky zdr. pos. občan.</t>
  </si>
  <si>
    <t>Příspěvěk na péči</t>
  </si>
  <si>
    <t>5223 - Neinvestiční transfery církvím a nábožen. spol. - granty</t>
  </si>
  <si>
    <t>kapitola 05 Sociální věci a zdravotnictví, podkapitola 0500 - Sociální věci (tabulaka A)</t>
  </si>
  <si>
    <t>§ 4355</t>
  </si>
  <si>
    <t>Ostatní soc. péče a pom. dětem a mládeži</t>
  </si>
  <si>
    <t>Týdenní stacionáře</t>
  </si>
  <si>
    <t>5213 - neivest. transfery nef. podnikatel subjektům - pr. os.</t>
  </si>
  <si>
    <t>VÝDAJE CELKEM A</t>
  </si>
  <si>
    <t>kapitola 05 Sociální věci a zdravotnictví, podkapitola 0500 - Sociální věci (tabulka B)</t>
  </si>
  <si>
    <t>§ 4357</t>
  </si>
  <si>
    <t>§ 4379</t>
  </si>
  <si>
    <t>§ 4399</t>
  </si>
  <si>
    <t>Domovy</t>
  </si>
  <si>
    <t>ostatní služby</t>
  </si>
  <si>
    <t>ostatní záležitosti soc. věcí</t>
  </si>
  <si>
    <t>VÝDAJE CELKEM B</t>
  </si>
  <si>
    <t>VÝDAJE CELKEM  A+B</t>
  </si>
  <si>
    <t>5492 - Dary obyvatelstvu</t>
  </si>
  <si>
    <t>6122 - Budovy, haly a stavby</t>
  </si>
  <si>
    <t>§ 3522</t>
  </si>
  <si>
    <t>Ostatní nemocnice</t>
  </si>
  <si>
    <t>5222 - Neinvest. trasfey o. s.</t>
  </si>
  <si>
    <t>5223 - Neinvestiční trasfey</t>
  </si>
  <si>
    <t>6351 - In.transf. zřízením PO</t>
  </si>
  <si>
    <t>6359 - In. transf. ostatním PO</t>
  </si>
  <si>
    <t>5133 - Léky a zdravotnický m.</t>
  </si>
  <si>
    <t>5154 - Prádlo, oděv a obuv</t>
  </si>
  <si>
    <t>Kapitola 05 Sociální věci a zdravotnictví,                         podkapitola 0520 Odbor personální a mzdový</t>
  </si>
  <si>
    <t>Kapitola 05 Sociální věci a zdravotnictví,                         podkapitola 0521 Investice</t>
  </si>
  <si>
    <t xml:space="preserve">§ 3511 </t>
  </si>
  <si>
    <t>Všeobecná ambulantní péče</t>
  </si>
  <si>
    <t>§ 3549</t>
  </si>
  <si>
    <t>Ostatní speciální zdr. péče</t>
  </si>
  <si>
    <t xml:space="preserve">    Tabulka č.19                v tis. Kč</t>
  </si>
  <si>
    <t>6122 - Stroje, přístroje a zařízení</t>
  </si>
  <si>
    <t>5137 - Drobný hmotný dl. majetek</t>
  </si>
  <si>
    <t>Kapitola 05 Sociální věci a zdravotnictví,                         podkapitola 0525 Prevence kriminality</t>
  </si>
  <si>
    <t xml:space="preserve">§ 3549 </t>
  </si>
  <si>
    <t xml:space="preserve">kapitola 05,                
podkapitola 0505 Městská zeleň                                    </t>
  </si>
  <si>
    <t>5029-Ostatní platy za provedenou práci</t>
  </si>
  <si>
    <t>5176-Účastnické poplatky na konferencích</t>
  </si>
  <si>
    <t>5222 - Neinves. transfery o. s. - granty</t>
  </si>
  <si>
    <t>5229 - Os. nein. transfery nez. - granty</t>
  </si>
  <si>
    <t>5332 - Nein. transfery vysokým š. - granty</t>
  </si>
  <si>
    <t>5339 - Nein. příspěvky ost. přís. org. - granty</t>
  </si>
  <si>
    <t>5493 - Účelové nein. transfery nep. f. o. - granty</t>
  </si>
  <si>
    <t xml:space="preserve">    Tabulka č. 16/2
               v tis.Kč</t>
  </si>
  <si>
    <t xml:space="preserve">    Tabulka č. 16/3
               v tis.Kč</t>
  </si>
  <si>
    <t xml:space="preserve">    Tabulka č. 16/4
               v tis.Kč</t>
  </si>
  <si>
    <r>
      <t>5154</t>
    </r>
    <r>
      <rPr>
        <b/>
        <sz val="14"/>
        <rFont val="Times New Roman CE"/>
        <family val="1"/>
      </rPr>
      <t xml:space="preserve"> - </t>
    </r>
    <r>
      <rPr>
        <sz val="14"/>
        <rFont val="Times New Roman CE"/>
        <family val="1"/>
      </rPr>
      <t>Elektrická energie</t>
    </r>
  </si>
  <si>
    <r>
      <t>kapitola 09 Místní správa a zastupitelstva obcí
podkapitola 0926 - Sociální fond</t>
    </r>
    <r>
      <rPr>
        <sz val="12"/>
        <rFont val="Times New Roman"/>
        <family val="1"/>
      </rPr>
      <t xml:space="preserve">                                   </t>
    </r>
  </si>
  <si>
    <t>5499 - Ostatní neinv.transféry obyvatelstvu</t>
  </si>
  <si>
    <t>5660 - Neinv. půjčené prostř.obyvatelstvu</t>
  </si>
  <si>
    <r>
      <t>kapitola 09 
podkapitola 0921- Investice místní správa</t>
    </r>
    <r>
      <rPr>
        <sz val="12"/>
        <rFont val="Times New Roman"/>
        <family val="1"/>
      </rPr>
      <t xml:space="preserve">                                       </t>
    </r>
  </si>
  <si>
    <t>Tabulka č. 16/1
         v tis.Kč</t>
  </si>
  <si>
    <t xml:space="preserve">
Tabulka č.20
v tis.Kč</t>
  </si>
  <si>
    <t>Tabulka č.21
             v tis.Kč</t>
  </si>
  <si>
    <t>kapitola 05 Sociální věci a zdravotnictví
podkapitola 0500 - Sociální věci (tabulka A)</t>
  </si>
  <si>
    <t xml:space="preserve">
Tabulka č.22
v tis.Kč</t>
  </si>
  <si>
    <t>Tabulka č.25
v tis.Kč</t>
  </si>
  <si>
    <t>Tabulka č.26
v tis. Kč</t>
  </si>
  <si>
    <t>Tabulka č.29
v tis.Kč</t>
  </si>
  <si>
    <r>
      <t xml:space="preserve">kapitola 03  Doprava, podkapitola 0302 - Doprava  </t>
    </r>
    <r>
      <rPr>
        <sz val="11"/>
        <rFont val="Times New Roman"/>
        <family val="1"/>
      </rPr>
      <t xml:space="preserve">                                       </t>
    </r>
  </si>
  <si>
    <t xml:space="preserve">                   Tabulka č.23                v tis.Kč</t>
  </si>
  <si>
    <t>kapitola 06 Kultura podkapitola 0620 Kultura - mzdové výdaje</t>
  </si>
  <si>
    <t xml:space="preserve">Kapitola 05 podkapitola
0513 Zdravotnictví - Opravy a udržování  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</si>
</sst>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_(* #,##0.000_);_(* \(#,##0.000\);_(* &quot;-&quot;??_);_(@_)"/>
    <numFmt numFmtId="174" formatCode="_(* #,##0.0_);_(* \(#,##0.0\);_(* &quot;-&quot;??_);_(@_)"/>
    <numFmt numFmtId="175" formatCode="#,##0.0"/>
    <numFmt numFmtId="176" formatCode="#\ #,#00"/>
    <numFmt numFmtId="177" formatCode="0.0"/>
    <numFmt numFmtId="178" formatCode="0.0_);\(0.0\)"/>
    <numFmt numFmtId="179" formatCode="#,##0.0_);\(#,##0.0\)"/>
    <numFmt numFmtId="180" formatCode="0_);\(0\)"/>
    <numFmt numFmtId="181" formatCode="#,##0.0_);[Red]\(#,##0.0\)"/>
    <numFmt numFmtId="182" formatCode="0.0%"/>
    <numFmt numFmtId="183" formatCode="#,##0.000"/>
    <numFmt numFmtId="184" formatCode="_-* #,##0.0\ _K_č_-;\-* #,##0.0\ _K_č_-;_-* &quot;-&quot;?\ _K_č_-;_-@_-"/>
    <numFmt numFmtId="185" formatCode="#,##0.0\ _K_č;\-#,##0.0\ _K_č"/>
    <numFmt numFmtId="186" formatCode="#,##0.0\ _K_č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;[Red]#,##0.0"/>
    <numFmt numFmtId="191" formatCode="0.0E+00"/>
    <numFmt numFmtId="192" formatCode="#,##0.00;[Red]#,##0.00"/>
    <numFmt numFmtId="193" formatCode="m/d/yyyy"/>
    <numFmt numFmtId="194" formatCode="0.0000000000"/>
    <numFmt numFmtId="195" formatCode="000\ 00"/>
    <numFmt numFmtId="196" formatCode="&quot;$&quot;#,##0.0"/>
    <numFmt numFmtId="197" formatCode="#,##0.00\ _K_č"/>
    <numFmt numFmtId="198" formatCode="#,##0.0\ &quot;Kč&quot;"/>
  </numFmts>
  <fonts count="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Arial CE"/>
      <family val="0"/>
    </font>
    <font>
      <sz val="12"/>
      <name val="Times New Roman"/>
      <family val="1"/>
    </font>
    <font>
      <b/>
      <sz val="12"/>
      <name val="Arial CE"/>
      <family val="0"/>
    </font>
    <font>
      <b/>
      <sz val="16"/>
      <name val="Times New Roman"/>
      <family val="1"/>
    </font>
    <font>
      <sz val="16"/>
      <name val="Arial CE"/>
      <family val="0"/>
    </font>
    <font>
      <sz val="14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3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5" fontId="5" fillId="0" borderId="0" xfId="0" applyNumberFormat="1" applyFont="1" applyBorder="1" applyAlignment="1">
      <alignment vertical="center"/>
    </xf>
    <xf numFmtId="175" fontId="6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5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5" fontId="5" fillId="0" borderId="10" xfId="0" applyNumberFormat="1" applyFont="1" applyBorder="1" applyAlignment="1">
      <alignment horizontal="right" vertical="center"/>
    </xf>
    <xf numFmtId="175" fontId="6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5" fontId="5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5" fontId="5" fillId="0" borderId="14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75" fontId="8" fillId="0" borderId="10" xfId="0" applyNumberFormat="1" applyFont="1" applyBorder="1" applyAlignment="1">
      <alignment horizontal="right" vertical="center"/>
    </xf>
    <xf numFmtId="175" fontId="6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36" applyFill="1" applyBorder="1" applyAlignment="1" applyProtection="1">
      <alignment horizontal="left" vertical="center"/>
      <protection/>
    </xf>
    <xf numFmtId="175" fontId="0" fillId="33" borderId="0" xfId="0" applyNumberForma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left" vertical="center"/>
    </xf>
    <xf numFmtId="175" fontId="3" fillId="33" borderId="0" xfId="0" applyNumberFormat="1" applyFont="1" applyFill="1" applyBorder="1" applyAlignment="1">
      <alignment horizontal="right" vertical="center"/>
    </xf>
    <xf numFmtId="175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9" fillId="33" borderId="0" xfId="0" applyFont="1" applyFill="1" applyAlignment="1">
      <alignment horizontal="right" vertical="center" wrapText="1"/>
    </xf>
    <xf numFmtId="0" fontId="14" fillId="33" borderId="0" xfId="0" applyFont="1" applyFill="1" applyAlignment="1">
      <alignment/>
    </xf>
    <xf numFmtId="175" fontId="14" fillId="33" borderId="0" xfId="0" applyNumberFormat="1" applyFont="1" applyFill="1" applyBorder="1" applyAlignment="1">
      <alignment horizontal="right" vertical="center" wrapText="1"/>
    </xf>
    <xf numFmtId="0" fontId="15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5" fontId="15" fillId="33" borderId="0" xfId="0" applyNumberFormat="1" applyFont="1" applyFill="1" applyBorder="1" applyAlignment="1">
      <alignment horizontal="right" vertical="center" wrapText="1"/>
    </xf>
    <xf numFmtId="175" fontId="20" fillId="33" borderId="0" xfId="0" applyNumberFormat="1" applyFont="1" applyFill="1" applyBorder="1" applyAlignment="1">
      <alignment horizontal="right" vertical="center" wrapText="1"/>
    </xf>
    <xf numFmtId="175" fontId="20" fillId="33" borderId="12" xfId="0" applyNumberFormat="1" applyFont="1" applyFill="1" applyBorder="1" applyAlignment="1">
      <alignment horizontal="right" vertical="center" wrapText="1"/>
    </xf>
    <xf numFmtId="0" fontId="20" fillId="33" borderId="12" xfId="36" applyFont="1" applyFill="1" applyBorder="1" applyAlignment="1" applyProtection="1">
      <alignment horizontal="left" vertical="center"/>
      <protection/>
    </xf>
    <xf numFmtId="0" fontId="20" fillId="33" borderId="0" xfId="36" applyFont="1" applyFill="1" applyBorder="1" applyAlignment="1" applyProtection="1">
      <alignment horizontal="left" vertical="center"/>
      <protection/>
    </xf>
    <xf numFmtId="175" fontId="20" fillId="33" borderId="16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175" fontId="13" fillId="33" borderId="0" xfId="0" applyNumberFormat="1" applyFont="1" applyFill="1" applyBorder="1" applyAlignment="1">
      <alignment horizontal="right" vertical="center" wrapText="1"/>
    </xf>
    <xf numFmtId="175" fontId="13" fillId="33" borderId="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5" fontId="6" fillId="0" borderId="17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90" fontId="24" fillId="0" borderId="10" xfId="0" applyNumberFormat="1" applyFont="1" applyBorder="1" applyAlignment="1">
      <alignment horizontal="right" vertical="center"/>
    </xf>
    <xf numFmtId="177" fontId="24" fillId="0" borderId="10" xfId="0" applyNumberFormat="1" applyFont="1" applyBorder="1" applyAlignment="1">
      <alignment vertical="center"/>
    </xf>
    <xf numFmtId="175" fontId="2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190" fontId="23" fillId="0" borderId="10" xfId="0" applyNumberFormat="1" applyFont="1" applyBorder="1" applyAlignment="1">
      <alignment horizontal="right" vertical="center"/>
    </xf>
    <xf numFmtId="175" fontId="23" fillId="0" borderId="10" xfId="0" applyNumberFormat="1" applyFont="1" applyBorder="1" applyAlignment="1">
      <alignment vertical="center"/>
    </xf>
    <xf numFmtId="0" fontId="27" fillId="0" borderId="12" xfId="0" applyFont="1" applyBorder="1" applyAlignment="1">
      <alignment horizontal="left" vertical="center" wrapText="1"/>
    </xf>
    <xf numFmtId="177" fontId="24" fillId="0" borderId="13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5" fontId="23" fillId="0" borderId="10" xfId="0" applyNumberFormat="1" applyFont="1" applyBorder="1" applyAlignment="1">
      <alignment vertical="center"/>
    </xf>
    <xf numFmtId="177" fontId="23" fillId="0" borderId="13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175" fontId="24" fillId="0" borderId="13" xfId="0" applyNumberFormat="1" applyFont="1" applyBorder="1" applyAlignment="1">
      <alignment horizontal="right" vertical="center"/>
    </xf>
    <xf numFmtId="190" fontId="24" fillId="0" borderId="10" xfId="0" applyNumberFormat="1" applyFont="1" applyBorder="1" applyAlignment="1">
      <alignment horizontal="right" vertical="center"/>
    </xf>
    <xf numFmtId="175" fontId="24" fillId="0" borderId="10" xfId="0" applyNumberFormat="1" applyFont="1" applyBorder="1" applyAlignment="1">
      <alignment horizontal="right" vertical="center"/>
    </xf>
    <xf numFmtId="175" fontId="24" fillId="0" borderId="10" xfId="0" applyNumberFormat="1" applyFont="1" applyFill="1" applyBorder="1" applyAlignment="1">
      <alignment horizontal="right" vertical="center"/>
    </xf>
    <xf numFmtId="175" fontId="24" fillId="0" borderId="10" xfId="0" applyNumberFormat="1" applyFont="1" applyFill="1" applyBorder="1" applyAlignment="1">
      <alignment vertical="center"/>
    </xf>
    <xf numFmtId="175" fontId="24" fillId="0" borderId="18" xfId="0" applyNumberFormat="1" applyFont="1" applyFill="1" applyBorder="1" applyAlignment="1">
      <alignment vertical="center"/>
    </xf>
    <xf numFmtId="175" fontId="23" fillId="0" borderId="10" xfId="0" applyNumberFormat="1" applyFont="1" applyFill="1" applyBorder="1" applyAlignment="1">
      <alignment horizontal="right" vertical="center"/>
    </xf>
    <xf numFmtId="175" fontId="23" fillId="0" borderId="18" xfId="0" applyNumberFormat="1" applyFont="1" applyFill="1" applyBorder="1" applyAlignment="1">
      <alignment horizontal="right" vertical="center"/>
    </xf>
    <xf numFmtId="175" fontId="24" fillId="0" borderId="18" xfId="0" applyNumberFormat="1" applyFont="1" applyFill="1" applyBorder="1" applyAlignment="1">
      <alignment horizontal="right" vertical="center"/>
    </xf>
    <xf numFmtId="175" fontId="23" fillId="0" borderId="10" xfId="0" applyNumberFormat="1" applyFont="1" applyBorder="1" applyAlignment="1">
      <alignment horizontal="right" vertical="center"/>
    </xf>
    <xf numFmtId="175" fontId="23" fillId="0" borderId="10" xfId="0" applyNumberFormat="1" applyFont="1" applyFill="1" applyBorder="1" applyAlignment="1">
      <alignment vertical="center"/>
    </xf>
    <xf numFmtId="175" fontId="23" fillId="0" borderId="18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175" fontId="24" fillId="0" borderId="18" xfId="0" applyNumberFormat="1" applyFont="1" applyBorder="1" applyAlignment="1">
      <alignment vertical="center"/>
    </xf>
    <xf numFmtId="0" fontId="23" fillId="34" borderId="19" xfId="0" applyFont="1" applyFill="1" applyBorder="1" applyAlignment="1">
      <alignment vertical="center"/>
    </xf>
    <xf numFmtId="190" fontId="23" fillId="34" borderId="19" xfId="0" applyNumberFormat="1" applyFont="1" applyFill="1" applyBorder="1" applyAlignment="1">
      <alignment horizontal="right" vertical="center"/>
    </xf>
    <xf numFmtId="175" fontId="23" fillId="34" borderId="19" xfId="0" applyNumberFormat="1" applyFont="1" applyFill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7" fillId="33" borderId="10" xfId="36" applyFont="1" applyFill="1" applyBorder="1" applyAlignment="1" applyProtection="1">
      <alignment horizontal="left" vertical="center"/>
      <protection/>
    </xf>
    <xf numFmtId="175" fontId="27" fillId="33" borderId="10" xfId="0" applyNumberFormat="1" applyFont="1" applyFill="1" applyBorder="1" applyAlignment="1">
      <alignment horizontal="right" vertical="center" wrapText="1"/>
    </xf>
    <xf numFmtId="0" fontId="20" fillId="33" borderId="10" xfId="36" applyFont="1" applyFill="1" applyBorder="1" applyAlignment="1" applyProtection="1">
      <alignment horizontal="left" vertical="center"/>
      <protection/>
    </xf>
    <xf numFmtId="175" fontId="20" fillId="33" borderId="14" xfId="0" applyNumberFormat="1" applyFont="1" applyFill="1" applyBorder="1" applyAlignment="1">
      <alignment horizontal="right" vertical="center" wrapText="1"/>
    </xf>
    <xf numFmtId="175" fontId="20" fillId="33" borderId="10" xfId="0" applyNumberFormat="1" applyFont="1" applyFill="1" applyBorder="1" applyAlignment="1">
      <alignment horizontal="right" vertical="center" wrapText="1"/>
    </xf>
    <xf numFmtId="175" fontId="27" fillId="33" borderId="14" xfId="0" applyNumberFormat="1" applyFont="1" applyFill="1" applyBorder="1" applyAlignment="1">
      <alignment horizontal="right" vertical="center" wrapText="1"/>
    </xf>
    <xf numFmtId="0" fontId="27" fillId="33" borderId="12" xfId="36" applyFont="1" applyFill="1" applyBorder="1" applyAlignment="1" applyProtection="1">
      <alignment horizontal="left" vertical="center"/>
      <protection/>
    </xf>
    <xf numFmtId="175" fontId="20" fillId="33" borderId="21" xfId="0" applyNumberFormat="1" applyFont="1" applyFill="1" applyBorder="1" applyAlignment="1">
      <alignment horizontal="right" vertical="center" wrapText="1"/>
    </xf>
    <xf numFmtId="175" fontId="20" fillId="33" borderId="11" xfId="0" applyNumberFormat="1" applyFont="1" applyFill="1" applyBorder="1" applyAlignment="1">
      <alignment horizontal="right" vertical="center" wrapText="1"/>
    </xf>
    <xf numFmtId="0" fontId="28" fillId="33" borderId="22" xfId="36" applyFont="1" applyFill="1" applyBorder="1" applyAlignment="1" applyProtection="1">
      <alignment horizontal="left" vertical="center"/>
      <protection/>
    </xf>
    <xf numFmtId="0" fontId="28" fillId="33" borderId="0" xfId="36" applyFont="1" applyFill="1" applyBorder="1" applyAlignment="1" applyProtection="1">
      <alignment horizontal="left" vertical="center"/>
      <protection/>
    </xf>
    <xf numFmtId="175" fontId="27" fillId="33" borderId="0" xfId="0" applyNumberFormat="1" applyFont="1" applyFill="1" applyBorder="1" applyAlignment="1">
      <alignment horizontal="right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3" borderId="11" xfId="36" applyFont="1" applyFill="1" applyBorder="1" applyAlignment="1" applyProtection="1">
      <alignment horizontal="left" vertical="center"/>
      <protection/>
    </xf>
    <xf numFmtId="175" fontId="20" fillId="33" borderId="17" xfId="0" applyNumberFormat="1" applyFont="1" applyFill="1" applyBorder="1" applyAlignment="1">
      <alignment horizontal="right" vertical="center" wrapText="1"/>
    </xf>
    <xf numFmtId="0" fontId="25" fillId="33" borderId="0" xfId="0" applyFont="1" applyFill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175" fontId="24" fillId="0" borderId="12" xfId="0" applyNumberFormat="1" applyFont="1" applyBorder="1" applyAlignment="1">
      <alignment vertical="center"/>
    </xf>
    <xf numFmtId="175" fontId="24" fillId="0" borderId="23" xfId="0" applyNumberFormat="1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175" fontId="23" fillId="0" borderId="12" xfId="0" applyNumberFormat="1" applyFont="1" applyBorder="1" applyAlignment="1">
      <alignment vertical="center"/>
    </xf>
    <xf numFmtId="175" fontId="23" fillId="0" borderId="13" xfId="0" applyNumberFormat="1" applyFont="1" applyBorder="1" applyAlignment="1">
      <alignment vertical="center"/>
    </xf>
    <xf numFmtId="175" fontId="24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75" fontId="23" fillId="0" borderId="18" xfId="0" applyNumberFormat="1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175" fontId="6" fillId="34" borderId="19" xfId="0" applyNumberFormat="1" applyFont="1" applyFill="1" applyBorder="1" applyAlignment="1">
      <alignment horizontal="right" vertical="center"/>
    </xf>
    <xf numFmtId="175" fontId="27" fillId="0" borderId="10" xfId="0" applyNumberFormat="1" applyFont="1" applyBorder="1" applyAlignment="1">
      <alignment horizontal="right" vertical="center"/>
    </xf>
    <xf numFmtId="175" fontId="27" fillId="0" borderId="10" xfId="0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175" fontId="20" fillId="0" borderId="10" xfId="0" applyNumberFormat="1" applyFont="1" applyBorder="1" applyAlignment="1">
      <alignment horizontal="right" vertical="center"/>
    </xf>
    <xf numFmtId="175" fontId="20" fillId="0" borderId="10" xfId="0" applyNumberFormat="1" applyFont="1" applyBorder="1" applyAlignment="1">
      <alignment vertical="center"/>
    </xf>
    <xf numFmtId="175" fontId="27" fillId="0" borderId="10" xfId="0" applyNumberFormat="1" applyFont="1" applyFill="1" applyBorder="1" applyAlignment="1">
      <alignment vertical="center"/>
    </xf>
    <xf numFmtId="175" fontId="27" fillId="0" borderId="18" xfId="0" applyNumberFormat="1" applyFont="1" applyBorder="1" applyAlignment="1">
      <alignment horizontal="right" vertical="center"/>
    </xf>
    <xf numFmtId="175" fontId="24" fillId="0" borderId="10" xfId="0" applyNumberFormat="1" applyFont="1" applyFill="1" applyBorder="1" applyAlignment="1">
      <alignment horizontal="right" vertical="center"/>
    </xf>
    <xf numFmtId="175" fontId="23" fillId="0" borderId="10" xfId="0" applyNumberFormat="1" applyFont="1" applyFill="1" applyBorder="1" applyAlignment="1">
      <alignment horizontal="right" vertical="center"/>
    </xf>
    <xf numFmtId="175" fontId="23" fillId="0" borderId="10" xfId="0" applyNumberFormat="1" applyFont="1" applyBorder="1" applyAlignment="1">
      <alignment horizontal="right" vertical="center"/>
    </xf>
    <xf numFmtId="0" fontId="23" fillId="34" borderId="19" xfId="0" applyFont="1" applyFill="1" applyBorder="1" applyAlignment="1">
      <alignment horizontal="left" vertical="center"/>
    </xf>
    <xf numFmtId="175" fontId="23" fillId="34" borderId="19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175" fontId="24" fillId="0" borderId="13" xfId="0" applyNumberFormat="1" applyFont="1" applyFill="1" applyBorder="1" applyAlignment="1">
      <alignment horizontal="right" vertical="center"/>
    </xf>
    <xf numFmtId="175" fontId="24" fillId="0" borderId="12" xfId="0" applyNumberFormat="1" applyFont="1" applyFill="1" applyBorder="1" applyAlignment="1">
      <alignment horizontal="right" vertical="center"/>
    </xf>
    <xf numFmtId="175" fontId="23" fillId="0" borderId="13" xfId="0" applyNumberFormat="1" applyFont="1" applyFill="1" applyBorder="1" applyAlignment="1">
      <alignment horizontal="right" vertical="center"/>
    </xf>
    <xf numFmtId="175" fontId="23" fillId="0" borderId="13" xfId="0" applyNumberFormat="1" applyFont="1" applyBorder="1" applyAlignment="1">
      <alignment horizontal="right" vertical="center"/>
    </xf>
    <xf numFmtId="175" fontId="23" fillId="0" borderId="12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175" fontId="23" fillId="0" borderId="12" xfId="0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175" fontId="24" fillId="0" borderId="10" xfId="0" applyNumberFormat="1" applyFont="1" applyFill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175" fontId="24" fillId="0" borderId="12" xfId="0" applyNumberFormat="1" applyFont="1" applyFill="1" applyBorder="1" applyAlignment="1">
      <alignment vertical="center"/>
    </xf>
    <xf numFmtId="175" fontId="24" fillId="0" borderId="13" xfId="0" applyNumberFormat="1" applyFont="1" applyFill="1" applyBorder="1" applyAlignment="1">
      <alignment vertical="center"/>
    </xf>
    <xf numFmtId="175" fontId="23" fillId="34" borderId="24" xfId="0" applyNumberFormat="1" applyFont="1" applyFill="1" applyBorder="1" applyAlignment="1">
      <alignment horizontal="right" vertical="center"/>
    </xf>
    <xf numFmtId="190" fontId="23" fillId="0" borderId="10" xfId="0" applyNumberFormat="1" applyFont="1" applyBorder="1" applyAlignment="1">
      <alignment horizontal="right" vertical="center"/>
    </xf>
    <xf numFmtId="175" fontId="6" fillId="34" borderId="12" xfId="0" applyNumberFormat="1" applyFont="1" applyFill="1" applyBorder="1" applyAlignment="1">
      <alignment horizontal="right" vertical="center"/>
    </xf>
    <xf numFmtId="0" fontId="20" fillId="34" borderId="12" xfId="36" applyFont="1" applyFill="1" applyBorder="1" applyAlignment="1" applyProtection="1">
      <alignment horizontal="left" vertical="center"/>
      <protection/>
    </xf>
    <xf numFmtId="175" fontId="20" fillId="34" borderId="25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 vertical="center"/>
    </xf>
    <xf numFmtId="175" fontId="27" fillId="33" borderId="25" xfId="0" applyNumberFormat="1" applyFont="1" applyFill="1" applyBorder="1" applyAlignment="1">
      <alignment horizontal="right" vertical="center" wrapText="1"/>
    </xf>
    <xf numFmtId="175" fontId="27" fillId="33" borderId="12" xfId="0" applyNumberFormat="1" applyFont="1" applyFill="1" applyBorder="1" applyAlignment="1">
      <alignment horizontal="right" vertical="center" wrapText="1"/>
    </xf>
    <xf numFmtId="175" fontId="27" fillId="33" borderId="16" xfId="0" applyNumberFormat="1" applyFont="1" applyFill="1" applyBorder="1" applyAlignment="1">
      <alignment horizontal="right" vertical="center" wrapText="1"/>
    </xf>
    <xf numFmtId="175" fontId="27" fillId="33" borderId="26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/>
    </xf>
    <xf numFmtId="175" fontId="20" fillId="33" borderId="26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 horizontal="left" vertical="center"/>
    </xf>
    <xf numFmtId="0" fontId="27" fillId="33" borderId="10" xfId="36" applyFont="1" applyFill="1" applyBorder="1" applyAlignment="1" applyProtection="1">
      <alignment vertical="center"/>
      <protection/>
    </xf>
    <xf numFmtId="175" fontId="20" fillId="33" borderId="22" xfId="0" applyNumberFormat="1" applyFont="1" applyFill="1" applyBorder="1" applyAlignment="1">
      <alignment horizontal="right" vertical="center" wrapText="1"/>
    </xf>
    <xf numFmtId="175" fontId="27" fillId="33" borderId="25" xfId="0" applyNumberFormat="1" applyFont="1" applyFill="1" applyBorder="1" applyAlignment="1">
      <alignment horizontal="right" vertical="center" wrapText="1"/>
    </xf>
    <xf numFmtId="0" fontId="25" fillId="34" borderId="0" xfId="0" applyFont="1" applyFill="1" applyAlignment="1">
      <alignment/>
    </xf>
    <xf numFmtId="0" fontId="27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7" fillId="33" borderId="18" xfId="36" applyFont="1" applyFill="1" applyBorder="1" applyAlignment="1" applyProtection="1">
      <alignment vertical="center"/>
      <protection/>
    </xf>
    <xf numFmtId="0" fontId="20" fillId="33" borderId="18" xfId="36" applyFont="1" applyFill="1" applyBorder="1" applyAlignment="1" applyProtection="1">
      <alignment horizontal="left" vertical="center"/>
      <protection/>
    </xf>
    <xf numFmtId="0" fontId="27" fillId="33" borderId="18" xfId="36" applyFont="1" applyFill="1" applyBorder="1" applyAlignment="1" applyProtection="1">
      <alignment horizontal="left" vertical="center"/>
      <protection/>
    </xf>
    <xf numFmtId="0" fontId="20" fillId="33" borderId="27" xfId="36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horizontal="center" vertical="center" wrapText="1"/>
    </xf>
    <xf numFmtId="175" fontId="15" fillId="33" borderId="0" xfId="0" applyNumberFormat="1" applyFont="1" applyFill="1" applyBorder="1" applyAlignment="1">
      <alignment horizontal="center" vertical="center" wrapText="1"/>
    </xf>
    <xf numFmtId="0" fontId="14" fillId="33" borderId="0" xfId="36" applyFont="1" applyFill="1" applyBorder="1" applyAlignment="1" applyProtection="1">
      <alignment horizontal="left" vertical="center"/>
      <protection/>
    </xf>
    <xf numFmtId="175" fontId="14" fillId="33" borderId="0" xfId="36" applyNumberFormat="1" applyFont="1" applyFill="1" applyBorder="1" applyAlignment="1" applyProtection="1">
      <alignment horizontal="right" vertical="center"/>
      <protection/>
    </xf>
    <xf numFmtId="0" fontId="15" fillId="33" borderId="0" xfId="36" applyFont="1" applyFill="1" applyBorder="1" applyAlignment="1" applyProtection="1">
      <alignment horizontal="left" vertical="center"/>
      <protection/>
    </xf>
    <xf numFmtId="175" fontId="15" fillId="33" borderId="0" xfId="36" applyNumberFormat="1" applyFont="1" applyFill="1" applyBorder="1" applyAlignment="1" applyProtection="1">
      <alignment horizontal="right" vertical="center"/>
      <protection/>
    </xf>
    <xf numFmtId="49" fontId="20" fillId="33" borderId="23" xfId="0" applyNumberFormat="1" applyFont="1" applyFill="1" applyBorder="1" applyAlignment="1">
      <alignment horizontal="center" vertical="center" wrapText="1"/>
    </xf>
    <xf numFmtId="175" fontId="20" fillId="33" borderId="23" xfId="0" applyNumberFormat="1" applyFont="1" applyFill="1" applyBorder="1" applyAlignment="1">
      <alignment horizontal="center" vertical="center" wrapText="1"/>
    </xf>
    <xf numFmtId="175" fontId="27" fillId="33" borderId="10" xfId="36" applyNumberFormat="1" applyFont="1" applyFill="1" applyBorder="1" applyAlignment="1" applyProtection="1">
      <alignment horizontal="right" vertical="center"/>
      <protection/>
    </xf>
    <xf numFmtId="0" fontId="20" fillId="33" borderId="17" xfId="36" applyFont="1" applyFill="1" applyBorder="1" applyAlignment="1" applyProtection="1">
      <alignment horizontal="left" vertical="center"/>
      <protection/>
    </xf>
    <xf numFmtId="0" fontId="20" fillId="34" borderId="19" xfId="36" applyFont="1" applyFill="1" applyBorder="1" applyAlignment="1" applyProtection="1">
      <alignment horizontal="left" vertical="center"/>
      <protection/>
    </xf>
    <xf numFmtId="175" fontId="20" fillId="34" borderId="19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175" fontId="20" fillId="33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7" fontId="27" fillId="33" borderId="10" xfId="36" applyNumberFormat="1" applyFont="1" applyFill="1" applyBorder="1" applyAlignment="1" applyProtection="1">
      <alignment horizontal="right" vertical="center"/>
      <protection/>
    </xf>
    <xf numFmtId="0" fontId="20" fillId="34" borderId="24" xfId="36" applyFont="1" applyFill="1" applyBorder="1" applyAlignment="1" applyProtection="1">
      <alignment horizontal="left" vertical="center"/>
      <protection/>
    </xf>
    <xf numFmtId="175" fontId="20" fillId="33" borderId="10" xfId="36" applyNumberFormat="1" applyFont="1" applyFill="1" applyBorder="1" applyAlignment="1" applyProtection="1">
      <alignment horizontal="right" vertical="center"/>
      <protection/>
    </xf>
    <xf numFmtId="0" fontId="27" fillId="33" borderId="12" xfId="36" applyFont="1" applyFill="1" applyBorder="1" applyAlignment="1" applyProtection="1">
      <alignment horizontal="left" vertical="center"/>
      <protection/>
    </xf>
    <xf numFmtId="175" fontId="27" fillId="33" borderId="12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175" fontId="27" fillId="0" borderId="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175" fontId="20" fillId="0" borderId="0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left" vertical="center"/>
    </xf>
    <xf numFmtId="175" fontId="20" fillId="0" borderId="17" xfId="0" applyNumberFormat="1" applyFont="1" applyBorder="1" applyAlignment="1">
      <alignment horizontal="right" vertical="center"/>
    </xf>
    <xf numFmtId="0" fontId="20" fillId="34" borderId="12" xfId="0" applyFont="1" applyFill="1" applyBorder="1" applyAlignment="1">
      <alignment vertical="center"/>
    </xf>
    <xf numFmtId="175" fontId="20" fillId="34" borderId="12" xfId="0" applyNumberFormat="1" applyFont="1" applyFill="1" applyBorder="1" applyAlignment="1">
      <alignment horizontal="right" vertical="center"/>
    </xf>
    <xf numFmtId="175" fontId="20" fillId="0" borderId="17" xfId="0" applyNumberFormat="1" applyFont="1" applyBorder="1" applyAlignment="1">
      <alignment vertical="center"/>
    </xf>
    <xf numFmtId="175" fontId="27" fillId="0" borderId="10" xfId="0" applyNumberFormat="1" applyFont="1" applyBorder="1" applyAlignment="1">
      <alignment horizontal="right" vertical="center"/>
    </xf>
    <xf numFmtId="175" fontId="20" fillId="33" borderId="18" xfId="0" applyNumberFormat="1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/>
    </xf>
    <xf numFmtId="175" fontId="27" fillId="33" borderId="18" xfId="0" applyNumberFormat="1" applyFont="1" applyFill="1" applyBorder="1" applyAlignment="1">
      <alignment horizontal="right" vertical="center" wrapText="1"/>
    </xf>
    <xf numFmtId="175" fontId="27" fillId="33" borderId="13" xfId="0" applyNumberFormat="1" applyFont="1" applyFill="1" applyBorder="1" applyAlignment="1">
      <alignment horizontal="right" vertical="center" wrapText="1"/>
    </xf>
    <xf numFmtId="175" fontId="20" fillId="33" borderId="20" xfId="0" applyNumberFormat="1" applyFont="1" applyFill="1" applyBorder="1" applyAlignment="1">
      <alignment horizontal="right" vertical="center" wrapText="1"/>
    </xf>
    <xf numFmtId="175" fontId="20" fillId="33" borderId="20" xfId="0" applyNumberFormat="1" applyFont="1" applyFill="1" applyBorder="1" applyAlignment="1">
      <alignment horizontal="right"/>
    </xf>
    <xf numFmtId="175" fontId="20" fillId="33" borderId="11" xfId="0" applyNumberFormat="1" applyFont="1" applyFill="1" applyBorder="1" applyAlignment="1">
      <alignment horizontal="right"/>
    </xf>
    <xf numFmtId="0" fontId="32" fillId="33" borderId="0" xfId="36" applyFont="1" applyFill="1" applyBorder="1" applyAlignment="1" applyProtection="1">
      <alignment horizontal="left" vertical="center"/>
      <protection/>
    </xf>
    <xf numFmtId="175" fontId="25" fillId="33" borderId="0" xfId="0" applyNumberFormat="1" applyFont="1" applyFill="1" applyBorder="1" applyAlignment="1">
      <alignment horizontal="right" vertical="center" wrapText="1"/>
    </xf>
    <xf numFmtId="0" fontId="26" fillId="33" borderId="0" xfId="0" applyFont="1" applyFill="1" applyBorder="1" applyAlignment="1">
      <alignment horizontal="left" vertical="center"/>
    </xf>
    <xf numFmtId="175" fontId="26" fillId="33" borderId="0" xfId="0" applyNumberFormat="1" applyFont="1" applyFill="1" applyBorder="1" applyAlignment="1">
      <alignment horizontal="right" vertical="center"/>
    </xf>
    <xf numFmtId="175" fontId="25" fillId="33" borderId="0" xfId="0" applyNumberFormat="1" applyFont="1" applyFill="1" applyBorder="1" applyAlignment="1">
      <alignment vertical="center"/>
    </xf>
    <xf numFmtId="175" fontId="20" fillId="33" borderId="27" xfId="0" applyNumberFormat="1" applyFont="1" applyFill="1" applyBorder="1" applyAlignment="1">
      <alignment horizontal="right" vertical="center" wrapText="1"/>
    </xf>
    <xf numFmtId="49" fontId="25" fillId="33" borderId="0" xfId="0" applyNumberFormat="1" applyFont="1" applyFill="1" applyBorder="1" applyAlignment="1">
      <alignment horizontal="left" vertical="center"/>
    </xf>
    <xf numFmtId="0" fontId="26" fillId="33" borderId="0" xfId="0" applyFont="1" applyFill="1" applyAlignment="1">
      <alignment/>
    </xf>
    <xf numFmtId="0" fontId="20" fillId="34" borderId="13" xfId="36" applyFont="1" applyFill="1" applyBorder="1" applyAlignment="1" applyProtection="1">
      <alignment horizontal="left" vertical="center"/>
      <protection/>
    </xf>
    <xf numFmtId="49" fontId="6" fillId="34" borderId="19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left" vertical="center"/>
    </xf>
    <xf numFmtId="175" fontId="20" fillId="33" borderId="20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175" fontId="6" fillId="0" borderId="10" xfId="0" applyNumberFormat="1" applyFont="1" applyBorder="1" applyAlignment="1">
      <alignment horizontal="right" vertical="center"/>
    </xf>
    <xf numFmtId="175" fontId="9" fillId="0" borderId="10" xfId="0" applyNumberFormat="1" applyFont="1" applyBorder="1" applyAlignment="1">
      <alignment horizontal="right" vertical="center"/>
    </xf>
    <xf numFmtId="175" fontId="9" fillId="0" borderId="11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175" fontId="5" fillId="0" borderId="18" xfId="0" applyNumberFormat="1" applyFont="1" applyBorder="1" applyAlignment="1">
      <alignment horizontal="right" vertical="center"/>
    </xf>
    <xf numFmtId="175" fontId="6" fillId="0" borderId="18" xfId="0" applyNumberFormat="1" applyFont="1" applyBorder="1" applyAlignment="1">
      <alignment vertical="center"/>
    </xf>
    <xf numFmtId="175" fontId="5" fillId="0" borderId="18" xfId="0" applyNumberFormat="1" applyFont="1" applyBorder="1" applyAlignment="1">
      <alignment vertical="center"/>
    </xf>
    <xf numFmtId="175" fontId="5" fillId="0" borderId="20" xfId="0" applyNumberFormat="1" applyFont="1" applyBorder="1" applyAlignment="1">
      <alignment horizontal="right" vertical="center"/>
    </xf>
    <xf numFmtId="175" fontId="6" fillId="0" borderId="27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175" fontId="5" fillId="0" borderId="28" xfId="0" applyNumberFormat="1" applyFont="1" applyBorder="1" applyAlignment="1">
      <alignment horizontal="right" vertical="center"/>
    </xf>
    <xf numFmtId="175" fontId="6" fillId="0" borderId="28" xfId="0" applyNumberFormat="1" applyFont="1" applyBorder="1" applyAlignment="1">
      <alignment horizontal="right" vertical="center"/>
    </xf>
    <xf numFmtId="175" fontId="6" fillId="0" borderId="29" xfId="0" applyNumberFormat="1" applyFont="1" applyBorder="1" applyAlignment="1">
      <alignment horizontal="right" vertical="center"/>
    </xf>
    <xf numFmtId="175" fontId="6" fillId="34" borderId="30" xfId="0" applyNumberFormat="1" applyFont="1" applyFill="1" applyBorder="1" applyAlignment="1">
      <alignment horizontal="right" vertical="center"/>
    </xf>
    <xf numFmtId="177" fontId="24" fillId="0" borderId="18" xfId="0" applyNumberFormat="1" applyFont="1" applyBorder="1" applyAlignment="1">
      <alignment vertical="center"/>
    </xf>
    <xf numFmtId="190" fontId="23" fillId="0" borderId="18" xfId="0" applyNumberFormat="1" applyFont="1" applyBorder="1" applyAlignment="1">
      <alignment horizontal="right" vertical="center"/>
    </xf>
    <xf numFmtId="190" fontId="23" fillId="34" borderId="24" xfId="0" applyNumberFormat="1" applyFont="1" applyFill="1" applyBorder="1" applyAlignment="1">
      <alignment horizontal="right" vertical="center"/>
    </xf>
    <xf numFmtId="0" fontId="23" fillId="0" borderId="31" xfId="0" applyFont="1" applyBorder="1" applyAlignment="1">
      <alignment horizontal="center" vertical="center"/>
    </xf>
    <xf numFmtId="175" fontId="24" fillId="0" borderId="28" xfId="0" applyNumberFormat="1" applyFont="1" applyBorder="1" applyAlignment="1">
      <alignment vertical="center"/>
    </xf>
    <xf numFmtId="190" fontId="23" fillId="0" borderId="28" xfId="0" applyNumberFormat="1" applyFont="1" applyBorder="1" applyAlignment="1">
      <alignment horizontal="right" vertical="center"/>
    </xf>
    <xf numFmtId="175" fontId="23" fillId="0" borderId="28" xfId="0" applyNumberFormat="1" applyFont="1" applyBorder="1" applyAlignment="1">
      <alignment vertical="center"/>
    </xf>
    <xf numFmtId="190" fontId="23" fillId="34" borderId="30" xfId="0" applyNumberFormat="1" applyFont="1" applyFill="1" applyBorder="1" applyAlignment="1">
      <alignment horizontal="right" vertical="center"/>
    </xf>
    <xf numFmtId="175" fontId="23" fillId="0" borderId="18" xfId="0" applyNumberFormat="1" applyFont="1" applyBorder="1" applyAlignment="1">
      <alignment vertical="center"/>
    </xf>
    <xf numFmtId="190" fontId="24" fillId="0" borderId="18" xfId="0" applyNumberFormat="1" applyFont="1" applyBorder="1" applyAlignment="1">
      <alignment horizontal="right" vertical="center"/>
    </xf>
    <xf numFmtId="190" fontId="24" fillId="0" borderId="28" xfId="0" applyNumberFormat="1" applyFont="1" applyBorder="1" applyAlignment="1">
      <alignment horizontal="right" vertical="center"/>
    </xf>
    <xf numFmtId="175" fontId="24" fillId="0" borderId="28" xfId="0" applyNumberFormat="1" applyFont="1" applyBorder="1" applyAlignment="1">
      <alignment horizontal="right" vertical="center"/>
    </xf>
    <xf numFmtId="190" fontId="24" fillId="0" borderId="28" xfId="0" applyNumberFormat="1" applyFont="1" applyBorder="1" applyAlignment="1">
      <alignment horizontal="right" vertical="center"/>
    </xf>
    <xf numFmtId="175" fontId="23" fillId="34" borderId="24" xfId="0" applyNumberFormat="1" applyFont="1" applyFill="1" applyBorder="1" applyAlignment="1">
      <alignment vertical="center"/>
    </xf>
    <xf numFmtId="175" fontId="23" fillId="34" borderId="30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175" fontId="27" fillId="33" borderId="28" xfId="0" applyNumberFormat="1" applyFont="1" applyFill="1" applyBorder="1" applyAlignment="1">
      <alignment horizontal="right" vertical="center" wrapText="1"/>
    </xf>
    <xf numFmtId="175" fontId="20" fillId="33" borderId="28" xfId="0" applyNumberFormat="1" applyFont="1" applyFill="1" applyBorder="1" applyAlignment="1">
      <alignment horizontal="right" vertical="center" wrapText="1"/>
    </xf>
    <xf numFmtId="175" fontId="20" fillId="33" borderId="29" xfId="0" applyNumberFormat="1" applyFont="1" applyFill="1" applyBorder="1" applyAlignment="1">
      <alignment horizontal="right" vertical="center" wrapText="1"/>
    </xf>
    <xf numFmtId="175" fontId="20" fillId="33" borderId="33" xfId="0" applyNumberFormat="1" applyFont="1" applyFill="1" applyBorder="1" applyAlignment="1">
      <alignment horizontal="right" vertical="center" wrapText="1"/>
    </xf>
    <xf numFmtId="0" fontId="23" fillId="0" borderId="34" xfId="0" applyFont="1" applyBorder="1" applyAlignment="1">
      <alignment horizontal="center" vertical="center"/>
    </xf>
    <xf numFmtId="175" fontId="24" fillId="0" borderId="35" xfId="0" applyNumberFormat="1" applyFont="1" applyBorder="1" applyAlignment="1">
      <alignment vertical="center"/>
    </xf>
    <xf numFmtId="175" fontId="6" fillId="34" borderId="24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175" fontId="6" fillId="0" borderId="28" xfId="0" applyNumberFormat="1" applyFont="1" applyBorder="1" applyAlignment="1">
      <alignment horizontal="right" vertical="center"/>
    </xf>
    <xf numFmtId="175" fontId="6" fillId="0" borderId="28" xfId="0" applyNumberFormat="1" applyFont="1" applyBorder="1" applyAlignment="1">
      <alignment vertical="center"/>
    </xf>
    <xf numFmtId="175" fontId="20" fillId="0" borderId="18" xfId="0" applyNumberFormat="1" applyFont="1" applyBorder="1" applyAlignment="1">
      <alignment horizontal="right" vertical="center"/>
    </xf>
    <xf numFmtId="175" fontId="27" fillId="0" borderId="28" xfId="0" applyNumberFormat="1" applyFont="1" applyBorder="1" applyAlignment="1">
      <alignment horizontal="right" vertical="center"/>
    </xf>
    <xf numFmtId="175" fontId="20" fillId="0" borderId="28" xfId="0" applyNumberFormat="1" applyFont="1" applyBorder="1" applyAlignment="1">
      <alignment horizontal="right" vertical="center"/>
    </xf>
    <xf numFmtId="175" fontId="24" fillId="0" borderId="18" xfId="0" applyNumberFormat="1" applyFont="1" applyFill="1" applyBorder="1" applyAlignment="1">
      <alignment horizontal="right" vertical="center"/>
    </xf>
    <xf numFmtId="175" fontId="23" fillId="0" borderId="18" xfId="0" applyNumberFormat="1" applyFont="1" applyFill="1" applyBorder="1" applyAlignment="1">
      <alignment horizontal="right" vertical="center"/>
    </xf>
    <xf numFmtId="175" fontId="23" fillId="0" borderId="28" xfId="0" applyNumberFormat="1" applyFont="1" applyBorder="1" applyAlignment="1">
      <alignment horizontal="right" vertical="center"/>
    </xf>
    <xf numFmtId="175" fontId="23" fillId="34" borderId="30" xfId="0" applyNumberFormat="1" applyFont="1" applyFill="1" applyBorder="1" applyAlignment="1">
      <alignment horizontal="right" vertical="center"/>
    </xf>
    <xf numFmtId="175" fontId="23" fillId="0" borderId="28" xfId="0" applyNumberFormat="1" applyFont="1" applyBorder="1" applyAlignment="1">
      <alignment horizontal="right" vertical="center"/>
    </xf>
    <xf numFmtId="175" fontId="24" fillId="0" borderId="31" xfId="0" applyNumberFormat="1" applyFont="1" applyBorder="1" applyAlignment="1">
      <alignment horizontal="right" vertical="center"/>
    </xf>
    <xf numFmtId="175" fontId="23" fillId="0" borderId="31" xfId="0" applyNumberFormat="1" applyFont="1" applyBorder="1" applyAlignment="1">
      <alignment horizontal="right" vertical="center"/>
    </xf>
    <xf numFmtId="175" fontId="23" fillId="34" borderId="13" xfId="0" applyNumberFormat="1" applyFont="1" applyFill="1" applyBorder="1" applyAlignment="1">
      <alignment horizontal="right" vertical="center"/>
    </xf>
    <xf numFmtId="190" fontId="23" fillId="0" borderId="28" xfId="0" applyNumberFormat="1" applyFont="1" applyBorder="1" applyAlignment="1">
      <alignment horizontal="right" vertical="center"/>
    </xf>
    <xf numFmtId="175" fontId="6" fillId="0" borderId="18" xfId="0" applyNumberFormat="1" applyFont="1" applyBorder="1" applyAlignment="1">
      <alignment horizontal="right" vertical="center"/>
    </xf>
    <xf numFmtId="175" fontId="27" fillId="0" borderId="18" xfId="0" applyNumberFormat="1" applyFont="1" applyBorder="1" applyAlignment="1">
      <alignment vertical="center"/>
    </xf>
    <xf numFmtId="175" fontId="20" fillId="0" borderId="18" xfId="0" applyNumberFormat="1" applyFont="1" applyBorder="1" applyAlignment="1">
      <alignment vertical="center"/>
    </xf>
    <xf numFmtId="175" fontId="20" fillId="0" borderId="27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horizontal="center" vertical="center"/>
    </xf>
    <xf numFmtId="175" fontId="20" fillId="0" borderId="33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vertical="center"/>
    </xf>
    <xf numFmtId="175" fontId="27" fillId="0" borderId="18" xfId="0" applyNumberFormat="1" applyFont="1" applyBorder="1" applyAlignment="1">
      <alignment horizontal="right" vertical="center"/>
    </xf>
    <xf numFmtId="175" fontId="20" fillId="33" borderId="15" xfId="0" applyNumberFormat="1" applyFont="1" applyFill="1" applyBorder="1" applyAlignment="1">
      <alignment horizontal="center" vertical="center" wrapText="1"/>
    </xf>
    <xf numFmtId="175" fontId="20" fillId="34" borderId="24" xfId="0" applyNumberFormat="1" applyFont="1" applyFill="1" applyBorder="1" applyAlignment="1">
      <alignment horizontal="right" vertical="center" wrapText="1"/>
    </xf>
    <xf numFmtId="175" fontId="20" fillId="34" borderId="30" xfId="0" applyNumberFormat="1" applyFont="1" applyFill="1" applyBorder="1" applyAlignment="1">
      <alignment horizontal="right" vertical="center" wrapText="1"/>
    </xf>
    <xf numFmtId="0" fontId="20" fillId="0" borderId="29" xfId="0" applyFont="1" applyBorder="1" applyAlignment="1">
      <alignment horizontal="center" vertical="center"/>
    </xf>
    <xf numFmtId="177" fontId="27" fillId="33" borderId="28" xfId="36" applyNumberFormat="1" applyFont="1" applyFill="1" applyBorder="1" applyAlignment="1" applyProtection="1">
      <alignment horizontal="right" vertical="center"/>
      <protection/>
    </xf>
    <xf numFmtId="175" fontId="27" fillId="33" borderId="35" xfId="0" applyNumberFormat="1" applyFont="1" applyFill="1" applyBorder="1" applyAlignment="1">
      <alignment horizontal="right" vertical="center" wrapText="1"/>
    </xf>
    <xf numFmtId="175" fontId="20" fillId="34" borderId="35" xfId="0" applyNumberFormat="1" applyFont="1" applyFill="1" applyBorder="1" applyAlignment="1">
      <alignment horizontal="right" vertical="center" wrapText="1"/>
    </xf>
    <xf numFmtId="175" fontId="6" fillId="0" borderId="26" xfId="0" applyNumberFormat="1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175" fontId="23" fillId="34" borderId="36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5" fontId="5" fillId="0" borderId="10" xfId="0" applyNumberFormat="1" applyFont="1" applyBorder="1" applyAlignment="1">
      <alignment horizontal="right" vertical="center"/>
    </xf>
    <xf numFmtId="175" fontId="20" fillId="33" borderId="28" xfId="0" applyNumberFormat="1" applyFont="1" applyFill="1" applyBorder="1" applyAlignment="1">
      <alignment horizontal="right" vertical="center" wrapText="1"/>
    </xf>
    <xf numFmtId="175" fontId="20" fillId="33" borderId="10" xfId="0" applyNumberFormat="1" applyFont="1" applyFill="1" applyBorder="1" applyAlignment="1">
      <alignment horizontal="right" vertical="center" wrapText="1"/>
    </xf>
    <xf numFmtId="0" fontId="20" fillId="33" borderId="12" xfId="36" applyFont="1" applyFill="1" applyBorder="1" applyAlignment="1" applyProtection="1">
      <alignment horizontal="left" vertical="center"/>
      <protection/>
    </xf>
    <xf numFmtId="175" fontId="20" fillId="33" borderId="14" xfId="0" applyNumberFormat="1" applyFont="1" applyFill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175" fontId="24" fillId="0" borderId="28" xfId="0" applyNumberFormat="1" applyFont="1" applyBorder="1" applyAlignment="1">
      <alignment horizontal="right" vertical="center"/>
    </xf>
    <xf numFmtId="175" fontId="24" fillId="0" borderId="16" xfId="0" applyNumberFormat="1" applyFont="1" applyBorder="1" applyAlignment="1">
      <alignment horizontal="right" vertical="center"/>
    </xf>
    <xf numFmtId="175" fontId="24" fillId="0" borderId="18" xfId="0" applyNumberFormat="1" applyFont="1" applyBorder="1" applyAlignment="1">
      <alignment horizontal="right" vertical="center"/>
    </xf>
    <xf numFmtId="175" fontId="24" fillId="0" borderId="14" xfId="0" applyNumberFormat="1" applyFont="1" applyBorder="1" applyAlignment="1">
      <alignment horizontal="right" vertical="center"/>
    </xf>
    <xf numFmtId="175" fontId="27" fillId="0" borderId="18" xfId="0" applyNumberFormat="1" applyFont="1" applyFill="1" applyBorder="1" applyAlignment="1">
      <alignment vertical="center"/>
    </xf>
    <xf numFmtId="175" fontId="23" fillId="0" borderId="33" xfId="0" applyNumberFormat="1" applyFont="1" applyBorder="1" applyAlignment="1">
      <alignment horizontal="right" vertical="center"/>
    </xf>
    <xf numFmtId="0" fontId="27" fillId="33" borderId="11" xfId="36" applyFont="1" applyFill="1" applyBorder="1" applyAlignment="1" applyProtection="1">
      <alignment vertical="center"/>
      <protection/>
    </xf>
    <xf numFmtId="175" fontId="25" fillId="34" borderId="0" xfId="0" applyNumberFormat="1" applyFont="1" applyFill="1" applyAlignment="1">
      <alignment/>
    </xf>
    <xf numFmtId="0" fontId="0" fillId="0" borderId="10" xfId="0" applyBorder="1" applyAlignment="1">
      <alignment vertical="center"/>
    </xf>
    <xf numFmtId="175" fontId="20" fillId="0" borderId="0" xfId="0" applyNumberFormat="1" applyFont="1" applyFill="1" applyBorder="1" applyAlignment="1">
      <alignment horizontal="right" vertical="center" wrapText="1"/>
    </xf>
    <xf numFmtId="0" fontId="23" fillId="34" borderId="2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5" fontId="18" fillId="0" borderId="18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5" fontId="18" fillId="0" borderId="13" xfId="0" applyNumberFormat="1" applyFont="1" applyBorder="1" applyAlignment="1">
      <alignment horizontal="center" vertical="center"/>
    </xf>
    <xf numFmtId="175" fontId="18" fillId="0" borderId="16" xfId="0" applyNumberFormat="1" applyFont="1" applyBorder="1" applyAlignment="1">
      <alignment horizontal="center" vertical="center"/>
    </xf>
    <xf numFmtId="175" fontId="18" fillId="0" borderId="31" xfId="0" applyNumberFormat="1" applyFont="1" applyBorder="1" applyAlignment="1">
      <alignment horizontal="center" vertical="center"/>
    </xf>
    <xf numFmtId="175" fontId="18" fillId="0" borderId="10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177" fontId="33" fillId="0" borderId="13" xfId="0" applyNumberFormat="1" applyFont="1" applyBorder="1" applyAlignment="1">
      <alignment vertical="center"/>
    </xf>
    <xf numFmtId="175" fontId="33" fillId="0" borderId="13" xfId="0" applyNumberFormat="1" applyFont="1" applyBorder="1" applyAlignment="1">
      <alignment horizontal="right" vertical="center"/>
    </xf>
    <xf numFmtId="175" fontId="33" fillId="0" borderId="16" xfId="0" applyNumberFormat="1" applyFont="1" applyFill="1" applyBorder="1" applyAlignment="1">
      <alignment horizontal="right" vertical="center"/>
    </xf>
    <xf numFmtId="175" fontId="33" fillId="0" borderId="13" xfId="0" applyNumberFormat="1" applyFont="1" applyFill="1" applyBorder="1" applyAlignment="1">
      <alignment horizontal="right" vertical="center"/>
    </xf>
    <xf numFmtId="175" fontId="33" fillId="0" borderId="18" xfId="0" applyNumberFormat="1" applyFont="1" applyBorder="1" applyAlignment="1">
      <alignment horizontal="right" vertical="center"/>
    </xf>
    <xf numFmtId="175" fontId="33" fillId="0" borderId="28" xfId="0" applyNumberFormat="1" applyFont="1" applyBorder="1" applyAlignment="1">
      <alignment vertical="center"/>
    </xf>
    <xf numFmtId="175" fontId="33" fillId="0" borderId="10" xfId="0" applyNumberFormat="1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177" fontId="18" fillId="0" borderId="13" xfId="0" applyNumberFormat="1" applyFont="1" applyBorder="1" applyAlignment="1">
      <alignment horizontal="right" vertical="center"/>
    </xf>
    <xf numFmtId="175" fontId="18" fillId="0" borderId="13" xfId="0" applyNumberFormat="1" applyFont="1" applyBorder="1" applyAlignment="1">
      <alignment horizontal="right" vertical="center"/>
    </xf>
    <xf numFmtId="175" fontId="4" fillId="0" borderId="14" xfId="0" applyNumberFormat="1" applyFont="1" applyFill="1" applyBorder="1" applyAlignment="1">
      <alignment horizontal="right" vertical="center"/>
    </xf>
    <xf numFmtId="175" fontId="18" fillId="0" borderId="13" xfId="0" applyNumberFormat="1" applyFont="1" applyFill="1" applyBorder="1" applyAlignment="1">
      <alignment horizontal="right" vertical="center"/>
    </xf>
    <xf numFmtId="175" fontId="18" fillId="0" borderId="18" xfId="0" applyNumberFormat="1" applyFont="1" applyBorder="1" applyAlignment="1">
      <alignment horizontal="right" vertical="center"/>
    </xf>
    <xf numFmtId="175" fontId="18" fillId="0" borderId="28" xfId="0" applyNumberFormat="1" applyFont="1" applyBorder="1" applyAlignment="1">
      <alignment vertical="center"/>
    </xf>
    <xf numFmtId="175" fontId="18" fillId="0" borderId="10" xfId="0" applyNumberFormat="1" applyFont="1" applyBorder="1" applyAlignment="1">
      <alignment vertical="center"/>
    </xf>
    <xf numFmtId="1" fontId="33" fillId="0" borderId="10" xfId="0" applyNumberFormat="1" applyFont="1" applyBorder="1" applyAlignment="1">
      <alignment horizontal="left" vertical="center"/>
    </xf>
    <xf numFmtId="177" fontId="33" fillId="0" borderId="10" xfId="0" applyNumberFormat="1" applyFont="1" applyBorder="1" applyAlignment="1">
      <alignment horizontal="right" vertical="center"/>
    </xf>
    <xf numFmtId="175" fontId="33" fillId="0" borderId="14" xfId="0" applyNumberFormat="1" applyFont="1" applyFill="1" applyBorder="1" applyAlignment="1">
      <alignment horizontal="right" vertical="center"/>
    </xf>
    <xf numFmtId="175" fontId="33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Border="1" applyAlignment="1">
      <alignment horizontal="left" vertical="center"/>
    </xf>
    <xf numFmtId="177" fontId="18" fillId="0" borderId="10" xfId="0" applyNumberFormat="1" applyFont="1" applyBorder="1" applyAlignment="1">
      <alignment horizontal="right" vertical="center"/>
    </xf>
    <xf numFmtId="175" fontId="18" fillId="0" borderId="14" xfId="0" applyNumberFormat="1" applyFont="1" applyFill="1" applyBorder="1" applyAlignment="1">
      <alignment horizontal="right" vertical="center"/>
    </xf>
    <xf numFmtId="175" fontId="18" fillId="0" borderId="10" xfId="0" applyNumberFormat="1" applyFont="1" applyFill="1" applyBorder="1" applyAlignment="1">
      <alignment horizontal="right" vertical="center"/>
    </xf>
    <xf numFmtId="175" fontId="18" fillId="0" borderId="10" xfId="0" applyNumberFormat="1" applyFont="1" applyBorder="1" applyAlignment="1">
      <alignment horizontal="right" vertical="center"/>
    </xf>
    <xf numFmtId="177" fontId="18" fillId="0" borderId="10" xfId="0" applyNumberFormat="1" applyFont="1" applyFill="1" applyBorder="1" applyAlignment="1">
      <alignment horizontal="right" vertical="center"/>
    </xf>
    <xf numFmtId="177" fontId="18" fillId="0" borderId="28" xfId="0" applyNumberFormat="1" applyFont="1" applyBorder="1" applyAlignment="1">
      <alignment horizontal="right" vertical="center"/>
    </xf>
    <xf numFmtId="175" fontId="33" fillId="0" borderId="10" xfId="0" applyNumberFormat="1" applyFont="1" applyFill="1" applyBorder="1" applyAlignment="1">
      <alignment vertical="center"/>
    </xf>
    <xf numFmtId="1" fontId="33" fillId="0" borderId="11" xfId="0" applyNumberFormat="1" applyFont="1" applyBorder="1" applyAlignment="1">
      <alignment horizontal="left" vertical="center"/>
    </xf>
    <xf numFmtId="177" fontId="33" fillId="0" borderId="11" xfId="0" applyNumberFormat="1" applyFont="1" applyFill="1" applyBorder="1" applyAlignment="1">
      <alignment horizontal="right" vertical="center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5" fontId="4" fillId="0" borderId="0" xfId="0" applyNumberFormat="1" applyFont="1" applyBorder="1" applyAlignment="1">
      <alignment vertical="center"/>
    </xf>
    <xf numFmtId="175" fontId="33" fillId="0" borderId="26" xfId="0" applyNumberFormat="1" applyFont="1" applyFill="1" applyBorder="1" applyAlignment="1">
      <alignment horizontal="right" vertical="center"/>
    </xf>
    <xf numFmtId="177" fontId="33" fillId="0" borderId="10" xfId="0" applyNumberFormat="1" applyFont="1" applyFill="1" applyBorder="1" applyAlignment="1">
      <alignment horizontal="right" vertical="center"/>
    </xf>
    <xf numFmtId="175" fontId="18" fillId="0" borderId="26" xfId="0" applyNumberFormat="1" applyFont="1" applyFill="1" applyBorder="1" applyAlignment="1">
      <alignment horizontal="right" vertical="center"/>
    </xf>
    <xf numFmtId="175" fontId="18" fillId="0" borderId="28" xfId="0" applyNumberFormat="1" applyFont="1" applyBorder="1" applyAlignment="1">
      <alignment horizontal="right" vertical="center"/>
    </xf>
    <xf numFmtId="175" fontId="18" fillId="0" borderId="14" xfId="0" applyNumberFormat="1" applyFont="1" applyBorder="1" applyAlignment="1">
      <alignment horizontal="right" vertical="center"/>
    </xf>
    <xf numFmtId="175" fontId="33" fillId="0" borderId="12" xfId="0" applyNumberFormat="1" applyFont="1" applyBorder="1" applyAlignment="1">
      <alignment horizontal="right" vertical="center"/>
    </xf>
    <xf numFmtId="175" fontId="18" fillId="34" borderId="19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75" fontId="12" fillId="0" borderId="10" xfId="0" applyNumberFormat="1" applyFont="1" applyBorder="1" applyAlignment="1">
      <alignment horizontal="right" vertical="center"/>
    </xf>
    <xf numFmtId="175" fontId="12" fillId="0" borderId="10" xfId="0" applyNumberFormat="1" applyFont="1" applyBorder="1" applyAlignment="1">
      <alignment vertical="center"/>
    </xf>
    <xf numFmtId="175" fontId="12" fillId="0" borderId="28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5" fontId="4" fillId="0" borderId="10" xfId="0" applyNumberFormat="1" applyFont="1" applyBorder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175" fontId="4" fillId="0" borderId="28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175" fontId="4" fillId="0" borderId="28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175" fontId="4" fillId="0" borderId="17" xfId="0" applyNumberFormat="1" applyFont="1" applyBorder="1" applyAlignment="1">
      <alignment vertical="center"/>
    </xf>
    <xf numFmtId="175" fontId="4" fillId="0" borderId="17" xfId="0" applyNumberFormat="1" applyFont="1" applyBorder="1" applyAlignment="1">
      <alignment horizontal="right" vertical="center"/>
    </xf>
    <xf numFmtId="175" fontId="4" fillId="0" borderId="29" xfId="0" applyNumberFormat="1" applyFont="1" applyBorder="1" applyAlignment="1">
      <alignment vertical="center"/>
    </xf>
    <xf numFmtId="175" fontId="4" fillId="0" borderId="11" xfId="0" applyNumberFormat="1" applyFont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75" fontId="4" fillId="34" borderId="1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5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5" fontId="18" fillId="0" borderId="12" xfId="0" applyNumberFormat="1" applyFont="1" applyBorder="1" applyAlignment="1">
      <alignment horizontal="right" vertical="center"/>
    </xf>
    <xf numFmtId="175" fontId="20" fillId="33" borderId="37" xfId="0" applyNumberFormat="1" applyFont="1" applyFill="1" applyBorder="1" applyAlignment="1">
      <alignment horizontal="right" vertical="center" wrapText="1"/>
    </xf>
    <xf numFmtId="175" fontId="20" fillId="33" borderId="38" xfId="0" applyNumberFormat="1" applyFont="1" applyFill="1" applyBorder="1" applyAlignment="1">
      <alignment horizontal="right" vertical="center" wrapText="1"/>
    </xf>
    <xf numFmtId="175" fontId="27" fillId="33" borderId="10" xfId="0" applyNumberFormat="1" applyFont="1" applyFill="1" applyBorder="1" applyAlignment="1">
      <alignment horizontal="right" vertical="center" wrapText="1"/>
    </xf>
    <xf numFmtId="175" fontId="27" fillId="0" borderId="10" xfId="0" applyNumberFormat="1" applyFont="1" applyFill="1" applyBorder="1" applyAlignment="1">
      <alignment horizontal="right" vertical="center" wrapText="1"/>
    </xf>
    <xf numFmtId="175" fontId="27" fillId="0" borderId="18" xfId="0" applyNumberFormat="1" applyFont="1" applyFill="1" applyBorder="1" applyAlignment="1">
      <alignment horizontal="right" vertical="center" wrapText="1"/>
    </xf>
    <xf numFmtId="175" fontId="20" fillId="0" borderId="10" xfId="0" applyNumberFormat="1" applyFont="1" applyFill="1" applyBorder="1" applyAlignment="1">
      <alignment horizontal="right" vertical="center" wrapText="1"/>
    </xf>
    <xf numFmtId="175" fontId="20" fillId="0" borderId="18" xfId="0" applyNumberFormat="1" applyFont="1" applyFill="1" applyBorder="1" applyAlignment="1">
      <alignment horizontal="right" vertical="center" wrapText="1"/>
    </xf>
    <xf numFmtId="175" fontId="20" fillId="0" borderId="10" xfId="0" applyNumberFormat="1" applyFont="1" applyFill="1" applyBorder="1" applyAlignment="1">
      <alignment horizontal="right" vertical="center" wrapText="1"/>
    </xf>
    <xf numFmtId="175" fontId="20" fillId="0" borderId="18" xfId="0" applyNumberFormat="1" applyFont="1" applyFill="1" applyBorder="1" applyAlignment="1">
      <alignment horizontal="right" vertical="center" wrapText="1"/>
    </xf>
    <xf numFmtId="175" fontId="20" fillId="0" borderId="11" xfId="0" applyNumberFormat="1" applyFont="1" applyFill="1" applyBorder="1" applyAlignment="1">
      <alignment horizontal="right" vertical="center" wrapText="1"/>
    </xf>
    <xf numFmtId="175" fontId="20" fillId="0" borderId="2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5" fontId="27" fillId="33" borderId="12" xfId="36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175" fontId="20" fillId="34" borderId="39" xfId="0" applyNumberFormat="1" applyFont="1" applyFill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177" fontId="27" fillId="33" borderId="0" xfId="36" applyNumberFormat="1" applyFont="1" applyFill="1" applyBorder="1" applyAlignment="1" applyProtection="1">
      <alignment horizontal="right" vertical="center"/>
      <protection/>
    </xf>
    <xf numFmtId="175" fontId="20" fillId="33" borderId="37" xfId="0" applyNumberFormat="1" applyFont="1" applyFill="1" applyBorder="1" applyAlignment="1">
      <alignment horizontal="center" vertical="center" wrapText="1"/>
    </xf>
    <xf numFmtId="175" fontId="27" fillId="33" borderId="37" xfId="0" applyNumberFormat="1" applyFont="1" applyFill="1" applyBorder="1" applyAlignment="1">
      <alignment horizontal="right" vertical="center" wrapText="1"/>
    </xf>
    <xf numFmtId="175" fontId="27" fillId="33" borderId="37" xfId="0" applyNumberFormat="1" applyFont="1" applyFill="1" applyBorder="1" applyAlignment="1">
      <alignment horizontal="right" vertical="center" wrapText="1"/>
    </xf>
    <xf numFmtId="175" fontId="20" fillId="34" borderId="36" xfId="0" applyNumberFormat="1" applyFont="1" applyFill="1" applyBorder="1" applyAlignment="1">
      <alignment horizontal="right" vertical="center" wrapText="1"/>
    </xf>
    <xf numFmtId="175" fontId="20" fillId="33" borderId="40" xfId="0" applyNumberFormat="1" applyFont="1" applyFill="1" applyBorder="1" applyAlignment="1">
      <alignment horizontal="right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33" borderId="16" xfId="36" applyFont="1" applyFill="1" applyBorder="1" applyAlignment="1" applyProtection="1">
      <alignment horizontal="left" vertical="center"/>
      <protection/>
    </xf>
    <xf numFmtId="0" fontId="24" fillId="0" borderId="18" xfId="0" applyFont="1" applyBorder="1" applyAlignment="1">
      <alignment horizontal="left" vertical="center"/>
    </xf>
    <xf numFmtId="175" fontId="24" fillId="0" borderId="10" xfId="0" applyNumberFormat="1" applyFont="1" applyBorder="1" applyAlignment="1">
      <alignment vertical="center"/>
    </xf>
    <xf numFmtId="175" fontId="24" fillId="0" borderId="13" xfId="0" applyNumberFormat="1" applyFont="1" applyBorder="1" applyAlignment="1">
      <alignment vertical="center"/>
    </xf>
    <xf numFmtId="0" fontId="7" fillId="0" borderId="16" xfId="0" applyFont="1" applyBorder="1" applyAlignment="1">
      <alignment horizontal="right" vertical="top" wrapText="1"/>
    </xf>
    <xf numFmtId="175" fontId="24" fillId="0" borderId="15" xfId="0" applyNumberFormat="1" applyFont="1" applyBorder="1" applyAlignment="1">
      <alignment vertical="center"/>
    </xf>
    <xf numFmtId="175" fontId="24" fillId="0" borderId="18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75" fontId="24" fillId="0" borderId="12" xfId="0" applyNumberFormat="1" applyFont="1" applyBorder="1" applyAlignment="1">
      <alignment horizontal="right" vertical="center"/>
    </xf>
    <xf numFmtId="175" fontId="23" fillId="0" borderId="35" xfId="0" applyNumberFormat="1" applyFont="1" applyBorder="1" applyAlignment="1">
      <alignment horizontal="right" vertical="center"/>
    </xf>
    <xf numFmtId="175" fontId="23" fillId="34" borderId="12" xfId="0" applyNumberFormat="1" applyFont="1" applyFill="1" applyBorder="1" applyAlignment="1">
      <alignment horizontal="right" vertical="center"/>
    </xf>
    <xf numFmtId="175" fontId="23" fillId="34" borderId="35" xfId="0" applyNumberFormat="1" applyFont="1" applyFill="1" applyBorder="1" applyAlignment="1">
      <alignment horizontal="right" vertical="center"/>
    </xf>
    <xf numFmtId="0" fontId="23" fillId="34" borderId="12" xfId="0" applyFont="1" applyFill="1" applyBorder="1" applyAlignment="1">
      <alignment vertical="center"/>
    </xf>
    <xf numFmtId="0" fontId="23" fillId="0" borderId="17" xfId="0" applyFont="1" applyBorder="1" applyAlignment="1">
      <alignment horizontal="left" vertical="center" wrapText="1"/>
    </xf>
    <xf numFmtId="175" fontId="23" fillId="0" borderId="17" xfId="0" applyNumberFormat="1" applyFont="1" applyBorder="1" applyAlignment="1">
      <alignment horizontal="right" vertical="center"/>
    </xf>
    <xf numFmtId="175" fontId="23" fillId="0" borderId="27" xfId="0" applyNumberFormat="1" applyFont="1" applyBorder="1" applyAlignment="1">
      <alignment horizontal="right" vertical="center"/>
    </xf>
    <xf numFmtId="175" fontId="5" fillId="0" borderId="28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5" fontId="5" fillId="0" borderId="10" xfId="0" applyNumberFormat="1" applyFont="1" applyBorder="1" applyAlignment="1">
      <alignment vertical="center"/>
    </xf>
    <xf numFmtId="175" fontId="5" fillId="0" borderId="1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0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/>
    </xf>
    <xf numFmtId="175" fontId="27" fillId="33" borderId="41" xfId="0" applyNumberFormat="1" applyFont="1" applyFill="1" applyBorder="1" applyAlignment="1">
      <alignment horizontal="right" vertical="center" wrapText="1"/>
    </xf>
    <xf numFmtId="175" fontId="27" fillId="33" borderId="23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vertical="center"/>
    </xf>
    <xf numFmtId="175" fontId="12" fillId="0" borderId="10" xfId="0" applyNumberFormat="1" applyFont="1" applyFill="1" applyBorder="1" applyAlignment="1">
      <alignment vertical="center"/>
    </xf>
    <xf numFmtId="175" fontId="12" fillId="0" borderId="18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75" fontId="4" fillId="0" borderId="18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vertical="center"/>
    </xf>
    <xf numFmtId="177" fontId="12" fillId="0" borderId="28" xfId="0" applyNumberFormat="1" applyFont="1" applyBorder="1" applyAlignment="1">
      <alignment vertical="center"/>
    </xf>
    <xf numFmtId="190" fontId="12" fillId="0" borderId="28" xfId="0" applyNumberFormat="1" applyFont="1" applyBorder="1" applyAlignment="1">
      <alignment horizontal="right" vertical="center"/>
    </xf>
    <xf numFmtId="190" fontId="12" fillId="0" borderId="10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175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5" fontId="12" fillId="0" borderId="12" xfId="0" applyNumberFormat="1" applyFont="1" applyFill="1" applyBorder="1" applyAlignment="1">
      <alignment vertical="center"/>
    </xf>
    <xf numFmtId="177" fontId="12" fillId="0" borderId="31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5" fontId="4" fillId="0" borderId="12" xfId="0" applyNumberFormat="1" applyFont="1" applyFill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177" fontId="4" fillId="34" borderId="19" xfId="0" applyNumberFormat="1" applyFont="1" applyFill="1" applyBorder="1" applyAlignment="1">
      <alignment vertical="center"/>
    </xf>
    <xf numFmtId="177" fontId="4" fillId="34" borderId="24" xfId="0" applyNumberFormat="1" applyFont="1" applyFill="1" applyBorder="1" applyAlignment="1">
      <alignment vertical="center"/>
    </xf>
    <xf numFmtId="177" fontId="4" fillId="34" borderId="42" xfId="0" applyNumberFormat="1" applyFont="1" applyFill="1" applyBorder="1" applyAlignment="1">
      <alignment vertical="center"/>
    </xf>
    <xf numFmtId="175" fontId="12" fillId="0" borderId="10" xfId="0" applyNumberFormat="1" applyFont="1" applyFill="1" applyBorder="1" applyAlignment="1">
      <alignment horizontal="right" vertical="center"/>
    </xf>
    <xf numFmtId="175" fontId="4" fillId="0" borderId="18" xfId="0" applyNumberFormat="1" applyFont="1" applyFill="1" applyBorder="1" applyAlignment="1">
      <alignment horizontal="right" vertical="center"/>
    </xf>
    <xf numFmtId="175" fontId="12" fillId="0" borderId="18" xfId="0" applyNumberFormat="1" applyFont="1" applyFill="1" applyBorder="1" applyAlignment="1">
      <alignment horizontal="right" vertical="center"/>
    </xf>
    <xf numFmtId="175" fontId="4" fillId="0" borderId="10" xfId="0" applyNumberFormat="1" applyFont="1" applyFill="1" applyBorder="1" applyAlignment="1">
      <alignment horizontal="right" vertical="center"/>
    </xf>
    <xf numFmtId="175" fontId="4" fillId="0" borderId="37" xfId="0" applyNumberFormat="1" applyFont="1" applyFill="1" applyBorder="1" applyAlignment="1">
      <alignment horizontal="right" vertical="center"/>
    </xf>
    <xf numFmtId="175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77" fontId="4" fillId="0" borderId="11" xfId="0" applyNumberFormat="1" applyFont="1" applyFill="1" applyBorder="1" applyAlignment="1">
      <alignment vertical="center"/>
    </xf>
    <xf numFmtId="175" fontId="4" fillId="0" borderId="11" xfId="0" applyNumberFormat="1" applyFont="1" applyFill="1" applyBorder="1" applyAlignment="1">
      <alignment horizontal="right" vertical="center"/>
    </xf>
    <xf numFmtId="175" fontId="4" fillId="0" borderId="20" xfId="0" applyNumberFormat="1" applyFont="1" applyFill="1" applyBorder="1" applyAlignment="1">
      <alignment horizontal="right" vertical="center"/>
    </xf>
    <xf numFmtId="175" fontId="4" fillId="34" borderId="19" xfId="0" applyNumberFormat="1" applyFont="1" applyFill="1" applyBorder="1" applyAlignment="1">
      <alignment vertical="center"/>
    </xf>
    <xf numFmtId="175" fontId="4" fillId="34" borderId="24" xfId="0" applyNumberFormat="1" applyFont="1" applyFill="1" applyBorder="1" applyAlignment="1">
      <alignment vertical="center"/>
    </xf>
    <xf numFmtId="0" fontId="33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5" fontId="5" fillId="0" borderId="28" xfId="0" applyNumberFormat="1" applyFont="1" applyBorder="1" applyAlignment="1">
      <alignment horizontal="right" vertical="center"/>
    </xf>
    <xf numFmtId="175" fontId="15" fillId="0" borderId="10" xfId="0" applyNumberFormat="1" applyFont="1" applyFill="1" applyBorder="1" applyAlignment="1">
      <alignment/>
    </xf>
    <xf numFmtId="175" fontId="15" fillId="0" borderId="27" xfId="0" applyNumberFormat="1" applyFont="1" applyFill="1" applyBorder="1" applyAlignment="1">
      <alignment/>
    </xf>
    <xf numFmtId="175" fontId="6" fillId="0" borderId="33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175" fontId="18" fillId="0" borderId="0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5" fontId="24" fillId="0" borderId="0" xfId="0" applyNumberFormat="1" applyFont="1" applyBorder="1" applyAlignment="1">
      <alignment vertical="center"/>
    </xf>
    <xf numFmtId="175" fontId="23" fillId="0" borderId="15" xfId="0" applyNumberFormat="1" applyFont="1" applyBorder="1" applyAlignment="1">
      <alignment vertical="center"/>
    </xf>
    <xf numFmtId="175" fontId="23" fillId="0" borderId="0" xfId="0" applyNumberFormat="1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5" fontId="23" fillId="0" borderId="37" xfId="0" applyNumberFormat="1" applyFont="1" applyBorder="1" applyAlignment="1">
      <alignment vertical="center"/>
    </xf>
    <xf numFmtId="175" fontId="24" fillId="0" borderId="37" xfId="0" applyNumberFormat="1" applyFont="1" applyFill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175" fontId="24" fillId="0" borderId="37" xfId="0" applyNumberFormat="1" applyFont="1" applyBorder="1" applyAlignment="1">
      <alignment vertical="center"/>
    </xf>
    <xf numFmtId="175" fontId="27" fillId="33" borderId="18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75" fontId="4" fillId="0" borderId="18" xfId="0" applyNumberFormat="1" applyFont="1" applyBorder="1" applyAlignment="1">
      <alignment vertical="center"/>
    </xf>
    <xf numFmtId="175" fontId="4" fillId="0" borderId="18" xfId="0" applyNumberFormat="1" applyFont="1" applyBorder="1" applyAlignment="1">
      <alignment horizontal="right" vertical="center"/>
    </xf>
    <xf numFmtId="175" fontId="4" fillId="0" borderId="27" xfId="0" applyNumberFormat="1" applyFont="1" applyBorder="1" applyAlignment="1">
      <alignment vertical="center"/>
    </xf>
    <xf numFmtId="175" fontId="4" fillId="0" borderId="33" xfId="0" applyNumberFormat="1" applyFont="1" applyBorder="1" applyAlignment="1">
      <alignment vertical="center"/>
    </xf>
    <xf numFmtId="0" fontId="19" fillId="33" borderId="0" xfId="0" applyFont="1" applyFill="1" applyBorder="1" applyAlignment="1">
      <alignment horizontal="right" vertical="center" wrapText="1"/>
    </xf>
    <xf numFmtId="0" fontId="25" fillId="33" borderId="15" xfId="0" applyFont="1" applyFill="1" applyBorder="1" applyAlignment="1">
      <alignment/>
    </xf>
    <xf numFmtId="0" fontId="3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5" fontId="23" fillId="0" borderId="12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175" fontId="24" fillId="0" borderId="12" xfId="0" applyNumberFormat="1" applyFont="1" applyBorder="1" applyAlignment="1">
      <alignment vertical="center"/>
    </xf>
    <xf numFmtId="175" fontId="23" fillId="0" borderId="13" xfId="0" applyNumberFormat="1" applyFont="1" applyBorder="1" applyAlignment="1">
      <alignment horizontal="right" vertical="center"/>
    </xf>
    <xf numFmtId="175" fontId="23" fillId="0" borderId="35" xfId="0" applyNumberFormat="1" applyFont="1" applyBorder="1" applyAlignment="1">
      <alignment horizontal="right" vertical="center"/>
    </xf>
    <xf numFmtId="175" fontId="23" fillId="0" borderId="28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75" fontId="4" fillId="34" borderId="42" xfId="0" applyNumberFormat="1" applyFont="1" applyFill="1" applyBorder="1" applyAlignment="1">
      <alignment vertical="center"/>
    </xf>
    <xf numFmtId="0" fontId="27" fillId="0" borderId="12" xfId="36" applyFont="1" applyFill="1" applyBorder="1" applyAlignment="1" applyProtection="1">
      <alignment horizontal="left" vertical="center"/>
      <protection/>
    </xf>
    <xf numFmtId="175" fontId="27" fillId="0" borderId="14" xfId="0" applyNumberFormat="1" applyFont="1" applyFill="1" applyBorder="1" applyAlignment="1">
      <alignment horizontal="right" vertical="center" wrapText="1"/>
    </xf>
    <xf numFmtId="175" fontId="27" fillId="0" borderId="28" xfId="0" applyNumberFormat="1" applyFont="1" applyFill="1" applyBorder="1" applyAlignment="1">
      <alignment horizontal="right" vertical="center" wrapText="1"/>
    </xf>
    <xf numFmtId="0" fontId="20" fillId="0" borderId="43" xfId="36" applyFont="1" applyFill="1" applyBorder="1" applyAlignment="1" applyProtection="1">
      <alignment horizontal="left" vertical="center"/>
      <protection/>
    </xf>
    <xf numFmtId="175" fontId="20" fillId="0" borderId="21" xfId="0" applyNumberFormat="1" applyFont="1" applyFill="1" applyBorder="1" applyAlignment="1">
      <alignment horizontal="right" vertical="center" wrapText="1"/>
    </xf>
    <xf numFmtId="175" fontId="20" fillId="0" borderId="29" xfId="0" applyNumberFormat="1" applyFont="1" applyFill="1" applyBorder="1" applyAlignment="1">
      <alignment horizontal="right" vertical="center" wrapText="1"/>
    </xf>
    <xf numFmtId="175" fontId="20" fillId="0" borderId="14" xfId="0" applyNumberFormat="1" applyFont="1" applyFill="1" applyBorder="1" applyAlignment="1">
      <alignment horizontal="right" vertical="center" wrapText="1"/>
    </xf>
    <xf numFmtId="175" fontId="20" fillId="0" borderId="14" xfId="0" applyNumberFormat="1" applyFont="1" applyFill="1" applyBorder="1" applyAlignment="1">
      <alignment horizontal="right" vertical="center" wrapText="1"/>
    </xf>
    <xf numFmtId="0" fontId="5" fillId="34" borderId="18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175" fontId="5" fillId="34" borderId="28" xfId="0" applyNumberFormat="1" applyFont="1" applyFill="1" applyBorder="1" applyAlignment="1">
      <alignment vertical="center"/>
    </xf>
    <xf numFmtId="175" fontId="5" fillId="34" borderId="10" xfId="0" applyNumberFormat="1" applyFont="1" applyFill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75" fontId="33" fillId="0" borderId="34" xfId="0" applyNumberFormat="1" applyFont="1" applyBorder="1" applyAlignment="1">
      <alignment vertical="center"/>
    </xf>
    <xf numFmtId="175" fontId="33" fillId="0" borderId="18" xfId="0" applyNumberFormat="1" applyFont="1" applyBorder="1" applyAlignment="1">
      <alignment vertical="center"/>
    </xf>
    <xf numFmtId="177" fontId="18" fillId="0" borderId="18" xfId="0" applyNumberFormat="1" applyFont="1" applyBorder="1" applyAlignment="1">
      <alignment horizontal="right" vertical="center"/>
    </xf>
    <xf numFmtId="177" fontId="33" fillId="0" borderId="11" xfId="0" applyNumberFormat="1" applyFont="1" applyBorder="1" applyAlignment="1">
      <alignment horizontal="right" vertical="center"/>
    </xf>
    <xf numFmtId="177" fontId="33" fillId="0" borderId="14" xfId="0" applyNumberFormat="1" applyFont="1" applyBorder="1" applyAlignment="1">
      <alignment horizontal="right" vertical="center"/>
    </xf>
    <xf numFmtId="177" fontId="33" fillId="0" borderId="18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5" fontId="33" fillId="0" borderId="10" xfId="0" applyNumberFormat="1" applyFont="1" applyBorder="1" applyAlignment="1">
      <alignment horizontal="right" vertical="center"/>
    </xf>
    <xf numFmtId="175" fontId="33" fillId="0" borderId="26" xfId="0" applyNumberFormat="1" applyFont="1" applyBorder="1" applyAlignment="1">
      <alignment horizontal="right" vertical="center"/>
    </xf>
    <xf numFmtId="175" fontId="33" fillId="0" borderId="14" xfId="0" applyNumberFormat="1" applyFont="1" applyBorder="1" applyAlignment="1">
      <alignment vertical="center"/>
    </xf>
    <xf numFmtId="175" fontId="18" fillId="0" borderId="11" xfId="0" applyNumberFormat="1" applyFont="1" applyBorder="1" applyAlignment="1">
      <alignment horizontal="right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21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1" fontId="33" fillId="0" borderId="10" xfId="0" applyNumberFormat="1" applyFont="1" applyBorder="1" applyAlignment="1">
      <alignment horizontal="left" vertical="center"/>
    </xf>
    <xf numFmtId="177" fontId="18" fillId="0" borderId="37" xfId="0" applyNumberFormat="1" applyFont="1" applyBorder="1" applyAlignment="1">
      <alignment horizontal="right" vertical="center"/>
    </xf>
    <xf numFmtId="175" fontId="33" fillId="0" borderId="18" xfId="0" applyNumberFormat="1" applyFont="1" applyFill="1" applyBorder="1" applyAlignment="1">
      <alignment horizontal="right" vertical="center"/>
    </xf>
    <xf numFmtId="177" fontId="33" fillId="0" borderId="10" xfId="0" applyNumberFormat="1" applyFont="1" applyFill="1" applyBorder="1" applyAlignment="1">
      <alignment horizontal="right" vertical="center"/>
    </xf>
    <xf numFmtId="177" fontId="33" fillId="0" borderId="13" xfId="0" applyNumberFormat="1" applyFont="1" applyFill="1" applyBorder="1" applyAlignment="1">
      <alignment vertical="center"/>
    </xf>
    <xf numFmtId="175" fontId="33" fillId="0" borderId="12" xfId="0" applyNumberFormat="1" applyFont="1" applyFill="1" applyBorder="1" applyAlignment="1">
      <alignment horizontal="right" vertical="center"/>
    </xf>
    <xf numFmtId="177" fontId="18" fillId="0" borderId="13" xfId="0" applyNumberFormat="1" applyFont="1" applyFill="1" applyBorder="1" applyAlignment="1">
      <alignment horizontal="right" vertical="center"/>
    </xf>
    <xf numFmtId="175" fontId="18" fillId="0" borderId="12" xfId="0" applyNumberFormat="1" applyFont="1" applyFill="1" applyBorder="1" applyAlignment="1">
      <alignment horizontal="right" vertical="center"/>
    </xf>
    <xf numFmtId="175" fontId="33" fillId="0" borderId="11" xfId="0" applyNumberFormat="1" applyFont="1" applyFill="1" applyBorder="1" applyAlignment="1">
      <alignment vertical="center"/>
    </xf>
    <xf numFmtId="175" fontId="18" fillId="34" borderId="42" xfId="0" applyNumberFormat="1" applyFont="1" applyFill="1" applyBorder="1" applyAlignment="1">
      <alignment vertical="center"/>
    </xf>
    <xf numFmtId="175" fontId="18" fillId="34" borderId="39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175" fontId="24" fillId="0" borderId="28" xfId="0" applyNumberFormat="1" applyFont="1" applyFill="1" applyBorder="1" applyAlignment="1">
      <alignment horizontal="right" vertical="center"/>
    </xf>
    <xf numFmtId="175" fontId="24" fillId="0" borderId="16" xfId="0" applyNumberFormat="1" applyFont="1" applyFill="1" applyBorder="1" applyAlignment="1">
      <alignment horizontal="right" vertical="center"/>
    </xf>
    <xf numFmtId="175" fontId="23" fillId="0" borderId="13" xfId="0" applyNumberFormat="1" applyFont="1" applyFill="1" applyBorder="1" applyAlignment="1">
      <alignment vertical="center"/>
    </xf>
    <xf numFmtId="175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23" fillId="0" borderId="34" xfId="0" applyNumberFormat="1" applyFont="1" applyBorder="1" applyAlignment="1">
      <alignment vertical="center"/>
    </xf>
    <xf numFmtId="175" fontId="23" fillId="34" borderId="42" xfId="0" applyNumberFormat="1" applyFont="1" applyFill="1" applyBorder="1" applyAlignment="1">
      <alignment horizontal="right" vertical="center"/>
    </xf>
    <xf numFmtId="190" fontId="27" fillId="0" borderId="28" xfId="0" applyNumberFormat="1" applyFont="1" applyBorder="1" applyAlignment="1">
      <alignment horizontal="right" vertical="center"/>
    </xf>
    <xf numFmtId="190" fontId="27" fillId="0" borderId="18" xfId="0" applyNumberFormat="1" applyFont="1" applyBorder="1" applyAlignment="1">
      <alignment horizontal="right" vertical="center"/>
    </xf>
    <xf numFmtId="190" fontId="27" fillId="0" borderId="10" xfId="0" applyNumberFormat="1" applyFont="1" applyBorder="1" applyAlignment="1">
      <alignment horizontal="right" vertical="center"/>
    </xf>
    <xf numFmtId="190" fontId="20" fillId="0" borderId="28" xfId="0" applyNumberFormat="1" applyFont="1" applyBorder="1" applyAlignment="1">
      <alignment horizontal="right" vertical="center"/>
    </xf>
    <xf numFmtId="190" fontId="20" fillId="0" borderId="10" xfId="0" applyNumberFormat="1" applyFont="1" applyBorder="1" applyAlignment="1">
      <alignment horizontal="right" vertical="center"/>
    </xf>
    <xf numFmtId="175" fontId="20" fillId="34" borderId="19" xfId="0" applyNumberFormat="1" applyFont="1" applyFill="1" applyBorder="1" applyAlignment="1">
      <alignment horizontal="right" vertical="center"/>
    </xf>
    <xf numFmtId="175" fontId="20" fillId="34" borderId="30" xfId="0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horizontal="left" vertical="center"/>
    </xf>
    <xf numFmtId="190" fontId="20" fillId="0" borderId="29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190" fontId="20" fillId="0" borderId="32" xfId="0" applyNumberFormat="1" applyFont="1" applyBorder="1" applyAlignment="1">
      <alignment horizontal="right" vertical="center"/>
    </xf>
    <xf numFmtId="190" fontId="20" fillId="0" borderId="21" xfId="0" applyNumberFormat="1" applyFont="1" applyBorder="1" applyAlignment="1">
      <alignment horizontal="right" vertical="center"/>
    </xf>
    <xf numFmtId="190" fontId="20" fillId="0" borderId="17" xfId="0" applyNumberFormat="1" applyFont="1" applyBorder="1" applyAlignment="1">
      <alignment horizontal="right" vertical="center"/>
    </xf>
    <xf numFmtId="175" fontId="20" fillId="34" borderId="24" xfId="0" applyNumberFormat="1" applyFont="1" applyFill="1" applyBorder="1" applyAlignment="1">
      <alignment horizontal="right" vertical="center"/>
    </xf>
    <xf numFmtId="175" fontId="20" fillId="0" borderId="28" xfId="0" applyNumberFormat="1" applyFont="1" applyBorder="1" applyAlignment="1">
      <alignment vertical="center"/>
    </xf>
    <xf numFmtId="175" fontId="20" fillId="0" borderId="33" xfId="0" applyNumberFormat="1" applyFont="1" applyBorder="1" applyAlignment="1">
      <alignment vertical="center"/>
    </xf>
    <xf numFmtId="175" fontId="20" fillId="0" borderId="10" xfId="0" applyNumberFormat="1" applyFont="1" applyFill="1" applyBorder="1" applyAlignment="1">
      <alignment vertical="center"/>
    </xf>
    <xf numFmtId="175" fontId="20" fillId="0" borderId="18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77" fontId="37" fillId="0" borderId="13" xfId="0" applyNumberFormat="1" applyFont="1" applyBorder="1" applyAlignment="1">
      <alignment horizontal="right" vertical="center"/>
    </xf>
    <xf numFmtId="177" fontId="37" fillId="0" borderId="12" xfId="0" applyNumberFormat="1" applyFont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177" fontId="37" fillId="0" borderId="13" xfId="0" applyNumberFormat="1" applyFont="1" applyFill="1" applyBorder="1" applyAlignment="1">
      <alignment horizontal="right" vertical="center"/>
    </xf>
    <xf numFmtId="177" fontId="37" fillId="0" borderId="12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177" fontId="21" fillId="0" borderId="13" xfId="0" applyNumberFormat="1" applyFont="1" applyBorder="1" applyAlignment="1">
      <alignment horizontal="right" vertical="center"/>
    </xf>
    <xf numFmtId="177" fontId="21" fillId="0" borderId="12" xfId="0" applyNumberFormat="1" applyFont="1" applyBorder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175" fontId="37" fillId="0" borderId="10" xfId="0" applyNumberFormat="1" applyFont="1" applyFill="1" applyBorder="1" applyAlignment="1">
      <alignment horizontal="right" vertical="center"/>
    </xf>
    <xf numFmtId="175" fontId="21" fillId="0" borderId="10" xfId="0" applyNumberFormat="1" applyFont="1" applyBorder="1" applyAlignment="1">
      <alignment horizontal="right" vertical="center"/>
    </xf>
    <xf numFmtId="175" fontId="37" fillId="0" borderId="10" xfId="0" applyNumberFormat="1" applyFont="1" applyBorder="1" applyAlignment="1">
      <alignment horizontal="right" vertical="center"/>
    </xf>
    <xf numFmtId="175" fontId="21" fillId="0" borderId="10" xfId="0" applyNumberFormat="1" applyFont="1" applyFill="1" applyBorder="1" applyAlignment="1">
      <alignment horizontal="right" vertical="center"/>
    </xf>
    <xf numFmtId="0" fontId="37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75" fontId="21" fillId="0" borderId="10" xfId="0" applyNumberFormat="1" applyFont="1" applyBorder="1" applyAlignment="1">
      <alignment vertical="center"/>
    </xf>
    <xf numFmtId="0" fontId="21" fillId="34" borderId="19" xfId="0" applyFont="1" applyFill="1" applyBorder="1" applyAlignment="1">
      <alignment vertical="center"/>
    </xf>
    <xf numFmtId="175" fontId="21" fillId="34" borderId="19" xfId="0" applyNumberFormat="1" applyFont="1" applyFill="1" applyBorder="1" applyAlignment="1">
      <alignment horizontal="right" vertical="center"/>
    </xf>
    <xf numFmtId="0" fontId="21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7" fontId="37" fillId="0" borderId="10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21" fillId="0" borderId="31" xfId="0" applyFont="1" applyBorder="1" applyAlignment="1">
      <alignment horizontal="center" vertical="center"/>
    </xf>
    <xf numFmtId="175" fontId="37" fillId="0" borderId="28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/>
    </xf>
    <xf numFmtId="177" fontId="21" fillId="0" borderId="31" xfId="0" applyNumberFormat="1" applyFont="1" applyBorder="1" applyAlignment="1">
      <alignment horizontal="right" vertical="center"/>
    </xf>
    <xf numFmtId="177" fontId="37" fillId="0" borderId="13" xfId="0" applyNumberFormat="1" applyFont="1" applyFill="1" applyBorder="1" applyAlignment="1">
      <alignment horizontal="right" vertical="center"/>
    </xf>
    <xf numFmtId="177" fontId="37" fillId="0" borderId="31" xfId="0" applyNumberFormat="1" applyFont="1" applyBorder="1" applyAlignment="1">
      <alignment horizontal="right" vertical="center"/>
    </xf>
    <xf numFmtId="177" fontId="37" fillId="0" borderId="18" xfId="0" applyNumberFormat="1" applyFont="1" applyBorder="1" applyAlignment="1">
      <alignment horizontal="right" vertical="center"/>
    </xf>
    <xf numFmtId="177" fontId="21" fillId="0" borderId="28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175" fontId="37" fillId="0" borderId="18" xfId="0" applyNumberFormat="1" applyFont="1" applyFill="1" applyBorder="1" applyAlignment="1">
      <alignment horizontal="right" vertical="center"/>
    </xf>
    <xf numFmtId="175" fontId="37" fillId="0" borderId="28" xfId="0" applyNumberFormat="1" applyFont="1" applyFill="1" applyBorder="1" applyAlignment="1">
      <alignment horizontal="right" vertical="center"/>
    </xf>
    <xf numFmtId="175" fontId="21" fillId="0" borderId="18" xfId="0" applyNumberFormat="1" applyFont="1" applyFill="1" applyBorder="1" applyAlignment="1">
      <alignment horizontal="right" vertical="center"/>
    </xf>
    <xf numFmtId="175" fontId="21" fillId="0" borderId="28" xfId="0" applyNumberFormat="1" applyFont="1" applyBorder="1" applyAlignment="1">
      <alignment horizontal="right" vertical="center"/>
    </xf>
    <xf numFmtId="175" fontId="37" fillId="0" borderId="34" xfId="0" applyNumberFormat="1" applyFont="1" applyBorder="1" applyAlignment="1">
      <alignment horizontal="right" vertical="center"/>
    </xf>
    <xf numFmtId="175" fontId="37" fillId="0" borderId="18" xfId="0" applyNumberFormat="1" applyFont="1" applyBorder="1" applyAlignment="1">
      <alignment horizontal="right" vertical="center"/>
    </xf>
    <xf numFmtId="175" fontId="37" fillId="0" borderId="26" xfId="0" applyNumberFormat="1" applyFont="1" applyBorder="1" applyAlignment="1">
      <alignment horizontal="right" vertical="center"/>
    </xf>
    <xf numFmtId="175" fontId="37" fillId="0" borderId="14" xfId="0" applyNumberFormat="1" applyFont="1" applyBorder="1" applyAlignment="1">
      <alignment horizontal="right" vertical="center"/>
    </xf>
    <xf numFmtId="175" fontId="21" fillId="0" borderId="34" xfId="0" applyNumberFormat="1" applyFont="1" applyBorder="1" applyAlignment="1">
      <alignment horizontal="right" vertical="center"/>
    </xf>
    <xf numFmtId="175" fontId="21" fillId="0" borderId="18" xfId="0" applyNumberFormat="1" applyFont="1" applyBorder="1" applyAlignment="1">
      <alignment horizontal="right" vertical="center"/>
    </xf>
    <xf numFmtId="0" fontId="37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/>
    </xf>
    <xf numFmtId="175" fontId="21" fillId="0" borderId="33" xfId="0" applyNumberFormat="1" applyFont="1" applyBorder="1" applyAlignment="1">
      <alignment vertical="center"/>
    </xf>
    <xf numFmtId="175" fontId="21" fillId="0" borderId="26" xfId="0" applyNumberFormat="1" applyFont="1" applyBorder="1" applyAlignment="1">
      <alignment vertical="center"/>
    </xf>
    <xf numFmtId="175" fontId="21" fillId="0" borderId="17" xfId="0" applyNumberFormat="1" applyFont="1" applyBorder="1" applyAlignment="1">
      <alignment vertical="center"/>
    </xf>
    <xf numFmtId="175" fontId="37" fillId="0" borderId="0" xfId="0" applyNumberFormat="1" applyFont="1" applyAlignment="1">
      <alignment vertical="center"/>
    </xf>
    <xf numFmtId="175" fontId="21" fillId="34" borderId="24" xfId="0" applyNumberFormat="1" applyFont="1" applyFill="1" applyBorder="1" applyAlignment="1">
      <alignment horizontal="right" vertical="center"/>
    </xf>
    <xf numFmtId="175" fontId="21" fillId="34" borderId="42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Alignment="1">
      <alignment vertical="center"/>
    </xf>
    <xf numFmtId="177" fontId="21" fillId="0" borderId="35" xfId="0" applyNumberFormat="1" applyFont="1" applyBorder="1" applyAlignment="1">
      <alignment horizontal="right" vertical="center"/>
    </xf>
    <xf numFmtId="177" fontId="21" fillId="0" borderId="25" xfId="0" applyNumberFormat="1" applyFont="1" applyBorder="1" applyAlignment="1">
      <alignment horizontal="right" vertical="center"/>
    </xf>
    <xf numFmtId="177" fontId="37" fillId="0" borderId="35" xfId="0" applyNumberFormat="1" applyFont="1" applyBorder="1" applyAlignment="1">
      <alignment horizontal="right" vertical="center"/>
    </xf>
    <xf numFmtId="177" fontId="37" fillId="0" borderId="12" xfId="0" applyNumberFormat="1" applyFont="1" applyBorder="1" applyAlignment="1">
      <alignment horizontal="right" vertical="center"/>
    </xf>
    <xf numFmtId="177" fontId="37" fillId="0" borderId="16" xfId="0" applyNumberFormat="1" applyFont="1" applyBorder="1" applyAlignment="1">
      <alignment horizontal="right" vertical="center"/>
    </xf>
    <xf numFmtId="177" fontId="21" fillId="0" borderId="16" xfId="0" applyNumberFormat="1" applyFont="1" applyFill="1" applyBorder="1" applyAlignment="1">
      <alignment horizontal="right" vertical="center"/>
    </xf>
    <xf numFmtId="175" fontId="21" fillId="0" borderId="14" xfId="0" applyNumberFormat="1" applyFont="1" applyBorder="1" applyAlignment="1">
      <alignment horizontal="right" vertical="center"/>
    </xf>
    <xf numFmtId="175" fontId="21" fillId="34" borderId="30" xfId="0" applyNumberFormat="1" applyFont="1" applyFill="1" applyBorder="1" applyAlignment="1">
      <alignment horizontal="right" vertical="center"/>
    </xf>
    <xf numFmtId="175" fontId="21" fillId="0" borderId="13" xfId="0" applyNumberFormat="1" applyFont="1" applyFill="1" applyBorder="1" applyAlignment="1">
      <alignment horizontal="right" vertical="center"/>
    </xf>
    <xf numFmtId="175" fontId="21" fillId="0" borderId="35" xfId="0" applyNumberFormat="1" applyFont="1" applyBorder="1" applyAlignment="1">
      <alignment horizontal="right" vertical="center"/>
    </xf>
    <xf numFmtId="175" fontId="27" fillId="0" borderId="13" xfId="0" applyNumberFormat="1" applyFont="1" applyFill="1" applyBorder="1" applyAlignment="1">
      <alignment horizontal="right" vertical="center"/>
    </xf>
    <xf numFmtId="175" fontId="20" fillId="0" borderId="10" xfId="0" applyNumberFormat="1" applyFont="1" applyFill="1" applyBorder="1" applyAlignment="1">
      <alignment/>
    </xf>
    <xf numFmtId="175" fontId="20" fillId="0" borderId="20" xfId="0" applyNumberFormat="1" applyFont="1" applyFill="1" applyBorder="1" applyAlignment="1">
      <alignment/>
    </xf>
    <xf numFmtId="175" fontId="20" fillId="0" borderId="18" xfId="0" applyNumberFormat="1" applyFont="1" applyFill="1" applyBorder="1" applyAlignment="1">
      <alignment/>
    </xf>
    <xf numFmtId="175" fontId="27" fillId="0" borderId="10" xfId="0" applyNumberFormat="1" applyFont="1" applyFill="1" applyBorder="1" applyAlignment="1">
      <alignment horizontal="right" vertical="center"/>
    </xf>
    <xf numFmtId="175" fontId="20" fillId="0" borderId="37" xfId="0" applyNumberFormat="1" applyFont="1" applyFill="1" applyBorder="1" applyAlignment="1">
      <alignment/>
    </xf>
    <xf numFmtId="175" fontId="27" fillId="0" borderId="18" xfId="0" applyNumberFormat="1" applyFont="1" applyFill="1" applyBorder="1" applyAlignment="1">
      <alignment horizontal="right" vertical="center"/>
    </xf>
    <xf numFmtId="175" fontId="20" fillId="34" borderId="16" xfId="0" applyNumberFormat="1" applyFont="1" applyFill="1" applyBorder="1" applyAlignment="1">
      <alignment horizontal="right" vertical="center" wrapText="1"/>
    </xf>
    <xf numFmtId="0" fontId="20" fillId="0" borderId="35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75" fontId="20" fillId="34" borderId="19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33" fillId="33" borderId="18" xfId="0" applyFont="1" applyFill="1" applyBorder="1" applyAlignment="1">
      <alignment horizontal="left" vertical="center"/>
    </xf>
    <xf numFmtId="175" fontId="33" fillId="33" borderId="18" xfId="0" applyNumberFormat="1" applyFont="1" applyFill="1" applyBorder="1" applyAlignment="1">
      <alignment horizontal="right" vertical="center" wrapText="1"/>
    </xf>
    <xf numFmtId="175" fontId="33" fillId="33" borderId="10" xfId="0" applyNumberFormat="1" applyFont="1" applyFill="1" applyBorder="1" applyAlignment="1">
      <alignment horizontal="right" vertical="center" wrapText="1"/>
    </xf>
    <xf numFmtId="175" fontId="33" fillId="33" borderId="35" xfId="0" applyNumberFormat="1" applyFont="1" applyFill="1" applyBorder="1" applyAlignment="1">
      <alignment horizontal="right" vertical="center" wrapText="1"/>
    </xf>
    <xf numFmtId="175" fontId="33" fillId="33" borderId="12" xfId="0" applyNumberFormat="1" applyFont="1" applyFill="1" applyBorder="1" applyAlignment="1">
      <alignment horizontal="right" vertical="center" wrapText="1"/>
    </xf>
    <xf numFmtId="0" fontId="33" fillId="33" borderId="18" xfId="36" applyFont="1" applyFill="1" applyBorder="1" applyAlignment="1" applyProtection="1">
      <alignment vertical="center"/>
      <protection/>
    </xf>
    <xf numFmtId="0" fontId="18" fillId="33" borderId="18" xfId="36" applyFont="1" applyFill="1" applyBorder="1" applyAlignment="1" applyProtection="1">
      <alignment horizontal="left" vertical="center"/>
      <protection/>
    </xf>
    <xf numFmtId="175" fontId="18" fillId="33" borderId="18" xfId="0" applyNumberFormat="1" applyFont="1" applyFill="1" applyBorder="1" applyAlignment="1">
      <alignment horizontal="right" vertical="center" wrapText="1"/>
    </xf>
    <xf numFmtId="175" fontId="18" fillId="33" borderId="10" xfId="0" applyNumberFormat="1" applyFont="1" applyFill="1" applyBorder="1" applyAlignment="1">
      <alignment horizontal="right" vertical="center" wrapText="1"/>
    </xf>
    <xf numFmtId="175" fontId="18" fillId="33" borderId="28" xfId="0" applyNumberFormat="1" applyFont="1" applyFill="1" applyBorder="1" applyAlignment="1">
      <alignment horizontal="right" vertical="center" wrapText="1"/>
    </xf>
    <xf numFmtId="0" fontId="33" fillId="33" borderId="18" xfId="36" applyFont="1" applyFill="1" applyBorder="1" applyAlignment="1" applyProtection="1">
      <alignment horizontal="left" vertical="center"/>
      <protection/>
    </xf>
    <xf numFmtId="0" fontId="18" fillId="33" borderId="20" xfId="36" applyFont="1" applyFill="1" applyBorder="1" applyAlignment="1" applyProtection="1">
      <alignment horizontal="left" vertical="center"/>
      <protection/>
    </xf>
    <xf numFmtId="175" fontId="18" fillId="33" borderId="20" xfId="0" applyNumberFormat="1" applyFont="1" applyFill="1" applyBorder="1" applyAlignment="1">
      <alignment horizontal="right" vertical="center" wrapText="1"/>
    </xf>
    <xf numFmtId="0" fontId="33" fillId="33" borderId="20" xfId="36" applyFont="1" applyFill="1" applyBorder="1" applyAlignment="1" applyProtection="1">
      <alignment horizontal="left" vertical="center"/>
      <protection/>
    </xf>
    <xf numFmtId="175" fontId="18" fillId="33" borderId="11" xfId="0" applyNumberFormat="1" applyFont="1" applyFill="1" applyBorder="1" applyAlignment="1">
      <alignment horizontal="right" vertical="center" wrapText="1"/>
    </xf>
    <xf numFmtId="0" fontId="18" fillId="33" borderId="27" xfId="36" applyFont="1" applyFill="1" applyBorder="1" applyAlignment="1" applyProtection="1">
      <alignment horizontal="left" vertical="center"/>
      <protection/>
    </xf>
    <xf numFmtId="175" fontId="18" fillId="33" borderId="27" xfId="0" applyNumberFormat="1" applyFont="1" applyFill="1" applyBorder="1" applyAlignment="1">
      <alignment horizontal="right" vertical="center" wrapText="1"/>
    </xf>
    <xf numFmtId="175" fontId="18" fillId="33" borderId="17" xfId="0" applyNumberFormat="1" applyFont="1" applyFill="1" applyBorder="1" applyAlignment="1">
      <alignment horizontal="right" vertical="center" wrapText="1"/>
    </xf>
    <xf numFmtId="175" fontId="18" fillId="33" borderId="33" xfId="0" applyNumberFormat="1" applyFont="1" applyFill="1" applyBorder="1" applyAlignment="1">
      <alignment horizontal="right" vertical="center" wrapText="1"/>
    </xf>
    <xf numFmtId="0" fontId="18" fillId="34" borderId="13" xfId="36" applyFont="1" applyFill="1" applyBorder="1" applyAlignment="1" applyProtection="1">
      <alignment horizontal="left" vertical="center"/>
      <protection/>
    </xf>
    <xf numFmtId="175" fontId="18" fillId="34" borderId="12" xfId="0" applyNumberFormat="1" applyFont="1" applyFill="1" applyBorder="1" applyAlignment="1">
      <alignment horizontal="right" vertical="center" wrapText="1"/>
    </xf>
    <xf numFmtId="175" fontId="18" fillId="34" borderId="35" xfId="0" applyNumberFormat="1" applyFont="1" applyFill="1" applyBorder="1" applyAlignment="1">
      <alignment horizontal="right" vertical="center" wrapText="1"/>
    </xf>
    <xf numFmtId="0" fontId="18" fillId="33" borderId="0" xfId="36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3" fillId="33" borderId="10" xfId="36" applyFont="1" applyFill="1" applyBorder="1" applyAlignment="1" applyProtection="1">
      <alignment horizontal="left" vertical="center"/>
      <protection/>
    </xf>
    <xf numFmtId="175" fontId="33" fillId="33" borderId="28" xfId="0" applyNumberFormat="1" applyFont="1" applyFill="1" applyBorder="1" applyAlignment="1">
      <alignment horizontal="right" vertical="center" wrapText="1"/>
    </xf>
    <xf numFmtId="0" fontId="18" fillId="33" borderId="10" xfId="36" applyFont="1" applyFill="1" applyBorder="1" applyAlignment="1" applyProtection="1">
      <alignment horizontal="left" vertical="center"/>
      <protection/>
    </xf>
    <xf numFmtId="175" fontId="33" fillId="33" borderId="28" xfId="0" applyNumberFormat="1" applyFont="1" applyFill="1" applyBorder="1" applyAlignment="1">
      <alignment horizontal="right" vertical="center" wrapText="1"/>
    </xf>
    <xf numFmtId="175" fontId="33" fillId="33" borderId="10" xfId="0" applyNumberFormat="1" applyFont="1" applyFill="1" applyBorder="1" applyAlignment="1">
      <alignment horizontal="right" vertical="center" wrapText="1"/>
    </xf>
    <xf numFmtId="175" fontId="18" fillId="33" borderId="12" xfId="0" applyNumberFormat="1" applyFont="1" applyFill="1" applyBorder="1" applyAlignment="1">
      <alignment horizontal="right" vertical="center" wrapText="1"/>
    </xf>
    <xf numFmtId="175" fontId="18" fillId="33" borderId="13" xfId="0" applyNumberFormat="1" applyFont="1" applyFill="1" applyBorder="1" applyAlignment="1">
      <alignment horizontal="right" vertical="center" wrapText="1"/>
    </xf>
    <xf numFmtId="175" fontId="18" fillId="33" borderId="35" xfId="0" applyNumberFormat="1" applyFont="1" applyFill="1" applyBorder="1" applyAlignment="1">
      <alignment horizontal="right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3" fillId="33" borderId="18" xfId="0" applyFont="1" applyFill="1" applyBorder="1" applyAlignment="1">
      <alignment vertical="center"/>
    </xf>
    <xf numFmtId="0" fontId="33" fillId="33" borderId="18" xfId="36" applyFont="1" applyFill="1" applyBorder="1" applyAlignment="1" applyProtection="1">
      <alignment horizontal="left" vertical="center"/>
      <protection/>
    </xf>
    <xf numFmtId="175" fontId="33" fillId="33" borderId="20" xfId="0" applyNumberFormat="1" applyFont="1" applyFill="1" applyBorder="1" applyAlignment="1">
      <alignment horizontal="right" vertical="center" wrapText="1"/>
    </xf>
    <xf numFmtId="175" fontId="18" fillId="33" borderId="20" xfId="0" applyNumberFormat="1" applyFont="1" applyFill="1" applyBorder="1" applyAlignment="1">
      <alignment horizontal="right" vertical="center" wrapText="1"/>
    </xf>
    <xf numFmtId="0" fontId="18" fillId="33" borderId="20" xfId="0" applyFont="1" applyFill="1" applyBorder="1" applyAlignment="1">
      <alignment horizontal="left"/>
    </xf>
    <xf numFmtId="175" fontId="18" fillId="33" borderId="20" xfId="0" applyNumberFormat="1" applyFont="1" applyFill="1" applyBorder="1" applyAlignment="1">
      <alignment horizontal="right"/>
    </xf>
    <xf numFmtId="0" fontId="18" fillId="34" borderId="19" xfId="36" applyFont="1" applyFill="1" applyBorder="1" applyAlignment="1" applyProtection="1">
      <alignment horizontal="left" vertical="center"/>
      <protection/>
    </xf>
    <xf numFmtId="175" fontId="18" fillId="34" borderId="19" xfId="0" applyNumberFormat="1" applyFont="1" applyFill="1" applyBorder="1" applyAlignment="1">
      <alignment horizontal="right" vertical="center" wrapText="1"/>
    </xf>
    <xf numFmtId="0" fontId="40" fillId="33" borderId="0" xfId="36" applyFont="1" applyFill="1" applyBorder="1" applyAlignment="1" applyProtection="1">
      <alignment horizontal="left" vertical="center"/>
      <protection/>
    </xf>
    <xf numFmtId="0" fontId="18" fillId="0" borderId="12" xfId="0" applyFont="1" applyBorder="1" applyAlignment="1">
      <alignment horizontal="center" vertical="center"/>
    </xf>
    <xf numFmtId="0" fontId="18" fillId="34" borderId="12" xfId="36" applyFont="1" applyFill="1" applyBorder="1" applyAlignment="1" applyProtection="1">
      <alignment horizontal="left" vertical="center"/>
      <protection/>
    </xf>
    <xf numFmtId="175" fontId="18" fillId="34" borderId="25" xfId="0" applyNumberFormat="1" applyFont="1" applyFill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18" fillId="33" borderId="18" xfId="0" applyFont="1" applyFill="1" applyBorder="1" applyAlignment="1">
      <alignment horizontal="left" vertical="center"/>
    </xf>
    <xf numFmtId="175" fontId="18" fillId="33" borderId="28" xfId="0" applyNumberFormat="1" applyFont="1" applyFill="1" applyBorder="1" applyAlignment="1">
      <alignment horizontal="right" vertical="center" wrapText="1"/>
    </xf>
    <xf numFmtId="0" fontId="33" fillId="33" borderId="13" xfId="0" applyFont="1" applyFill="1" applyBorder="1" applyAlignment="1">
      <alignment vertical="center"/>
    </xf>
    <xf numFmtId="175" fontId="33" fillId="33" borderId="20" xfId="0" applyNumberFormat="1" applyFont="1" applyFill="1" applyBorder="1" applyAlignment="1">
      <alignment horizontal="right" vertical="center" wrapText="1"/>
    </xf>
    <xf numFmtId="175" fontId="18" fillId="33" borderId="37" xfId="0" applyNumberFormat="1" applyFont="1" applyFill="1" applyBorder="1" applyAlignment="1">
      <alignment horizontal="right" vertical="center" wrapText="1"/>
    </xf>
    <xf numFmtId="175" fontId="18" fillId="33" borderId="40" xfId="0" applyNumberFormat="1" applyFont="1" applyFill="1" applyBorder="1" applyAlignment="1">
      <alignment horizontal="right" vertical="center" wrapText="1"/>
    </xf>
    <xf numFmtId="175" fontId="18" fillId="33" borderId="14" xfId="0" applyNumberFormat="1" applyFont="1" applyFill="1" applyBorder="1" applyAlignment="1">
      <alignment horizontal="right" vertical="center" wrapText="1"/>
    </xf>
    <xf numFmtId="0" fontId="20" fillId="0" borderId="37" xfId="0" applyFont="1" applyBorder="1" applyAlignment="1">
      <alignment horizontal="center" vertical="center"/>
    </xf>
    <xf numFmtId="175" fontId="33" fillId="33" borderId="14" xfId="0" applyNumberFormat="1" applyFont="1" applyFill="1" applyBorder="1" applyAlignment="1">
      <alignment horizontal="right" vertical="center" wrapText="1"/>
    </xf>
    <xf numFmtId="175" fontId="18" fillId="33" borderId="14" xfId="0" applyNumberFormat="1" applyFont="1" applyFill="1" applyBorder="1" applyAlignment="1">
      <alignment horizontal="right" vertical="center" wrapText="1"/>
    </xf>
    <xf numFmtId="175" fontId="18" fillId="34" borderId="39" xfId="0" applyNumberFormat="1" applyFont="1" applyFill="1" applyBorder="1" applyAlignment="1">
      <alignment horizontal="right" vertical="center" wrapText="1"/>
    </xf>
    <xf numFmtId="175" fontId="18" fillId="33" borderId="10" xfId="0" applyNumberFormat="1" applyFont="1" applyFill="1" applyBorder="1" applyAlignment="1">
      <alignment horizontal="right" vertical="center" wrapText="1"/>
    </xf>
    <xf numFmtId="175" fontId="18" fillId="34" borderId="36" xfId="0" applyNumberFormat="1" applyFont="1" applyFill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/>
    </xf>
    <xf numFmtId="175" fontId="18" fillId="33" borderId="38" xfId="0" applyNumberFormat="1" applyFont="1" applyFill="1" applyBorder="1" applyAlignment="1">
      <alignment horizontal="right" vertical="center" wrapText="1"/>
    </xf>
    <xf numFmtId="0" fontId="18" fillId="0" borderId="37" xfId="0" applyFont="1" applyBorder="1" applyAlignment="1">
      <alignment horizontal="center" vertical="center"/>
    </xf>
    <xf numFmtId="175" fontId="33" fillId="33" borderId="37" xfId="0" applyNumberFormat="1" applyFont="1" applyFill="1" applyBorder="1" applyAlignment="1">
      <alignment horizontal="right" vertical="center" wrapText="1"/>
    </xf>
    <xf numFmtId="175" fontId="18" fillId="34" borderId="44" xfId="0" applyNumberFormat="1" applyFont="1" applyFill="1" applyBorder="1" applyAlignment="1">
      <alignment horizontal="right" vertical="center" wrapText="1"/>
    </xf>
    <xf numFmtId="175" fontId="4" fillId="34" borderId="25" xfId="0" applyNumberFormat="1" applyFont="1" applyFill="1" applyBorder="1" applyAlignment="1">
      <alignment horizontal="right" vertical="center"/>
    </xf>
    <xf numFmtId="175" fontId="4" fillId="34" borderId="36" xfId="0" applyNumberFormat="1" applyFont="1" applyFill="1" applyBorder="1" applyAlignment="1">
      <alignment horizontal="right" vertical="center"/>
    </xf>
    <xf numFmtId="175" fontId="20" fillId="34" borderId="25" xfId="0" applyNumberFormat="1" applyFont="1" applyFill="1" applyBorder="1" applyAlignment="1">
      <alignment horizontal="right" vertical="center"/>
    </xf>
    <xf numFmtId="175" fontId="20" fillId="34" borderId="36" xfId="0" applyNumberFormat="1" applyFont="1" applyFill="1" applyBorder="1" applyAlignment="1">
      <alignment horizontal="right" vertical="center"/>
    </xf>
    <xf numFmtId="175" fontId="20" fillId="0" borderId="14" xfId="0" applyNumberFormat="1" applyFont="1" applyBorder="1" applyAlignment="1">
      <alignment horizontal="right" vertical="center"/>
    </xf>
    <xf numFmtId="175" fontId="20" fillId="0" borderId="37" xfId="0" applyNumberFormat="1" applyFont="1" applyBorder="1" applyAlignment="1">
      <alignment horizontal="right" vertical="center"/>
    </xf>
    <xf numFmtId="175" fontId="27" fillId="0" borderId="14" xfId="0" applyNumberFormat="1" applyFont="1" applyBorder="1" applyAlignment="1">
      <alignment horizontal="right" vertical="center"/>
    </xf>
    <xf numFmtId="175" fontId="27" fillId="0" borderId="37" xfId="0" applyNumberFormat="1" applyFont="1" applyBorder="1" applyAlignment="1">
      <alignment horizontal="right" vertical="center"/>
    </xf>
    <xf numFmtId="175" fontId="18" fillId="33" borderId="21" xfId="0" applyNumberFormat="1" applyFont="1" applyFill="1" applyBorder="1" applyAlignment="1">
      <alignment horizontal="right" vertical="center" wrapText="1"/>
    </xf>
    <xf numFmtId="0" fontId="18" fillId="33" borderId="11" xfId="36" applyFont="1" applyFill="1" applyBorder="1" applyAlignment="1" applyProtection="1">
      <alignment horizontal="left" vertical="center"/>
      <protection/>
    </xf>
    <xf numFmtId="175" fontId="18" fillId="33" borderId="29" xfId="0" applyNumberFormat="1" applyFont="1" applyFill="1" applyBorder="1" applyAlignment="1">
      <alignment horizontal="right" vertical="center" wrapText="1"/>
    </xf>
    <xf numFmtId="0" fontId="18" fillId="34" borderId="24" xfId="36" applyFont="1" applyFill="1" applyBorder="1" applyAlignment="1" applyProtection="1">
      <alignment horizontal="left" vertical="center"/>
      <protection/>
    </xf>
    <xf numFmtId="175" fontId="18" fillId="34" borderId="24" xfId="0" applyNumberFormat="1" applyFont="1" applyFill="1" applyBorder="1" applyAlignment="1">
      <alignment horizontal="right" vertical="center" wrapText="1"/>
    </xf>
    <xf numFmtId="175" fontId="18" fillId="34" borderId="30" xfId="0" applyNumberFormat="1" applyFont="1" applyFill="1" applyBorder="1" applyAlignment="1">
      <alignment horizontal="right" vertical="center" wrapText="1"/>
    </xf>
    <xf numFmtId="0" fontId="20" fillId="33" borderId="23" xfId="36" applyFont="1" applyFill="1" applyBorder="1" applyAlignment="1" applyProtection="1">
      <alignment horizontal="left" vertical="center"/>
      <protection/>
    </xf>
    <xf numFmtId="175" fontId="20" fillId="33" borderId="45" xfId="0" applyNumberFormat="1" applyFont="1" applyFill="1" applyBorder="1" applyAlignment="1">
      <alignment horizontal="right" vertical="center" wrapText="1"/>
    </xf>
    <xf numFmtId="175" fontId="20" fillId="33" borderId="41" xfId="0" applyNumberFormat="1" applyFont="1" applyFill="1" applyBorder="1" applyAlignment="1">
      <alignment horizontal="right" vertical="center" wrapText="1"/>
    </xf>
    <xf numFmtId="175" fontId="20" fillId="33" borderId="23" xfId="0" applyNumberFormat="1" applyFont="1" applyFill="1" applyBorder="1" applyAlignment="1">
      <alignment horizontal="right" vertical="center" wrapText="1"/>
    </xf>
    <xf numFmtId="0" fontId="20" fillId="34" borderId="46" xfId="36" applyFont="1" applyFill="1" applyBorder="1" applyAlignment="1" applyProtection="1">
      <alignment horizontal="left" vertical="center"/>
      <protection/>
    </xf>
    <xf numFmtId="175" fontId="20" fillId="34" borderId="47" xfId="0" applyNumberFormat="1" applyFont="1" applyFill="1" applyBorder="1" applyAlignment="1">
      <alignment horizontal="right" vertical="center" wrapText="1"/>
    </xf>
    <xf numFmtId="175" fontId="20" fillId="34" borderId="48" xfId="0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left" vertical="center"/>
    </xf>
    <xf numFmtId="175" fontId="12" fillId="0" borderId="12" xfId="0" applyNumberFormat="1" applyFont="1" applyBorder="1" applyAlignment="1">
      <alignment horizontal="right" vertical="center"/>
    </xf>
    <xf numFmtId="175" fontId="12" fillId="0" borderId="12" xfId="0" applyNumberFormat="1" applyFont="1" applyBorder="1" applyAlignment="1">
      <alignment vertical="center"/>
    </xf>
    <xf numFmtId="175" fontId="12" fillId="0" borderId="35" xfId="0" applyNumberFormat="1" applyFont="1" applyBorder="1" applyAlignment="1">
      <alignment vertical="center"/>
    </xf>
    <xf numFmtId="175" fontId="4" fillId="0" borderId="14" xfId="0" applyNumberFormat="1" applyFont="1" applyBorder="1" applyAlignment="1">
      <alignment horizontal="right" vertical="center"/>
    </xf>
    <xf numFmtId="175" fontId="4" fillId="0" borderId="37" xfId="0" applyNumberFormat="1" applyFont="1" applyBorder="1" applyAlignment="1">
      <alignment horizontal="right" vertical="center"/>
    </xf>
    <xf numFmtId="0" fontId="23" fillId="0" borderId="20" xfId="0" applyFont="1" applyBorder="1" applyAlignment="1">
      <alignment horizontal="left" vertical="center"/>
    </xf>
    <xf numFmtId="175" fontId="23" fillId="0" borderId="11" xfId="0" applyNumberFormat="1" applyFont="1" applyBorder="1" applyAlignment="1">
      <alignment vertical="center"/>
    </xf>
    <xf numFmtId="175" fontId="23" fillId="0" borderId="49" xfId="0" applyNumberFormat="1" applyFont="1" applyBorder="1" applyAlignment="1">
      <alignment vertical="center"/>
    </xf>
    <xf numFmtId="175" fontId="23" fillId="0" borderId="29" xfId="0" applyNumberFormat="1" applyFont="1" applyBorder="1" applyAlignment="1">
      <alignment vertical="center"/>
    </xf>
    <xf numFmtId="175" fontId="20" fillId="0" borderId="11" xfId="0" applyNumberFormat="1" applyFont="1" applyBorder="1" applyAlignment="1">
      <alignment horizontal="right" vertical="center"/>
    </xf>
    <xf numFmtId="175" fontId="20" fillId="0" borderId="20" xfId="0" applyNumberFormat="1" applyFont="1" applyBorder="1" applyAlignment="1">
      <alignment horizontal="right" vertical="center"/>
    </xf>
    <xf numFmtId="175" fontId="20" fillId="0" borderId="29" xfId="0" applyNumberFormat="1" applyFont="1" applyBorder="1" applyAlignment="1">
      <alignment horizontal="right" vertical="center"/>
    </xf>
    <xf numFmtId="175" fontId="20" fillId="34" borderId="19" xfId="0" applyNumberFormat="1" applyFont="1" applyFill="1" applyBorder="1" applyAlignment="1">
      <alignment vertical="center"/>
    </xf>
    <xf numFmtId="175" fontId="20" fillId="34" borderId="24" xfId="0" applyNumberFormat="1" applyFont="1" applyFill="1" applyBorder="1" applyAlignment="1">
      <alignment horizontal="right" vertical="center"/>
    </xf>
    <xf numFmtId="175" fontId="20" fillId="34" borderId="30" xfId="0" applyNumberFormat="1" applyFont="1" applyFill="1" applyBorder="1" applyAlignment="1">
      <alignment horizontal="right" vertical="center"/>
    </xf>
    <xf numFmtId="175" fontId="20" fillId="34" borderId="39" xfId="0" applyNumberFormat="1" applyFont="1" applyFill="1" applyBorder="1" applyAlignment="1">
      <alignment horizontal="right" vertical="center"/>
    </xf>
    <xf numFmtId="175" fontId="12" fillId="0" borderId="14" xfId="0" applyNumberFormat="1" applyFont="1" applyBorder="1" applyAlignment="1">
      <alignment vertical="center"/>
    </xf>
    <xf numFmtId="175" fontId="4" fillId="0" borderId="14" xfId="0" applyNumberFormat="1" applyFont="1" applyBorder="1" applyAlignment="1">
      <alignment vertical="center"/>
    </xf>
    <xf numFmtId="175" fontId="12" fillId="0" borderId="25" xfId="0" applyNumberFormat="1" applyFont="1" applyBorder="1" applyAlignment="1">
      <alignment vertical="center"/>
    </xf>
    <xf numFmtId="175" fontId="4" fillId="0" borderId="38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175" fontId="27" fillId="0" borderId="0" xfId="0" applyNumberFormat="1" applyFont="1" applyFill="1" applyBorder="1" applyAlignment="1">
      <alignment horizontal="right" vertical="center"/>
    </xf>
    <xf numFmtId="175" fontId="20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34" borderId="19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175" fontId="20" fillId="0" borderId="21" xfId="0" applyNumberFormat="1" applyFont="1" applyBorder="1" applyAlignment="1">
      <alignment horizontal="right" vertical="center"/>
    </xf>
    <xf numFmtId="175" fontId="20" fillId="0" borderId="49" xfId="0" applyNumberFormat="1" applyFont="1" applyBorder="1" applyAlignment="1">
      <alignment horizontal="right" vertical="center"/>
    </xf>
    <xf numFmtId="175" fontId="20" fillId="34" borderId="46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2" fontId="27" fillId="0" borderId="18" xfId="0" applyNumberFormat="1" applyFont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2" fontId="33" fillId="0" borderId="18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2" fontId="33" fillId="0" borderId="14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5" fontId="19" fillId="33" borderId="0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left" vertical="center" wrapText="1"/>
    </xf>
    <xf numFmtId="0" fontId="27" fillId="33" borderId="23" xfId="0" applyFont="1" applyFill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0" fillId="33" borderId="18" xfId="0" applyNumberFormat="1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5" fontId="20" fillId="33" borderId="20" xfId="0" applyNumberFormat="1" applyFont="1" applyFill="1" applyBorder="1" applyAlignment="1">
      <alignment horizontal="center" vertical="center" wrapText="1"/>
    </xf>
    <xf numFmtId="175" fontId="20" fillId="33" borderId="22" xfId="0" applyNumberFormat="1" applyFont="1" applyFill="1" applyBorder="1" applyAlignment="1">
      <alignment horizontal="center" vertical="center" wrapText="1"/>
    </xf>
    <xf numFmtId="0" fontId="20" fillId="33" borderId="32" xfId="0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5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75" fontId="37" fillId="0" borderId="0" xfId="0" applyNumberFormat="1" applyFont="1" applyBorder="1" applyAlignment="1">
      <alignment horizontal="right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16" xfId="0" applyFont="1" applyBorder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37" fillId="0" borderId="16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75" fontId="21" fillId="0" borderId="32" xfId="0" applyNumberFormat="1" applyFont="1" applyBorder="1" applyAlignment="1">
      <alignment horizontal="center" vertical="center"/>
    </xf>
    <xf numFmtId="175" fontId="21" fillId="0" borderId="22" xfId="0" applyNumberFormat="1" applyFont="1" applyBorder="1" applyAlignment="1">
      <alignment horizontal="center" vertical="center"/>
    </xf>
    <xf numFmtId="175" fontId="21" fillId="0" borderId="21" xfId="0" applyNumberFormat="1" applyFont="1" applyBorder="1" applyAlignment="1">
      <alignment horizontal="center" vertical="center"/>
    </xf>
    <xf numFmtId="175" fontId="21" fillId="0" borderId="31" xfId="0" applyNumberFormat="1" applyFont="1" applyBorder="1" applyAlignment="1">
      <alignment horizontal="center" vertical="center"/>
    </xf>
    <xf numFmtId="175" fontId="21" fillId="0" borderId="16" xfId="0" applyNumberFormat="1" applyFont="1" applyBorder="1" applyAlignment="1">
      <alignment horizontal="center" vertical="center"/>
    </xf>
    <xf numFmtId="175" fontId="21" fillId="0" borderId="25" xfId="0" applyNumberFormat="1" applyFont="1" applyBorder="1" applyAlignment="1">
      <alignment horizontal="center" vertical="center"/>
    </xf>
    <xf numFmtId="175" fontId="33" fillId="0" borderId="26" xfId="0" applyNumberFormat="1" applyFont="1" applyBorder="1" applyAlignment="1">
      <alignment horizontal="center" vertical="center"/>
    </xf>
    <xf numFmtId="0" fontId="33" fillId="0" borderId="26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75" fontId="33" fillId="0" borderId="18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/>
    </xf>
    <xf numFmtId="175" fontId="3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5" fontId="18" fillId="0" borderId="18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" fontId="33" fillId="33" borderId="18" xfId="0" applyNumberFormat="1" applyFont="1" applyFill="1" applyBorder="1" applyAlignment="1">
      <alignment horizontal="center" vertical="center" wrapText="1"/>
    </xf>
    <xf numFmtId="1" fontId="33" fillId="33" borderId="26" xfId="0" applyNumberFormat="1" applyFont="1" applyFill="1" applyBorder="1" applyAlignment="1">
      <alignment horizontal="center" vertical="center" wrapText="1"/>
    </xf>
    <xf numFmtId="1" fontId="33" fillId="33" borderId="14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175" fontId="18" fillId="0" borderId="26" xfId="0" applyNumberFormat="1" applyFont="1" applyBorder="1" applyAlignment="1">
      <alignment horizontal="center" vertical="center"/>
    </xf>
    <xf numFmtId="175" fontId="3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 wrapText="1"/>
    </xf>
    <xf numFmtId="0" fontId="11" fillId="0" borderId="16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0" fillId="0" borderId="28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34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20" fillId="34" borderId="5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75" fontId="20" fillId="34" borderId="51" xfId="0" applyNumberFormat="1" applyFont="1" applyFill="1" applyBorder="1" applyAlignment="1">
      <alignment horizontal="right" vertical="center"/>
    </xf>
    <xf numFmtId="175" fontId="20" fillId="34" borderId="5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5" fontId="20" fillId="34" borderId="53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27" fillId="0" borderId="18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33" borderId="20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5" fontId="20" fillId="34" borderId="51" xfId="0" applyNumberFormat="1" applyFont="1" applyFill="1" applyBorder="1" applyAlignment="1">
      <alignment horizontal="right" vertical="center" wrapText="1"/>
    </xf>
    <xf numFmtId="175" fontId="20" fillId="34" borderId="12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33" borderId="20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20" fillId="34" borderId="19" xfId="36" applyFont="1" applyFill="1" applyBorder="1" applyAlignment="1" applyProtection="1">
      <alignment horizontal="left" vertical="center"/>
      <protection/>
    </xf>
    <xf numFmtId="0" fontId="20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175" fontId="20" fillId="34" borderId="30" xfId="0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175" fontId="20" fillId="34" borderId="52" xfId="0" applyNumberFormat="1" applyFont="1" applyFill="1" applyBorder="1" applyAlignment="1">
      <alignment horizontal="right" vertical="center" wrapText="1"/>
    </xf>
    <xf numFmtId="175" fontId="20" fillId="34" borderId="13" xfId="0" applyNumberFormat="1" applyFont="1" applyFill="1" applyBorder="1" applyAlignment="1">
      <alignment horizontal="right" vertical="center" wrapText="1"/>
    </xf>
    <xf numFmtId="175" fontId="20" fillId="34" borderId="19" xfId="0" applyNumberFormat="1" applyFont="1" applyFill="1" applyBorder="1" applyAlignment="1">
      <alignment horizontal="right" vertical="center" wrapText="1"/>
    </xf>
    <xf numFmtId="0" fontId="15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75" fontId="7" fillId="0" borderId="16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7" fillId="33" borderId="18" xfId="0" applyNumberFormat="1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7" fillId="33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75" fontId="30" fillId="0" borderId="16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49" fontId="20" fillId="33" borderId="23" xfId="0" applyNumberFormat="1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/>
    </xf>
    <xf numFmtId="0" fontId="27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0" fillId="33" borderId="13" xfId="0" applyNumberFormat="1" applyFont="1" applyFill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9" fillId="33" borderId="0" xfId="0" applyFont="1" applyFill="1" applyAlignment="1">
      <alignment horizontal="right" vertical="center" wrapText="1"/>
    </xf>
    <xf numFmtId="0" fontId="30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20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15" fillId="33" borderId="0" xfId="0" applyNumberFormat="1" applyFont="1" applyFill="1" applyBorder="1" applyAlignment="1">
      <alignment horizontal="left" vertical="center" wrapText="1"/>
    </xf>
    <xf numFmtId="49" fontId="20" fillId="33" borderId="12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33" borderId="1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0" fillId="33" borderId="55" xfId="0" applyNumberFormat="1" applyFont="1" applyFill="1" applyBorder="1" applyAlignment="1">
      <alignment horizontal="center" vertical="center"/>
    </xf>
    <xf numFmtId="0" fontId="18" fillId="33" borderId="32" xfId="0" applyNumberFormat="1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175" fontId="18" fillId="33" borderId="20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8" fillId="33" borderId="18" xfId="0" applyNumberFormat="1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left" vertical="center" wrapText="1"/>
    </xf>
    <xf numFmtId="0" fontId="33" fillId="33" borderId="23" xfId="0" applyFont="1" applyFill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/>
    </xf>
    <xf numFmtId="0" fontId="20" fillId="33" borderId="26" xfId="0" applyNumberFormat="1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175" fontId="20" fillId="33" borderId="18" xfId="0" applyNumberFormat="1" applyFont="1" applyFill="1" applyBorder="1" applyAlignment="1">
      <alignment horizontal="center" vertical="center"/>
    </xf>
    <xf numFmtId="175" fontId="20" fillId="33" borderId="22" xfId="0" applyNumberFormat="1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8" fillId="33" borderId="23" xfId="0" applyNumberFormat="1" applyFont="1" applyFill="1" applyBorder="1" applyAlignment="1">
      <alignment horizontal="left" vertical="center" wrapText="1"/>
    </xf>
    <xf numFmtId="49" fontId="18" fillId="33" borderId="12" xfId="0" applyNumberFormat="1" applyFont="1" applyFill="1" applyBorder="1" applyAlignment="1">
      <alignment horizontal="left" vertical="center" wrapText="1"/>
    </xf>
    <xf numFmtId="0" fontId="18" fillId="33" borderId="5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18" xfId="0" applyNumberFormat="1" applyFont="1" applyFill="1" applyBorder="1" applyAlignment="1">
      <alignment horizontal="center" vertical="center"/>
    </xf>
    <xf numFmtId="175" fontId="18" fillId="33" borderId="20" xfId="0" applyNumberFormat="1" applyFont="1" applyFill="1" applyBorder="1" applyAlignment="1">
      <alignment horizontal="center" vertical="center"/>
    </xf>
    <xf numFmtId="175" fontId="18" fillId="33" borderId="22" xfId="0" applyNumberFormat="1" applyFont="1" applyFill="1" applyBorder="1" applyAlignment="1">
      <alignment horizontal="center" vertical="center"/>
    </xf>
    <xf numFmtId="0" fontId="18" fillId="33" borderId="22" xfId="0" applyNumberFormat="1" applyFont="1" applyFill="1" applyBorder="1" applyAlignment="1">
      <alignment horizontal="center" vertical="center"/>
    </xf>
    <xf numFmtId="0" fontId="18" fillId="33" borderId="21" xfId="0" applyNumberFormat="1" applyFont="1" applyFill="1" applyBorder="1" applyAlignment="1">
      <alignment horizontal="center" vertical="center"/>
    </xf>
    <xf numFmtId="0" fontId="18" fillId="33" borderId="31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18" fillId="33" borderId="25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49" fontId="18" fillId="33" borderId="10" xfId="0" applyNumberFormat="1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75" zoomScaleSheetLayoutView="75" zoomScalePageLayoutView="0" workbookViewId="0" topLeftCell="A1">
      <selection activeCell="A9" sqref="A9"/>
    </sheetView>
  </sheetViews>
  <sheetFormatPr defaultColWidth="9.00390625" defaultRowHeight="12.75"/>
  <cols>
    <col min="1" max="1" width="25.375" style="1" customWidth="1"/>
    <col min="2" max="9" width="9.00390625" style="1" customWidth="1"/>
    <col min="10" max="10" width="8.25390625" style="1" customWidth="1"/>
    <col min="11" max="16384" width="9.125" style="1" customWidth="1"/>
  </cols>
  <sheetData>
    <row r="1" spans="1:10" ht="45" customHeight="1">
      <c r="A1" s="859" t="s">
        <v>309</v>
      </c>
      <c r="B1" s="860"/>
      <c r="C1" s="860"/>
      <c r="D1" s="860"/>
      <c r="E1" s="860"/>
      <c r="F1" s="860"/>
      <c r="G1" s="860"/>
      <c r="H1" s="860"/>
      <c r="I1" s="855" t="s">
        <v>294</v>
      </c>
      <c r="J1" s="856"/>
    </row>
    <row r="2" spans="1:10" ht="21.75" customHeight="1">
      <c r="A2" s="870" t="s">
        <v>272</v>
      </c>
      <c r="B2" s="857" t="s">
        <v>3</v>
      </c>
      <c r="C2" s="858"/>
      <c r="D2" s="858"/>
      <c r="E2" s="863" t="s">
        <v>4</v>
      </c>
      <c r="F2" s="864"/>
      <c r="G2" s="865"/>
      <c r="H2" s="59"/>
      <c r="I2" s="60"/>
      <c r="J2" s="60"/>
    </row>
    <row r="3" spans="1:10" ht="21.75" customHeight="1">
      <c r="A3" s="871"/>
      <c r="B3" s="861" t="s">
        <v>85</v>
      </c>
      <c r="C3" s="862"/>
      <c r="D3" s="862"/>
      <c r="E3" s="866"/>
      <c r="F3" s="867"/>
      <c r="G3" s="868"/>
      <c r="H3" s="62"/>
      <c r="I3" s="62"/>
      <c r="J3" s="62"/>
    </row>
    <row r="4" spans="1:10" ht="21.75" customHeight="1">
      <c r="A4" s="872"/>
      <c r="B4" s="63" t="s">
        <v>5</v>
      </c>
      <c r="C4" s="63" t="s">
        <v>6</v>
      </c>
      <c r="D4" s="63" t="s">
        <v>0</v>
      </c>
      <c r="E4" s="256" t="s">
        <v>5</v>
      </c>
      <c r="F4" s="63" t="s">
        <v>6</v>
      </c>
      <c r="G4" s="64" t="s">
        <v>0</v>
      </c>
      <c r="H4" s="62"/>
      <c r="I4" s="62"/>
      <c r="J4" s="62"/>
    </row>
    <row r="5" spans="1:10" ht="21.75" customHeight="1">
      <c r="A5" s="65" t="s">
        <v>98</v>
      </c>
      <c r="B5" s="66">
        <v>0</v>
      </c>
      <c r="C5" s="67">
        <v>0</v>
      </c>
      <c r="D5" s="253">
        <v>0</v>
      </c>
      <c r="E5" s="257">
        <f>SUM(B5)</f>
        <v>0</v>
      </c>
      <c r="F5" s="68">
        <f>SUM(C5)</f>
        <v>0</v>
      </c>
      <c r="G5" s="68">
        <f>SUM(D5)</f>
        <v>0</v>
      </c>
      <c r="H5" s="62"/>
      <c r="I5" s="62"/>
      <c r="J5" s="62"/>
    </row>
    <row r="6" spans="1:10" ht="21.75" customHeight="1">
      <c r="A6" s="69">
        <v>513</v>
      </c>
      <c r="B6" s="70">
        <f aca="true" t="shared" si="0" ref="B6:G6">SUM(B5)</f>
        <v>0</v>
      </c>
      <c r="C6" s="70">
        <f t="shared" si="0"/>
        <v>0</v>
      </c>
      <c r="D6" s="254">
        <f t="shared" si="0"/>
        <v>0</v>
      </c>
      <c r="E6" s="258">
        <f t="shared" si="0"/>
        <v>0</v>
      </c>
      <c r="F6" s="70">
        <f t="shared" si="0"/>
        <v>0</v>
      </c>
      <c r="G6" s="70">
        <f t="shared" si="0"/>
        <v>0</v>
      </c>
      <c r="H6" s="62"/>
      <c r="I6" s="62"/>
      <c r="J6" s="62"/>
    </row>
    <row r="7" spans="1:10" ht="21.75" customHeight="1">
      <c r="A7" s="65" t="s">
        <v>8</v>
      </c>
      <c r="B7" s="66">
        <v>4000</v>
      </c>
      <c r="C7" s="67">
        <v>3200</v>
      </c>
      <c r="D7" s="253">
        <v>617.8</v>
      </c>
      <c r="E7" s="257">
        <f>SUM(B7)</f>
        <v>4000</v>
      </c>
      <c r="F7" s="68">
        <f>SUM(C7)</f>
        <v>3200</v>
      </c>
      <c r="G7" s="68">
        <f>SUM(D7)</f>
        <v>617.8</v>
      </c>
      <c r="H7" s="62"/>
      <c r="I7" s="62"/>
      <c r="J7" s="62"/>
    </row>
    <row r="8" spans="1:10" ht="21.75" customHeight="1" thickBot="1">
      <c r="A8" s="69">
        <v>516</v>
      </c>
      <c r="B8" s="70">
        <f aca="true" t="shared" si="1" ref="B8:G8">SUM(B7)</f>
        <v>4000</v>
      </c>
      <c r="C8" s="70">
        <f t="shared" si="1"/>
        <v>3200</v>
      </c>
      <c r="D8" s="254">
        <f t="shared" si="1"/>
        <v>617.8</v>
      </c>
      <c r="E8" s="259">
        <f>SUM(E7)</f>
        <v>4000</v>
      </c>
      <c r="F8" s="71">
        <f t="shared" si="1"/>
        <v>3200</v>
      </c>
      <c r="G8" s="71">
        <f t="shared" si="1"/>
        <v>617.8</v>
      </c>
      <c r="H8" s="62"/>
      <c r="I8" s="62"/>
      <c r="J8" s="62"/>
    </row>
    <row r="9" spans="1:12" s="3" customFormat="1" ht="30" customHeight="1">
      <c r="A9" s="94" t="s">
        <v>9</v>
      </c>
      <c r="B9" s="95">
        <f>SUM(B6,B8)</f>
        <v>4000</v>
      </c>
      <c r="C9" s="95">
        <f>SUM(C6,C8)</f>
        <v>3200</v>
      </c>
      <c r="D9" s="255">
        <f>SUM(D6,D8)</f>
        <v>617.8</v>
      </c>
      <c r="E9" s="260">
        <f>SUM(E6,E8,)</f>
        <v>4000</v>
      </c>
      <c r="F9" s="95">
        <f>SUM(F6,F8,)</f>
        <v>3200</v>
      </c>
      <c r="G9" s="95">
        <f>SUM(G6,G8,)</f>
        <v>617.8</v>
      </c>
      <c r="H9" s="60"/>
      <c r="I9" s="60"/>
      <c r="J9" s="60"/>
      <c r="L9" s="1"/>
    </row>
    <row r="10" spans="1:12" s="3" customFormat="1" ht="30.75" customHeight="1">
      <c r="A10" s="879"/>
      <c r="B10" s="880"/>
      <c r="C10" s="880"/>
      <c r="D10" s="880"/>
      <c r="E10" s="880"/>
      <c r="F10" s="880"/>
      <c r="G10" s="880"/>
      <c r="H10" s="880"/>
      <c r="I10" s="880"/>
      <c r="J10" s="880"/>
      <c r="L10" s="1"/>
    </row>
    <row r="11" spans="1:10" ht="21.75" customHeight="1">
      <c r="A11" s="870" t="s">
        <v>141</v>
      </c>
      <c r="B11" s="873" t="s">
        <v>142</v>
      </c>
      <c r="C11" s="874"/>
      <c r="D11" s="875"/>
      <c r="E11" s="857" t="s">
        <v>88</v>
      </c>
      <c r="F11" s="869"/>
      <c r="G11" s="869"/>
      <c r="H11" s="863" t="s">
        <v>4</v>
      </c>
      <c r="I11" s="864"/>
      <c r="J11" s="865"/>
    </row>
    <row r="12" spans="1:10" ht="21.75" customHeight="1">
      <c r="A12" s="871"/>
      <c r="B12" s="876" t="s">
        <v>139</v>
      </c>
      <c r="C12" s="877"/>
      <c r="D12" s="878"/>
      <c r="E12" s="861" t="s">
        <v>89</v>
      </c>
      <c r="F12" s="862"/>
      <c r="G12" s="862"/>
      <c r="H12" s="866"/>
      <c r="I12" s="867"/>
      <c r="J12" s="868"/>
    </row>
    <row r="13" spans="1:10" ht="21.75" customHeight="1">
      <c r="A13" s="872"/>
      <c r="B13" s="63" t="s">
        <v>5</v>
      </c>
      <c r="C13" s="63" t="s">
        <v>6</v>
      </c>
      <c r="D13" s="63" t="s">
        <v>0</v>
      </c>
      <c r="E13" s="63" t="s">
        <v>5</v>
      </c>
      <c r="F13" s="63" t="s">
        <v>6</v>
      </c>
      <c r="G13" s="63" t="s">
        <v>0</v>
      </c>
      <c r="H13" s="256" t="s">
        <v>5</v>
      </c>
      <c r="I13" s="63" t="s">
        <v>6</v>
      </c>
      <c r="J13" s="64" t="s">
        <v>0</v>
      </c>
    </row>
    <row r="14" spans="1:10" ht="21.75" customHeight="1">
      <c r="A14" s="72" t="s">
        <v>19</v>
      </c>
      <c r="B14" s="67">
        <v>0</v>
      </c>
      <c r="C14" s="67">
        <v>0</v>
      </c>
      <c r="D14" s="67">
        <v>0</v>
      </c>
      <c r="E14" s="73">
        <v>62</v>
      </c>
      <c r="F14" s="80">
        <v>62</v>
      </c>
      <c r="G14" s="74">
        <v>61.6</v>
      </c>
      <c r="H14" s="257">
        <f aca="true" t="shared" si="2" ref="H14:J15">SUM(B14,E14)</f>
        <v>62</v>
      </c>
      <c r="I14" s="68">
        <f t="shared" si="2"/>
        <v>62</v>
      </c>
      <c r="J14" s="68">
        <f t="shared" si="2"/>
        <v>61.6</v>
      </c>
    </row>
    <row r="15" spans="1:10" ht="21.75" customHeight="1">
      <c r="A15" s="65" t="s">
        <v>33</v>
      </c>
      <c r="B15" s="68">
        <v>480</v>
      </c>
      <c r="C15" s="68">
        <v>480</v>
      </c>
      <c r="D15" s="68">
        <v>227.4</v>
      </c>
      <c r="E15" s="73">
        <v>0</v>
      </c>
      <c r="F15" s="80">
        <v>559.3</v>
      </c>
      <c r="G15" s="74">
        <v>559.3</v>
      </c>
      <c r="H15" s="257">
        <f t="shared" si="2"/>
        <v>480</v>
      </c>
      <c r="I15" s="68">
        <f t="shared" si="2"/>
        <v>1039.3</v>
      </c>
      <c r="J15" s="68">
        <f t="shared" si="2"/>
        <v>786.6999999999999</v>
      </c>
    </row>
    <row r="16" spans="1:10" ht="21.75" customHeight="1">
      <c r="A16" s="75">
        <v>516</v>
      </c>
      <c r="B16" s="76">
        <f>SUM(B15)</f>
        <v>480</v>
      </c>
      <c r="C16" s="76">
        <f>SUM(C15)</f>
        <v>480</v>
      </c>
      <c r="D16" s="76">
        <f>SUM(D15)</f>
        <v>227.4</v>
      </c>
      <c r="E16" s="77">
        <f aca="true" t="shared" si="3" ref="E16:J16">SUM(E14,E15)</f>
        <v>62</v>
      </c>
      <c r="F16" s="77">
        <f t="shared" si="3"/>
        <v>621.3</v>
      </c>
      <c r="G16" s="77">
        <f t="shared" si="3"/>
        <v>620.9</v>
      </c>
      <c r="H16" s="258">
        <f t="shared" si="3"/>
        <v>542</v>
      </c>
      <c r="I16" s="70">
        <f t="shared" si="3"/>
        <v>1101.3</v>
      </c>
      <c r="J16" s="70">
        <f t="shared" si="3"/>
        <v>848.3</v>
      </c>
    </row>
    <row r="17" spans="1:10" ht="21.75" customHeight="1">
      <c r="A17" s="79" t="s">
        <v>151</v>
      </c>
      <c r="B17" s="68">
        <v>0</v>
      </c>
      <c r="C17" s="68">
        <v>0</v>
      </c>
      <c r="D17" s="68">
        <v>0</v>
      </c>
      <c r="E17" s="80">
        <v>3000</v>
      </c>
      <c r="F17" s="80">
        <v>1920</v>
      </c>
      <c r="G17" s="73">
        <v>0</v>
      </c>
      <c r="H17" s="264">
        <f>SUM(B17,E17)</f>
        <v>3000</v>
      </c>
      <c r="I17" s="81">
        <f>SUM(C17,F17)</f>
        <v>1920</v>
      </c>
      <c r="J17" s="81">
        <f>SUM(D17,G17)</f>
        <v>0</v>
      </c>
    </row>
    <row r="18" spans="1:10" ht="21.75" customHeight="1">
      <c r="A18" s="75">
        <v>612</v>
      </c>
      <c r="B18" s="71">
        <f aca="true" t="shared" si="4" ref="B18:G18">SUM(B17)</f>
        <v>0</v>
      </c>
      <c r="C18" s="71">
        <f t="shared" si="4"/>
        <v>0</v>
      </c>
      <c r="D18" s="71">
        <f t="shared" si="4"/>
        <v>0</v>
      </c>
      <c r="E18" s="76">
        <f t="shared" si="4"/>
        <v>3000</v>
      </c>
      <c r="F18" s="76">
        <f t="shared" si="4"/>
        <v>1920</v>
      </c>
      <c r="G18" s="261">
        <f t="shared" si="4"/>
        <v>0</v>
      </c>
      <c r="H18" s="258">
        <f>SUM(H17)</f>
        <v>3000</v>
      </c>
      <c r="I18" s="70">
        <f>SUM(I17)</f>
        <v>1920</v>
      </c>
      <c r="J18" s="70">
        <f>SUM(J17)</f>
        <v>0</v>
      </c>
    </row>
    <row r="19" spans="1:10" ht="21.75" customHeight="1">
      <c r="A19" s="78" t="s">
        <v>90</v>
      </c>
      <c r="B19" s="66">
        <v>0</v>
      </c>
      <c r="C19" s="66">
        <v>0</v>
      </c>
      <c r="D19" s="66">
        <v>0</v>
      </c>
      <c r="E19" s="66">
        <v>3000</v>
      </c>
      <c r="F19" s="66">
        <v>1000</v>
      </c>
      <c r="G19" s="262">
        <v>0</v>
      </c>
      <c r="H19" s="265">
        <f>SUM(B19,E19)</f>
        <v>3000</v>
      </c>
      <c r="I19" s="68">
        <f>SUM(C19,F19)</f>
        <v>1000</v>
      </c>
      <c r="J19" s="68">
        <f>SUM(D19,G19)</f>
        <v>0</v>
      </c>
    </row>
    <row r="20" spans="1:10" ht="21.75" customHeight="1" thickBot="1">
      <c r="A20" s="69">
        <v>613</v>
      </c>
      <c r="B20" s="70">
        <f aca="true" t="shared" si="5" ref="B20:G20">SUM(B19)</f>
        <v>0</v>
      </c>
      <c r="C20" s="70">
        <f t="shared" si="5"/>
        <v>0</v>
      </c>
      <c r="D20" s="70">
        <f t="shared" si="5"/>
        <v>0</v>
      </c>
      <c r="E20" s="70">
        <f t="shared" si="5"/>
        <v>3000</v>
      </c>
      <c r="F20" s="70">
        <f t="shared" si="5"/>
        <v>1000</v>
      </c>
      <c r="G20" s="254">
        <f t="shared" si="5"/>
        <v>0</v>
      </c>
      <c r="H20" s="258">
        <f>SUM(H19)</f>
        <v>3000</v>
      </c>
      <c r="I20" s="70">
        <f>SUM(I19)</f>
        <v>1000</v>
      </c>
      <c r="J20" s="70">
        <f>SUM(J19)</f>
        <v>0</v>
      </c>
    </row>
    <row r="21" spans="1:10" ht="30" customHeight="1">
      <c r="A21" s="94" t="s">
        <v>9</v>
      </c>
      <c r="B21" s="95">
        <f aca="true" t="shared" si="6" ref="B21:J21">SUM(B16,B18,B20)</f>
        <v>480</v>
      </c>
      <c r="C21" s="95">
        <f t="shared" si="6"/>
        <v>480</v>
      </c>
      <c r="D21" s="95">
        <f t="shared" si="6"/>
        <v>227.4</v>
      </c>
      <c r="E21" s="95">
        <f t="shared" si="6"/>
        <v>6062</v>
      </c>
      <c r="F21" s="95">
        <f t="shared" si="6"/>
        <v>3541.3</v>
      </c>
      <c r="G21" s="255">
        <f t="shared" si="6"/>
        <v>620.9</v>
      </c>
      <c r="H21" s="260">
        <f t="shared" si="6"/>
        <v>6542</v>
      </c>
      <c r="I21" s="95">
        <f t="shared" si="6"/>
        <v>4021.3</v>
      </c>
      <c r="J21" s="95">
        <f t="shared" si="6"/>
        <v>848.3</v>
      </c>
    </row>
  </sheetData>
  <sheetProtection/>
  <mergeCells count="13">
    <mergeCell ref="B11:D11"/>
    <mergeCell ref="B12:D12"/>
    <mergeCell ref="A10:J10"/>
    <mergeCell ref="I1:J1"/>
    <mergeCell ref="B2:D2"/>
    <mergeCell ref="A1:H1"/>
    <mergeCell ref="B3:D3"/>
    <mergeCell ref="E2:G3"/>
    <mergeCell ref="H11:J12"/>
    <mergeCell ref="E11:G11"/>
    <mergeCell ref="E12:G12"/>
    <mergeCell ref="A2:A4"/>
    <mergeCell ref="A11:A13"/>
  </mergeCells>
  <printOptions horizontalCentered="1"/>
  <pageMargins left="0.3937007874015748" right="0.4724409448818898" top="0.6299212598425197" bottom="0.5905511811023623" header="0.5118110236220472" footer="0.31496062992125984"/>
  <pageSetup horizontalDpi="300" verticalDpi="300" orientation="portrait" paperSize="9" scale="90" r:id="rId1"/>
  <headerFooter alignWithMargins="0">
    <oddFooter>&amp;L&amp;"Times New Roman CE,Obyčejné"&amp;8Rozbor za rok 2007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04"/>
  <sheetViews>
    <sheetView zoomScale="75" zoomScaleNormal="75" zoomScaleSheetLayoutView="75" zoomScalePageLayoutView="0" workbookViewId="0" topLeftCell="A1">
      <pane xSplit="1" ySplit="4" topLeftCell="H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H20" sqref="AH20"/>
    </sheetView>
  </sheetViews>
  <sheetFormatPr defaultColWidth="9.00390625" defaultRowHeight="12.75"/>
  <cols>
    <col min="1" max="1" width="25.875" style="328" customWidth="1"/>
    <col min="2" max="28" width="7.75390625" style="328" customWidth="1"/>
    <col min="29" max="31" width="9.25390625" style="328" customWidth="1"/>
    <col min="32" max="32" width="0.12890625" style="328" customWidth="1"/>
    <col min="33" max="16384" width="9.125" style="328" customWidth="1"/>
  </cols>
  <sheetData>
    <row r="1" spans="1:55" ht="27.75" customHeight="1">
      <c r="A1" s="1078" t="s">
        <v>310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  <c r="T1" s="1079"/>
      <c r="U1" s="1079"/>
      <c r="V1" s="1079"/>
      <c r="W1" s="1079"/>
      <c r="X1" s="1079"/>
      <c r="Y1" s="1079"/>
      <c r="Z1" s="1079"/>
      <c r="AA1" s="1079"/>
      <c r="AB1" s="1079"/>
      <c r="AC1" s="1072" t="s">
        <v>447</v>
      </c>
      <c r="AD1" s="1073"/>
      <c r="AE1" s="1073"/>
      <c r="AF1" s="37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</row>
    <row r="2" spans="1:55" ht="19.5" customHeight="1">
      <c r="A2" s="1063" t="s">
        <v>93</v>
      </c>
      <c r="B2" s="1057" t="s">
        <v>326</v>
      </c>
      <c r="C2" s="1058"/>
      <c r="D2" s="1058"/>
      <c r="E2" s="1057" t="s">
        <v>327</v>
      </c>
      <c r="F2" s="1058"/>
      <c r="G2" s="1058"/>
      <c r="H2" s="1057" t="s">
        <v>51</v>
      </c>
      <c r="I2" s="1058"/>
      <c r="J2" s="1058"/>
      <c r="K2" s="1057" t="s">
        <v>52</v>
      </c>
      <c r="L2" s="1058"/>
      <c r="M2" s="1058"/>
      <c r="N2" s="1057" t="s">
        <v>53</v>
      </c>
      <c r="O2" s="1058"/>
      <c r="P2" s="1058"/>
      <c r="Q2" s="1057" t="s">
        <v>330</v>
      </c>
      <c r="R2" s="1058"/>
      <c r="S2" s="1058"/>
      <c r="T2" s="1057" t="s">
        <v>55</v>
      </c>
      <c r="U2" s="1058"/>
      <c r="V2" s="1058"/>
      <c r="W2" s="1057" t="s">
        <v>56</v>
      </c>
      <c r="X2" s="1058"/>
      <c r="Y2" s="1058"/>
      <c r="Z2" s="1057" t="s">
        <v>144</v>
      </c>
      <c r="AA2" s="1058"/>
      <c r="AB2" s="1058"/>
      <c r="AC2" s="1074" t="s">
        <v>24</v>
      </c>
      <c r="AD2" s="1075"/>
      <c r="AE2" s="1076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</row>
    <row r="3" spans="1:55" ht="33.75" customHeight="1">
      <c r="A3" s="1064"/>
      <c r="B3" s="1067" t="s">
        <v>328</v>
      </c>
      <c r="C3" s="1068"/>
      <c r="D3" s="1069"/>
      <c r="E3" s="1067" t="s">
        <v>329</v>
      </c>
      <c r="F3" s="1068"/>
      <c r="G3" s="1069"/>
      <c r="H3" s="1061" t="s">
        <v>67</v>
      </c>
      <c r="I3" s="1062"/>
      <c r="J3" s="1062"/>
      <c r="K3" s="1061" t="s">
        <v>68</v>
      </c>
      <c r="L3" s="1062"/>
      <c r="M3" s="1062"/>
      <c r="N3" s="1061" t="s">
        <v>69</v>
      </c>
      <c r="O3" s="1062"/>
      <c r="P3" s="1062"/>
      <c r="Q3" s="990" t="s">
        <v>331</v>
      </c>
      <c r="R3" s="1059"/>
      <c r="S3" s="1060"/>
      <c r="T3" s="1061" t="s">
        <v>57</v>
      </c>
      <c r="U3" s="1062"/>
      <c r="V3" s="1062"/>
      <c r="W3" s="1061" t="s">
        <v>286</v>
      </c>
      <c r="X3" s="1062"/>
      <c r="Y3" s="1062"/>
      <c r="Z3" s="1061" t="s">
        <v>145</v>
      </c>
      <c r="AA3" s="1062"/>
      <c r="AB3" s="1062"/>
      <c r="AC3" s="1077"/>
      <c r="AD3" s="1075"/>
      <c r="AE3" s="1076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</row>
    <row r="4" spans="1:55" ht="18" customHeight="1">
      <c r="A4" s="1064"/>
      <c r="B4" s="549" t="s">
        <v>5</v>
      </c>
      <c r="C4" s="549" t="s">
        <v>6</v>
      </c>
      <c r="D4" s="549" t="s">
        <v>0</v>
      </c>
      <c r="E4" s="379" t="s">
        <v>5</v>
      </c>
      <c r="F4" s="379" t="s">
        <v>6</v>
      </c>
      <c r="G4" s="379" t="s">
        <v>0</v>
      </c>
      <c r="H4" s="379" t="s">
        <v>5</v>
      </c>
      <c r="I4" s="379" t="s">
        <v>6</v>
      </c>
      <c r="J4" s="379" t="s">
        <v>0</v>
      </c>
      <c r="K4" s="379" t="s">
        <v>5</v>
      </c>
      <c r="L4" s="379" t="s">
        <v>6</v>
      </c>
      <c r="M4" s="379" t="s">
        <v>0</v>
      </c>
      <c r="N4" s="379" t="s">
        <v>5</v>
      </c>
      <c r="O4" s="379" t="s">
        <v>6</v>
      </c>
      <c r="P4" s="379" t="s">
        <v>0</v>
      </c>
      <c r="Q4" s="379" t="s">
        <v>5</v>
      </c>
      <c r="R4" s="379" t="s">
        <v>6</v>
      </c>
      <c r="S4" s="379" t="s">
        <v>0</v>
      </c>
      <c r="T4" s="379" t="s">
        <v>5</v>
      </c>
      <c r="U4" s="379" t="s">
        <v>6</v>
      </c>
      <c r="V4" s="379" t="s">
        <v>0</v>
      </c>
      <c r="W4" s="379" t="s">
        <v>5</v>
      </c>
      <c r="X4" s="379" t="s">
        <v>6</v>
      </c>
      <c r="Y4" s="379" t="s">
        <v>0</v>
      </c>
      <c r="Z4" s="379" t="s">
        <v>5</v>
      </c>
      <c r="AA4" s="379" t="s">
        <v>6</v>
      </c>
      <c r="AB4" s="467" t="s">
        <v>0</v>
      </c>
      <c r="AC4" s="378" t="s">
        <v>5</v>
      </c>
      <c r="AD4" s="379" t="s">
        <v>6</v>
      </c>
      <c r="AE4" s="379" t="s">
        <v>0</v>
      </c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</row>
    <row r="5" spans="1:55" ht="27" customHeight="1">
      <c r="A5" s="380" t="s">
        <v>181</v>
      </c>
      <c r="B5" s="381">
        <v>0</v>
      </c>
      <c r="C5" s="381">
        <v>0</v>
      </c>
      <c r="D5" s="382">
        <v>0</v>
      </c>
      <c r="E5" s="381">
        <v>10</v>
      </c>
      <c r="F5" s="381">
        <v>10</v>
      </c>
      <c r="G5" s="381">
        <v>7.6</v>
      </c>
      <c r="H5" s="381">
        <v>10</v>
      </c>
      <c r="I5" s="381">
        <v>9.3</v>
      </c>
      <c r="J5" s="382">
        <v>4.3</v>
      </c>
      <c r="K5" s="381">
        <v>0</v>
      </c>
      <c r="L5" s="381">
        <v>0</v>
      </c>
      <c r="M5" s="381">
        <v>0</v>
      </c>
      <c r="N5" s="381">
        <v>0</v>
      </c>
      <c r="O5" s="381">
        <v>0</v>
      </c>
      <c r="P5" s="381">
        <v>0</v>
      </c>
      <c r="Q5" s="381">
        <v>0</v>
      </c>
      <c r="R5" s="381">
        <v>0</v>
      </c>
      <c r="S5" s="381">
        <v>0</v>
      </c>
      <c r="T5" s="382">
        <v>0</v>
      </c>
      <c r="U5" s="382">
        <v>0</v>
      </c>
      <c r="V5" s="382">
        <v>0</v>
      </c>
      <c r="W5" s="382">
        <v>0</v>
      </c>
      <c r="X5" s="382">
        <v>0</v>
      </c>
      <c r="Y5" s="382">
        <v>0</v>
      </c>
      <c r="Z5" s="382">
        <v>0</v>
      </c>
      <c r="AA5" s="382">
        <v>0</v>
      </c>
      <c r="AB5" s="382">
        <v>0</v>
      </c>
      <c r="AC5" s="383">
        <f>B5+E5+H5+K5+N5+Q5+T5+W5+Z5</f>
        <v>20</v>
      </c>
      <c r="AD5" s="382">
        <f>SUM(C5,F5,I5,L5,O5,R5,U5,X5,AA5)</f>
        <v>19.3</v>
      </c>
      <c r="AE5" s="839">
        <f>D5+G5+J5+M5+P5+S5+V5+Y5+AB5</f>
        <v>11.899999999999999</v>
      </c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</row>
    <row r="6" spans="1:55" ht="27" customHeight="1">
      <c r="A6" s="384">
        <v>513</v>
      </c>
      <c r="B6" s="386">
        <f aca="true" t="shared" si="0" ref="B6:AE6">SUM(B5)</f>
        <v>0</v>
      </c>
      <c r="C6" s="386">
        <f t="shared" si="0"/>
        <v>0</v>
      </c>
      <c r="D6" s="386">
        <f t="shared" si="0"/>
        <v>0</v>
      </c>
      <c r="E6" s="386">
        <f t="shared" si="0"/>
        <v>10</v>
      </c>
      <c r="F6" s="386">
        <f t="shared" si="0"/>
        <v>10</v>
      </c>
      <c r="G6" s="386">
        <f t="shared" si="0"/>
        <v>7.6</v>
      </c>
      <c r="H6" s="385">
        <f t="shared" si="0"/>
        <v>10</v>
      </c>
      <c r="I6" s="385">
        <f t="shared" si="0"/>
        <v>9.3</v>
      </c>
      <c r="J6" s="385">
        <f t="shared" si="0"/>
        <v>4.3</v>
      </c>
      <c r="K6" s="385">
        <f t="shared" si="0"/>
        <v>0</v>
      </c>
      <c r="L6" s="385">
        <f t="shared" si="0"/>
        <v>0</v>
      </c>
      <c r="M6" s="385">
        <f t="shared" si="0"/>
        <v>0</v>
      </c>
      <c r="N6" s="386">
        <f t="shared" si="0"/>
        <v>0</v>
      </c>
      <c r="O6" s="386">
        <f t="shared" si="0"/>
        <v>0</v>
      </c>
      <c r="P6" s="386">
        <f t="shared" si="0"/>
        <v>0</v>
      </c>
      <c r="Q6" s="386">
        <f t="shared" si="0"/>
        <v>0</v>
      </c>
      <c r="R6" s="386">
        <f t="shared" si="0"/>
        <v>0</v>
      </c>
      <c r="S6" s="386">
        <f t="shared" si="0"/>
        <v>0</v>
      </c>
      <c r="T6" s="386">
        <f t="shared" si="0"/>
        <v>0</v>
      </c>
      <c r="U6" s="385">
        <f t="shared" si="0"/>
        <v>0</v>
      </c>
      <c r="V6" s="385">
        <f t="shared" si="0"/>
        <v>0</v>
      </c>
      <c r="W6" s="386">
        <f t="shared" si="0"/>
        <v>0</v>
      </c>
      <c r="X6" s="385">
        <f t="shared" si="0"/>
        <v>0</v>
      </c>
      <c r="Y6" s="385">
        <f t="shared" si="0"/>
        <v>0</v>
      </c>
      <c r="Z6" s="385">
        <f t="shared" si="0"/>
        <v>0</v>
      </c>
      <c r="AA6" s="385">
        <f t="shared" si="0"/>
        <v>0</v>
      </c>
      <c r="AB6" s="543">
        <f t="shared" si="0"/>
        <v>0</v>
      </c>
      <c r="AC6" s="387">
        <f t="shared" si="0"/>
        <v>20</v>
      </c>
      <c r="AD6" s="385">
        <f t="shared" si="0"/>
        <v>19.3</v>
      </c>
      <c r="AE6" s="840">
        <f t="shared" si="0"/>
        <v>11.899999999999999</v>
      </c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</row>
    <row r="7" spans="1:55" ht="27" customHeight="1">
      <c r="A7" s="388" t="s">
        <v>19</v>
      </c>
      <c r="B7" s="381">
        <v>0</v>
      </c>
      <c r="C7" s="381">
        <v>0</v>
      </c>
      <c r="D7" s="382">
        <v>0</v>
      </c>
      <c r="E7" s="381">
        <v>0</v>
      </c>
      <c r="F7" s="381">
        <v>0</v>
      </c>
      <c r="G7" s="382">
        <v>0</v>
      </c>
      <c r="H7" s="381">
        <v>0</v>
      </c>
      <c r="I7" s="381">
        <v>0</v>
      </c>
      <c r="J7" s="382">
        <v>0</v>
      </c>
      <c r="K7" s="381">
        <v>0</v>
      </c>
      <c r="L7" s="381">
        <v>0</v>
      </c>
      <c r="M7" s="382">
        <v>0</v>
      </c>
      <c r="N7" s="381">
        <v>0</v>
      </c>
      <c r="O7" s="381">
        <v>0</v>
      </c>
      <c r="P7" s="382">
        <v>0</v>
      </c>
      <c r="Q7" s="382">
        <v>0</v>
      </c>
      <c r="R7" s="382">
        <v>0</v>
      </c>
      <c r="S7" s="382">
        <v>0</v>
      </c>
      <c r="T7" s="382">
        <v>0</v>
      </c>
      <c r="U7" s="382">
        <v>0</v>
      </c>
      <c r="V7" s="382">
        <v>0</v>
      </c>
      <c r="W7" s="382">
        <v>0</v>
      </c>
      <c r="X7" s="382">
        <v>41.7</v>
      </c>
      <c r="Y7" s="382">
        <v>41.7</v>
      </c>
      <c r="Z7" s="382">
        <v>0</v>
      </c>
      <c r="AA7" s="382">
        <v>0</v>
      </c>
      <c r="AB7" s="382">
        <v>0</v>
      </c>
      <c r="AC7" s="383">
        <f>B7+E7+H7+K7+N7+Q7+T7+W7+Z7</f>
        <v>0</v>
      </c>
      <c r="AD7" s="382">
        <f>SUM(C7,F7,I7,L7,O7,R7,U7,X7,AA7)</f>
        <v>41.7</v>
      </c>
      <c r="AE7" s="839">
        <f>D7+G7+J7+M7+P7+S7+V7+Y7+AB7</f>
        <v>41.7</v>
      </c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</row>
    <row r="8" spans="1:55" ht="27" customHeight="1">
      <c r="A8" s="388" t="s">
        <v>224</v>
      </c>
      <c r="B8" s="381">
        <v>0</v>
      </c>
      <c r="C8" s="381">
        <v>0</v>
      </c>
      <c r="D8" s="382">
        <v>0</v>
      </c>
      <c r="E8" s="381">
        <v>0</v>
      </c>
      <c r="F8" s="381">
        <v>0</v>
      </c>
      <c r="G8" s="382">
        <v>0</v>
      </c>
      <c r="H8" s="381">
        <v>0</v>
      </c>
      <c r="I8" s="381">
        <v>0</v>
      </c>
      <c r="J8" s="382">
        <v>0</v>
      </c>
      <c r="K8" s="381">
        <v>0</v>
      </c>
      <c r="L8" s="381">
        <v>0</v>
      </c>
      <c r="M8" s="382">
        <v>0</v>
      </c>
      <c r="N8" s="381">
        <v>0</v>
      </c>
      <c r="O8" s="381">
        <v>0</v>
      </c>
      <c r="P8" s="382">
        <v>0</v>
      </c>
      <c r="Q8" s="382">
        <v>0</v>
      </c>
      <c r="R8" s="382">
        <v>0</v>
      </c>
      <c r="S8" s="382">
        <v>0</v>
      </c>
      <c r="T8" s="382">
        <v>0</v>
      </c>
      <c r="U8" s="382">
        <v>0</v>
      </c>
      <c r="V8" s="382">
        <v>0</v>
      </c>
      <c r="W8" s="382">
        <v>0</v>
      </c>
      <c r="X8" s="382">
        <v>0</v>
      </c>
      <c r="Y8" s="382">
        <v>0</v>
      </c>
      <c r="Z8" s="382">
        <v>0</v>
      </c>
      <c r="AA8" s="382">
        <v>0</v>
      </c>
      <c r="AB8" s="382">
        <v>0</v>
      </c>
      <c r="AC8" s="383">
        <f>B8+E8+H8+K8+N8+Q8+T8+W8+Z8</f>
        <v>0</v>
      </c>
      <c r="AD8" s="382">
        <f>SUM(C8,F8,I8,L8,O8,R8,U8,X8,AA8)</f>
        <v>0</v>
      </c>
      <c r="AE8" s="839">
        <f>D8+G8+J8+M8+P8+S8+V8+Y8+AB8</f>
        <v>0</v>
      </c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</row>
    <row r="9" spans="1:55" ht="27" customHeight="1">
      <c r="A9" s="388" t="s">
        <v>33</v>
      </c>
      <c r="B9" s="381">
        <v>0</v>
      </c>
      <c r="C9" s="381">
        <v>0</v>
      </c>
      <c r="D9" s="382">
        <v>0</v>
      </c>
      <c r="E9" s="381">
        <v>360</v>
      </c>
      <c r="F9" s="381">
        <v>252</v>
      </c>
      <c r="G9" s="381">
        <v>211.5</v>
      </c>
      <c r="H9" s="381">
        <v>1620</v>
      </c>
      <c r="I9" s="381">
        <v>605.6</v>
      </c>
      <c r="J9" s="382">
        <v>608.3</v>
      </c>
      <c r="K9" s="381">
        <v>50</v>
      </c>
      <c r="L9" s="381">
        <v>18</v>
      </c>
      <c r="M9" s="382">
        <v>0</v>
      </c>
      <c r="N9" s="381">
        <v>0</v>
      </c>
      <c r="O9" s="381">
        <v>0</v>
      </c>
      <c r="P9" s="382">
        <v>0</v>
      </c>
      <c r="Q9" s="382">
        <v>0</v>
      </c>
      <c r="R9" s="382">
        <v>0</v>
      </c>
      <c r="S9" s="382">
        <v>0</v>
      </c>
      <c r="T9" s="382">
        <v>0</v>
      </c>
      <c r="U9" s="382">
        <v>0</v>
      </c>
      <c r="V9" s="382">
        <v>0</v>
      </c>
      <c r="W9" s="382">
        <v>1350</v>
      </c>
      <c r="X9" s="382">
        <v>1762.3</v>
      </c>
      <c r="Y9" s="382">
        <v>1762.2</v>
      </c>
      <c r="Z9" s="382">
        <v>0</v>
      </c>
      <c r="AA9" s="382">
        <v>480.7</v>
      </c>
      <c r="AB9" s="382">
        <v>480.6</v>
      </c>
      <c r="AC9" s="383">
        <f>B9+E9+H9+K9+N9+Q9+T9+W9+Z9</f>
        <v>3380</v>
      </c>
      <c r="AD9" s="382">
        <f>SUM(C9,F9,I9,L9,O9,R9,U9,X9,AA9)</f>
        <v>3118.6</v>
      </c>
      <c r="AE9" s="839">
        <f>D9+G9+J9+M9+P9+S9+V9+Y9+AB9</f>
        <v>3062.6</v>
      </c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</row>
    <row r="10" spans="1:55" ht="27" customHeight="1">
      <c r="A10" s="384">
        <v>516</v>
      </c>
      <c r="B10" s="386">
        <f aca="true" t="shared" si="1" ref="B10:G10">SUM(B7:B9)</f>
        <v>0</v>
      </c>
      <c r="C10" s="386">
        <f t="shared" si="1"/>
        <v>0</v>
      </c>
      <c r="D10" s="386">
        <f t="shared" si="1"/>
        <v>0</v>
      </c>
      <c r="E10" s="386">
        <f t="shared" si="1"/>
        <v>360</v>
      </c>
      <c r="F10" s="386">
        <f t="shared" si="1"/>
        <v>252</v>
      </c>
      <c r="G10" s="386">
        <f t="shared" si="1"/>
        <v>211.5</v>
      </c>
      <c r="H10" s="386">
        <f aca="true" t="shared" si="2" ref="H10:Y10">SUM(H7,H9)</f>
        <v>1620</v>
      </c>
      <c r="I10" s="386">
        <f t="shared" si="2"/>
        <v>605.6</v>
      </c>
      <c r="J10" s="386">
        <f t="shared" si="2"/>
        <v>608.3</v>
      </c>
      <c r="K10" s="386">
        <f t="shared" si="2"/>
        <v>50</v>
      </c>
      <c r="L10" s="386">
        <f>SUM(L7,L8,L9)</f>
        <v>18</v>
      </c>
      <c r="M10" s="386">
        <f>SUM(M7,M8,M9)</f>
        <v>0</v>
      </c>
      <c r="N10" s="386">
        <f t="shared" si="2"/>
        <v>0</v>
      </c>
      <c r="O10" s="386">
        <f t="shared" si="2"/>
        <v>0</v>
      </c>
      <c r="P10" s="385">
        <f t="shared" si="2"/>
        <v>0</v>
      </c>
      <c r="Q10" s="385">
        <f aca="true" t="shared" si="3" ref="Q10:V10">SUM(Q7,Q9)</f>
        <v>0</v>
      </c>
      <c r="R10" s="385">
        <f t="shared" si="3"/>
        <v>0</v>
      </c>
      <c r="S10" s="385">
        <f t="shared" si="3"/>
        <v>0</v>
      </c>
      <c r="T10" s="385">
        <f t="shared" si="3"/>
        <v>0</v>
      </c>
      <c r="U10" s="385">
        <f t="shared" si="3"/>
        <v>0</v>
      </c>
      <c r="V10" s="385">
        <f t="shared" si="3"/>
        <v>0</v>
      </c>
      <c r="W10" s="385">
        <f t="shared" si="2"/>
        <v>1350</v>
      </c>
      <c r="X10" s="385">
        <f t="shared" si="2"/>
        <v>1804</v>
      </c>
      <c r="Y10" s="385">
        <f t="shared" si="2"/>
        <v>1803.9</v>
      </c>
      <c r="Z10" s="385">
        <f>SUM(Z7,Z9)</f>
        <v>0</v>
      </c>
      <c r="AA10" s="385">
        <f>SUM(AA7,AA9)</f>
        <v>480.7</v>
      </c>
      <c r="AB10" s="543">
        <f>SUM(AB7,AB9)</f>
        <v>480.6</v>
      </c>
      <c r="AC10" s="387">
        <f>SUM(AC9)</f>
        <v>3380</v>
      </c>
      <c r="AD10" s="385">
        <f>SUM(AD7,AD8,AD9)</f>
        <v>3160.2999999999997</v>
      </c>
      <c r="AE10" s="840">
        <f>SUM(AE7,AE8,AE9)</f>
        <v>3104.2999999999997</v>
      </c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</row>
    <row r="11" spans="1:55" ht="27" customHeight="1">
      <c r="A11" s="380" t="s">
        <v>182</v>
      </c>
      <c r="B11" s="381">
        <v>0</v>
      </c>
      <c r="C11" s="381">
        <v>0</v>
      </c>
      <c r="D11" s="382">
        <v>0</v>
      </c>
      <c r="E11" s="381">
        <v>0</v>
      </c>
      <c r="F11" s="381">
        <v>0</v>
      </c>
      <c r="G11" s="382">
        <v>0</v>
      </c>
      <c r="H11" s="381">
        <v>0</v>
      </c>
      <c r="I11" s="381">
        <v>0</v>
      </c>
      <c r="J11" s="381">
        <v>0</v>
      </c>
      <c r="K11" s="381">
        <v>400</v>
      </c>
      <c r="L11" s="381">
        <v>175.6</v>
      </c>
      <c r="M11" s="382">
        <v>71.9</v>
      </c>
      <c r="N11" s="381">
        <v>0</v>
      </c>
      <c r="O11" s="381">
        <v>0</v>
      </c>
      <c r="P11" s="382">
        <v>0</v>
      </c>
      <c r="Q11" s="382">
        <v>0</v>
      </c>
      <c r="R11" s="382">
        <v>123</v>
      </c>
      <c r="S11" s="382">
        <v>75.9</v>
      </c>
      <c r="T11" s="382">
        <v>0</v>
      </c>
      <c r="U11" s="381">
        <v>0</v>
      </c>
      <c r="V11" s="381">
        <v>0</v>
      </c>
      <c r="W11" s="382">
        <v>0</v>
      </c>
      <c r="X11" s="381">
        <v>0</v>
      </c>
      <c r="Y11" s="381">
        <v>0</v>
      </c>
      <c r="Z11" s="382">
        <v>0</v>
      </c>
      <c r="AA11" s="382">
        <v>0</v>
      </c>
      <c r="AB11" s="382">
        <v>0</v>
      </c>
      <c r="AC11" s="383">
        <f>B11+E11+H11+K11+N11+Q11+T11+W11+Z11</f>
        <v>400</v>
      </c>
      <c r="AD11" s="382">
        <f>SUM(C11,F11,I11,L11,O11,R11,U11,X11,AA11)</f>
        <v>298.6</v>
      </c>
      <c r="AE11" s="839">
        <f>D11+G11+J11+M11+P11+S11+V11+Y11+AB11</f>
        <v>147.8</v>
      </c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</row>
    <row r="12" spans="1:55" ht="27" customHeight="1">
      <c r="A12" s="380" t="s">
        <v>188</v>
      </c>
      <c r="B12" s="381">
        <v>0</v>
      </c>
      <c r="C12" s="381">
        <v>0</v>
      </c>
      <c r="D12" s="382">
        <v>0</v>
      </c>
      <c r="E12" s="381">
        <v>0</v>
      </c>
      <c r="F12" s="381">
        <v>59</v>
      </c>
      <c r="G12" s="382">
        <v>58.9</v>
      </c>
      <c r="H12" s="381">
        <v>20</v>
      </c>
      <c r="I12" s="381">
        <v>35.3</v>
      </c>
      <c r="J12" s="381">
        <v>35.3</v>
      </c>
      <c r="K12" s="381">
        <v>0</v>
      </c>
      <c r="L12" s="381">
        <v>0</v>
      </c>
      <c r="M12" s="382">
        <v>0</v>
      </c>
      <c r="N12" s="381">
        <v>0</v>
      </c>
      <c r="O12" s="381">
        <v>0</v>
      </c>
      <c r="P12" s="382">
        <v>0</v>
      </c>
      <c r="Q12" s="382">
        <v>0</v>
      </c>
      <c r="R12" s="382">
        <v>0</v>
      </c>
      <c r="S12" s="382">
        <v>0</v>
      </c>
      <c r="T12" s="381">
        <v>0</v>
      </c>
      <c r="U12" s="381">
        <v>0</v>
      </c>
      <c r="V12" s="381">
        <v>0</v>
      </c>
      <c r="W12" s="381">
        <v>0</v>
      </c>
      <c r="X12" s="381">
        <v>0</v>
      </c>
      <c r="Y12" s="381">
        <v>0</v>
      </c>
      <c r="Z12" s="382">
        <v>0</v>
      </c>
      <c r="AA12" s="382">
        <v>23</v>
      </c>
      <c r="AB12" s="382">
        <v>22.9</v>
      </c>
      <c r="AC12" s="383">
        <f>B12+E12+H12+K12+N12+Q12+T12+W12+Z12</f>
        <v>20</v>
      </c>
      <c r="AD12" s="382">
        <f>SUM(C12,F12,I12,L12,O12,R12,U12,X12,AA12)</f>
        <v>117.3</v>
      </c>
      <c r="AE12" s="839">
        <f>D12+G12+J12+M12+P12+S12+V12+Y12+AB12</f>
        <v>117.1</v>
      </c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</row>
    <row r="13" spans="1:55" ht="27" customHeight="1">
      <c r="A13" s="380" t="s">
        <v>189</v>
      </c>
      <c r="B13" s="381">
        <v>0</v>
      </c>
      <c r="C13" s="381">
        <v>0</v>
      </c>
      <c r="D13" s="382">
        <v>0</v>
      </c>
      <c r="E13" s="381">
        <v>0</v>
      </c>
      <c r="F13" s="381">
        <v>0</v>
      </c>
      <c r="G13" s="382">
        <v>0</v>
      </c>
      <c r="H13" s="381">
        <v>0</v>
      </c>
      <c r="I13" s="381">
        <v>0</v>
      </c>
      <c r="J13" s="381">
        <v>0</v>
      </c>
      <c r="K13" s="381">
        <v>0</v>
      </c>
      <c r="L13" s="381">
        <v>0</v>
      </c>
      <c r="M13" s="381">
        <v>0</v>
      </c>
      <c r="N13" s="381">
        <v>0</v>
      </c>
      <c r="O13" s="381">
        <v>0</v>
      </c>
      <c r="P13" s="382">
        <v>0</v>
      </c>
      <c r="Q13" s="382">
        <v>0</v>
      </c>
      <c r="R13" s="382">
        <v>0</v>
      </c>
      <c r="S13" s="382">
        <v>0</v>
      </c>
      <c r="T13" s="381">
        <v>0</v>
      </c>
      <c r="U13" s="381">
        <v>0</v>
      </c>
      <c r="V13" s="381">
        <v>0</v>
      </c>
      <c r="W13" s="381">
        <v>0</v>
      </c>
      <c r="X13" s="381">
        <v>0</v>
      </c>
      <c r="Y13" s="381">
        <v>0</v>
      </c>
      <c r="Z13" s="382">
        <v>0</v>
      </c>
      <c r="AA13" s="382">
        <v>0</v>
      </c>
      <c r="AB13" s="382">
        <v>0</v>
      </c>
      <c r="AC13" s="383">
        <f>B13+E13+H13+K13+N13+Q13+T13+W13+Z13</f>
        <v>0</v>
      </c>
      <c r="AD13" s="382">
        <f>SUM(C13,F13,I13,L13,O13,R13,U13,X13,AA13)</f>
        <v>0</v>
      </c>
      <c r="AE13" s="839">
        <f>D13+G13+J13+M13+P13+S13+V13+Y13+AB13</f>
        <v>0</v>
      </c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</row>
    <row r="14" spans="1:55" ht="27" customHeight="1">
      <c r="A14" s="384">
        <v>517</v>
      </c>
      <c r="B14" s="386">
        <f aca="true" t="shared" si="4" ref="B14:G14">SUM(B11:B13)</f>
        <v>0</v>
      </c>
      <c r="C14" s="386">
        <f t="shared" si="4"/>
        <v>0</v>
      </c>
      <c r="D14" s="386">
        <f t="shared" si="4"/>
        <v>0</v>
      </c>
      <c r="E14" s="386">
        <f t="shared" si="4"/>
        <v>0</v>
      </c>
      <c r="F14" s="386">
        <f t="shared" si="4"/>
        <v>59</v>
      </c>
      <c r="G14" s="386">
        <f t="shared" si="4"/>
        <v>58.9</v>
      </c>
      <c r="H14" s="386">
        <f aca="true" t="shared" si="5" ref="H14:Y14">SUM(H11,H12,H13)</f>
        <v>20</v>
      </c>
      <c r="I14" s="386">
        <f t="shared" si="5"/>
        <v>35.3</v>
      </c>
      <c r="J14" s="386">
        <f t="shared" si="5"/>
        <v>35.3</v>
      </c>
      <c r="K14" s="386">
        <f t="shared" si="5"/>
        <v>400</v>
      </c>
      <c r="L14" s="386">
        <f t="shared" si="5"/>
        <v>175.6</v>
      </c>
      <c r="M14" s="386">
        <f t="shared" si="5"/>
        <v>71.9</v>
      </c>
      <c r="N14" s="386">
        <f t="shared" si="5"/>
        <v>0</v>
      </c>
      <c r="O14" s="386">
        <f t="shared" si="5"/>
        <v>0</v>
      </c>
      <c r="P14" s="385">
        <f t="shared" si="5"/>
        <v>0</v>
      </c>
      <c r="Q14" s="385">
        <f aca="true" t="shared" si="6" ref="Q14:V14">SUM(Q11,Q12,Q13)</f>
        <v>0</v>
      </c>
      <c r="R14" s="385">
        <f t="shared" si="6"/>
        <v>123</v>
      </c>
      <c r="S14" s="385">
        <f t="shared" si="6"/>
        <v>75.9</v>
      </c>
      <c r="T14" s="385">
        <f t="shared" si="6"/>
        <v>0</v>
      </c>
      <c r="U14" s="386">
        <f t="shared" si="6"/>
        <v>0</v>
      </c>
      <c r="V14" s="385">
        <f t="shared" si="6"/>
        <v>0</v>
      </c>
      <c r="W14" s="385">
        <f t="shared" si="5"/>
        <v>0</v>
      </c>
      <c r="X14" s="386">
        <f t="shared" si="5"/>
        <v>0</v>
      </c>
      <c r="Y14" s="385">
        <f t="shared" si="5"/>
        <v>0</v>
      </c>
      <c r="Z14" s="385">
        <f aca="true" t="shared" si="7" ref="Z14:AE14">SUM(Z11,Z12,Z13)</f>
        <v>0</v>
      </c>
      <c r="AA14" s="385">
        <f t="shared" si="7"/>
        <v>23</v>
      </c>
      <c r="AB14" s="543">
        <f t="shared" si="7"/>
        <v>22.9</v>
      </c>
      <c r="AC14" s="387">
        <f t="shared" si="7"/>
        <v>420</v>
      </c>
      <c r="AD14" s="385">
        <f t="shared" si="7"/>
        <v>415.90000000000003</v>
      </c>
      <c r="AE14" s="840">
        <f t="shared" si="7"/>
        <v>264.9</v>
      </c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</row>
    <row r="15" spans="1:55" ht="27" customHeight="1">
      <c r="A15" s="388" t="s">
        <v>183</v>
      </c>
      <c r="B15" s="381">
        <v>0</v>
      </c>
      <c r="C15" s="381">
        <v>0</v>
      </c>
      <c r="D15" s="382">
        <v>0</v>
      </c>
      <c r="E15" s="381">
        <v>0</v>
      </c>
      <c r="F15" s="381">
        <v>0</v>
      </c>
      <c r="G15" s="382">
        <v>0</v>
      </c>
      <c r="H15" s="381">
        <v>0</v>
      </c>
      <c r="I15" s="381">
        <v>398.5</v>
      </c>
      <c r="J15" s="381">
        <v>397.3</v>
      </c>
      <c r="K15" s="382">
        <v>0</v>
      </c>
      <c r="L15" s="381">
        <v>0</v>
      </c>
      <c r="M15" s="381">
        <v>0</v>
      </c>
      <c r="N15" s="381">
        <v>0</v>
      </c>
      <c r="O15" s="381">
        <v>0</v>
      </c>
      <c r="P15" s="382">
        <v>0</v>
      </c>
      <c r="Q15" s="382">
        <v>0</v>
      </c>
      <c r="R15" s="382">
        <v>0</v>
      </c>
      <c r="S15" s="382">
        <v>0</v>
      </c>
      <c r="T15" s="382">
        <v>0</v>
      </c>
      <c r="U15" s="381">
        <v>0</v>
      </c>
      <c r="V15" s="382">
        <v>0</v>
      </c>
      <c r="W15" s="382">
        <v>0</v>
      </c>
      <c r="X15" s="381">
        <v>29.8</v>
      </c>
      <c r="Y15" s="382">
        <v>29.7</v>
      </c>
      <c r="Z15" s="382">
        <v>0</v>
      </c>
      <c r="AA15" s="382">
        <v>13.4</v>
      </c>
      <c r="AB15" s="382">
        <v>13.3</v>
      </c>
      <c r="AC15" s="383">
        <f>B15+E15+H15+K15+N15+Q15+T15+W15+Z15</f>
        <v>0</v>
      </c>
      <c r="AD15" s="382">
        <f>SUM(C15,F15,I15,L15,O15,R15,U15,X15,AA15)</f>
        <v>441.7</v>
      </c>
      <c r="AE15" s="839">
        <f>D15+G15+J15+M15+P15+S15+V15+Y15+AB15</f>
        <v>440.3</v>
      </c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</row>
    <row r="16" spans="1:55" ht="27" customHeight="1">
      <c r="A16" s="384">
        <v>519</v>
      </c>
      <c r="B16" s="386">
        <f aca="true" t="shared" si="8" ref="B16:G16">SUM(B15)</f>
        <v>0</v>
      </c>
      <c r="C16" s="386">
        <f t="shared" si="8"/>
        <v>0</v>
      </c>
      <c r="D16" s="386">
        <f t="shared" si="8"/>
        <v>0</v>
      </c>
      <c r="E16" s="386">
        <f t="shared" si="8"/>
        <v>0</v>
      </c>
      <c r="F16" s="386">
        <f t="shared" si="8"/>
        <v>0</v>
      </c>
      <c r="G16" s="386">
        <f t="shared" si="8"/>
        <v>0</v>
      </c>
      <c r="H16" s="386">
        <f>H15</f>
        <v>0</v>
      </c>
      <c r="I16" s="386">
        <f aca="true" t="shared" si="9" ref="I16:Y16">SUM(I15)</f>
        <v>398.5</v>
      </c>
      <c r="J16" s="386">
        <f t="shared" si="9"/>
        <v>397.3</v>
      </c>
      <c r="K16" s="386">
        <f t="shared" si="9"/>
        <v>0</v>
      </c>
      <c r="L16" s="386">
        <f t="shared" si="9"/>
        <v>0</v>
      </c>
      <c r="M16" s="386">
        <f t="shared" si="9"/>
        <v>0</v>
      </c>
      <c r="N16" s="386">
        <f t="shared" si="9"/>
        <v>0</v>
      </c>
      <c r="O16" s="386">
        <f t="shared" si="9"/>
        <v>0</v>
      </c>
      <c r="P16" s="385">
        <f t="shared" si="9"/>
        <v>0</v>
      </c>
      <c r="Q16" s="385">
        <f aca="true" t="shared" si="10" ref="Q16:V16">SUM(Q15)</f>
        <v>0</v>
      </c>
      <c r="R16" s="385">
        <f t="shared" si="10"/>
        <v>0</v>
      </c>
      <c r="S16" s="385">
        <f t="shared" si="10"/>
        <v>0</v>
      </c>
      <c r="T16" s="385">
        <f t="shared" si="10"/>
        <v>0</v>
      </c>
      <c r="U16" s="386">
        <f t="shared" si="10"/>
        <v>0</v>
      </c>
      <c r="V16" s="385">
        <f t="shared" si="10"/>
        <v>0</v>
      </c>
      <c r="W16" s="385">
        <f t="shared" si="9"/>
        <v>0</v>
      </c>
      <c r="X16" s="386">
        <f t="shared" si="9"/>
        <v>29.8</v>
      </c>
      <c r="Y16" s="385">
        <f t="shared" si="9"/>
        <v>29.7</v>
      </c>
      <c r="Z16" s="385">
        <f aca="true" t="shared" si="11" ref="Z16:AE16">SUM(Z15)</f>
        <v>0</v>
      </c>
      <c r="AA16" s="385">
        <f t="shared" si="11"/>
        <v>13.4</v>
      </c>
      <c r="AB16" s="543">
        <f t="shared" si="11"/>
        <v>13.3</v>
      </c>
      <c r="AC16" s="387">
        <f t="shared" si="11"/>
        <v>0</v>
      </c>
      <c r="AD16" s="385">
        <f t="shared" si="11"/>
        <v>441.7</v>
      </c>
      <c r="AE16" s="840">
        <f t="shared" si="11"/>
        <v>440.3</v>
      </c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</row>
    <row r="17" spans="1:55" ht="27" customHeight="1">
      <c r="A17" s="388" t="s">
        <v>246</v>
      </c>
      <c r="B17" s="381">
        <v>0</v>
      </c>
      <c r="C17" s="381">
        <v>0</v>
      </c>
      <c r="D17" s="382">
        <v>0</v>
      </c>
      <c r="E17" s="381">
        <v>0</v>
      </c>
      <c r="F17" s="381">
        <v>0</v>
      </c>
      <c r="G17" s="382">
        <v>0</v>
      </c>
      <c r="H17" s="381">
        <v>0</v>
      </c>
      <c r="I17" s="381">
        <v>0</v>
      </c>
      <c r="J17" s="382">
        <v>0</v>
      </c>
      <c r="K17" s="381">
        <v>0</v>
      </c>
      <c r="L17" s="381">
        <v>0</v>
      </c>
      <c r="M17" s="381">
        <v>0</v>
      </c>
      <c r="N17" s="381">
        <v>0</v>
      </c>
      <c r="O17" s="381">
        <v>0</v>
      </c>
      <c r="P17" s="381">
        <v>0</v>
      </c>
      <c r="Q17" s="381">
        <v>0</v>
      </c>
      <c r="R17" s="381">
        <v>0</v>
      </c>
      <c r="S17" s="381">
        <v>0</v>
      </c>
      <c r="T17" s="381">
        <v>0</v>
      </c>
      <c r="U17" s="381">
        <v>200</v>
      </c>
      <c r="V17" s="382">
        <v>200</v>
      </c>
      <c r="W17" s="382">
        <v>0</v>
      </c>
      <c r="X17" s="381">
        <v>0</v>
      </c>
      <c r="Y17" s="382">
        <v>0</v>
      </c>
      <c r="Z17" s="381">
        <v>0</v>
      </c>
      <c r="AA17" s="381">
        <v>0</v>
      </c>
      <c r="AB17" s="382">
        <v>0</v>
      </c>
      <c r="AC17" s="383">
        <f>B17+E17+H17+K17+N17+Q17+T17+W17+Z17</f>
        <v>0</v>
      </c>
      <c r="AD17" s="382">
        <f>SUM(C17,F17,I17,L17,O17,R17,U17,X17,AA17)</f>
        <v>200</v>
      </c>
      <c r="AE17" s="839">
        <f>SUM(,J17,M17,P17,V17,Y17,)</f>
        <v>200</v>
      </c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</row>
    <row r="18" spans="1:55" ht="27" customHeight="1">
      <c r="A18" s="388" t="s">
        <v>190</v>
      </c>
      <c r="B18" s="381">
        <v>0</v>
      </c>
      <c r="C18" s="381">
        <v>0</v>
      </c>
      <c r="D18" s="382">
        <v>0</v>
      </c>
      <c r="E18" s="381">
        <v>0</v>
      </c>
      <c r="F18" s="381">
        <v>0</v>
      </c>
      <c r="G18" s="382">
        <v>0</v>
      </c>
      <c r="H18" s="381">
        <v>770</v>
      </c>
      <c r="I18" s="381">
        <v>603</v>
      </c>
      <c r="J18" s="382">
        <v>603</v>
      </c>
      <c r="K18" s="381">
        <v>0</v>
      </c>
      <c r="L18" s="381">
        <v>0</v>
      </c>
      <c r="M18" s="381">
        <v>0</v>
      </c>
      <c r="N18" s="381">
        <v>0</v>
      </c>
      <c r="O18" s="381">
        <v>0</v>
      </c>
      <c r="P18" s="381">
        <v>0</v>
      </c>
      <c r="Q18" s="381">
        <v>0</v>
      </c>
      <c r="R18" s="381">
        <v>0</v>
      </c>
      <c r="S18" s="381">
        <v>0</v>
      </c>
      <c r="T18" s="381">
        <v>150</v>
      </c>
      <c r="U18" s="381">
        <v>175</v>
      </c>
      <c r="V18" s="382">
        <v>175</v>
      </c>
      <c r="W18" s="381">
        <v>0</v>
      </c>
      <c r="X18" s="381">
        <v>0</v>
      </c>
      <c r="Y18" s="381">
        <v>0</v>
      </c>
      <c r="Z18" s="381">
        <v>0</v>
      </c>
      <c r="AA18" s="381">
        <v>0</v>
      </c>
      <c r="AB18" s="382">
        <v>0</v>
      </c>
      <c r="AC18" s="383">
        <f>B18+E18+H18+K18+N18+Q18+T18+W18+Z18</f>
        <v>920</v>
      </c>
      <c r="AD18" s="382">
        <f>SUM(C18,F18,I18,L18,O18,R18,U18,X18,AA18)</f>
        <v>778</v>
      </c>
      <c r="AE18" s="839">
        <f>SUM(,J18,M18,P18,V18,Y18,)</f>
        <v>778</v>
      </c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</row>
    <row r="19" spans="1:55" ht="27" customHeight="1">
      <c r="A19" s="388" t="s">
        <v>247</v>
      </c>
      <c r="B19" s="381">
        <v>0</v>
      </c>
      <c r="C19" s="381">
        <v>0</v>
      </c>
      <c r="D19" s="382">
        <v>0</v>
      </c>
      <c r="E19" s="381">
        <v>0</v>
      </c>
      <c r="F19" s="381">
        <v>0</v>
      </c>
      <c r="G19" s="382">
        <v>0</v>
      </c>
      <c r="H19" s="381">
        <v>0</v>
      </c>
      <c r="I19" s="381">
        <v>0</v>
      </c>
      <c r="J19" s="381">
        <v>0</v>
      </c>
      <c r="K19" s="381">
        <v>0</v>
      </c>
      <c r="L19" s="381">
        <v>0</v>
      </c>
      <c r="M19" s="381">
        <v>0</v>
      </c>
      <c r="N19" s="381">
        <v>0</v>
      </c>
      <c r="O19" s="381">
        <v>0</v>
      </c>
      <c r="P19" s="381">
        <v>0</v>
      </c>
      <c r="Q19" s="381">
        <v>0</v>
      </c>
      <c r="R19" s="381">
        <v>0</v>
      </c>
      <c r="S19" s="381">
        <v>0</v>
      </c>
      <c r="T19" s="381">
        <v>0</v>
      </c>
      <c r="U19" s="381">
        <v>0</v>
      </c>
      <c r="V19" s="381">
        <v>0</v>
      </c>
      <c r="W19" s="381">
        <v>0</v>
      </c>
      <c r="X19" s="381">
        <v>0</v>
      </c>
      <c r="Y19" s="381">
        <v>0</v>
      </c>
      <c r="Z19" s="381">
        <v>0</v>
      </c>
      <c r="AA19" s="381">
        <v>0</v>
      </c>
      <c r="AB19" s="382">
        <v>0</v>
      </c>
      <c r="AC19" s="383">
        <f>B19+E19+H19+K19+N19+Q19+T19+W19+Z19</f>
        <v>0</v>
      </c>
      <c r="AD19" s="382">
        <f>SUM(C19,F19,I19,L19,O19,R19,U19,X19,AA19)</f>
        <v>0</v>
      </c>
      <c r="AE19" s="839">
        <f>SUM(,J19,M19,P19,V19,Y19,)</f>
        <v>0</v>
      </c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</row>
    <row r="20" spans="1:55" ht="27" customHeight="1">
      <c r="A20" s="384">
        <v>521</v>
      </c>
      <c r="B20" s="386">
        <f aca="true" t="shared" si="12" ref="B20:G20">SUM(B17:B19)</f>
        <v>0</v>
      </c>
      <c r="C20" s="386">
        <f t="shared" si="12"/>
        <v>0</v>
      </c>
      <c r="D20" s="386">
        <f t="shared" si="12"/>
        <v>0</v>
      </c>
      <c r="E20" s="386">
        <f t="shared" si="12"/>
        <v>0</v>
      </c>
      <c r="F20" s="386">
        <f t="shared" si="12"/>
        <v>0</v>
      </c>
      <c r="G20" s="386">
        <f t="shared" si="12"/>
        <v>0</v>
      </c>
      <c r="H20" s="386">
        <f aca="true" t="shared" si="13" ref="H20:Y20">SUM(H17,H18,H19)</f>
        <v>770</v>
      </c>
      <c r="I20" s="386">
        <f t="shared" si="13"/>
        <v>603</v>
      </c>
      <c r="J20" s="386">
        <f t="shared" si="13"/>
        <v>603</v>
      </c>
      <c r="K20" s="386">
        <f t="shared" si="13"/>
        <v>0</v>
      </c>
      <c r="L20" s="386">
        <f t="shared" si="13"/>
        <v>0</v>
      </c>
      <c r="M20" s="386">
        <f t="shared" si="13"/>
        <v>0</v>
      </c>
      <c r="N20" s="386">
        <f t="shared" si="13"/>
        <v>0</v>
      </c>
      <c r="O20" s="386">
        <f t="shared" si="13"/>
        <v>0</v>
      </c>
      <c r="P20" s="386">
        <f t="shared" si="13"/>
        <v>0</v>
      </c>
      <c r="Q20" s="386">
        <f aca="true" t="shared" si="14" ref="Q20:W20">SUM(Q17,Q18,Q19)</f>
        <v>0</v>
      </c>
      <c r="R20" s="386">
        <f t="shared" si="14"/>
        <v>0</v>
      </c>
      <c r="S20" s="386">
        <f t="shared" si="14"/>
        <v>0</v>
      </c>
      <c r="T20" s="386">
        <f t="shared" si="14"/>
        <v>150</v>
      </c>
      <c r="U20" s="386">
        <f t="shared" si="14"/>
        <v>375</v>
      </c>
      <c r="V20" s="386">
        <f t="shared" si="14"/>
        <v>375</v>
      </c>
      <c r="W20" s="386">
        <f t="shared" si="14"/>
        <v>0</v>
      </c>
      <c r="X20" s="386">
        <f t="shared" si="13"/>
        <v>0</v>
      </c>
      <c r="Y20" s="386">
        <f t="shared" si="13"/>
        <v>0</v>
      </c>
      <c r="Z20" s="386">
        <f aca="true" t="shared" si="15" ref="Z20:AE20">SUM(Z17,Z18,Z19)</f>
        <v>0</v>
      </c>
      <c r="AA20" s="386">
        <f t="shared" si="15"/>
        <v>0</v>
      </c>
      <c r="AB20" s="544">
        <f t="shared" si="15"/>
        <v>0</v>
      </c>
      <c r="AC20" s="389">
        <f t="shared" si="15"/>
        <v>920</v>
      </c>
      <c r="AD20" s="386">
        <f t="shared" si="15"/>
        <v>978</v>
      </c>
      <c r="AE20" s="826">
        <f t="shared" si="15"/>
        <v>978</v>
      </c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</row>
    <row r="21" spans="1:55" ht="27" customHeight="1">
      <c r="A21" s="486" t="s">
        <v>335</v>
      </c>
      <c r="B21" s="381">
        <v>0</v>
      </c>
      <c r="C21" s="381">
        <v>0</v>
      </c>
      <c r="D21" s="382">
        <v>0</v>
      </c>
      <c r="E21" s="381">
        <v>0</v>
      </c>
      <c r="F21" s="381">
        <v>0</v>
      </c>
      <c r="G21" s="382">
        <v>0</v>
      </c>
      <c r="H21" s="381">
        <v>0</v>
      </c>
      <c r="I21" s="381">
        <v>0</v>
      </c>
      <c r="J21" s="382">
        <v>0</v>
      </c>
      <c r="K21" s="381">
        <v>0</v>
      </c>
      <c r="L21" s="381">
        <v>0</v>
      </c>
      <c r="M21" s="382">
        <v>0</v>
      </c>
      <c r="N21" s="381">
        <v>0</v>
      </c>
      <c r="O21" s="381">
        <v>0</v>
      </c>
      <c r="P21" s="382">
        <v>0</v>
      </c>
      <c r="Q21" s="381">
        <v>0</v>
      </c>
      <c r="R21" s="381">
        <v>0</v>
      </c>
      <c r="S21" s="382">
        <v>0</v>
      </c>
      <c r="T21" s="381">
        <v>0</v>
      </c>
      <c r="U21" s="381">
        <v>210</v>
      </c>
      <c r="V21" s="382">
        <v>210</v>
      </c>
      <c r="W21" s="381">
        <v>0</v>
      </c>
      <c r="X21" s="381">
        <v>0</v>
      </c>
      <c r="Y21" s="382">
        <v>0</v>
      </c>
      <c r="Z21" s="381">
        <v>0</v>
      </c>
      <c r="AA21" s="381">
        <v>0</v>
      </c>
      <c r="AB21" s="382">
        <v>0</v>
      </c>
      <c r="AC21" s="383">
        <f>B21+E21+H21+K21+N21+Q21+T21+W21+Z21</f>
        <v>0</v>
      </c>
      <c r="AD21" s="382">
        <f>SUM(C21,F21,I21,L21,O21,R21,U21,X21,AA21)</f>
        <v>210</v>
      </c>
      <c r="AE21" s="839">
        <f>D21+G21+J21+M21+P21+S21+V21+Y21+AB21</f>
        <v>210</v>
      </c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</row>
    <row r="22" spans="1:55" ht="27" customHeight="1">
      <c r="A22" s="388" t="s">
        <v>191</v>
      </c>
      <c r="B22" s="381">
        <v>0</v>
      </c>
      <c r="C22" s="381">
        <v>0</v>
      </c>
      <c r="D22" s="382">
        <v>0</v>
      </c>
      <c r="E22" s="381">
        <v>0</v>
      </c>
      <c r="F22" s="381">
        <v>0</v>
      </c>
      <c r="G22" s="382">
        <v>0</v>
      </c>
      <c r="H22" s="382">
        <v>100</v>
      </c>
      <c r="I22" s="382">
        <v>100</v>
      </c>
      <c r="J22" s="382">
        <v>100</v>
      </c>
      <c r="K22" s="382">
        <v>0</v>
      </c>
      <c r="L22" s="382">
        <v>0</v>
      </c>
      <c r="M22" s="382">
        <v>0</v>
      </c>
      <c r="N22" s="381">
        <v>0</v>
      </c>
      <c r="O22" s="381">
        <v>0</v>
      </c>
      <c r="P22" s="382">
        <v>0</v>
      </c>
      <c r="Q22" s="381">
        <v>0</v>
      </c>
      <c r="R22" s="381">
        <v>0</v>
      </c>
      <c r="S22" s="382">
        <v>0</v>
      </c>
      <c r="T22" s="381">
        <v>150</v>
      </c>
      <c r="U22" s="381">
        <v>608</v>
      </c>
      <c r="V22" s="382">
        <v>500.6</v>
      </c>
      <c r="W22" s="381">
        <v>0</v>
      </c>
      <c r="X22" s="381">
        <v>445</v>
      </c>
      <c r="Y22" s="381">
        <v>445</v>
      </c>
      <c r="Z22" s="381">
        <v>0</v>
      </c>
      <c r="AA22" s="381">
        <v>43</v>
      </c>
      <c r="AB22" s="382">
        <v>43</v>
      </c>
      <c r="AC22" s="383">
        <f>B22+E22+H22+K22+N22+Q22+T22+W22+Z22</f>
        <v>250</v>
      </c>
      <c r="AD22" s="382">
        <f>SUM(C22,F22,I22,L22,O22,R22,U22,X22,AA22)</f>
        <v>1196</v>
      </c>
      <c r="AE22" s="839">
        <f>D22+G22+J22+M22+P22+S22+V22+Y22+AB22</f>
        <v>1088.6</v>
      </c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</row>
    <row r="23" spans="1:55" ht="27" customHeight="1">
      <c r="A23" s="388" t="s">
        <v>192</v>
      </c>
      <c r="B23" s="381">
        <v>0</v>
      </c>
      <c r="C23" s="381">
        <v>0</v>
      </c>
      <c r="D23" s="382">
        <v>0</v>
      </c>
      <c r="E23" s="381">
        <v>0</v>
      </c>
      <c r="F23" s="381">
        <v>0</v>
      </c>
      <c r="G23" s="382">
        <v>0</v>
      </c>
      <c r="H23" s="381">
        <v>0</v>
      </c>
      <c r="I23" s="381">
        <v>0</v>
      </c>
      <c r="J23" s="381">
        <v>0</v>
      </c>
      <c r="K23" s="381">
        <v>0</v>
      </c>
      <c r="L23" s="381">
        <v>0</v>
      </c>
      <c r="M23" s="381">
        <v>0</v>
      </c>
      <c r="N23" s="381">
        <v>0</v>
      </c>
      <c r="O23" s="381">
        <v>120</v>
      </c>
      <c r="P23" s="382">
        <v>120</v>
      </c>
      <c r="Q23" s="381">
        <v>0</v>
      </c>
      <c r="R23" s="381">
        <v>0</v>
      </c>
      <c r="S23" s="382">
        <v>0</v>
      </c>
      <c r="T23" s="381">
        <v>0</v>
      </c>
      <c r="U23" s="381">
        <v>0</v>
      </c>
      <c r="V23" s="382">
        <v>0</v>
      </c>
      <c r="W23" s="381">
        <v>0</v>
      </c>
      <c r="X23" s="381">
        <v>0</v>
      </c>
      <c r="Y23" s="381">
        <v>0</v>
      </c>
      <c r="Z23" s="381">
        <v>0</v>
      </c>
      <c r="AA23" s="381">
        <v>0</v>
      </c>
      <c r="AB23" s="382">
        <v>0</v>
      </c>
      <c r="AC23" s="383">
        <f>B23+E23+H23+K23+N23+Q23+T23+W23+Z23</f>
        <v>0</v>
      </c>
      <c r="AD23" s="382">
        <f>SUM(C23,F23,I23,L23,O23,R23,U23,X23,AA23)</f>
        <v>120</v>
      </c>
      <c r="AE23" s="839">
        <f>D23+G23+J23+M23+P23+S23+V23+Y23+AB23</f>
        <v>120</v>
      </c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</row>
    <row r="24" spans="1:55" ht="27" customHeight="1">
      <c r="A24" s="388" t="s">
        <v>256</v>
      </c>
      <c r="B24" s="381">
        <v>0</v>
      </c>
      <c r="C24" s="381">
        <v>0</v>
      </c>
      <c r="D24" s="382">
        <v>0</v>
      </c>
      <c r="E24" s="381">
        <v>0</v>
      </c>
      <c r="F24" s="381">
        <v>0</v>
      </c>
      <c r="G24" s="382">
        <v>0</v>
      </c>
      <c r="H24" s="381">
        <v>0</v>
      </c>
      <c r="I24" s="381">
        <v>0</v>
      </c>
      <c r="J24" s="381">
        <v>0</v>
      </c>
      <c r="K24" s="381">
        <v>0</v>
      </c>
      <c r="L24" s="381">
        <v>0</v>
      </c>
      <c r="M24" s="381">
        <v>0</v>
      </c>
      <c r="N24" s="381">
        <v>0</v>
      </c>
      <c r="O24" s="381">
        <v>0</v>
      </c>
      <c r="P24" s="382">
        <v>0</v>
      </c>
      <c r="Q24" s="381">
        <v>0</v>
      </c>
      <c r="R24" s="381">
        <v>0</v>
      </c>
      <c r="S24" s="382">
        <v>0</v>
      </c>
      <c r="T24" s="381">
        <v>0</v>
      </c>
      <c r="U24" s="381">
        <v>0</v>
      </c>
      <c r="V24" s="382">
        <v>0</v>
      </c>
      <c r="W24" s="381">
        <v>0</v>
      </c>
      <c r="X24" s="381">
        <v>0</v>
      </c>
      <c r="Y24" s="381">
        <v>0</v>
      </c>
      <c r="Z24" s="381">
        <v>0</v>
      </c>
      <c r="AA24" s="381">
        <v>0</v>
      </c>
      <c r="AB24" s="382">
        <v>0</v>
      </c>
      <c r="AC24" s="383">
        <f>B24+E24+H24+K24+N24+Q24+T24+W24+Z24</f>
        <v>0</v>
      </c>
      <c r="AD24" s="382">
        <f>SUM(C24,F24,I24,L24,O24,R24,U24,X24,AA24)</f>
        <v>0</v>
      </c>
      <c r="AE24" s="839">
        <f>D24+G24+J24+M24+P24+S24+V24+Y24+AB24</f>
        <v>0</v>
      </c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</row>
    <row r="25" spans="1:55" ht="27" customHeight="1">
      <c r="A25" s="380" t="s">
        <v>193</v>
      </c>
      <c r="B25" s="381">
        <v>0</v>
      </c>
      <c r="C25" s="381">
        <v>0</v>
      </c>
      <c r="D25" s="382">
        <v>0</v>
      </c>
      <c r="E25" s="381">
        <v>0</v>
      </c>
      <c r="F25" s="381">
        <v>0</v>
      </c>
      <c r="G25" s="382">
        <v>0</v>
      </c>
      <c r="H25" s="382">
        <v>0</v>
      </c>
      <c r="I25" s="382">
        <v>0</v>
      </c>
      <c r="J25" s="382">
        <v>0</v>
      </c>
      <c r="K25" s="382">
        <v>0</v>
      </c>
      <c r="L25" s="382">
        <v>0</v>
      </c>
      <c r="M25" s="382">
        <v>0</v>
      </c>
      <c r="N25" s="381">
        <v>500</v>
      </c>
      <c r="O25" s="381">
        <v>168</v>
      </c>
      <c r="P25" s="382">
        <v>0</v>
      </c>
      <c r="Q25" s="381">
        <v>0</v>
      </c>
      <c r="R25" s="381">
        <v>0</v>
      </c>
      <c r="S25" s="382">
        <v>0</v>
      </c>
      <c r="T25" s="381">
        <v>1550</v>
      </c>
      <c r="U25" s="381">
        <v>54</v>
      </c>
      <c r="V25" s="382">
        <v>30</v>
      </c>
      <c r="W25" s="381">
        <v>0</v>
      </c>
      <c r="X25" s="381">
        <v>0</v>
      </c>
      <c r="Y25" s="381">
        <v>0</v>
      </c>
      <c r="Z25" s="381">
        <v>0</v>
      </c>
      <c r="AA25" s="381">
        <v>40</v>
      </c>
      <c r="AB25" s="382">
        <v>40</v>
      </c>
      <c r="AC25" s="383">
        <f>B25+E25+H25+K25+N25+Q25+T25+W25+Z25</f>
        <v>2050</v>
      </c>
      <c r="AD25" s="382">
        <f>SUM(C25,F25,I25,L25,O25,R25,U25,X25,AA25)</f>
        <v>262</v>
      </c>
      <c r="AE25" s="839">
        <f>D25+G25+J25+M25+P25+S25+V25+Y25+AB25</f>
        <v>70</v>
      </c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</row>
    <row r="26" spans="1:55" ht="27" customHeight="1">
      <c r="A26" s="384">
        <v>522</v>
      </c>
      <c r="B26" s="386">
        <f>SUM(B21:B25)</f>
        <v>0</v>
      </c>
      <c r="C26" s="386">
        <f aca="true" t="shared" si="16" ref="C26:AE26">SUM(C21:C25)</f>
        <v>0</v>
      </c>
      <c r="D26" s="386">
        <f t="shared" si="16"/>
        <v>0</v>
      </c>
      <c r="E26" s="386">
        <f t="shared" si="16"/>
        <v>0</v>
      </c>
      <c r="F26" s="386">
        <f t="shared" si="16"/>
        <v>0</v>
      </c>
      <c r="G26" s="386">
        <f t="shared" si="16"/>
        <v>0</v>
      </c>
      <c r="H26" s="386">
        <f t="shared" si="16"/>
        <v>100</v>
      </c>
      <c r="I26" s="386">
        <f t="shared" si="16"/>
        <v>100</v>
      </c>
      <c r="J26" s="386">
        <f t="shared" si="16"/>
        <v>100</v>
      </c>
      <c r="K26" s="386">
        <f t="shared" si="16"/>
        <v>0</v>
      </c>
      <c r="L26" s="386">
        <f t="shared" si="16"/>
        <v>0</v>
      </c>
      <c r="M26" s="386">
        <f t="shared" si="16"/>
        <v>0</v>
      </c>
      <c r="N26" s="386">
        <f t="shared" si="16"/>
        <v>500</v>
      </c>
      <c r="O26" s="386">
        <f t="shared" si="16"/>
        <v>288</v>
      </c>
      <c r="P26" s="386">
        <f t="shared" si="16"/>
        <v>120</v>
      </c>
      <c r="Q26" s="386">
        <f t="shared" si="16"/>
        <v>0</v>
      </c>
      <c r="R26" s="386">
        <f t="shared" si="16"/>
        <v>0</v>
      </c>
      <c r="S26" s="386">
        <f t="shared" si="16"/>
        <v>0</v>
      </c>
      <c r="T26" s="386">
        <f t="shared" si="16"/>
        <v>1700</v>
      </c>
      <c r="U26" s="386">
        <f t="shared" si="16"/>
        <v>872</v>
      </c>
      <c r="V26" s="386">
        <f t="shared" si="16"/>
        <v>740.6</v>
      </c>
      <c r="W26" s="386">
        <f t="shared" si="16"/>
        <v>0</v>
      </c>
      <c r="X26" s="386">
        <f t="shared" si="16"/>
        <v>445</v>
      </c>
      <c r="Y26" s="386">
        <f t="shared" si="16"/>
        <v>445</v>
      </c>
      <c r="Z26" s="386">
        <f t="shared" si="16"/>
        <v>0</v>
      </c>
      <c r="AA26" s="386">
        <f t="shared" si="16"/>
        <v>83</v>
      </c>
      <c r="AB26" s="827">
        <f t="shared" si="16"/>
        <v>83</v>
      </c>
      <c r="AC26" s="826">
        <f t="shared" si="16"/>
        <v>2300</v>
      </c>
      <c r="AD26" s="386">
        <f t="shared" si="16"/>
        <v>1788</v>
      </c>
      <c r="AE26" s="826">
        <f t="shared" si="16"/>
        <v>1488.6</v>
      </c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</row>
    <row r="27" spans="1:55" ht="27" customHeight="1">
      <c r="A27" s="388" t="s">
        <v>248</v>
      </c>
      <c r="B27" s="381">
        <v>0</v>
      </c>
      <c r="C27" s="381">
        <v>0</v>
      </c>
      <c r="D27" s="382">
        <v>0</v>
      </c>
      <c r="E27" s="381">
        <v>0</v>
      </c>
      <c r="F27" s="381">
        <v>0</v>
      </c>
      <c r="G27" s="382">
        <v>0</v>
      </c>
      <c r="H27" s="381">
        <v>1600</v>
      </c>
      <c r="I27" s="381">
        <v>1645</v>
      </c>
      <c r="J27" s="382">
        <v>1645</v>
      </c>
      <c r="K27" s="382">
        <v>0</v>
      </c>
      <c r="L27" s="382">
        <v>0</v>
      </c>
      <c r="M27" s="382">
        <v>0</v>
      </c>
      <c r="N27" s="382">
        <v>0</v>
      </c>
      <c r="O27" s="382">
        <v>0</v>
      </c>
      <c r="P27" s="382">
        <v>0</v>
      </c>
      <c r="Q27" s="382">
        <v>0</v>
      </c>
      <c r="R27" s="382">
        <v>0</v>
      </c>
      <c r="S27" s="382">
        <v>0</v>
      </c>
      <c r="T27" s="381">
        <v>0</v>
      </c>
      <c r="U27" s="381">
        <v>0</v>
      </c>
      <c r="V27" s="381">
        <v>0</v>
      </c>
      <c r="W27" s="381">
        <v>0</v>
      </c>
      <c r="X27" s="381">
        <v>0</v>
      </c>
      <c r="Y27" s="381">
        <v>0</v>
      </c>
      <c r="Z27" s="381">
        <v>0</v>
      </c>
      <c r="AA27" s="381">
        <v>0</v>
      </c>
      <c r="AB27" s="382">
        <v>0</v>
      </c>
      <c r="AC27" s="383">
        <f>B27+E27+H27+K27+N27+Q27+T27+W27+Z27</f>
        <v>1600</v>
      </c>
      <c r="AD27" s="382">
        <f>SUM(C27,F27,I27,L27,O27,R27,U27,X27,AA27)</f>
        <v>1645</v>
      </c>
      <c r="AE27" s="839">
        <f>D27+G27+J27+M27+P27+S27+V27+Y27+AB27</f>
        <v>1645</v>
      </c>
      <c r="AF27" s="390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</row>
    <row r="28" spans="1:55" ht="27" customHeight="1">
      <c r="A28" s="388" t="s">
        <v>194</v>
      </c>
      <c r="B28" s="381">
        <v>0</v>
      </c>
      <c r="C28" s="381">
        <v>250</v>
      </c>
      <c r="D28" s="381">
        <v>250</v>
      </c>
      <c r="E28" s="381">
        <v>500</v>
      </c>
      <c r="F28" s="381">
        <v>500</v>
      </c>
      <c r="G28" s="382">
        <v>500</v>
      </c>
      <c r="H28" s="381">
        <v>2000</v>
      </c>
      <c r="I28" s="381">
        <v>2180</v>
      </c>
      <c r="J28" s="382">
        <v>2180</v>
      </c>
      <c r="K28" s="382">
        <v>0</v>
      </c>
      <c r="L28" s="382">
        <v>0</v>
      </c>
      <c r="M28" s="382">
        <v>0</v>
      </c>
      <c r="N28" s="382">
        <v>0</v>
      </c>
      <c r="O28" s="382">
        <v>0</v>
      </c>
      <c r="P28" s="382">
        <v>0</v>
      </c>
      <c r="Q28" s="382">
        <v>0</v>
      </c>
      <c r="R28" s="382">
        <v>0</v>
      </c>
      <c r="S28" s="382">
        <v>0</v>
      </c>
      <c r="T28" s="381">
        <v>0</v>
      </c>
      <c r="U28" s="381">
        <v>0</v>
      </c>
      <c r="V28" s="382">
        <v>0</v>
      </c>
      <c r="W28" s="381">
        <v>0</v>
      </c>
      <c r="X28" s="381">
        <v>0</v>
      </c>
      <c r="Y28" s="381">
        <v>0</v>
      </c>
      <c r="Z28" s="381">
        <v>0</v>
      </c>
      <c r="AA28" s="381">
        <v>0</v>
      </c>
      <c r="AB28" s="382">
        <v>0</v>
      </c>
      <c r="AC28" s="383">
        <f>B28+E28+H28+K28+N28+Q28+T28+W28+Z28</f>
        <v>2500</v>
      </c>
      <c r="AD28" s="382">
        <f>SUM(C28,F28,I28,L28,O28,R28,U28,X28,AA28)</f>
        <v>2930</v>
      </c>
      <c r="AE28" s="839">
        <f>D28+G28+J28+M28+P28+S28+V28+Y28+AB28</f>
        <v>2930</v>
      </c>
      <c r="AF28" s="390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</row>
    <row r="29" spans="1:55" ht="27" customHeight="1">
      <c r="A29" s="384">
        <v>533</v>
      </c>
      <c r="B29" s="386">
        <f aca="true" t="shared" si="17" ref="B29:G29">SUM(B27:B28)</f>
        <v>0</v>
      </c>
      <c r="C29" s="386">
        <f t="shared" si="17"/>
        <v>250</v>
      </c>
      <c r="D29" s="386">
        <f t="shared" si="17"/>
        <v>250</v>
      </c>
      <c r="E29" s="386">
        <f t="shared" si="17"/>
        <v>500</v>
      </c>
      <c r="F29" s="386">
        <f t="shared" si="17"/>
        <v>500</v>
      </c>
      <c r="G29" s="386">
        <f t="shared" si="17"/>
        <v>500</v>
      </c>
      <c r="H29" s="386">
        <f aca="true" t="shared" si="18" ref="H29:Y29">SUM(H27,H28)</f>
        <v>3600</v>
      </c>
      <c r="I29" s="386">
        <f t="shared" si="18"/>
        <v>3825</v>
      </c>
      <c r="J29" s="385">
        <f t="shared" si="18"/>
        <v>3825</v>
      </c>
      <c r="K29" s="385">
        <f t="shared" si="18"/>
        <v>0</v>
      </c>
      <c r="L29" s="385">
        <f t="shared" si="18"/>
        <v>0</v>
      </c>
      <c r="M29" s="385">
        <f t="shared" si="18"/>
        <v>0</v>
      </c>
      <c r="N29" s="385">
        <f t="shared" si="18"/>
        <v>0</v>
      </c>
      <c r="O29" s="385">
        <f t="shared" si="18"/>
        <v>0</v>
      </c>
      <c r="P29" s="385">
        <f t="shared" si="18"/>
        <v>0</v>
      </c>
      <c r="Q29" s="385">
        <f>SUM(Q27,Q28)</f>
        <v>0</v>
      </c>
      <c r="R29" s="385">
        <f>SUM(R27,R28)</f>
        <v>0</v>
      </c>
      <c r="S29" s="385">
        <f>SUM(S27,S28)</f>
        <v>0</v>
      </c>
      <c r="T29" s="386">
        <f t="shared" si="18"/>
        <v>0</v>
      </c>
      <c r="U29" s="386">
        <f t="shared" si="18"/>
        <v>0</v>
      </c>
      <c r="V29" s="386">
        <f t="shared" si="18"/>
        <v>0</v>
      </c>
      <c r="W29" s="386">
        <f t="shared" si="18"/>
        <v>0</v>
      </c>
      <c r="X29" s="386">
        <f t="shared" si="18"/>
        <v>0</v>
      </c>
      <c r="Y29" s="386">
        <f t="shared" si="18"/>
        <v>0</v>
      </c>
      <c r="Z29" s="386">
        <f aca="true" t="shared" si="19" ref="Z29:AE29">SUM(Z27,Z28)</f>
        <v>0</v>
      </c>
      <c r="AA29" s="386">
        <f t="shared" si="19"/>
        <v>0</v>
      </c>
      <c r="AB29" s="544">
        <f t="shared" si="19"/>
        <v>0</v>
      </c>
      <c r="AC29" s="389">
        <f t="shared" si="19"/>
        <v>4100</v>
      </c>
      <c r="AD29" s="386">
        <f t="shared" si="19"/>
        <v>4575</v>
      </c>
      <c r="AE29" s="826">
        <f t="shared" si="19"/>
        <v>4575</v>
      </c>
      <c r="AF29" s="390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</row>
    <row r="30" spans="1:55" ht="27" customHeight="1">
      <c r="A30" s="388" t="s">
        <v>249</v>
      </c>
      <c r="B30" s="381">
        <v>0</v>
      </c>
      <c r="C30" s="381">
        <v>0</v>
      </c>
      <c r="D30" s="382">
        <v>0</v>
      </c>
      <c r="E30" s="381">
        <v>0</v>
      </c>
      <c r="F30" s="381">
        <v>0</v>
      </c>
      <c r="G30" s="382">
        <v>0</v>
      </c>
      <c r="H30" s="381">
        <v>0</v>
      </c>
      <c r="I30" s="381">
        <v>0</v>
      </c>
      <c r="J30" s="381">
        <v>0</v>
      </c>
      <c r="K30" s="381">
        <v>0</v>
      </c>
      <c r="L30" s="381">
        <v>0</v>
      </c>
      <c r="M30" s="381">
        <v>0</v>
      </c>
      <c r="N30" s="381">
        <v>0</v>
      </c>
      <c r="O30" s="382">
        <v>0</v>
      </c>
      <c r="P30" s="382">
        <v>0</v>
      </c>
      <c r="Q30" s="382">
        <v>0</v>
      </c>
      <c r="R30" s="382">
        <v>0</v>
      </c>
      <c r="S30" s="382">
        <v>0</v>
      </c>
      <c r="T30" s="381">
        <v>0</v>
      </c>
      <c r="U30" s="381">
        <v>0</v>
      </c>
      <c r="V30" s="382">
        <v>0</v>
      </c>
      <c r="W30" s="381">
        <v>0</v>
      </c>
      <c r="X30" s="381">
        <v>0</v>
      </c>
      <c r="Y30" s="381">
        <v>0</v>
      </c>
      <c r="Z30" s="381">
        <v>0</v>
      </c>
      <c r="AA30" s="381">
        <v>0</v>
      </c>
      <c r="AB30" s="382">
        <v>0</v>
      </c>
      <c r="AC30" s="383">
        <f>B30+E30+H30+K30+N30+Q30+T30+W30+Z30</f>
        <v>0</v>
      </c>
      <c r="AD30" s="382">
        <f>SUM(C30,F30,I30,L30,O30,R30,U30,X30,AA30)</f>
        <v>0</v>
      </c>
      <c r="AE30" s="839">
        <f>D30+G30+J30+M30+P30+S30+V30+Y30+AB30</f>
        <v>0</v>
      </c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</row>
    <row r="31" spans="1:55" ht="27" customHeight="1">
      <c r="A31" s="384">
        <v>549</v>
      </c>
      <c r="B31" s="386">
        <f aca="true" t="shared" si="20" ref="B31:W31">SUM(B30)</f>
        <v>0</v>
      </c>
      <c r="C31" s="386">
        <f t="shared" si="20"/>
        <v>0</v>
      </c>
      <c r="D31" s="386">
        <f t="shared" si="20"/>
        <v>0</v>
      </c>
      <c r="E31" s="386">
        <f t="shared" si="20"/>
        <v>0</v>
      </c>
      <c r="F31" s="386">
        <f t="shared" si="20"/>
        <v>0</v>
      </c>
      <c r="G31" s="386">
        <f t="shared" si="20"/>
        <v>0</v>
      </c>
      <c r="H31" s="386">
        <f t="shared" si="20"/>
        <v>0</v>
      </c>
      <c r="I31" s="386">
        <f t="shared" si="20"/>
        <v>0</v>
      </c>
      <c r="J31" s="386">
        <f t="shared" si="20"/>
        <v>0</v>
      </c>
      <c r="K31" s="386">
        <f t="shared" si="20"/>
        <v>0</v>
      </c>
      <c r="L31" s="386">
        <f t="shared" si="20"/>
        <v>0</v>
      </c>
      <c r="M31" s="386">
        <f t="shared" si="20"/>
        <v>0</v>
      </c>
      <c r="N31" s="386">
        <f t="shared" si="20"/>
        <v>0</v>
      </c>
      <c r="O31" s="386">
        <f t="shared" si="20"/>
        <v>0</v>
      </c>
      <c r="P31" s="386">
        <f t="shared" si="20"/>
        <v>0</v>
      </c>
      <c r="Q31" s="386">
        <f t="shared" si="20"/>
        <v>0</v>
      </c>
      <c r="R31" s="386">
        <f t="shared" si="20"/>
        <v>0</v>
      </c>
      <c r="S31" s="386">
        <f t="shared" si="20"/>
        <v>0</v>
      </c>
      <c r="T31" s="386">
        <f t="shared" si="20"/>
        <v>0</v>
      </c>
      <c r="U31" s="386">
        <f t="shared" si="20"/>
        <v>0</v>
      </c>
      <c r="V31" s="386">
        <f t="shared" si="20"/>
        <v>0</v>
      </c>
      <c r="W31" s="386">
        <f t="shared" si="20"/>
        <v>0</v>
      </c>
      <c r="X31" s="386">
        <f>SUM(X29,X30)</f>
        <v>0</v>
      </c>
      <c r="Y31" s="386">
        <f aca="true" t="shared" si="21" ref="Y31:AE31">SUM(Y30)</f>
        <v>0</v>
      </c>
      <c r="Z31" s="386">
        <f t="shared" si="21"/>
        <v>0</v>
      </c>
      <c r="AA31" s="386">
        <f t="shared" si="21"/>
        <v>0</v>
      </c>
      <c r="AB31" s="544">
        <f t="shared" si="21"/>
        <v>0</v>
      </c>
      <c r="AC31" s="389">
        <f t="shared" si="21"/>
        <v>0</v>
      </c>
      <c r="AD31" s="386">
        <f t="shared" si="21"/>
        <v>0</v>
      </c>
      <c r="AE31" s="826">
        <f t="shared" si="21"/>
        <v>0</v>
      </c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</row>
    <row r="32" spans="1:55" ht="27" customHeight="1">
      <c r="A32" s="388" t="s">
        <v>195</v>
      </c>
      <c r="B32" s="381">
        <v>0</v>
      </c>
      <c r="C32" s="381">
        <v>0</v>
      </c>
      <c r="D32" s="382">
        <v>0</v>
      </c>
      <c r="E32" s="381">
        <v>0</v>
      </c>
      <c r="F32" s="381">
        <v>0</v>
      </c>
      <c r="G32" s="382">
        <v>0</v>
      </c>
      <c r="H32" s="381">
        <v>0</v>
      </c>
      <c r="I32" s="381">
        <v>0</v>
      </c>
      <c r="J32" s="381">
        <v>0</v>
      </c>
      <c r="K32" s="381">
        <v>0</v>
      </c>
      <c r="L32" s="381">
        <v>0</v>
      </c>
      <c r="M32" s="381">
        <v>0</v>
      </c>
      <c r="N32" s="381">
        <v>0</v>
      </c>
      <c r="O32" s="381">
        <v>0</v>
      </c>
      <c r="P32" s="381">
        <v>0</v>
      </c>
      <c r="Q32" s="381">
        <v>0</v>
      </c>
      <c r="R32" s="381">
        <v>0</v>
      </c>
      <c r="S32" s="381">
        <v>0</v>
      </c>
      <c r="T32" s="381">
        <v>0</v>
      </c>
      <c r="U32" s="381">
        <v>0</v>
      </c>
      <c r="V32" s="381">
        <v>0</v>
      </c>
      <c r="W32" s="381">
        <v>0</v>
      </c>
      <c r="X32" s="381">
        <v>0</v>
      </c>
      <c r="Y32" s="381">
        <v>0</v>
      </c>
      <c r="Z32" s="381">
        <v>0</v>
      </c>
      <c r="AA32" s="381">
        <v>0</v>
      </c>
      <c r="AB32" s="382">
        <v>0</v>
      </c>
      <c r="AC32" s="383">
        <f>B32+E32+H32+K32+N32+Q32+T32+W32+Z32</f>
        <v>0</v>
      </c>
      <c r="AD32" s="382">
        <f>SUM(C32,F32,I32,L32,O32,R32,U32,X32,AA32)</f>
        <v>0</v>
      </c>
      <c r="AE32" s="839">
        <f>D32+G32+J32+M32+P32+S32+V32+Y32+AB32</f>
        <v>0</v>
      </c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</row>
    <row r="33" spans="1:55" ht="27" customHeight="1">
      <c r="A33" s="384">
        <v>590</v>
      </c>
      <c r="B33" s="386">
        <f aca="true" t="shared" si="22" ref="B33:G33">SUM(B32)</f>
        <v>0</v>
      </c>
      <c r="C33" s="386">
        <f t="shared" si="22"/>
        <v>0</v>
      </c>
      <c r="D33" s="386">
        <f t="shared" si="22"/>
        <v>0</v>
      </c>
      <c r="E33" s="386">
        <f t="shared" si="22"/>
        <v>0</v>
      </c>
      <c r="F33" s="386">
        <f t="shared" si="22"/>
        <v>0</v>
      </c>
      <c r="G33" s="386">
        <f t="shared" si="22"/>
        <v>0</v>
      </c>
      <c r="H33" s="386">
        <f aca="true" t="shared" si="23" ref="H33:Y33">SUM(H32)</f>
        <v>0</v>
      </c>
      <c r="I33" s="386">
        <f t="shared" si="23"/>
        <v>0</v>
      </c>
      <c r="J33" s="386">
        <f t="shared" si="23"/>
        <v>0</v>
      </c>
      <c r="K33" s="386">
        <f t="shared" si="23"/>
        <v>0</v>
      </c>
      <c r="L33" s="386">
        <f t="shared" si="23"/>
        <v>0</v>
      </c>
      <c r="M33" s="386">
        <f t="shared" si="23"/>
        <v>0</v>
      </c>
      <c r="N33" s="386">
        <f t="shared" si="23"/>
        <v>0</v>
      </c>
      <c r="O33" s="386">
        <f t="shared" si="23"/>
        <v>0</v>
      </c>
      <c r="P33" s="386">
        <f t="shared" si="23"/>
        <v>0</v>
      </c>
      <c r="Q33" s="386">
        <f aca="true" t="shared" si="24" ref="Q33:V33">SUM(Q32)</f>
        <v>0</v>
      </c>
      <c r="R33" s="386">
        <f t="shared" si="24"/>
        <v>0</v>
      </c>
      <c r="S33" s="386">
        <f t="shared" si="24"/>
        <v>0</v>
      </c>
      <c r="T33" s="386">
        <f t="shared" si="24"/>
        <v>0</v>
      </c>
      <c r="U33" s="386">
        <f t="shared" si="24"/>
        <v>0</v>
      </c>
      <c r="V33" s="386">
        <f t="shared" si="24"/>
        <v>0</v>
      </c>
      <c r="W33" s="386">
        <f t="shared" si="23"/>
        <v>0</v>
      </c>
      <c r="X33" s="386">
        <f t="shared" si="23"/>
        <v>0</v>
      </c>
      <c r="Y33" s="386">
        <f t="shared" si="23"/>
        <v>0</v>
      </c>
      <c r="Z33" s="386">
        <f aca="true" t="shared" si="25" ref="Z33:AE33">SUM(Z32)</f>
        <v>0</v>
      </c>
      <c r="AA33" s="386">
        <f t="shared" si="25"/>
        <v>0</v>
      </c>
      <c r="AB33" s="544">
        <f t="shared" si="25"/>
        <v>0</v>
      </c>
      <c r="AC33" s="389">
        <f t="shared" si="25"/>
        <v>0</v>
      </c>
      <c r="AD33" s="386">
        <f t="shared" si="25"/>
        <v>0</v>
      </c>
      <c r="AE33" s="826">
        <f t="shared" si="25"/>
        <v>0</v>
      </c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</row>
    <row r="34" spans="1:55" ht="27" customHeight="1">
      <c r="A34" s="388" t="s">
        <v>334</v>
      </c>
      <c r="B34" s="381">
        <v>0</v>
      </c>
      <c r="C34" s="381">
        <v>0</v>
      </c>
      <c r="D34" s="382">
        <v>0</v>
      </c>
      <c r="E34" s="381">
        <v>0</v>
      </c>
      <c r="F34" s="381">
        <v>0</v>
      </c>
      <c r="G34" s="382">
        <v>0</v>
      </c>
      <c r="H34" s="382">
        <v>0</v>
      </c>
      <c r="I34" s="382">
        <v>0</v>
      </c>
      <c r="J34" s="382">
        <v>0</v>
      </c>
      <c r="K34" s="382">
        <v>160</v>
      </c>
      <c r="L34" s="382">
        <v>360.6</v>
      </c>
      <c r="M34" s="382">
        <v>339.3</v>
      </c>
      <c r="N34" s="382">
        <v>0</v>
      </c>
      <c r="O34" s="382">
        <v>0</v>
      </c>
      <c r="P34" s="382">
        <v>0</v>
      </c>
      <c r="Q34" s="382">
        <v>0</v>
      </c>
      <c r="R34" s="382">
        <v>58.3</v>
      </c>
      <c r="S34" s="382">
        <v>50.1</v>
      </c>
      <c r="T34" s="382">
        <v>0</v>
      </c>
      <c r="U34" s="381">
        <v>0</v>
      </c>
      <c r="V34" s="382">
        <v>0</v>
      </c>
      <c r="W34" s="382">
        <v>0</v>
      </c>
      <c r="X34" s="381">
        <v>0</v>
      </c>
      <c r="Y34" s="382">
        <v>0</v>
      </c>
      <c r="Z34" s="381">
        <v>0</v>
      </c>
      <c r="AA34" s="381">
        <v>0</v>
      </c>
      <c r="AB34" s="382">
        <v>0</v>
      </c>
      <c r="AC34" s="383">
        <f>B34+E34+H34+K34+N34+Q34+T34+W34+Z34</f>
        <v>160</v>
      </c>
      <c r="AD34" s="382">
        <f>SUM(C34,F34,I34,L34,O34,R34,U34,X34,AA34)</f>
        <v>418.90000000000003</v>
      </c>
      <c r="AE34" s="839">
        <f>D34+G34+J34+M34+P34+S34+V34+Y34+AB34</f>
        <v>389.40000000000003</v>
      </c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</row>
    <row r="35" spans="1:55" ht="27" customHeight="1">
      <c r="A35" s="384">
        <v>612</v>
      </c>
      <c r="B35" s="386">
        <f aca="true" t="shared" si="26" ref="B35:AE35">SUM(B34)</f>
        <v>0</v>
      </c>
      <c r="C35" s="386">
        <f t="shared" si="26"/>
        <v>0</v>
      </c>
      <c r="D35" s="386">
        <f t="shared" si="26"/>
        <v>0</v>
      </c>
      <c r="E35" s="386">
        <f t="shared" si="26"/>
        <v>0</v>
      </c>
      <c r="F35" s="386">
        <f t="shared" si="26"/>
        <v>0</v>
      </c>
      <c r="G35" s="386">
        <f t="shared" si="26"/>
        <v>0</v>
      </c>
      <c r="H35" s="385">
        <f t="shared" si="26"/>
        <v>0</v>
      </c>
      <c r="I35" s="385">
        <f t="shared" si="26"/>
        <v>0</v>
      </c>
      <c r="J35" s="385">
        <f t="shared" si="26"/>
        <v>0</v>
      </c>
      <c r="K35" s="385">
        <f t="shared" si="26"/>
        <v>160</v>
      </c>
      <c r="L35" s="385">
        <f t="shared" si="26"/>
        <v>360.6</v>
      </c>
      <c r="M35" s="385">
        <f t="shared" si="26"/>
        <v>339.3</v>
      </c>
      <c r="N35" s="385">
        <f t="shared" si="26"/>
        <v>0</v>
      </c>
      <c r="O35" s="385">
        <f t="shared" si="26"/>
        <v>0</v>
      </c>
      <c r="P35" s="385">
        <f t="shared" si="26"/>
        <v>0</v>
      </c>
      <c r="Q35" s="385">
        <f t="shared" si="26"/>
        <v>0</v>
      </c>
      <c r="R35" s="385">
        <f t="shared" si="26"/>
        <v>58.3</v>
      </c>
      <c r="S35" s="385">
        <f t="shared" si="26"/>
        <v>50.1</v>
      </c>
      <c r="T35" s="385">
        <f t="shared" si="26"/>
        <v>0</v>
      </c>
      <c r="U35" s="386">
        <f t="shared" si="26"/>
        <v>0</v>
      </c>
      <c r="V35" s="385">
        <f t="shared" si="26"/>
        <v>0</v>
      </c>
      <c r="W35" s="385">
        <f t="shared" si="26"/>
        <v>0</v>
      </c>
      <c r="X35" s="386">
        <f t="shared" si="26"/>
        <v>0</v>
      </c>
      <c r="Y35" s="385">
        <f t="shared" si="26"/>
        <v>0</v>
      </c>
      <c r="Z35" s="385">
        <f t="shared" si="26"/>
        <v>0</v>
      </c>
      <c r="AA35" s="385">
        <f t="shared" si="26"/>
        <v>0</v>
      </c>
      <c r="AB35" s="543">
        <f t="shared" si="26"/>
        <v>0</v>
      </c>
      <c r="AC35" s="387">
        <f t="shared" si="26"/>
        <v>160</v>
      </c>
      <c r="AD35" s="385">
        <f t="shared" si="26"/>
        <v>418.90000000000003</v>
      </c>
      <c r="AE35" s="840">
        <f t="shared" si="26"/>
        <v>389.40000000000003</v>
      </c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</row>
    <row r="36" spans="1:55" ht="27" customHeight="1">
      <c r="A36" s="822" t="s">
        <v>196</v>
      </c>
      <c r="B36" s="823">
        <v>0</v>
      </c>
      <c r="C36" s="823">
        <v>0</v>
      </c>
      <c r="D36" s="824">
        <v>0</v>
      </c>
      <c r="E36" s="823">
        <v>0</v>
      </c>
      <c r="F36" s="823">
        <v>0</v>
      </c>
      <c r="G36" s="824">
        <v>0</v>
      </c>
      <c r="H36" s="824">
        <v>0</v>
      </c>
      <c r="I36" s="824">
        <v>0</v>
      </c>
      <c r="J36" s="824">
        <v>0</v>
      </c>
      <c r="K36" s="824">
        <v>0</v>
      </c>
      <c r="L36" s="824">
        <v>0</v>
      </c>
      <c r="M36" s="824">
        <v>0</v>
      </c>
      <c r="N36" s="824">
        <v>0</v>
      </c>
      <c r="O36" s="824">
        <v>0</v>
      </c>
      <c r="P36" s="824">
        <v>0</v>
      </c>
      <c r="Q36" s="824">
        <v>0</v>
      </c>
      <c r="R36" s="824">
        <v>0</v>
      </c>
      <c r="S36" s="824">
        <v>0</v>
      </c>
      <c r="T36" s="824">
        <v>0</v>
      </c>
      <c r="U36" s="823">
        <v>0</v>
      </c>
      <c r="V36" s="824">
        <v>0</v>
      </c>
      <c r="W36" s="824">
        <v>0</v>
      </c>
      <c r="X36" s="823">
        <v>0</v>
      </c>
      <c r="Y36" s="824">
        <v>0</v>
      </c>
      <c r="Z36" s="823">
        <v>0</v>
      </c>
      <c r="AA36" s="823">
        <v>0</v>
      </c>
      <c r="AB36" s="824">
        <v>0</v>
      </c>
      <c r="AC36" s="825">
        <f>B36+E36+H36+K36+N36+Q36+T36+W36+Z36</f>
        <v>0</v>
      </c>
      <c r="AD36" s="824">
        <f>SUM(C36,F36,I36,L36,O36,R36,U36,X36,AA36)</f>
        <v>0</v>
      </c>
      <c r="AE36" s="841">
        <f>D36+G36+J36+M36+P36+S36+V36+Y36+AB36</f>
        <v>0</v>
      </c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</row>
    <row r="37" spans="1:55" ht="27" customHeight="1" thickBot="1">
      <c r="A37" s="391">
        <v>632</v>
      </c>
      <c r="B37" s="393">
        <f aca="true" t="shared" si="27" ref="B37:J37">SUM(B36)</f>
        <v>0</v>
      </c>
      <c r="C37" s="393">
        <f t="shared" si="27"/>
        <v>0</v>
      </c>
      <c r="D37" s="393">
        <f t="shared" si="27"/>
        <v>0</v>
      </c>
      <c r="E37" s="393">
        <f t="shared" si="27"/>
        <v>0</v>
      </c>
      <c r="F37" s="393">
        <f t="shared" si="27"/>
        <v>0</v>
      </c>
      <c r="G37" s="393">
        <f t="shared" si="27"/>
        <v>0</v>
      </c>
      <c r="H37" s="392">
        <f t="shared" si="27"/>
        <v>0</v>
      </c>
      <c r="I37" s="392">
        <f t="shared" si="27"/>
        <v>0</v>
      </c>
      <c r="J37" s="392">
        <f t="shared" si="27"/>
        <v>0</v>
      </c>
      <c r="K37" s="392">
        <f aca="true" t="shared" si="28" ref="K37:Y37">SUM(K36)</f>
        <v>0</v>
      </c>
      <c r="L37" s="392">
        <f t="shared" si="28"/>
        <v>0</v>
      </c>
      <c r="M37" s="392">
        <f t="shared" si="28"/>
        <v>0</v>
      </c>
      <c r="N37" s="392">
        <f t="shared" si="28"/>
        <v>0</v>
      </c>
      <c r="O37" s="392">
        <f t="shared" si="28"/>
        <v>0</v>
      </c>
      <c r="P37" s="392">
        <f t="shared" si="28"/>
        <v>0</v>
      </c>
      <c r="Q37" s="392">
        <f aca="true" t="shared" si="29" ref="Q37:V37">SUM(Q36)</f>
        <v>0</v>
      </c>
      <c r="R37" s="392">
        <f t="shared" si="29"/>
        <v>0</v>
      </c>
      <c r="S37" s="392">
        <f t="shared" si="29"/>
        <v>0</v>
      </c>
      <c r="T37" s="392">
        <f t="shared" si="29"/>
        <v>0</v>
      </c>
      <c r="U37" s="393">
        <f t="shared" si="29"/>
        <v>0</v>
      </c>
      <c r="V37" s="392">
        <f t="shared" si="29"/>
        <v>0</v>
      </c>
      <c r="W37" s="392">
        <f t="shared" si="28"/>
        <v>0</v>
      </c>
      <c r="X37" s="393">
        <f t="shared" si="28"/>
        <v>0</v>
      </c>
      <c r="Y37" s="392">
        <f t="shared" si="28"/>
        <v>0</v>
      </c>
      <c r="Z37" s="392">
        <f aca="true" t="shared" si="30" ref="Z37:AE37">SUM(Z36)</f>
        <v>0</v>
      </c>
      <c r="AA37" s="392">
        <f t="shared" si="30"/>
        <v>0</v>
      </c>
      <c r="AB37" s="545">
        <f t="shared" si="30"/>
        <v>0</v>
      </c>
      <c r="AC37" s="546">
        <f t="shared" si="30"/>
        <v>0</v>
      </c>
      <c r="AD37" s="392">
        <f t="shared" si="30"/>
        <v>0</v>
      </c>
      <c r="AE37" s="842">
        <f t="shared" si="30"/>
        <v>0</v>
      </c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</row>
    <row r="38" spans="1:55" ht="41.25" customHeight="1">
      <c r="A38" s="396" t="s">
        <v>21</v>
      </c>
      <c r="B38" s="397">
        <f aca="true" t="shared" si="31" ref="B38:L38">B6+B10+B14+B16+B20+B26+B29+B31+B33+B35+B37</f>
        <v>0</v>
      </c>
      <c r="C38" s="397">
        <f t="shared" si="31"/>
        <v>250</v>
      </c>
      <c r="D38" s="397">
        <f t="shared" si="31"/>
        <v>250</v>
      </c>
      <c r="E38" s="397">
        <f t="shared" si="31"/>
        <v>870</v>
      </c>
      <c r="F38" s="397">
        <f t="shared" si="31"/>
        <v>821</v>
      </c>
      <c r="G38" s="397">
        <f t="shared" si="31"/>
        <v>778</v>
      </c>
      <c r="H38" s="397">
        <f t="shared" si="31"/>
        <v>6120</v>
      </c>
      <c r="I38" s="397">
        <f t="shared" si="31"/>
        <v>5576.7</v>
      </c>
      <c r="J38" s="397">
        <f t="shared" si="31"/>
        <v>5573.2</v>
      </c>
      <c r="K38" s="397">
        <f t="shared" si="31"/>
        <v>610</v>
      </c>
      <c r="L38" s="397">
        <f t="shared" si="31"/>
        <v>554.2</v>
      </c>
      <c r="M38" s="397">
        <f aca="true" t="shared" si="32" ref="M38:AE38">M6+M10+M14+M16+M20+M26+M29+M31+M33+M35+M37</f>
        <v>411.20000000000005</v>
      </c>
      <c r="N38" s="397">
        <f t="shared" si="32"/>
        <v>500</v>
      </c>
      <c r="O38" s="397">
        <f t="shared" si="32"/>
        <v>288</v>
      </c>
      <c r="P38" s="397">
        <f t="shared" si="32"/>
        <v>120</v>
      </c>
      <c r="Q38" s="397">
        <f t="shared" si="32"/>
        <v>0</v>
      </c>
      <c r="R38" s="397">
        <f t="shared" si="32"/>
        <v>181.3</v>
      </c>
      <c r="S38" s="397">
        <f t="shared" si="32"/>
        <v>126</v>
      </c>
      <c r="T38" s="397">
        <f t="shared" si="32"/>
        <v>1850</v>
      </c>
      <c r="U38" s="397">
        <f t="shared" si="32"/>
        <v>1247</v>
      </c>
      <c r="V38" s="397">
        <f t="shared" si="32"/>
        <v>1115.6</v>
      </c>
      <c r="W38" s="397">
        <f t="shared" si="32"/>
        <v>1350</v>
      </c>
      <c r="X38" s="397">
        <f t="shared" si="32"/>
        <v>2278.8</v>
      </c>
      <c r="Y38" s="397">
        <f t="shared" si="32"/>
        <v>2278.6000000000004</v>
      </c>
      <c r="Z38" s="397">
        <f t="shared" si="32"/>
        <v>0</v>
      </c>
      <c r="AA38" s="397">
        <f t="shared" si="32"/>
        <v>600.1</v>
      </c>
      <c r="AB38" s="802">
        <f t="shared" si="32"/>
        <v>599.8</v>
      </c>
      <c r="AC38" s="801">
        <f t="shared" si="32"/>
        <v>11300</v>
      </c>
      <c r="AD38" s="397">
        <f t="shared" si="32"/>
        <v>11797.1</v>
      </c>
      <c r="AE38" s="801">
        <f t="shared" si="32"/>
        <v>11252.4</v>
      </c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</row>
    <row r="39" spans="1:55" ht="15" customHeight="1">
      <c r="A39" s="1065"/>
      <c r="B39" s="1065"/>
      <c r="C39" s="1065"/>
      <c r="D39" s="1065"/>
      <c r="E39" s="1065"/>
      <c r="F39" s="1065"/>
      <c r="G39" s="1065"/>
      <c r="H39" s="1066"/>
      <c r="I39" s="1066"/>
      <c r="J39" s="1066"/>
      <c r="K39" s="1066"/>
      <c r="L39" s="1066"/>
      <c r="M39" s="1066"/>
      <c r="N39" s="1066"/>
      <c r="O39" s="1066"/>
      <c r="P39" s="1066"/>
      <c r="Q39" s="1066"/>
      <c r="R39" s="1066"/>
      <c r="S39" s="1066"/>
      <c r="T39" s="1066"/>
      <c r="U39" s="1066"/>
      <c r="V39" s="1066"/>
      <c r="W39" s="1066"/>
      <c r="X39" s="1066"/>
      <c r="Y39" s="1066"/>
      <c r="Z39" s="541"/>
      <c r="AA39" s="541"/>
      <c r="AB39" s="541"/>
      <c r="AC39" s="399"/>
      <c r="AD39" s="399"/>
      <c r="AE39" s="399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</row>
    <row r="40" spans="1:55" ht="36.75" customHeight="1">
      <c r="A40" s="400"/>
      <c r="B40" s="400"/>
      <c r="C40" s="400"/>
      <c r="D40" s="400"/>
      <c r="E40" s="400"/>
      <c r="F40" s="400"/>
      <c r="G40" s="400"/>
      <c r="H40" s="890"/>
      <c r="I40" s="890"/>
      <c r="J40" s="890"/>
      <c r="K40" s="890"/>
      <c r="L40" s="890"/>
      <c r="M40" s="890"/>
      <c r="N40" s="890"/>
      <c r="O40" s="890"/>
      <c r="P40" s="890"/>
      <c r="Q40" s="37"/>
      <c r="R40" s="37"/>
      <c r="S40" s="37"/>
      <c r="T40" s="37"/>
      <c r="U40" s="37"/>
      <c r="V40" s="37"/>
      <c r="W40" s="401"/>
      <c r="X40" s="401"/>
      <c r="Y40" s="401"/>
      <c r="Z40" s="401"/>
      <c r="AA40" s="401"/>
      <c r="AB40" s="401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</row>
    <row r="41" spans="1:55" ht="15.75">
      <c r="A41" s="859"/>
      <c r="B41" s="38"/>
      <c r="C41" s="38"/>
      <c r="D41" s="38"/>
      <c r="E41" s="38"/>
      <c r="F41" s="38"/>
      <c r="G41" s="38"/>
      <c r="H41" s="1071"/>
      <c r="I41" s="890"/>
      <c r="J41" s="890"/>
      <c r="K41" s="1071"/>
      <c r="L41" s="890"/>
      <c r="M41" s="890"/>
      <c r="N41" s="1071"/>
      <c r="O41" s="890"/>
      <c r="P41" s="890"/>
      <c r="Q41" s="37"/>
      <c r="R41" s="37"/>
      <c r="S41" s="37"/>
      <c r="T41" s="37"/>
      <c r="U41" s="37"/>
      <c r="V41" s="37"/>
      <c r="W41" s="402"/>
      <c r="X41" s="402"/>
      <c r="Y41" s="402"/>
      <c r="Z41" s="402"/>
      <c r="AA41" s="402"/>
      <c r="AB41" s="402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</row>
    <row r="42" spans="1:55" ht="15.75">
      <c r="A42" s="1070"/>
      <c r="B42" s="542"/>
      <c r="C42" s="542"/>
      <c r="D42" s="542"/>
      <c r="E42" s="542"/>
      <c r="F42" s="542"/>
      <c r="G42" s="542"/>
      <c r="H42" s="859"/>
      <c r="I42" s="890"/>
      <c r="J42" s="890"/>
      <c r="K42" s="859"/>
      <c r="L42" s="890"/>
      <c r="M42" s="890"/>
      <c r="N42" s="859"/>
      <c r="O42" s="890"/>
      <c r="P42" s="890"/>
      <c r="Q42" s="37"/>
      <c r="R42" s="37"/>
      <c r="S42" s="37"/>
      <c r="T42" s="37"/>
      <c r="U42" s="37"/>
      <c r="V42" s="37"/>
      <c r="W42" s="399"/>
      <c r="X42" s="399"/>
      <c r="Y42" s="399"/>
      <c r="Z42" s="399"/>
      <c r="AA42" s="399"/>
      <c r="AB42" s="399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</row>
    <row r="43" spans="1:55" ht="15.75">
      <c r="A43" s="1070"/>
      <c r="B43" s="542"/>
      <c r="C43" s="542"/>
      <c r="D43" s="542"/>
      <c r="E43" s="542"/>
      <c r="F43" s="542"/>
      <c r="G43" s="542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</row>
    <row r="44" spans="1:55" ht="15.75">
      <c r="A44" s="367"/>
      <c r="B44" s="367"/>
      <c r="C44" s="367"/>
      <c r="D44" s="367"/>
      <c r="E44" s="367"/>
      <c r="F44" s="367"/>
      <c r="G44" s="36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66"/>
      <c r="X44" s="366"/>
      <c r="Y44" s="366"/>
      <c r="Z44" s="366"/>
      <c r="AA44" s="366"/>
      <c r="AB44" s="366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</row>
    <row r="45" spans="1:55" ht="15.75">
      <c r="A45" s="367"/>
      <c r="B45" s="367"/>
      <c r="C45" s="367"/>
      <c r="D45" s="367"/>
      <c r="E45" s="367"/>
      <c r="F45" s="367"/>
      <c r="G45" s="367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366"/>
      <c r="X45" s="366"/>
      <c r="Y45" s="366"/>
      <c r="Z45" s="366"/>
      <c r="AA45" s="366"/>
      <c r="AB45" s="366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</row>
    <row r="46" spans="1:55" ht="15.75">
      <c r="A46" s="367"/>
      <c r="B46" s="367"/>
      <c r="C46" s="367"/>
      <c r="D46" s="367"/>
      <c r="E46" s="367"/>
      <c r="F46" s="367"/>
      <c r="G46" s="367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366"/>
      <c r="X46" s="366"/>
      <c r="Y46" s="366"/>
      <c r="Z46" s="366"/>
      <c r="AA46" s="366"/>
      <c r="AB46" s="366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</row>
    <row r="47" spans="1:55" ht="15.75">
      <c r="A47" s="404"/>
      <c r="B47" s="404"/>
      <c r="C47" s="404"/>
      <c r="D47" s="404"/>
      <c r="E47" s="404"/>
      <c r="F47" s="404"/>
      <c r="G47" s="404"/>
      <c r="H47" s="403"/>
      <c r="I47" s="403"/>
      <c r="J47" s="403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368"/>
      <c r="X47" s="368"/>
      <c r="Y47" s="368"/>
      <c r="Z47" s="368"/>
      <c r="AA47" s="368"/>
      <c r="AB47" s="368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</row>
    <row r="48" spans="1:55" ht="15.75">
      <c r="A48" s="404"/>
      <c r="B48" s="404"/>
      <c r="C48" s="404"/>
      <c r="D48" s="404"/>
      <c r="E48" s="404"/>
      <c r="F48" s="404"/>
      <c r="G48" s="404"/>
      <c r="H48" s="403"/>
      <c r="I48" s="403"/>
      <c r="J48" s="403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368"/>
      <c r="X48" s="368"/>
      <c r="Y48" s="368"/>
      <c r="Z48" s="368"/>
      <c r="AA48" s="368"/>
      <c r="AB48" s="368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</row>
    <row r="49" spans="1:55" ht="15.75">
      <c r="A49" s="367"/>
      <c r="B49" s="367"/>
      <c r="C49" s="367"/>
      <c r="D49" s="367"/>
      <c r="E49" s="367"/>
      <c r="F49" s="367"/>
      <c r="G49" s="367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366"/>
      <c r="X49" s="405"/>
      <c r="Y49" s="405"/>
      <c r="Z49" s="405"/>
      <c r="AA49" s="405"/>
      <c r="AB49" s="405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</row>
    <row r="50" spans="1:55" ht="15.75">
      <c r="A50" s="367"/>
      <c r="B50" s="367"/>
      <c r="C50" s="367"/>
      <c r="D50" s="367"/>
      <c r="E50" s="367"/>
      <c r="F50" s="367"/>
      <c r="G50" s="367"/>
      <c r="H50" s="403"/>
      <c r="I50" s="403"/>
      <c r="J50" s="403"/>
      <c r="K50" s="403"/>
      <c r="L50" s="403"/>
      <c r="M50" s="403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</row>
    <row r="51" spans="1:55" ht="15.75">
      <c r="A51" s="404"/>
      <c r="B51" s="404"/>
      <c r="C51" s="404"/>
      <c r="D51" s="404"/>
      <c r="E51" s="404"/>
      <c r="F51" s="404"/>
      <c r="G51" s="404"/>
      <c r="H51" s="403"/>
      <c r="I51" s="403"/>
      <c r="J51" s="403"/>
      <c r="K51" s="402"/>
      <c r="L51" s="402"/>
      <c r="M51" s="402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</row>
    <row r="52" spans="1:55" ht="15.75">
      <c r="A52" s="367"/>
      <c r="B52" s="367"/>
      <c r="C52" s="367"/>
      <c r="D52" s="367"/>
      <c r="E52" s="367"/>
      <c r="F52" s="367"/>
      <c r="G52" s="367"/>
      <c r="H52" s="403"/>
      <c r="I52" s="403"/>
      <c r="J52" s="403"/>
      <c r="K52" s="403"/>
      <c r="L52" s="403"/>
      <c r="M52" s="403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</row>
    <row r="53" spans="1:55" ht="15.75">
      <c r="A53" s="367"/>
      <c r="B53" s="367"/>
      <c r="C53" s="367"/>
      <c r="D53" s="367"/>
      <c r="E53" s="367"/>
      <c r="F53" s="367"/>
      <c r="G53" s="367"/>
      <c r="H53" s="403"/>
      <c r="I53" s="403"/>
      <c r="J53" s="403"/>
      <c r="K53" s="403"/>
      <c r="L53" s="403"/>
      <c r="M53" s="403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</row>
    <row r="54" spans="1:55" ht="15.75">
      <c r="A54" s="367"/>
      <c r="B54" s="367"/>
      <c r="C54" s="367"/>
      <c r="D54" s="367"/>
      <c r="E54" s="367"/>
      <c r="F54" s="367"/>
      <c r="G54" s="367"/>
      <c r="H54" s="406"/>
      <c r="I54" s="407"/>
      <c r="J54" s="406"/>
      <c r="K54" s="408"/>
      <c r="L54" s="408"/>
      <c r="M54" s="408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</row>
    <row r="55" spans="1:55" ht="15.75">
      <c r="A55" s="404"/>
      <c r="B55" s="404"/>
      <c r="C55" s="404"/>
      <c r="D55" s="404"/>
      <c r="E55" s="404"/>
      <c r="F55" s="404"/>
      <c r="G55" s="404"/>
      <c r="H55" s="403"/>
      <c r="I55" s="409"/>
      <c r="J55" s="403"/>
      <c r="K55" s="402"/>
      <c r="L55" s="401"/>
      <c r="M55" s="402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</row>
    <row r="56" spans="1:55" ht="15.75">
      <c r="A56" s="410"/>
      <c r="B56" s="410"/>
      <c r="C56" s="410"/>
      <c r="D56" s="410"/>
      <c r="E56" s="410"/>
      <c r="F56" s="410"/>
      <c r="G56" s="410"/>
      <c r="H56" s="403"/>
      <c r="I56" s="409"/>
      <c r="J56" s="403"/>
      <c r="K56" s="403"/>
      <c r="L56" s="408"/>
      <c r="M56" s="403"/>
      <c r="N56" s="368"/>
      <c r="O56" s="368"/>
      <c r="P56" s="368"/>
      <c r="Q56" s="368"/>
      <c r="R56" s="368"/>
      <c r="S56" s="368"/>
      <c r="T56" s="368"/>
      <c r="U56" s="368"/>
      <c r="V56" s="368"/>
      <c r="W56" s="366"/>
      <c r="X56" s="366"/>
      <c r="Y56" s="366"/>
      <c r="Z56" s="366"/>
      <c r="AA56" s="366"/>
      <c r="AB56" s="366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</row>
    <row r="57" spans="1:55" ht="15.75">
      <c r="A57" s="404"/>
      <c r="B57" s="404"/>
      <c r="C57" s="404"/>
      <c r="D57" s="404"/>
      <c r="E57" s="404"/>
      <c r="F57" s="404"/>
      <c r="G57" s="404"/>
      <c r="H57" s="403"/>
      <c r="I57" s="409"/>
      <c r="J57" s="403"/>
      <c r="K57" s="402"/>
      <c r="L57" s="401"/>
      <c r="M57" s="402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</row>
    <row r="58" spans="1:55" ht="15.75">
      <c r="A58" s="410"/>
      <c r="B58" s="410"/>
      <c r="C58" s="410"/>
      <c r="D58" s="410"/>
      <c r="E58" s="410"/>
      <c r="F58" s="410"/>
      <c r="G58" s="410"/>
      <c r="H58" s="403"/>
      <c r="I58" s="409"/>
      <c r="J58" s="403"/>
      <c r="K58" s="402"/>
      <c r="L58" s="401"/>
      <c r="M58" s="402"/>
      <c r="N58" s="368"/>
      <c r="O58" s="368"/>
      <c r="P58" s="368"/>
      <c r="Q58" s="368"/>
      <c r="R58" s="368"/>
      <c r="S58" s="368"/>
      <c r="T58" s="368"/>
      <c r="U58" s="368"/>
      <c r="V58" s="368"/>
      <c r="W58" s="366"/>
      <c r="X58" s="366"/>
      <c r="Y58" s="366"/>
      <c r="Z58" s="366"/>
      <c r="AA58" s="366"/>
      <c r="AB58" s="366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</row>
    <row r="59" spans="1:55" ht="15.75">
      <c r="A59" s="404"/>
      <c r="B59" s="404"/>
      <c r="C59" s="404"/>
      <c r="D59" s="404"/>
      <c r="E59" s="404"/>
      <c r="F59" s="404"/>
      <c r="G59" s="404"/>
      <c r="H59" s="411"/>
      <c r="I59" s="407"/>
      <c r="J59" s="411"/>
      <c r="K59" s="411"/>
      <c r="L59" s="407"/>
      <c r="M59" s="411"/>
      <c r="N59" s="366"/>
      <c r="O59" s="366"/>
      <c r="P59" s="366"/>
      <c r="Q59" s="366"/>
      <c r="R59" s="366"/>
      <c r="S59" s="366"/>
      <c r="T59" s="366"/>
      <c r="U59" s="366"/>
      <c r="V59" s="366"/>
      <c r="W59" s="368"/>
      <c r="X59" s="368"/>
      <c r="Y59" s="368"/>
      <c r="Z59" s="368"/>
      <c r="AA59" s="368"/>
      <c r="AB59" s="368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</row>
    <row r="60" spans="1:55" ht="15.75">
      <c r="A60" s="404"/>
      <c r="B60" s="404"/>
      <c r="C60" s="404"/>
      <c r="D60" s="404"/>
      <c r="E60" s="404"/>
      <c r="F60" s="404"/>
      <c r="G60" s="404"/>
      <c r="H60" s="411"/>
      <c r="I60" s="407"/>
      <c r="J60" s="411"/>
      <c r="K60" s="411"/>
      <c r="L60" s="407"/>
      <c r="M60" s="411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</row>
    <row r="61" spans="1:55" ht="15.75">
      <c r="A61" s="410"/>
      <c r="B61" s="410"/>
      <c r="C61" s="410"/>
      <c r="D61" s="410"/>
      <c r="E61" s="410"/>
      <c r="F61" s="410"/>
      <c r="G61" s="410"/>
      <c r="H61" s="411"/>
      <c r="I61" s="407"/>
      <c r="J61" s="411"/>
      <c r="K61" s="411"/>
      <c r="L61" s="407"/>
      <c r="M61" s="411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</row>
    <row r="62" spans="1:55" ht="15.75">
      <c r="A62" s="410"/>
      <c r="B62" s="410"/>
      <c r="C62" s="410"/>
      <c r="D62" s="410"/>
      <c r="E62" s="410"/>
      <c r="F62" s="410"/>
      <c r="G62" s="410"/>
      <c r="H62" s="411"/>
      <c r="I62" s="407"/>
      <c r="J62" s="411"/>
      <c r="K62" s="411"/>
      <c r="L62" s="407"/>
      <c r="M62" s="411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</row>
    <row r="63" spans="1:55" ht="15.75">
      <c r="A63" s="410"/>
      <c r="B63" s="410"/>
      <c r="C63" s="410"/>
      <c r="D63" s="410"/>
      <c r="E63" s="410"/>
      <c r="F63" s="410"/>
      <c r="G63" s="410"/>
      <c r="H63" s="411"/>
      <c r="I63" s="407"/>
      <c r="J63" s="411"/>
      <c r="K63" s="408"/>
      <c r="L63" s="408"/>
      <c r="M63" s="408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</row>
    <row r="64" spans="1:55" ht="15.75">
      <c r="A64" s="367"/>
      <c r="B64" s="367"/>
      <c r="C64" s="367"/>
      <c r="D64" s="367"/>
      <c r="E64" s="367"/>
      <c r="F64" s="367"/>
      <c r="G64" s="367"/>
      <c r="H64" s="408"/>
      <c r="I64" s="408"/>
      <c r="J64" s="408"/>
      <c r="K64" s="407"/>
      <c r="L64" s="407"/>
      <c r="M64" s="407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</row>
    <row r="65" spans="1:42" ht="15.75">
      <c r="A65" s="404"/>
      <c r="B65" s="404"/>
      <c r="C65" s="404"/>
      <c r="D65" s="404"/>
      <c r="E65" s="404"/>
      <c r="F65" s="404"/>
      <c r="G65" s="404"/>
      <c r="H65" s="401"/>
      <c r="I65" s="401"/>
      <c r="J65" s="401"/>
      <c r="K65" s="401"/>
      <c r="L65" s="401"/>
      <c r="M65" s="401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</row>
    <row r="66" spans="1:42" ht="15.75">
      <c r="A66" s="404"/>
      <c r="B66" s="404"/>
      <c r="C66" s="404"/>
      <c r="D66" s="404"/>
      <c r="E66" s="404"/>
      <c r="F66" s="404"/>
      <c r="G66" s="404"/>
      <c r="H66" s="401"/>
      <c r="I66" s="401"/>
      <c r="J66" s="401"/>
      <c r="K66" s="407"/>
      <c r="L66" s="407"/>
      <c r="M66" s="407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</row>
    <row r="67" spans="1:42" ht="15.75">
      <c r="A67" s="410"/>
      <c r="B67" s="410"/>
      <c r="C67" s="410"/>
      <c r="D67" s="410"/>
      <c r="E67" s="410"/>
      <c r="F67" s="410"/>
      <c r="G67" s="410"/>
      <c r="H67" s="401"/>
      <c r="I67" s="401"/>
      <c r="J67" s="401"/>
      <c r="K67" s="408"/>
      <c r="L67" s="408"/>
      <c r="M67" s="408"/>
      <c r="N67" s="368"/>
      <c r="O67" s="368"/>
      <c r="P67" s="368"/>
      <c r="Q67" s="368"/>
      <c r="R67" s="368"/>
      <c r="S67" s="368"/>
      <c r="T67" s="368"/>
      <c r="U67" s="368"/>
      <c r="V67" s="368"/>
      <c r="W67" s="366"/>
      <c r="X67" s="366"/>
      <c r="Y67" s="366"/>
      <c r="Z67" s="366"/>
      <c r="AA67" s="366"/>
      <c r="AB67" s="366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</row>
    <row r="68" spans="1:42" ht="15.75">
      <c r="A68" s="410"/>
      <c r="B68" s="410"/>
      <c r="C68" s="410"/>
      <c r="D68" s="410"/>
      <c r="E68" s="410"/>
      <c r="F68" s="410"/>
      <c r="G68" s="410"/>
      <c r="H68" s="401"/>
      <c r="I68" s="401"/>
      <c r="J68" s="401"/>
      <c r="K68" s="408"/>
      <c r="L68" s="408"/>
      <c r="M68" s="408"/>
      <c r="N68" s="368"/>
      <c r="O68" s="368"/>
      <c r="P68" s="368"/>
      <c r="Q68" s="368"/>
      <c r="R68" s="368"/>
      <c r="S68" s="368"/>
      <c r="T68" s="368"/>
      <c r="U68" s="368"/>
      <c r="V68" s="368"/>
      <c r="W68" s="366"/>
      <c r="X68" s="366"/>
      <c r="Y68" s="366"/>
      <c r="Z68" s="366"/>
      <c r="AA68" s="366"/>
      <c r="AB68" s="366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</row>
    <row r="69" spans="1:42" ht="15.75">
      <c r="A69" s="404"/>
      <c r="B69" s="404"/>
      <c r="C69" s="404"/>
      <c r="D69" s="404"/>
      <c r="E69" s="404"/>
      <c r="F69" s="404"/>
      <c r="G69" s="404"/>
      <c r="H69" s="401"/>
      <c r="I69" s="401"/>
      <c r="J69" s="401"/>
      <c r="K69" s="401"/>
      <c r="L69" s="401"/>
      <c r="M69" s="401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</row>
    <row r="70" spans="1:42" ht="15.75">
      <c r="A70" s="367"/>
      <c r="B70" s="367"/>
      <c r="C70" s="367"/>
      <c r="D70" s="367"/>
      <c r="E70" s="367"/>
      <c r="F70" s="367"/>
      <c r="G70" s="367"/>
      <c r="H70" s="403"/>
      <c r="I70" s="408"/>
      <c r="J70" s="403"/>
      <c r="K70" s="403"/>
      <c r="L70" s="403"/>
      <c r="M70" s="403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</row>
    <row r="71" spans="1:42" ht="15.75">
      <c r="A71" s="410"/>
      <c r="B71" s="410"/>
      <c r="C71" s="410"/>
      <c r="D71" s="410"/>
      <c r="E71" s="410"/>
      <c r="F71" s="410"/>
      <c r="G71" s="410"/>
      <c r="H71" s="401"/>
      <c r="I71" s="401"/>
      <c r="J71" s="401"/>
      <c r="K71" s="401"/>
      <c r="L71" s="401"/>
      <c r="M71" s="401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</row>
    <row r="72" spans="1:42" ht="15.75">
      <c r="A72" s="410"/>
      <c r="B72" s="410"/>
      <c r="C72" s="410"/>
      <c r="D72" s="410"/>
      <c r="E72" s="410"/>
      <c r="F72" s="410"/>
      <c r="G72" s="410"/>
      <c r="H72" s="401"/>
      <c r="I72" s="401"/>
      <c r="J72" s="401"/>
      <c r="K72" s="401"/>
      <c r="L72" s="401"/>
      <c r="M72" s="401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</row>
    <row r="73" spans="1:42" ht="15.75">
      <c r="A73" s="404"/>
      <c r="B73" s="404"/>
      <c r="C73" s="404"/>
      <c r="D73" s="404"/>
      <c r="E73" s="404"/>
      <c r="F73" s="404"/>
      <c r="G73" s="404"/>
      <c r="H73" s="401"/>
      <c r="I73" s="401"/>
      <c r="J73" s="401"/>
      <c r="K73" s="401"/>
      <c r="L73" s="401"/>
      <c r="M73" s="401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</row>
    <row r="74" spans="1:42" ht="15.75">
      <c r="A74" s="367"/>
      <c r="B74" s="367"/>
      <c r="C74" s="367"/>
      <c r="D74" s="367"/>
      <c r="E74" s="367"/>
      <c r="F74" s="367"/>
      <c r="G74" s="367"/>
      <c r="H74" s="402"/>
      <c r="I74" s="402"/>
      <c r="J74" s="402"/>
      <c r="K74" s="402"/>
      <c r="L74" s="402"/>
      <c r="M74" s="402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</row>
    <row r="75" spans="1:42" ht="15.75">
      <c r="A75" s="398"/>
      <c r="B75" s="398"/>
      <c r="C75" s="398"/>
      <c r="D75" s="398"/>
      <c r="E75" s="398"/>
      <c r="F75" s="398"/>
      <c r="G75" s="398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68"/>
      <c r="X75" s="368"/>
      <c r="Y75" s="368"/>
      <c r="Z75" s="368"/>
      <c r="AA75" s="368"/>
      <c r="AB75" s="368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</row>
    <row r="76" spans="1:42" ht="15.75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98"/>
      <c r="X76" s="398"/>
      <c r="Y76" s="398"/>
      <c r="Z76" s="398"/>
      <c r="AA76" s="398"/>
      <c r="AB76" s="398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</row>
    <row r="77" spans="29:42" ht="15.75"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</row>
    <row r="78" spans="29:42" ht="15.75"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</row>
    <row r="79" spans="29:42" ht="15.75"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</row>
    <row r="80" spans="29:42" ht="15.75"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</row>
    <row r="81" spans="29:42" ht="15.75"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</row>
    <row r="82" spans="29:42" ht="15.75"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</row>
    <row r="83" spans="29:42" ht="15.75"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</row>
    <row r="84" spans="29:42" ht="15.75"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</row>
    <row r="85" spans="29:42" ht="15.75"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</row>
    <row r="86" spans="29:42" ht="15.75"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</row>
    <row r="87" spans="29:42" ht="15.75"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</row>
    <row r="88" spans="29:42" ht="15.75"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</row>
    <row r="89" spans="29:42" ht="15.75"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</row>
    <row r="90" spans="29:42" ht="15.75"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</row>
    <row r="91" spans="29:42" ht="15.75"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</row>
    <row r="92" spans="29:42" ht="15.75"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</row>
    <row r="93" spans="29:42" ht="15.75"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</row>
    <row r="94" spans="29:42" ht="15.75"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</row>
    <row r="95" spans="29:42" ht="15.75">
      <c r="AC95" s="367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</row>
    <row r="96" spans="29:42" ht="15.75">
      <c r="AC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  <c r="AP96" s="367"/>
    </row>
    <row r="97" spans="29:42" ht="15.75"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</row>
    <row r="98" spans="29:42" ht="15.75"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</row>
    <row r="99" spans="29:42" ht="15.75">
      <c r="AC99" s="367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  <c r="AP99" s="367"/>
    </row>
    <row r="100" spans="29:42" ht="15.75"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</row>
    <row r="101" spans="29:42" ht="15.75"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</row>
    <row r="102" spans="29:42" ht="15.75"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</row>
    <row r="103" spans="29:42" ht="15.75"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</row>
    <row r="104" spans="29:42" ht="15.75"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</row>
  </sheetData>
  <sheetProtection/>
  <mergeCells count="31">
    <mergeCell ref="AC1:AE1"/>
    <mergeCell ref="AC2:AE3"/>
    <mergeCell ref="N3:P3"/>
    <mergeCell ref="K2:M2"/>
    <mergeCell ref="N2:P2"/>
    <mergeCell ref="W2:Y2"/>
    <mergeCell ref="W3:Y3"/>
    <mergeCell ref="K3:M3"/>
    <mergeCell ref="A1:AB1"/>
    <mergeCell ref="E3:G3"/>
    <mergeCell ref="N42:P42"/>
    <mergeCell ref="A41:A43"/>
    <mergeCell ref="H42:J42"/>
    <mergeCell ref="K41:M41"/>
    <mergeCell ref="K42:M42"/>
    <mergeCell ref="H41:J41"/>
    <mergeCell ref="N41:P41"/>
    <mergeCell ref="A2:A4"/>
    <mergeCell ref="A39:Y39"/>
    <mergeCell ref="H3:J3"/>
    <mergeCell ref="T2:V2"/>
    <mergeCell ref="T3:V3"/>
    <mergeCell ref="B2:D2"/>
    <mergeCell ref="E2:G2"/>
    <mergeCell ref="B3:D3"/>
    <mergeCell ref="Q2:S2"/>
    <mergeCell ref="Q3:S3"/>
    <mergeCell ref="Z2:AB2"/>
    <mergeCell ref="Z3:AB3"/>
    <mergeCell ref="H40:P40"/>
    <mergeCell ref="H2:J2"/>
  </mergeCells>
  <printOptions horizontalCentered="1"/>
  <pageMargins left="0.3937007874015748" right="0.1968503937007874" top="0.35433070866141736" bottom="0.15748031496062992" header="0.15748031496062992" footer="0.15748031496062992"/>
  <pageSetup horizontalDpi="600" verticalDpi="600" orientation="landscape" paperSize="9" scale="55" r:id="rId1"/>
  <headerFooter alignWithMargins="0">
    <oddFooter>&amp;L&amp;"Times New Roman CE,Obyčejné"&amp;8
Rozbor za rok 2007
</oddFooter>
  </headerFooter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="75" zoomScaleNormal="75" zoomScaleSheetLayoutView="75" zoomScalePageLayoutView="0" workbookViewId="0" topLeftCell="A19">
      <selection activeCell="I24" sqref="I24"/>
    </sheetView>
  </sheetViews>
  <sheetFormatPr defaultColWidth="9.00390625" defaultRowHeight="12.75"/>
  <cols>
    <col min="1" max="1" width="30.125" style="1" customWidth="1"/>
    <col min="2" max="18" width="9.25390625" style="1" customWidth="1"/>
    <col min="19" max="21" width="9.625" style="1" customWidth="1"/>
    <col min="22" max="22" width="9.375" style="1" customWidth="1"/>
    <col min="23" max="16384" width="9.125" style="1" customWidth="1"/>
  </cols>
  <sheetData>
    <row r="1" spans="1:22" ht="27" customHeight="1">
      <c r="A1" s="1141" t="s">
        <v>315</v>
      </c>
      <c r="B1" s="1141"/>
      <c r="C1" s="1141"/>
      <c r="D1" s="1141"/>
      <c r="E1" s="1142"/>
      <c r="F1" s="1142"/>
      <c r="G1" s="1142"/>
      <c r="H1" s="1142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39" t="s">
        <v>448</v>
      </c>
      <c r="V1" s="1140"/>
    </row>
    <row r="2" spans="1:21" s="62" customFormat="1" ht="12.75" customHeight="1">
      <c r="A2" s="1144" t="s">
        <v>94</v>
      </c>
      <c r="B2" s="1108" t="s">
        <v>56</v>
      </c>
      <c r="C2" s="1087"/>
      <c r="D2" s="1113"/>
      <c r="E2" s="1086" t="s">
        <v>4</v>
      </c>
      <c r="F2" s="1087"/>
      <c r="G2" s="1087"/>
      <c r="H2" s="1093"/>
      <c r="I2" s="1093"/>
      <c r="J2" s="1093"/>
      <c r="K2" s="196"/>
      <c r="L2" s="1150" t="s">
        <v>298</v>
      </c>
      <c r="M2" s="1151"/>
      <c r="N2" s="1151"/>
      <c r="O2" s="1152"/>
      <c r="P2" s="1117" t="s">
        <v>332</v>
      </c>
      <c r="Q2" s="1118"/>
      <c r="R2" s="1119"/>
      <c r="S2" s="1086" t="s">
        <v>4</v>
      </c>
      <c r="T2" s="1087"/>
      <c r="U2" s="1087"/>
    </row>
    <row r="3" spans="1:21" s="62" customFormat="1" ht="12.75" customHeight="1">
      <c r="A3" s="1144"/>
      <c r="B3" s="1111" t="s">
        <v>95</v>
      </c>
      <c r="C3" s="1087"/>
      <c r="D3" s="1113"/>
      <c r="E3" s="1088"/>
      <c r="F3" s="1087"/>
      <c r="G3" s="1087"/>
      <c r="H3" s="1093"/>
      <c r="I3" s="1093"/>
      <c r="J3" s="1093"/>
      <c r="K3" s="200"/>
      <c r="L3" s="1153"/>
      <c r="M3" s="1154"/>
      <c r="N3" s="1154"/>
      <c r="O3" s="1155"/>
      <c r="P3" s="1120"/>
      <c r="Q3" s="1121"/>
      <c r="R3" s="1122"/>
      <c r="S3" s="1088"/>
      <c r="T3" s="1087"/>
      <c r="U3" s="1087"/>
    </row>
    <row r="4" spans="1:21" s="62" customFormat="1" ht="12.75" customHeight="1">
      <c r="A4" s="1144"/>
      <c r="B4" s="113" t="s">
        <v>5</v>
      </c>
      <c r="C4" s="113" t="s">
        <v>6</v>
      </c>
      <c r="D4" s="112" t="s">
        <v>0</v>
      </c>
      <c r="E4" s="295" t="s">
        <v>5</v>
      </c>
      <c r="F4" s="113" t="s">
        <v>6</v>
      </c>
      <c r="G4" s="113" t="s">
        <v>0</v>
      </c>
      <c r="H4" s="200"/>
      <c r="I4" s="200"/>
      <c r="J4" s="200"/>
      <c r="L4" s="1156"/>
      <c r="M4" s="1157"/>
      <c r="N4" s="1157"/>
      <c r="O4" s="1158"/>
      <c r="P4" s="113" t="s">
        <v>5</v>
      </c>
      <c r="Q4" s="113" t="s">
        <v>6</v>
      </c>
      <c r="R4" s="112" t="s">
        <v>0</v>
      </c>
      <c r="S4" s="295" t="s">
        <v>5</v>
      </c>
      <c r="T4" s="113" t="s">
        <v>6</v>
      </c>
      <c r="U4" s="113" t="s">
        <v>0</v>
      </c>
    </row>
    <row r="5" spans="1:21" s="62" customFormat="1" ht="15.75" customHeight="1">
      <c r="A5" s="208" t="s">
        <v>7</v>
      </c>
      <c r="B5" s="133">
        <v>0</v>
      </c>
      <c r="C5" s="133">
        <v>0</v>
      </c>
      <c r="D5" s="133">
        <v>0</v>
      </c>
      <c r="E5" s="280">
        <f aca="true" t="shared" si="0" ref="E5:G6">SUM(B5)</f>
        <v>0</v>
      </c>
      <c r="F5" s="133">
        <f t="shared" si="0"/>
        <v>0</v>
      </c>
      <c r="G5" s="133">
        <f t="shared" si="0"/>
        <v>0</v>
      </c>
      <c r="H5" s="209"/>
      <c r="I5" s="209"/>
      <c r="J5" s="209"/>
      <c r="K5" s="209"/>
      <c r="L5" s="1125"/>
      <c r="M5" s="1126"/>
      <c r="N5" s="1126"/>
      <c r="O5" s="1127"/>
      <c r="P5" s="113"/>
      <c r="Q5" s="113"/>
      <c r="R5" s="112"/>
      <c r="S5" s="280"/>
      <c r="T5" s="133"/>
      <c r="U5" s="133"/>
    </row>
    <row r="6" spans="1:21" s="62" customFormat="1" ht="15.75" customHeight="1">
      <c r="A6" s="208" t="s">
        <v>16</v>
      </c>
      <c r="B6" s="133">
        <v>75</v>
      </c>
      <c r="C6" s="133">
        <v>75</v>
      </c>
      <c r="D6" s="133">
        <v>53.8</v>
      </c>
      <c r="E6" s="280">
        <f t="shared" si="0"/>
        <v>75</v>
      </c>
      <c r="F6" s="133">
        <f t="shared" si="0"/>
        <v>75</v>
      </c>
      <c r="G6" s="133">
        <f t="shared" si="0"/>
        <v>53.8</v>
      </c>
      <c r="H6" s="209"/>
      <c r="I6" s="209"/>
      <c r="J6" s="209"/>
      <c r="K6" s="209"/>
      <c r="L6" s="163" t="s">
        <v>269</v>
      </c>
      <c r="M6" s="325"/>
      <c r="N6" s="325"/>
      <c r="O6" s="325"/>
      <c r="P6" s="101">
        <v>8326</v>
      </c>
      <c r="Q6" s="101">
        <v>7176</v>
      </c>
      <c r="R6" s="220">
        <v>7078</v>
      </c>
      <c r="S6" s="281">
        <f>SUM(P6)</f>
        <v>8326</v>
      </c>
      <c r="T6" s="136">
        <f>SUM(Q6)</f>
        <v>7176</v>
      </c>
      <c r="U6" s="136">
        <f>SUM(R6)</f>
        <v>7078</v>
      </c>
    </row>
    <row r="7" spans="1:21" s="62" customFormat="1" ht="15.75" customHeight="1" thickBot="1">
      <c r="A7" s="210">
        <v>513</v>
      </c>
      <c r="B7" s="137">
        <f>SUM(B5,B6)</f>
        <v>75</v>
      </c>
      <c r="C7" s="137">
        <f>SUM(C5,C6)</f>
        <v>75</v>
      </c>
      <c r="D7" s="293">
        <f>SUM(D5:D6)</f>
        <v>53.8</v>
      </c>
      <c r="E7" s="281">
        <f>SUM(E5,E6)</f>
        <v>75</v>
      </c>
      <c r="F7" s="136">
        <f>SUM(F5,F6)</f>
        <v>75</v>
      </c>
      <c r="G7" s="136">
        <f>SUM(G5,G6)</f>
        <v>53.8</v>
      </c>
      <c r="H7" s="211"/>
      <c r="I7" s="211"/>
      <c r="J7" s="211"/>
      <c r="K7" s="211"/>
      <c r="L7" s="1128">
        <v>516</v>
      </c>
      <c r="M7" s="1129"/>
      <c r="N7" s="1129"/>
      <c r="O7" s="1130"/>
      <c r="P7" s="224">
        <f aca="true" t="shared" si="1" ref="P7:R8">P6</f>
        <v>8326</v>
      </c>
      <c r="Q7" s="224">
        <f t="shared" si="1"/>
        <v>7176</v>
      </c>
      <c r="R7" s="223">
        <f t="shared" si="1"/>
        <v>7078</v>
      </c>
      <c r="S7" s="280">
        <f>SUM(S6)</f>
        <v>8326</v>
      </c>
      <c r="T7" s="133">
        <f>SUM(T6)</f>
        <v>7176</v>
      </c>
      <c r="U7" s="133">
        <f>SUM(U6)</f>
        <v>7078</v>
      </c>
    </row>
    <row r="8" spans="1:21" s="62" customFormat="1" ht="15.75" customHeight="1">
      <c r="A8" s="151" t="s">
        <v>8</v>
      </c>
      <c r="B8" s="133">
        <v>90</v>
      </c>
      <c r="C8" s="133">
        <v>90</v>
      </c>
      <c r="D8" s="133">
        <v>15.3</v>
      </c>
      <c r="E8" s="280">
        <f>SUM(B8)</f>
        <v>90</v>
      </c>
      <c r="F8" s="133">
        <f>SUM(C8)</f>
        <v>90</v>
      </c>
      <c r="G8" s="133">
        <f>SUM(D8)</f>
        <v>15.3</v>
      </c>
      <c r="H8" s="209"/>
      <c r="I8" s="209"/>
      <c r="J8" s="209"/>
      <c r="K8" s="209"/>
      <c r="L8" s="1131" t="s">
        <v>17</v>
      </c>
      <c r="M8" s="1095"/>
      <c r="N8" s="1095"/>
      <c r="O8" s="1095"/>
      <c r="P8" s="1149">
        <f t="shared" si="1"/>
        <v>8326</v>
      </c>
      <c r="Q8" s="1123">
        <f t="shared" si="1"/>
        <v>7176</v>
      </c>
      <c r="R8" s="1147">
        <f t="shared" si="1"/>
        <v>7078</v>
      </c>
      <c r="S8" s="1145">
        <f>S7</f>
        <v>8326</v>
      </c>
      <c r="T8" s="1123">
        <f>T7</f>
        <v>7176</v>
      </c>
      <c r="U8" s="1123">
        <f>U7</f>
        <v>7078</v>
      </c>
    </row>
    <row r="9" spans="1:21" s="62" customFormat="1" ht="15.75" customHeight="1">
      <c r="A9" s="210">
        <v>516</v>
      </c>
      <c r="B9" s="137">
        <f aca="true" t="shared" si="2" ref="B9:G9">SUM(B8)</f>
        <v>90</v>
      </c>
      <c r="C9" s="137">
        <f t="shared" si="2"/>
        <v>90</v>
      </c>
      <c r="D9" s="293">
        <f t="shared" si="2"/>
        <v>15.3</v>
      </c>
      <c r="E9" s="281">
        <f t="shared" si="2"/>
        <v>90</v>
      </c>
      <c r="F9" s="136">
        <f t="shared" si="2"/>
        <v>90</v>
      </c>
      <c r="G9" s="136">
        <f t="shared" si="2"/>
        <v>15.3</v>
      </c>
      <c r="H9" s="211"/>
      <c r="I9" s="211"/>
      <c r="J9" s="211"/>
      <c r="K9" s="211"/>
      <c r="L9" s="1103"/>
      <c r="M9" s="1103"/>
      <c r="N9" s="1103"/>
      <c r="O9" s="1103"/>
      <c r="P9" s="1103"/>
      <c r="Q9" s="1124"/>
      <c r="R9" s="1148"/>
      <c r="S9" s="1146"/>
      <c r="T9" s="1124"/>
      <c r="U9" s="1124"/>
    </row>
    <row r="10" spans="1:21" s="62" customFormat="1" ht="15.75" customHeight="1">
      <c r="A10" s="151" t="s">
        <v>86</v>
      </c>
      <c r="B10" s="133">
        <v>20</v>
      </c>
      <c r="C10" s="133">
        <v>20</v>
      </c>
      <c r="D10" s="133">
        <v>1.8</v>
      </c>
      <c r="E10" s="280">
        <f>SUM(B10)</f>
        <v>20</v>
      </c>
      <c r="F10" s="133">
        <f>SUM(C10)</f>
        <v>20</v>
      </c>
      <c r="G10" s="133">
        <f>SUM(D10)</f>
        <v>1.8</v>
      </c>
      <c r="H10" s="209"/>
      <c r="I10" s="209"/>
      <c r="J10" s="209"/>
      <c r="K10" s="209"/>
      <c r="L10" s="209"/>
      <c r="M10" s="209"/>
      <c r="U10" s="111"/>
    </row>
    <row r="11" spans="1:21" s="62" customFormat="1" ht="15.75" customHeight="1">
      <c r="A11" s="210">
        <v>517</v>
      </c>
      <c r="B11" s="137">
        <f aca="true" t="shared" si="3" ref="B11:G11">SUM(B10)</f>
        <v>20</v>
      </c>
      <c r="C11" s="137">
        <f t="shared" si="3"/>
        <v>20</v>
      </c>
      <c r="D11" s="293">
        <f t="shared" si="3"/>
        <v>1.8</v>
      </c>
      <c r="E11" s="281">
        <f t="shared" si="3"/>
        <v>20</v>
      </c>
      <c r="F11" s="136">
        <f t="shared" si="3"/>
        <v>20</v>
      </c>
      <c r="G11" s="136">
        <f t="shared" si="3"/>
        <v>1.8</v>
      </c>
      <c r="H11" s="211"/>
      <c r="I11" s="211"/>
      <c r="J11" s="1112" t="s">
        <v>96</v>
      </c>
      <c r="K11" s="1103"/>
      <c r="L11" s="1103"/>
      <c r="M11" s="1108" t="s">
        <v>53</v>
      </c>
      <c r="N11" s="1087"/>
      <c r="O11" s="1087"/>
      <c r="P11" s="1083" t="s">
        <v>254</v>
      </c>
      <c r="Q11" s="1109"/>
      <c r="R11" s="1110"/>
      <c r="S11" s="1086" t="s">
        <v>4</v>
      </c>
      <c r="T11" s="1087"/>
      <c r="U11" s="1087"/>
    </row>
    <row r="12" spans="1:21" s="62" customFormat="1" ht="15.75" customHeight="1">
      <c r="A12" s="151" t="s">
        <v>92</v>
      </c>
      <c r="B12" s="133">
        <v>150</v>
      </c>
      <c r="C12" s="133">
        <v>150</v>
      </c>
      <c r="D12" s="133">
        <v>150</v>
      </c>
      <c r="E12" s="280">
        <f>SUM(B12)</f>
        <v>150</v>
      </c>
      <c r="F12" s="133">
        <f>SUM(C12)</f>
        <v>150</v>
      </c>
      <c r="G12" s="133">
        <f>SUM(D12)</f>
        <v>150</v>
      </c>
      <c r="H12" s="209"/>
      <c r="I12" s="209"/>
      <c r="J12" s="1103"/>
      <c r="K12" s="1103"/>
      <c r="L12" s="1103"/>
      <c r="M12" s="1111" t="s">
        <v>69</v>
      </c>
      <c r="N12" s="1087"/>
      <c r="O12" s="1087"/>
      <c r="P12" s="1083" t="s">
        <v>145</v>
      </c>
      <c r="Q12" s="1109"/>
      <c r="R12" s="1110"/>
      <c r="S12" s="1088"/>
      <c r="T12" s="1087"/>
      <c r="U12" s="1087"/>
    </row>
    <row r="13" spans="1:21" s="62" customFormat="1" ht="15.75" customHeight="1">
      <c r="A13" s="210">
        <v>519</v>
      </c>
      <c r="B13" s="136">
        <f aca="true" t="shared" si="4" ref="B13:G13">SUM(B12)</f>
        <v>150</v>
      </c>
      <c r="C13" s="136">
        <f t="shared" si="4"/>
        <v>150</v>
      </c>
      <c r="D13" s="279">
        <f t="shared" si="4"/>
        <v>150</v>
      </c>
      <c r="E13" s="281">
        <f t="shared" si="4"/>
        <v>150</v>
      </c>
      <c r="F13" s="136">
        <f t="shared" si="4"/>
        <v>150</v>
      </c>
      <c r="G13" s="136">
        <f t="shared" si="4"/>
        <v>150</v>
      </c>
      <c r="H13" s="211"/>
      <c r="I13" s="211"/>
      <c r="J13" s="1103"/>
      <c r="K13" s="1103"/>
      <c r="L13" s="1103"/>
      <c r="M13" s="113" t="s">
        <v>5</v>
      </c>
      <c r="N13" s="113" t="s">
        <v>6</v>
      </c>
      <c r="O13" s="113" t="s">
        <v>0</v>
      </c>
      <c r="P13" s="113" t="s">
        <v>5</v>
      </c>
      <c r="Q13" s="113" t="s">
        <v>6</v>
      </c>
      <c r="R13" s="112" t="s">
        <v>0</v>
      </c>
      <c r="S13" s="295" t="s">
        <v>5</v>
      </c>
      <c r="T13" s="113" t="s">
        <v>6</v>
      </c>
      <c r="U13" s="113" t="s">
        <v>0</v>
      </c>
    </row>
    <row r="14" spans="1:21" s="62" customFormat="1" ht="15.75" customHeight="1">
      <c r="A14" s="151" t="s">
        <v>176</v>
      </c>
      <c r="B14" s="133">
        <v>5</v>
      </c>
      <c r="C14" s="133">
        <v>5</v>
      </c>
      <c r="D14" s="133">
        <v>5</v>
      </c>
      <c r="E14" s="280">
        <f>SUM(B14)</f>
        <v>5</v>
      </c>
      <c r="F14" s="133">
        <f>SUM(C14)</f>
        <v>5</v>
      </c>
      <c r="G14" s="133">
        <f>SUM(D14)</f>
        <v>5</v>
      </c>
      <c r="H14" s="209"/>
      <c r="I14" s="209"/>
      <c r="J14" s="1087" t="s">
        <v>8</v>
      </c>
      <c r="K14" s="1103"/>
      <c r="L14" s="1103"/>
      <c r="M14" s="133">
        <v>0</v>
      </c>
      <c r="N14" s="133">
        <v>0</v>
      </c>
      <c r="O14" s="133">
        <v>0</v>
      </c>
      <c r="P14" s="133">
        <v>0</v>
      </c>
      <c r="Q14" s="133">
        <v>4880.1</v>
      </c>
      <c r="R14" s="133">
        <v>4867.9</v>
      </c>
      <c r="S14" s="280">
        <f>SUM(M14,P14)</f>
        <v>0</v>
      </c>
      <c r="T14" s="133">
        <f>SUM(N14,Q14)</f>
        <v>4880.1</v>
      </c>
      <c r="U14" s="133">
        <f>SUM(O14,R14)</f>
        <v>4867.9</v>
      </c>
    </row>
    <row r="15" spans="1:21" s="62" customFormat="1" ht="15.75" customHeight="1" thickBot="1">
      <c r="A15" s="212">
        <v>549</v>
      </c>
      <c r="B15" s="213">
        <f aca="true" t="shared" si="5" ref="B15:G15">SUM(B14)</f>
        <v>5</v>
      </c>
      <c r="C15" s="213">
        <f t="shared" si="5"/>
        <v>5</v>
      </c>
      <c r="D15" s="294">
        <f t="shared" si="5"/>
        <v>5</v>
      </c>
      <c r="E15" s="296">
        <f t="shared" si="5"/>
        <v>5</v>
      </c>
      <c r="F15" s="213">
        <f t="shared" si="5"/>
        <v>5</v>
      </c>
      <c r="G15" s="213">
        <f t="shared" si="5"/>
        <v>5</v>
      </c>
      <c r="H15" s="211"/>
      <c r="I15" s="211"/>
      <c r="J15" s="1104">
        <v>516</v>
      </c>
      <c r="K15" s="1103"/>
      <c r="L15" s="1103"/>
      <c r="M15" s="136">
        <f aca="true" t="shared" si="6" ref="M15:U15">SUM(M14)</f>
        <v>0</v>
      </c>
      <c r="N15" s="136">
        <f t="shared" si="6"/>
        <v>0</v>
      </c>
      <c r="O15" s="136">
        <f t="shared" si="6"/>
        <v>0</v>
      </c>
      <c r="P15" s="136">
        <f t="shared" si="6"/>
        <v>0</v>
      </c>
      <c r="Q15" s="136">
        <f t="shared" si="6"/>
        <v>4880.1</v>
      </c>
      <c r="R15" s="279">
        <f t="shared" si="6"/>
        <v>4867.9</v>
      </c>
      <c r="S15" s="281">
        <f t="shared" si="6"/>
        <v>0</v>
      </c>
      <c r="T15" s="136">
        <f t="shared" si="6"/>
        <v>4880.1</v>
      </c>
      <c r="U15" s="136">
        <f t="shared" si="6"/>
        <v>4867.9</v>
      </c>
    </row>
    <row r="16" spans="1:21" s="62" customFormat="1" ht="18" customHeight="1">
      <c r="A16" s="1096" t="s">
        <v>21</v>
      </c>
      <c r="B16" s="1098">
        <f aca="true" t="shared" si="7" ref="B16:G16">SUM(B7,B9,B11,B13,B15)</f>
        <v>340</v>
      </c>
      <c r="C16" s="1098">
        <f t="shared" si="7"/>
        <v>340</v>
      </c>
      <c r="D16" s="1099">
        <f t="shared" si="7"/>
        <v>225.89999999999998</v>
      </c>
      <c r="E16" s="1101">
        <f t="shared" si="7"/>
        <v>340</v>
      </c>
      <c r="F16" s="1098">
        <f t="shared" si="7"/>
        <v>340</v>
      </c>
      <c r="G16" s="1098">
        <f t="shared" si="7"/>
        <v>225.89999999999998</v>
      </c>
      <c r="H16" s="211"/>
      <c r="I16" s="211"/>
      <c r="J16" s="1105" t="s">
        <v>91</v>
      </c>
      <c r="K16" s="1103"/>
      <c r="L16" s="1103"/>
      <c r="M16" s="133">
        <v>2600</v>
      </c>
      <c r="N16" s="133">
        <v>3411.7</v>
      </c>
      <c r="O16" s="133">
        <v>3307.8</v>
      </c>
      <c r="P16" s="133">
        <v>40000</v>
      </c>
      <c r="Q16" s="133">
        <v>35810.1</v>
      </c>
      <c r="R16" s="133">
        <v>32512.1</v>
      </c>
      <c r="S16" s="280">
        <f>SUM(M16,P16)</f>
        <v>42600</v>
      </c>
      <c r="T16" s="133">
        <f>SUM(N16,Q16)</f>
        <v>39221.799999999996</v>
      </c>
      <c r="U16" s="133">
        <f>SUM(O16,R16)</f>
        <v>35819.9</v>
      </c>
    </row>
    <row r="17" spans="1:21" s="62" customFormat="1" ht="17.25" customHeight="1" thickBot="1">
      <c r="A17" s="1097"/>
      <c r="B17" s="1097"/>
      <c r="C17" s="1097"/>
      <c r="D17" s="1100"/>
      <c r="E17" s="1102"/>
      <c r="F17" s="1097"/>
      <c r="G17" s="1097"/>
      <c r="H17" s="197"/>
      <c r="I17" s="197"/>
      <c r="J17" s="1106">
        <v>612</v>
      </c>
      <c r="K17" s="1107"/>
      <c r="L17" s="1107"/>
      <c r="M17" s="216">
        <f>SUM(M16)</f>
        <v>2600</v>
      </c>
      <c r="N17" s="216">
        <f>SUM(N16)</f>
        <v>3411.7</v>
      </c>
      <c r="O17" s="216">
        <v>3307.8</v>
      </c>
      <c r="P17" s="216">
        <f aca="true" t="shared" si="8" ref="P17:U17">SUM(P16)</f>
        <v>40000</v>
      </c>
      <c r="Q17" s="216">
        <f t="shared" si="8"/>
        <v>35810.1</v>
      </c>
      <c r="R17" s="297">
        <f t="shared" si="8"/>
        <v>32512.1</v>
      </c>
      <c r="S17" s="296">
        <f t="shared" si="8"/>
        <v>42600</v>
      </c>
      <c r="T17" s="213">
        <f t="shared" si="8"/>
        <v>39221.799999999996</v>
      </c>
      <c r="U17" s="213">
        <f t="shared" si="8"/>
        <v>35819.9</v>
      </c>
    </row>
    <row r="18" spans="1:21" s="62" customFormat="1" ht="21.75" customHeight="1">
      <c r="A18" s="843"/>
      <c r="B18" s="424"/>
      <c r="C18" s="427"/>
      <c r="D18" s="427"/>
      <c r="E18" s="200"/>
      <c r="F18" s="427"/>
      <c r="G18" s="427"/>
      <c r="H18" s="844"/>
      <c r="I18" s="847"/>
      <c r="J18" s="1094" t="s">
        <v>21</v>
      </c>
      <c r="K18" s="1095"/>
      <c r="L18" s="1095"/>
      <c r="M18" s="215">
        <f aca="true" t="shared" si="9" ref="M18:U18">SUM(M15,M17)</f>
        <v>2600</v>
      </c>
      <c r="N18" s="215">
        <f t="shared" si="9"/>
        <v>3411.7</v>
      </c>
      <c r="O18" s="215">
        <f t="shared" si="9"/>
        <v>3307.8</v>
      </c>
      <c r="P18" s="215">
        <f t="shared" si="9"/>
        <v>40000</v>
      </c>
      <c r="Q18" s="215">
        <f t="shared" si="9"/>
        <v>40690.2</v>
      </c>
      <c r="R18" s="804">
        <f t="shared" si="9"/>
        <v>37380</v>
      </c>
      <c r="S18" s="803">
        <f t="shared" si="9"/>
        <v>42600</v>
      </c>
      <c r="T18" s="215">
        <f t="shared" si="9"/>
        <v>44101.899999999994</v>
      </c>
      <c r="U18" s="215">
        <f t="shared" si="9"/>
        <v>40687.8</v>
      </c>
    </row>
    <row r="19" spans="1:13" s="62" customFormat="1" ht="12.75" customHeight="1">
      <c r="A19" s="1080" t="s">
        <v>456</v>
      </c>
      <c r="B19" s="1090" t="s">
        <v>327</v>
      </c>
      <c r="C19" s="1084"/>
      <c r="D19" s="1085"/>
      <c r="E19" s="1086" t="s">
        <v>4</v>
      </c>
      <c r="F19" s="1087"/>
      <c r="G19" s="1087"/>
      <c r="H19" s="847"/>
      <c r="I19" s="847"/>
      <c r="J19" s="847"/>
      <c r="K19" s="196"/>
      <c r="L19" s="196"/>
      <c r="M19" s="196"/>
    </row>
    <row r="20" spans="1:13" s="62" customFormat="1" ht="12.75" customHeight="1">
      <c r="A20" s="1081"/>
      <c r="B20" s="1083" t="s">
        <v>329</v>
      </c>
      <c r="C20" s="1084"/>
      <c r="D20" s="1085"/>
      <c r="E20" s="1088"/>
      <c r="F20" s="1087"/>
      <c r="G20" s="1087"/>
      <c r="H20" s="844"/>
      <c r="I20" s="844"/>
      <c r="J20" s="844"/>
      <c r="K20" s="200"/>
      <c r="L20" s="200"/>
      <c r="M20" s="200"/>
    </row>
    <row r="21" spans="1:17" s="62" customFormat="1" ht="12.75" customHeight="1">
      <c r="A21" s="1082"/>
      <c r="B21" s="113" t="s">
        <v>5</v>
      </c>
      <c r="C21" s="113" t="s">
        <v>6</v>
      </c>
      <c r="D21" s="790" t="s">
        <v>0</v>
      </c>
      <c r="E21" s="780" t="s">
        <v>5</v>
      </c>
      <c r="F21" s="113" t="s">
        <v>6</v>
      </c>
      <c r="G21" s="113" t="s">
        <v>0</v>
      </c>
      <c r="H21" s="845"/>
      <c r="I21" s="845"/>
      <c r="J21" s="845"/>
      <c r="K21" s="1089"/>
      <c r="L21" s="1091"/>
      <c r="M21" s="1092"/>
      <c r="N21" s="1092"/>
      <c r="O21" s="1093"/>
      <c r="P21" s="1092"/>
      <c r="Q21" s="1092"/>
    </row>
    <row r="22" spans="1:17" s="62" customFormat="1" ht="18.75" customHeight="1">
      <c r="A22" s="208" t="s">
        <v>241</v>
      </c>
      <c r="B22" s="133">
        <v>0</v>
      </c>
      <c r="C22" s="133">
        <v>195</v>
      </c>
      <c r="D22" s="808">
        <v>191.1</v>
      </c>
      <c r="E22" s="807">
        <f>B22</f>
        <v>0</v>
      </c>
      <c r="F22" s="133">
        <f>C22</f>
        <v>195</v>
      </c>
      <c r="G22" s="133">
        <f>D22</f>
        <v>191.1</v>
      </c>
      <c r="H22" s="846"/>
      <c r="I22" s="846"/>
      <c r="J22" s="846"/>
      <c r="K22" s="1089"/>
      <c r="L22" s="1093"/>
      <c r="M22" s="1092"/>
      <c r="N22" s="1092"/>
      <c r="O22" s="1093"/>
      <c r="P22" s="1092"/>
      <c r="Q22" s="1092"/>
    </row>
    <row r="23" spans="1:17" s="62" customFormat="1" ht="18" customHeight="1" thickBot="1">
      <c r="A23" s="848">
        <v>502</v>
      </c>
      <c r="B23" s="832">
        <f aca="true" t="shared" si="10" ref="B23:G23">SUM(B22)</f>
        <v>0</v>
      </c>
      <c r="C23" s="832">
        <f t="shared" si="10"/>
        <v>195</v>
      </c>
      <c r="D23" s="853">
        <f t="shared" si="10"/>
        <v>191.1</v>
      </c>
      <c r="E23" s="852">
        <f t="shared" si="10"/>
        <v>0</v>
      </c>
      <c r="F23" s="832">
        <f t="shared" si="10"/>
        <v>195</v>
      </c>
      <c r="G23" s="832">
        <f t="shared" si="10"/>
        <v>191.1</v>
      </c>
      <c r="H23" s="846"/>
      <c r="I23" s="846"/>
      <c r="J23" s="846"/>
      <c r="K23" s="1089"/>
      <c r="L23" s="200"/>
      <c r="M23" s="200"/>
      <c r="N23" s="200"/>
      <c r="O23" s="200"/>
      <c r="P23" s="200"/>
      <c r="Q23" s="200"/>
    </row>
    <row r="24" spans="1:17" s="62" customFormat="1" ht="26.25" customHeight="1">
      <c r="A24" s="849" t="s">
        <v>21</v>
      </c>
      <c r="B24" s="725">
        <f aca="true" t="shared" si="11" ref="B24:G24">B23</f>
        <v>0</v>
      </c>
      <c r="C24" s="725">
        <f t="shared" si="11"/>
        <v>195</v>
      </c>
      <c r="D24" s="804">
        <f t="shared" si="11"/>
        <v>191.1</v>
      </c>
      <c r="E24" s="838">
        <f t="shared" si="11"/>
        <v>0</v>
      </c>
      <c r="F24" s="725">
        <f t="shared" si="11"/>
        <v>195</v>
      </c>
      <c r="G24" s="725">
        <f t="shared" si="11"/>
        <v>191.1</v>
      </c>
      <c r="H24" s="846"/>
      <c r="I24" s="846"/>
      <c r="J24" s="846"/>
      <c r="K24" s="196"/>
      <c r="L24" s="209"/>
      <c r="M24" s="209"/>
      <c r="N24" s="209"/>
      <c r="O24" s="209"/>
      <c r="P24" s="209"/>
      <c r="Q24" s="209"/>
    </row>
    <row r="25" spans="1:17" s="62" customFormat="1" ht="13.5" customHeight="1">
      <c r="A25" s="850"/>
      <c r="B25" s="846"/>
      <c r="C25" s="846"/>
      <c r="D25" s="846"/>
      <c r="E25" s="846"/>
      <c r="F25" s="846"/>
      <c r="G25" s="846"/>
      <c r="H25" s="846"/>
      <c r="I25" s="846"/>
      <c r="J25" s="846"/>
      <c r="K25" s="851"/>
      <c r="L25" s="211"/>
      <c r="M25" s="211"/>
      <c r="N25" s="211"/>
      <c r="O25" s="211"/>
      <c r="P25" s="211"/>
      <c r="Q25" s="211"/>
    </row>
    <row r="26" spans="1:22" s="62" customFormat="1" ht="12.75" customHeight="1">
      <c r="A26" s="1112" t="s">
        <v>273</v>
      </c>
      <c r="B26" s="1133" t="s">
        <v>332</v>
      </c>
      <c r="C26" s="1134"/>
      <c r="D26" s="1135"/>
      <c r="E26" s="857" t="s">
        <v>51</v>
      </c>
      <c r="F26" s="869"/>
      <c r="G26" s="944"/>
      <c r="H26" s="1090" t="s">
        <v>53</v>
      </c>
      <c r="I26" s="1115"/>
      <c r="J26" s="1116"/>
      <c r="K26" s="1108" t="s">
        <v>56</v>
      </c>
      <c r="L26" s="1087"/>
      <c r="M26" s="1087"/>
      <c r="N26" s="1090" t="s">
        <v>54</v>
      </c>
      <c r="O26" s="1115"/>
      <c r="P26" s="1116"/>
      <c r="Q26" s="1108" t="s">
        <v>144</v>
      </c>
      <c r="R26" s="1087"/>
      <c r="S26" s="1114"/>
      <c r="T26" s="1086" t="s">
        <v>4</v>
      </c>
      <c r="U26" s="1087"/>
      <c r="V26" s="1087"/>
    </row>
    <row r="27" spans="1:22" s="62" customFormat="1" ht="12.75" customHeight="1">
      <c r="A27" s="1112"/>
      <c r="B27" s="1136" t="s">
        <v>333</v>
      </c>
      <c r="C27" s="1137"/>
      <c r="D27" s="1138"/>
      <c r="E27" s="861" t="s">
        <v>225</v>
      </c>
      <c r="F27" s="942"/>
      <c r="G27" s="943"/>
      <c r="H27" s="1083" t="s">
        <v>69</v>
      </c>
      <c r="I27" s="1109"/>
      <c r="J27" s="1132"/>
      <c r="K27" s="1111" t="s">
        <v>225</v>
      </c>
      <c r="L27" s="1087"/>
      <c r="M27" s="1087"/>
      <c r="N27" s="1111" t="s">
        <v>345</v>
      </c>
      <c r="O27" s="1111"/>
      <c r="P27" s="1111"/>
      <c r="Q27" s="1111" t="s">
        <v>346</v>
      </c>
      <c r="R27" s="1111"/>
      <c r="S27" s="1111"/>
      <c r="T27" s="1088"/>
      <c r="U27" s="1087"/>
      <c r="V27" s="1087"/>
    </row>
    <row r="28" spans="1:22" s="62" customFormat="1" ht="12.75" customHeight="1">
      <c r="A28" s="1112"/>
      <c r="B28" s="113" t="s">
        <v>5</v>
      </c>
      <c r="C28" s="113" t="s">
        <v>6</v>
      </c>
      <c r="D28" s="113" t="s">
        <v>0</v>
      </c>
      <c r="E28" s="113" t="s">
        <v>5</v>
      </c>
      <c r="F28" s="113" t="s">
        <v>6</v>
      </c>
      <c r="G28" s="113" t="s">
        <v>0</v>
      </c>
      <c r="H28" s="113" t="s">
        <v>5</v>
      </c>
      <c r="I28" s="113" t="s">
        <v>6</v>
      </c>
      <c r="J28" s="113" t="s">
        <v>0</v>
      </c>
      <c r="K28" s="113" t="s">
        <v>5</v>
      </c>
      <c r="L28" s="113" t="s">
        <v>6</v>
      </c>
      <c r="M28" s="113" t="s">
        <v>0</v>
      </c>
      <c r="N28" s="113" t="s">
        <v>5</v>
      </c>
      <c r="O28" s="113" t="s">
        <v>6</v>
      </c>
      <c r="P28" s="113" t="s">
        <v>0</v>
      </c>
      <c r="Q28" s="113" t="s">
        <v>5</v>
      </c>
      <c r="R28" s="113" t="s">
        <v>6</v>
      </c>
      <c r="S28" s="112" t="s">
        <v>0</v>
      </c>
      <c r="T28" s="295" t="s">
        <v>5</v>
      </c>
      <c r="U28" s="113" t="s">
        <v>6</v>
      </c>
      <c r="V28" s="113" t="s">
        <v>0</v>
      </c>
    </row>
    <row r="29" spans="1:22" s="62" customFormat="1" ht="12.75" customHeight="1">
      <c r="A29" s="208" t="s">
        <v>342</v>
      </c>
      <c r="B29" s="133">
        <v>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107.1</v>
      </c>
      <c r="M29" s="133">
        <v>107.1</v>
      </c>
      <c r="N29" s="133">
        <v>0</v>
      </c>
      <c r="O29" s="133">
        <v>0</v>
      </c>
      <c r="P29" s="133">
        <v>0</v>
      </c>
      <c r="Q29" s="133">
        <v>0</v>
      </c>
      <c r="R29" s="133">
        <v>40</v>
      </c>
      <c r="S29" s="139">
        <v>0</v>
      </c>
      <c r="T29" s="280">
        <f>SUM(E29,H29,K29,N29,Q29+B29)</f>
        <v>0</v>
      </c>
      <c r="U29" s="133">
        <f>SUM(F29,I29,L29,O29,R29+C29)</f>
        <v>147.1</v>
      </c>
      <c r="V29" s="133">
        <f>SUM(G29,J29,M29,P29,S29+D29)</f>
        <v>107.1</v>
      </c>
    </row>
    <row r="30" spans="1:22" s="62" customFormat="1" ht="15.75" customHeight="1">
      <c r="A30" s="208" t="s">
        <v>98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40</v>
      </c>
      <c r="L30" s="133">
        <v>40</v>
      </c>
      <c r="M30" s="133">
        <v>12.5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9">
        <v>0</v>
      </c>
      <c r="T30" s="280">
        <f aca="true" t="shared" si="12" ref="T30:V34">SUM(E30,H30,K30,N30,Q30+B30)</f>
        <v>40</v>
      </c>
      <c r="U30" s="133">
        <f t="shared" si="12"/>
        <v>40</v>
      </c>
      <c r="V30" s="133">
        <f t="shared" si="12"/>
        <v>12.5</v>
      </c>
    </row>
    <row r="31" spans="1:22" s="62" customFormat="1" ht="15.75" customHeight="1">
      <c r="A31" s="210">
        <v>513</v>
      </c>
      <c r="B31" s="136">
        <f>SUM(B29:B30)</f>
        <v>0</v>
      </c>
      <c r="C31" s="136">
        <f>SUM(C29:C30)</f>
        <v>0</v>
      </c>
      <c r="D31" s="136">
        <f>SUM(D29:D30)</f>
        <v>0</v>
      </c>
      <c r="E31" s="136">
        <f aca="true" t="shared" si="13" ref="E31:V31">SUM(E29,E30)</f>
        <v>0</v>
      </c>
      <c r="F31" s="136">
        <f t="shared" si="13"/>
        <v>0</v>
      </c>
      <c r="G31" s="136">
        <f t="shared" si="13"/>
        <v>0</v>
      </c>
      <c r="H31" s="136">
        <f t="shared" si="13"/>
        <v>0</v>
      </c>
      <c r="I31" s="136">
        <f t="shared" si="13"/>
        <v>0</v>
      </c>
      <c r="J31" s="136">
        <f t="shared" si="13"/>
        <v>0</v>
      </c>
      <c r="K31" s="136">
        <f t="shared" si="13"/>
        <v>40</v>
      </c>
      <c r="L31" s="136">
        <f t="shared" si="13"/>
        <v>147.1</v>
      </c>
      <c r="M31" s="136">
        <f t="shared" si="13"/>
        <v>119.6</v>
      </c>
      <c r="N31" s="136">
        <f t="shared" si="13"/>
        <v>0</v>
      </c>
      <c r="O31" s="136">
        <f t="shared" si="13"/>
        <v>0</v>
      </c>
      <c r="P31" s="136">
        <f t="shared" si="13"/>
        <v>0</v>
      </c>
      <c r="Q31" s="136">
        <f t="shared" si="13"/>
        <v>0</v>
      </c>
      <c r="R31" s="136">
        <f t="shared" si="13"/>
        <v>40</v>
      </c>
      <c r="S31" s="279">
        <f t="shared" si="13"/>
        <v>0</v>
      </c>
      <c r="T31" s="281">
        <f t="shared" si="13"/>
        <v>40</v>
      </c>
      <c r="U31" s="136">
        <f t="shared" si="13"/>
        <v>187.1</v>
      </c>
      <c r="V31" s="136">
        <f t="shared" si="13"/>
        <v>119.6</v>
      </c>
    </row>
    <row r="32" spans="1:22" s="62" customFormat="1" ht="15.75" customHeight="1">
      <c r="A32" s="151" t="s">
        <v>226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100</v>
      </c>
      <c r="M32" s="133">
        <v>82.1</v>
      </c>
      <c r="N32" s="133">
        <v>0</v>
      </c>
      <c r="O32" s="133"/>
      <c r="P32" s="133"/>
      <c r="Q32" s="133">
        <v>0</v>
      </c>
      <c r="R32" s="133">
        <v>300</v>
      </c>
      <c r="S32" s="139">
        <v>300</v>
      </c>
      <c r="T32" s="280">
        <f t="shared" si="12"/>
        <v>0</v>
      </c>
      <c r="U32" s="133">
        <f t="shared" si="12"/>
        <v>400</v>
      </c>
      <c r="V32" s="133">
        <f t="shared" si="12"/>
        <v>382.1</v>
      </c>
    </row>
    <row r="33" spans="1:22" s="62" customFormat="1" ht="15.75" customHeight="1">
      <c r="A33" s="151" t="s">
        <v>336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9">
        <v>0</v>
      </c>
      <c r="T33" s="280">
        <f t="shared" si="12"/>
        <v>0</v>
      </c>
      <c r="U33" s="133">
        <f t="shared" si="12"/>
        <v>0</v>
      </c>
      <c r="V33" s="133">
        <f t="shared" si="12"/>
        <v>0</v>
      </c>
    </row>
    <row r="34" spans="1:22" s="62" customFormat="1" ht="15.75" customHeight="1">
      <c r="A34" s="151" t="s">
        <v>8</v>
      </c>
      <c r="B34" s="133">
        <v>0</v>
      </c>
      <c r="C34" s="133">
        <v>0</v>
      </c>
      <c r="D34" s="133">
        <v>0</v>
      </c>
      <c r="E34" s="133">
        <v>0</v>
      </c>
      <c r="F34" s="133">
        <v>304</v>
      </c>
      <c r="G34" s="133">
        <v>4</v>
      </c>
      <c r="H34" s="133">
        <v>0</v>
      </c>
      <c r="I34" s="133">
        <v>0</v>
      </c>
      <c r="J34" s="133">
        <v>0</v>
      </c>
      <c r="K34" s="133">
        <v>5880</v>
      </c>
      <c r="L34" s="133">
        <v>6513.9</v>
      </c>
      <c r="M34" s="133">
        <v>6513.8</v>
      </c>
      <c r="N34" s="133">
        <v>7500</v>
      </c>
      <c r="O34" s="133">
        <v>7496</v>
      </c>
      <c r="P34" s="133">
        <v>6407.6</v>
      </c>
      <c r="Q34" s="133">
        <v>100</v>
      </c>
      <c r="R34" s="133">
        <v>669</v>
      </c>
      <c r="S34" s="139">
        <v>662.1</v>
      </c>
      <c r="T34" s="280">
        <f t="shared" si="12"/>
        <v>13480</v>
      </c>
      <c r="U34" s="133">
        <f t="shared" si="12"/>
        <v>14982.9</v>
      </c>
      <c r="V34" s="133">
        <f t="shared" si="12"/>
        <v>13587.500000000002</v>
      </c>
    </row>
    <row r="35" spans="1:22" s="62" customFormat="1" ht="15.75" customHeight="1">
      <c r="A35" s="210">
        <v>516</v>
      </c>
      <c r="B35" s="136">
        <f aca="true" t="shared" si="14" ref="B35:V35">SUM(B32:B34)</f>
        <v>0</v>
      </c>
      <c r="C35" s="136">
        <f t="shared" si="14"/>
        <v>0</v>
      </c>
      <c r="D35" s="136">
        <f t="shared" si="14"/>
        <v>0</v>
      </c>
      <c r="E35" s="136">
        <f t="shared" si="14"/>
        <v>0</v>
      </c>
      <c r="F35" s="136">
        <f t="shared" si="14"/>
        <v>304</v>
      </c>
      <c r="G35" s="136">
        <f t="shared" si="14"/>
        <v>4</v>
      </c>
      <c r="H35" s="136">
        <f t="shared" si="14"/>
        <v>0</v>
      </c>
      <c r="I35" s="136">
        <f t="shared" si="14"/>
        <v>0</v>
      </c>
      <c r="J35" s="136">
        <f t="shared" si="14"/>
        <v>0</v>
      </c>
      <c r="K35" s="136">
        <f t="shared" si="14"/>
        <v>5880</v>
      </c>
      <c r="L35" s="136">
        <f t="shared" si="14"/>
        <v>6613.9</v>
      </c>
      <c r="M35" s="136">
        <f t="shared" si="14"/>
        <v>6595.900000000001</v>
      </c>
      <c r="N35" s="136">
        <f t="shared" si="14"/>
        <v>7500</v>
      </c>
      <c r="O35" s="136">
        <f t="shared" si="14"/>
        <v>7496</v>
      </c>
      <c r="P35" s="136">
        <f t="shared" si="14"/>
        <v>6407.6</v>
      </c>
      <c r="Q35" s="136">
        <f t="shared" si="14"/>
        <v>100</v>
      </c>
      <c r="R35" s="136">
        <f t="shared" si="14"/>
        <v>969</v>
      </c>
      <c r="S35" s="806">
        <f t="shared" si="14"/>
        <v>962.1</v>
      </c>
      <c r="T35" s="805">
        <f t="shared" si="14"/>
        <v>13480</v>
      </c>
      <c r="U35" s="136">
        <f t="shared" si="14"/>
        <v>15382.9</v>
      </c>
      <c r="V35" s="136">
        <f t="shared" si="14"/>
        <v>13969.600000000002</v>
      </c>
    </row>
    <row r="36" spans="1:22" s="62" customFormat="1" ht="15.75" customHeight="1">
      <c r="A36" s="151" t="s">
        <v>42</v>
      </c>
      <c r="B36" s="133">
        <v>0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22.8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9">
        <v>0</v>
      </c>
      <c r="T36" s="280">
        <f aca="true" t="shared" si="15" ref="T36:V37">SUM(E36,H36,K36,N36,Q36+B36)</f>
        <v>0</v>
      </c>
      <c r="U36" s="133">
        <f t="shared" si="15"/>
        <v>22.8</v>
      </c>
      <c r="V36" s="133">
        <f t="shared" si="15"/>
        <v>0</v>
      </c>
    </row>
    <row r="37" spans="1:22" s="62" customFormat="1" ht="15.75" customHeight="1">
      <c r="A37" s="208" t="s">
        <v>86</v>
      </c>
      <c r="B37" s="133">
        <v>0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1250</v>
      </c>
      <c r="L37" s="133">
        <v>1075</v>
      </c>
      <c r="M37" s="133">
        <v>321.1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9">
        <v>0</v>
      </c>
      <c r="T37" s="280">
        <f t="shared" si="15"/>
        <v>1250</v>
      </c>
      <c r="U37" s="133">
        <f t="shared" si="15"/>
        <v>1075</v>
      </c>
      <c r="V37" s="133">
        <f t="shared" si="15"/>
        <v>321.1</v>
      </c>
    </row>
    <row r="38" spans="1:22" s="62" customFormat="1" ht="15.75" customHeight="1">
      <c r="A38" s="210">
        <v>517</v>
      </c>
      <c r="B38" s="136">
        <f>SUM(B36:B37)</f>
        <v>0</v>
      </c>
      <c r="C38" s="136">
        <f>SUM(C36:C37)</f>
        <v>0</v>
      </c>
      <c r="D38" s="136">
        <f>SUM(D36:D37)</f>
        <v>0</v>
      </c>
      <c r="E38" s="136">
        <f aca="true" t="shared" si="16" ref="E38:V38">SUM(E36,E37)</f>
        <v>0</v>
      </c>
      <c r="F38" s="136">
        <f t="shared" si="16"/>
        <v>0</v>
      </c>
      <c r="G38" s="136">
        <f t="shared" si="16"/>
        <v>0</v>
      </c>
      <c r="H38" s="136">
        <f t="shared" si="16"/>
        <v>0</v>
      </c>
      <c r="I38" s="136">
        <f t="shared" si="16"/>
        <v>0</v>
      </c>
      <c r="J38" s="136">
        <f t="shared" si="16"/>
        <v>0</v>
      </c>
      <c r="K38" s="136">
        <f t="shared" si="16"/>
        <v>1250</v>
      </c>
      <c r="L38" s="136">
        <f t="shared" si="16"/>
        <v>1097.8</v>
      </c>
      <c r="M38" s="136">
        <f t="shared" si="16"/>
        <v>321.1</v>
      </c>
      <c r="N38" s="136">
        <f t="shared" si="16"/>
        <v>0</v>
      </c>
      <c r="O38" s="136">
        <f t="shared" si="16"/>
        <v>0</v>
      </c>
      <c r="P38" s="136">
        <f t="shared" si="16"/>
        <v>0</v>
      </c>
      <c r="Q38" s="136">
        <f t="shared" si="16"/>
        <v>0</v>
      </c>
      <c r="R38" s="136">
        <f t="shared" si="16"/>
        <v>0</v>
      </c>
      <c r="S38" s="279">
        <f t="shared" si="16"/>
        <v>0</v>
      </c>
      <c r="T38" s="281">
        <f t="shared" si="16"/>
        <v>1250</v>
      </c>
      <c r="U38" s="136">
        <f t="shared" si="16"/>
        <v>1097.8</v>
      </c>
      <c r="V38" s="136">
        <f t="shared" si="16"/>
        <v>321.1</v>
      </c>
    </row>
    <row r="39" spans="1:22" s="62" customFormat="1" ht="15.75" customHeight="1">
      <c r="A39" s="151" t="s">
        <v>92</v>
      </c>
      <c r="B39" s="133">
        <v>0</v>
      </c>
      <c r="C39" s="133">
        <v>0</v>
      </c>
      <c r="D39" s="133">
        <v>0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455.4</v>
      </c>
      <c r="M39" s="217">
        <v>454.9</v>
      </c>
      <c r="N39" s="217">
        <v>0</v>
      </c>
      <c r="O39" s="133">
        <v>0</v>
      </c>
      <c r="P39" s="133">
        <v>0</v>
      </c>
      <c r="Q39" s="217">
        <v>0</v>
      </c>
      <c r="R39" s="217">
        <v>193</v>
      </c>
      <c r="S39" s="298">
        <v>94.8</v>
      </c>
      <c r="T39" s="280">
        <f>SUM(E39,H39,K39,N39,Q39+B39)</f>
        <v>0</v>
      </c>
      <c r="U39" s="133">
        <f>SUM(F39,I39,L39,O39,R39+C39)</f>
        <v>648.4</v>
      </c>
      <c r="V39" s="133">
        <f>SUM(G39,J39,M39,P39,S39+D39)</f>
        <v>549.6999999999999</v>
      </c>
    </row>
    <row r="40" spans="1:22" s="62" customFormat="1" ht="15.75" customHeight="1">
      <c r="A40" s="210">
        <v>519</v>
      </c>
      <c r="B40" s="136">
        <f>SUM(B39)</f>
        <v>0</v>
      </c>
      <c r="C40" s="136">
        <f>SUM(C39)</f>
        <v>0</v>
      </c>
      <c r="D40" s="136">
        <f>SUM(D39)</f>
        <v>0</v>
      </c>
      <c r="E40" s="136">
        <f aca="true" t="shared" si="17" ref="E40:S40">SUM(E39)</f>
        <v>0</v>
      </c>
      <c r="F40" s="136">
        <f t="shared" si="17"/>
        <v>0</v>
      </c>
      <c r="G40" s="136">
        <f t="shared" si="17"/>
        <v>0</v>
      </c>
      <c r="H40" s="136">
        <f t="shared" si="17"/>
        <v>0</v>
      </c>
      <c r="I40" s="136">
        <f t="shared" si="17"/>
        <v>0</v>
      </c>
      <c r="J40" s="136">
        <f t="shared" si="17"/>
        <v>0</v>
      </c>
      <c r="K40" s="136">
        <f t="shared" si="17"/>
        <v>0</v>
      </c>
      <c r="L40" s="136">
        <f t="shared" si="17"/>
        <v>455.4</v>
      </c>
      <c r="M40" s="136">
        <f t="shared" si="17"/>
        <v>454.9</v>
      </c>
      <c r="N40" s="136">
        <f t="shared" si="17"/>
        <v>0</v>
      </c>
      <c r="O40" s="136">
        <f t="shared" si="17"/>
        <v>0</v>
      </c>
      <c r="P40" s="136">
        <f t="shared" si="17"/>
        <v>0</v>
      </c>
      <c r="Q40" s="136">
        <f t="shared" si="17"/>
        <v>0</v>
      </c>
      <c r="R40" s="136">
        <f t="shared" si="17"/>
        <v>193</v>
      </c>
      <c r="S40" s="279">
        <f t="shared" si="17"/>
        <v>94.8</v>
      </c>
      <c r="T40" s="281">
        <f>SUM(T39)</f>
        <v>0</v>
      </c>
      <c r="U40" s="136">
        <f>SUM(U39)</f>
        <v>648.4</v>
      </c>
      <c r="V40" s="136">
        <f>SUM(V39)</f>
        <v>549.6999999999999</v>
      </c>
    </row>
    <row r="41" spans="1:22" s="62" customFormat="1" ht="15.75" customHeight="1">
      <c r="A41" s="151" t="s">
        <v>343</v>
      </c>
      <c r="B41" s="133">
        <v>0</v>
      </c>
      <c r="C41" s="133">
        <v>0</v>
      </c>
      <c r="D41" s="133">
        <v>0</v>
      </c>
      <c r="E41" s="133">
        <v>0</v>
      </c>
      <c r="F41" s="134">
        <v>0</v>
      </c>
      <c r="G41" s="134">
        <v>0</v>
      </c>
      <c r="H41" s="133">
        <v>0</v>
      </c>
      <c r="I41" s="133">
        <v>0</v>
      </c>
      <c r="J41" s="133">
        <v>0</v>
      </c>
      <c r="K41" s="133">
        <v>75</v>
      </c>
      <c r="L41" s="134">
        <v>600</v>
      </c>
      <c r="M41" s="134">
        <v>600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9">
        <v>0</v>
      </c>
      <c r="T41" s="280">
        <f aca="true" t="shared" si="18" ref="T41:V42">SUM(E41,H41,K41,N41,Q41+B41)</f>
        <v>75</v>
      </c>
      <c r="U41" s="133">
        <f t="shared" si="18"/>
        <v>600</v>
      </c>
      <c r="V41" s="133">
        <f t="shared" si="18"/>
        <v>600</v>
      </c>
    </row>
    <row r="42" spans="1:22" s="62" customFormat="1" ht="15.75" customHeight="1">
      <c r="A42" s="151" t="s">
        <v>337</v>
      </c>
      <c r="B42" s="133">
        <v>0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500</v>
      </c>
      <c r="L42" s="133">
        <v>575</v>
      </c>
      <c r="M42" s="133">
        <v>500</v>
      </c>
      <c r="N42" s="133">
        <v>0</v>
      </c>
      <c r="O42" s="133">
        <v>0</v>
      </c>
      <c r="P42" s="133">
        <v>0</v>
      </c>
      <c r="Q42" s="133">
        <v>200</v>
      </c>
      <c r="R42" s="133">
        <v>200</v>
      </c>
      <c r="S42" s="139">
        <v>0</v>
      </c>
      <c r="T42" s="280">
        <f t="shared" si="18"/>
        <v>700</v>
      </c>
      <c r="U42" s="133">
        <f t="shared" si="18"/>
        <v>775</v>
      </c>
      <c r="V42" s="133">
        <f t="shared" si="18"/>
        <v>500</v>
      </c>
    </row>
    <row r="43" spans="1:22" s="62" customFormat="1" ht="15.75" customHeight="1">
      <c r="A43" s="210">
        <v>521</v>
      </c>
      <c r="B43" s="136">
        <f>SUM(B41:B42)</f>
        <v>0</v>
      </c>
      <c r="C43" s="136">
        <f>SUM(C41:C42)</f>
        <v>0</v>
      </c>
      <c r="D43" s="136">
        <f>SUM(D41:D42)</f>
        <v>0</v>
      </c>
      <c r="E43" s="136">
        <f aca="true" t="shared" si="19" ref="E43:V43">SUM(E41,E42)</f>
        <v>0</v>
      </c>
      <c r="F43" s="136">
        <f t="shared" si="19"/>
        <v>0</v>
      </c>
      <c r="G43" s="136">
        <f t="shared" si="19"/>
        <v>0</v>
      </c>
      <c r="H43" s="136">
        <f t="shared" si="19"/>
        <v>0</v>
      </c>
      <c r="I43" s="136">
        <f t="shared" si="19"/>
        <v>0</v>
      </c>
      <c r="J43" s="136">
        <f t="shared" si="19"/>
        <v>0</v>
      </c>
      <c r="K43" s="136">
        <f t="shared" si="19"/>
        <v>575</v>
      </c>
      <c r="L43" s="136">
        <f t="shared" si="19"/>
        <v>1175</v>
      </c>
      <c r="M43" s="136">
        <f t="shared" si="19"/>
        <v>1100</v>
      </c>
      <c r="N43" s="136">
        <f t="shared" si="19"/>
        <v>0</v>
      </c>
      <c r="O43" s="136">
        <f t="shared" si="19"/>
        <v>0</v>
      </c>
      <c r="P43" s="136">
        <f t="shared" si="19"/>
        <v>0</v>
      </c>
      <c r="Q43" s="136">
        <f t="shared" si="19"/>
        <v>200</v>
      </c>
      <c r="R43" s="136">
        <f t="shared" si="19"/>
        <v>200</v>
      </c>
      <c r="S43" s="279">
        <f t="shared" si="19"/>
        <v>0</v>
      </c>
      <c r="T43" s="281">
        <f t="shared" si="19"/>
        <v>775</v>
      </c>
      <c r="U43" s="136">
        <f t="shared" si="19"/>
        <v>1375</v>
      </c>
      <c r="V43" s="136">
        <f t="shared" si="19"/>
        <v>1100</v>
      </c>
    </row>
    <row r="44" spans="1:22" s="62" customFormat="1" ht="15.75" customHeight="1">
      <c r="A44" s="151" t="s">
        <v>338</v>
      </c>
      <c r="B44" s="133">
        <v>0</v>
      </c>
      <c r="C44" s="133">
        <v>20</v>
      </c>
      <c r="D44" s="133">
        <v>20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950</v>
      </c>
      <c r="L44" s="133">
        <v>930</v>
      </c>
      <c r="M44" s="133">
        <v>331</v>
      </c>
      <c r="N44" s="133">
        <v>0</v>
      </c>
      <c r="O44" s="133">
        <v>0</v>
      </c>
      <c r="P44" s="133">
        <v>0</v>
      </c>
      <c r="Q44" s="133">
        <v>270</v>
      </c>
      <c r="R44" s="133">
        <v>270</v>
      </c>
      <c r="S44" s="139">
        <v>0</v>
      </c>
      <c r="T44" s="280">
        <f aca="true" t="shared" si="20" ref="T44:V45">SUM(E44,H44,K44,N44,Q44+B44)</f>
        <v>1220</v>
      </c>
      <c r="U44" s="133">
        <f t="shared" si="20"/>
        <v>1220</v>
      </c>
      <c r="V44" s="133">
        <f t="shared" si="20"/>
        <v>351</v>
      </c>
    </row>
    <row r="45" spans="1:22" s="62" customFormat="1" ht="15.75" customHeight="1">
      <c r="A45" s="151" t="s">
        <v>339</v>
      </c>
      <c r="B45" s="133">
        <v>0</v>
      </c>
      <c r="C45" s="133">
        <v>0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85</v>
      </c>
      <c r="J45" s="133">
        <v>65.3</v>
      </c>
      <c r="K45" s="133">
        <v>310</v>
      </c>
      <c r="L45" s="133">
        <v>310</v>
      </c>
      <c r="M45" s="133">
        <v>0</v>
      </c>
      <c r="N45" s="133">
        <v>0</v>
      </c>
      <c r="O45" s="133">
        <v>0</v>
      </c>
      <c r="P45" s="133">
        <v>0</v>
      </c>
      <c r="Q45" s="133">
        <v>200</v>
      </c>
      <c r="R45" s="133">
        <v>200</v>
      </c>
      <c r="S45" s="139">
        <v>0</v>
      </c>
      <c r="T45" s="280">
        <f t="shared" si="20"/>
        <v>510</v>
      </c>
      <c r="U45" s="133">
        <f t="shared" si="20"/>
        <v>595</v>
      </c>
      <c r="V45" s="133">
        <f t="shared" si="20"/>
        <v>65.3</v>
      </c>
    </row>
    <row r="46" spans="1:22" s="62" customFormat="1" ht="15.75" customHeight="1">
      <c r="A46" s="210">
        <v>522</v>
      </c>
      <c r="B46" s="136">
        <f>SUM(B44:B45)</f>
        <v>0</v>
      </c>
      <c r="C46" s="136">
        <f>SUM(C44:C45)</f>
        <v>20</v>
      </c>
      <c r="D46" s="136">
        <f>SUM(D44:D45)</f>
        <v>20</v>
      </c>
      <c r="E46" s="136">
        <f aca="true" t="shared" si="21" ref="E46:S46">SUM(E44,E45)</f>
        <v>0</v>
      </c>
      <c r="F46" s="136">
        <f t="shared" si="21"/>
        <v>0</v>
      </c>
      <c r="G46" s="136">
        <f t="shared" si="21"/>
        <v>0</v>
      </c>
      <c r="H46" s="136">
        <f t="shared" si="21"/>
        <v>0</v>
      </c>
      <c r="I46" s="136">
        <f t="shared" si="21"/>
        <v>85</v>
      </c>
      <c r="J46" s="136">
        <f t="shared" si="21"/>
        <v>65.3</v>
      </c>
      <c r="K46" s="136">
        <f t="shared" si="21"/>
        <v>1260</v>
      </c>
      <c r="L46" s="136">
        <f t="shared" si="21"/>
        <v>1240</v>
      </c>
      <c r="M46" s="136">
        <f t="shared" si="21"/>
        <v>331</v>
      </c>
      <c r="N46" s="136">
        <f t="shared" si="21"/>
        <v>0</v>
      </c>
      <c r="O46" s="136">
        <f t="shared" si="21"/>
        <v>0</v>
      </c>
      <c r="P46" s="136">
        <f t="shared" si="21"/>
        <v>0</v>
      </c>
      <c r="Q46" s="136">
        <f t="shared" si="21"/>
        <v>470</v>
      </c>
      <c r="R46" s="136">
        <f t="shared" si="21"/>
        <v>470</v>
      </c>
      <c r="S46" s="279">
        <f t="shared" si="21"/>
        <v>0</v>
      </c>
      <c r="T46" s="281">
        <f>SUM(T44,T45)</f>
        <v>1730</v>
      </c>
      <c r="U46" s="136">
        <f>SUM(U44,U45)</f>
        <v>1815</v>
      </c>
      <c r="V46" s="136">
        <f>SUM(V44,V45)</f>
        <v>416.3</v>
      </c>
    </row>
    <row r="47" spans="1:22" s="62" customFormat="1" ht="15.75" customHeight="1">
      <c r="A47" s="151" t="s">
        <v>340</v>
      </c>
      <c r="B47" s="133">
        <v>0</v>
      </c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9">
        <v>0</v>
      </c>
      <c r="T47" s="280">
        <f>SUM(E47,H47,K47,N47,Q47+B47)</f>
        <v>0</v>
      </c>
      <c r="U47" s="133">
        <f>SUM(F47,I47,L47,O47,R47+C47)</f>
        <v>0</v>
      </c>
      <c r="V47" s="133">
        <f>SUM(G47,J47,M47,P47,S47+D47)</f>
        <v>0</v>
      </c>
    </row>
    <row r="48" spans="1:22" s="62" customFormat="1" ht="15.75" customHeight="1">
      <c r="A48" s="210">
        <v>533</v>
      </c>
      <c r="B48" s="136">
        <f>SUM(B47)</f>
        <v>0</v>
      </c>
      <c r="C48" s="136">
        <f>SUM(C47)</f>
        <v>0</v>
      </c>
      <c r="D48" s="136">
        <f>SUM(D47)</f>
        <v>0</v>
      </c>
      <c r="E48" s="136">
        <f aca="true" t="shared" si="22" ref="E48:S48">SUM(E47)</f>
        <v>0</v>
      </c>
      <c r="F48" s="136">
        <f t="shared" si="22"/>
        <v>0</v>
      </c>
      <c r="G48" s="136">
        <f t="shared" si="22"/>
        <v>0</v>
      </c>
      <c r="H48" s="136">
        <f t="shared" si="22"/>
        <v>0</v>
      </c>
      <c r="I48" s="136">
        <f t="shared" si="22"/>
        <v>0</v>
      </c>
      <c r="J48" s="136">
        <f t="shared" si="22"/>
        <v>0</v>
      </c>
      <c r="K48" s="136">
        <f t="shared" si="22"/>
        <v>0</v>
      </c>
      <c r="L48" s="136">
        <f t="shared" si="22"/>
        <v>0</v>
      </c>
      <c r="M48" s="136">
        <f t="shared" si="22"/>
        <v>0</v>
      </c>
      <c r="N48" s="136">
        <f t="shared" si="22"/>
        <v>0</v>
      </c>
      <c r="O48" s="136">
        <f t="shared" si="22"/>
        <v>0</v>
      </c>
      <c r="P48" s="136">
        <f t="shared" si="22"/>
        <v>0</v>
      </c>
      <c r="Q48" s="136">
        <f t="shared" si="22"/>
        <v>0</v>
      </c>
      <c r="R48" s="136">
        <f t="shared" si="22"/>
        <v>0</v>
      </c>
      <c r="S48" s="279">
        <f t="shared" si="22"/>
        <v>0</v>
      </c>
      <c r="T48" s="281">
        <f>SUM(T47)</f>
        <v>0</v>
      </c>
      <c r="U48" s="136">
        <f>SUM(U47)</f>
        <v>0</v>
      </c>
      <c r="V48" s="136">
        <f>SUM(V47)</f>
        <v>0</v>
      </c>
    </row>
    <row r="49" spans="1:22" s="62" customFormat="1" ht="15.75" customHeight="1">
      <c r="A49" s="151" t="s">
        <v>76</v>
      </c>
      <c r="B49" s="133">
        <v>0</v>
      </c>
      <c r="C49" s="133">
        <v>0</v>
      </c>
      <c r="D49" s="133">
        <v>0</v>
      </c>
      <c r="E49" s="133">
        <v>0</v>
      </c>
      <c r="F49" s="134">
        <v>0</v>
      </c>
      <c r="G49" s="134">
        <v>0</v>
      </c>
      <c r="H49" s="133">
        <v>0</v>
      </c>
      <c r="I49" s="133">
        <v>0</v>
      </c>
      <c r="J49" s="133">
        <v>0</v>
      </c>
      <c r="K49" s="133">
        <v>100</v>
      </c>
      <c r="L49" s="134">
        <v>100</v>
      </c>
      <c r="M49" s="134">
        <v>51</v>
      </c>
      <c r="N49" s="133">
        <v>0</v>
      </c>
      <c r="O49" s="133">
        <v>0</v>
      </c>
      <c r="P49" s="133">
        <v>0</v>
      </c>
      <c r="Q49" s="133">
        <v>0</v>
      </c>
      <c r="R49" s="133">
        <v>7</v>
      </c>
      <c r="S49" s="139">
        <v>0</v>
      </c>
      <c r="T49" s="280">
        <f aca="true" t="shared" si="23" ref="T49:V50">SUM(E49,H49,K49,N49,Q49+B49)</f>
        <v>100</v>
      </c>
      <c r="U49" s="133">
        <f t="shared" si="23"/>
        <v>107</v>
      </c>
      <c r="V49" s="133">
        <f t="shared" si="23"/>
        <v>51</v>
      </c>
    </row>
    <row r="50" spans="1:22" s="62" customFormat="1" ht="15.75" customHeight="1">
      <c r="A50" s="151" t="s">
        <v>341</v>
      </c>
      <c r="B50" s="133">
        <v>0</v>
      </c>
      <c r="C50" s="133">
        <v>0</v>
      </c>
      <c r="D50" s="133">
        <v>0</v>
      </c>
      <c r="E50" s="133">
        <v>0</v>
      </c>
      <c r="F50" s="134">
        <v>0</v>
      </c>
      <c r="G50" s="134">
        <v>0</v>
      </c>
      <c r="H50" s="133">
        <v>0</v>
      </c>
      <c r="I50" s="134">
        <v>0</v>
      </c>
      <c r="J50" s="134">
        <v>0</v>
      </c>
      <c r="K50" s="133">
        <v>0</v>
      </c>
      <c r="L50" s="134">
        <v>0</v>
      </c>
      <c r="M50" s="134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5</v>
      </c>
      <c r="S50" s="808">
        <v>0</v>
      </c>
      <c r="T50" s="807">
        <v>0</v>
      </c>
      <c r="U50" s="133">
        <f t="shared" si="23"/>
        <v>5</v>
      </c>
      <c r="V50" s="133">
        <f t="shared" si="23"/>
        <v>0</v>
      </c>
    </row>
    <row r="51" spans="1:22" s="62" customFormat="1" ht="15.75" customHeight="1">
      <c r="A51" s="210">
        <v>549</v>
      </c>
      <c r="B51" s="136">
        <f>SUM(B49:B50)</f>
        <v>0</v>
      </c>
      <c r="C51" s="136">
        <f>SUM(C49:C50)</f>
        <v>0</v>
      </c>
      <c r="D51" s="136">
        <f>SUM(D49:D50)</f>
        <v>0</v>
      </c>
      <c r="E51" s="136">
        <f aca="true" t="shared" si="24" ref="E51:V51">SUM(E49,E50)</f>
        <v>0</v>
      </c>
      <c r="F51" s="136">
        <f t="shared" si="24"/>
        <v>0</v>
      </c>
      <c r="G51" s="136">
        <f t="shared" si="24"/>
        <v>0</v>
      </c>
      <c r="H51" s="136">
        <f t="shared" si="24"/>
        <v>0</v>
      </c>
      <c r="I51" s="136">
        <f t="shared" si="24"/>
        <v>0</v>
      </c>
      <c r="J51" s="136">
        <f t="shared" si="24"/>
        <v>0</v>
      </c>
      <c r="K51" s="136">
        <f t="shared" si="24"/>
        <v>100</v>
      </c>
      <c r="L51" s="136">
        <f t="shared" si="24"/>
        <v>100</v>
      </c>
      <c r="M51" s="136">
        <f t="shared" si="24"/>
        <v>51</v>
      </c>
      <c r="N51" s="136">
        <f t="shared" si="24"/>
        <v>0</v>
      </c>
      <c r="O51" s="136">
        <f t="shared" si="24"/>
        <v>0</v>
      </c>
      <c r="P51" s="136">
        <f t="shared" si="24"/>
        <v>0</v>
      </c>
      <c r="Q51" s="136">
        <f t="shared" si="24"/>
        <v>0</v>
      </c>
      <c r="R51" s="136">
        <f t="shared" si="24"/>
        <v>12</v>
      </c>
      <c r="S51" s="279">
        <f t="shared" si="24"/>
        <v>0</v>
      </c>
      <c r="T51" s="281">
        <f t="shared" si="24"/>
        <v>100</v>
      </c>
      <c r="U51" s="136">
        <f t="shared" si="24"/>
        <v>112</v>
      </c>
      <c r="V51" s="136">
        <f t="shared" si="24"/>
        <v>51</v>
      </c>
    </row>
    <row r="52" spans="1:22" s="62" customFormat="1" ht="15.75" customHeight="1">
      <c r="A52" s="151" t="s">
        <v>91</v>
      </c>
      <c r="B52" s="133">
        <v>0</v>
      </c>
      <c r="C52" s="133">
        <v>0</v>
      </c>
      <c r="D52" s="133">
        <v>0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v>0</v>
      </c>
      <c r="S52" s="292">
        <v>0</v>
      </c>
      <c r="T52" s="280">
        <f aca="true" t="shared" si="25" ref="T52:V53">SUM(E52,H52,K52,N52,Q52+B52)</f>
        <v>0</v>
      </c>
      <c r="U52" s="133">
        <f t="shared" si="25"/>
        <v>0</v>
      </c>
      <c r="V52" s="133">
        <f t="shared" si="25"/>
        <v>0</v>
      </c>
    </row>
    <row r="53" spans="1:22" s="62" customFormat="1" ht="15.75" customHeight="1">
      <c r="A53" s="151" t="s">
        <v>344</v>
      </c>
      <c r="B53" s="133">
        <v>0</v>
      </c>
      <c r="C53" s="133">
        <v>0</v>
      </c>
      <c r="D53" s="133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100</v>
      </c>
      <c r="M53" s="134">
        <v>100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292">
        <v>0</v>
      </c>
      <c r="T53" s="280">
        <f t="shared" si="25"/>
        <v>0</v>
      </c>
      <c r="U53" s="133">
        <f t="shared" si="25"/>
        <v>100</v>
      </c>
      <c r="V53" s="133">
        <f t="shared" si="25"/>
        <v>100</v>
      </c>
    </row>
    <row r="54" spans="1:22" s="62" customFormat="1" ht="15.75" customHeight="1" thickBot="1">
      <c r="A54" s="212">
        <v>612</v>
      </c>
      <c r="B54" s="832">
        <f>SUM(B52:B53)</f>
        <v>0</v>
      </c>
      <c r="C54" s="832">
        <f>SUM(C52:C53)</f>
        <v>0</v>
      </c>
      <c r="D54" s="832">
        <f>SUM(D52:D53)</f>
        <v>0</v>
      </c>
      <c r="E54" s="832">
        <f aca="true" t="shared" si="26" ref="E54:V54">SUM(E52,E53)</f>
        <v>0</v>
      </c>
      <c r="F54" s="832">
        <f t="shared" si="26"/>
        <v>0</v>
      </c>
      <c r="G54" s="832">
        <f t="shared" si="26"/>
        <v>0</v>
      </c>
      <c r="H54" s="832">
        <f t="shared" si="26"/>
        <v>0</v>
      </c>
      <c r="I54" s="832">
        <f t="shared" si="26"/>
        <v>0</v>
      </c>
      <c r="J54" s="832">
        <f t="shared" si="26"/>
        <v>0</v>
      </c>
      <c r="K54" s="832">
        <f t="shared" si="26"/>
        <v>0</v>
      </c>
      <c r="L54" s="832">
        <f t="shared" si="26"/>
        <v>100</v>
      </c>
      <c r="M54" s="832">
        <f t="shared" si="26"/>
        <v>100</v>
      </c>
      <c r="N54" s="832">
        <f t="shared" si="26"/>
        <v>0</v>
      </c>
      <c r="O54" s="832">
        <f t="shared" si="26"/>
        <v>0</v>
      </c>
      <c r="P54" s="832">
        <f t="shared" si="26"/>
        <v>0</v>
      </c>
      <c r="Q54" s="832">
        <f t="shared" si="26"/>
        <v>0</v>
      </c>
      <c r="R54" s="832">
        <f t="shared" si="26"/>
        <v>0</v>
      </c>
      <c r="S54" s="833">
        <f t="shared" si="26"/>
        <v>0</v>
      </c>
      <c r="T54" s="834">
        <f t="shared" si="26"/>
        <v>0</v>
      </c>
      <c r="U54" s="832">
        <f t="shared" si="26"/>
        <v>100</v>
      </c>
      <c r="V54" s="832">
        <f t="shared" si="26"/>
        <v>100</v>
      </c>
    </row>
    <row r="55" spans="1:22" s="62" customFormat="1" ht="25.5" customHeight="1">
      <c r="A55" s="214" t="s">
        <v>21</v>
      </c>
      <c r="B55" s="835">
        <f>B31+B35+B38+B40+B43+B46+B48+B51+B54</f>
        <v>0</v>
      </c>
      <c r="C55" s="835">
        <f>C31+C35+C38+C40+C43+C46+C48+C51+C54</f>
        <v>20</v>
      </c>
      <c r="D55" s="835">
        <f>D31+D35+D38+D40+D43+D46+D48+D51+D54</f>
        <v>20</v>
      </c>
      <c r="E55" s="725">
        <f>SUM(E31,E35,E38,E40,E43,E46,E48,E51,E54)</f>
        <v>0</v>
      </c>
      <c r="F55" s="725">
        <f>SUM(F31,F33,F35,F38,F40,F43,F46,F48,F51,F54)</f>
        <v>304</v>
      </c>
      <c r="G55" s="725">
        <f>SUM(G31,G33,G35,G38,G40,G43,G46,G48,G51,G54)</f>
        <v>4</v>
      </c>
      <c r="H55" s="725">
        <f>SUM(H31,H35,H38,H40,H43,H46,H48,H51,H54)</f>
        <v>0</v>
      </c>
      <c r="I55" s="725">
        <f>SUM(I31,I35,I38,I40,I43,I46,I48,I51,I54)</f>
        <v>85</v>
      </c>
      <c r="J55" s="725">
        <f>SUM(J31,J35,J38,J40,J43,J46,J48,J51,J54)</f>
        <v>65.3</v>
      </c>
      <c r="K55" s="725">
        <f>SUM(K31,K35,K38,K40,K43,K46,K48,K51,K54)</f>
        <v>9105</v>
      </c>
      <c r="L55" s="725">
        <f>SUM(L31,L35,L38,L40,L43,L46,L48,L51,L54)</f>
        <v>10929.2</v>
      </c>
      <c r="M55" s="725">
        <f>SUM(M31,M33,M35,M38,M40,M43,M46,M48,M51,M54)</f>
        <v>9073.5</v>
      </c>
      <c r="N55" s="725">
        <f aca="true" t="shared" si="27" ref="N55:V55">SUM(N31,N35,N38,N40,N43,N46,N48,N51,N54)</f>
        <v>7500</v>
      </c>
      <c r="O55" s="725">
        <f t="shared" si="27"/>
        <v>7496</v>
      </c>
      <c r="P55" s="725">
        <f t="shared" si="27"/>
        <v>6407.6</v>
      </c>
      <c r="Q55" s="725">
        <f t="shared" si="27"/>
        <v>770</v>
      </c>
      <c r="R55" s="725">
        <f t="shared" si="27"/>
        <v>1884</v>
      </c>
      <c r="S55" s="836">
        <f t="shared" si="27"/>
        <v>1056.9</v>
      </c>
      <c r="T55" s="837">
        <f t="shared" si="27"/>
        <v>17375</v>
      </c>
      <c r="U55" s="725">
        <f t="shared" si="27"/>
        <v>20718.2</v>
      </c>
      <c r="V55" s="838">
        <f t="shared" si="27"/>
        <v>16627.300000000003</v>
      </c>
    </row>
    <row r="56" s="62" customFormat="1" ht="15"/>
    <row r="57" s="62" customFormat="1" ht="15"/>
    <row r="58" s="62" customFormat="1" ht="15"/>
    <row r="59" s="62" customFormat="1" ht="15"/>
    <row r="60" s="62" customFormat="1" ht="15"/>
  </sheetData>
  <sheetProtection/>
  <mergeCells count="60">
    <mergeCell ref="U1:V1"/>
    <mergeCell ref="A1:T1"/>
    <mergeCell ref="A2:A4"/>
    <mergeCell ref="S2:U3"/>
    <mergeCell ref="S8:S9"/>
    <mergeCell ref="T8:T9"/>
    <mergeCell ref="R8:R9"/>
    <mergeCell ref="P8:P9"/>
    <mergeCell ref="L2:O4"/>
    <mergeCell ref="A26:A28"/>
    <mergeCell ref="H26:J26"/>
    <mergeCell ref="K26:M26"/>
    <mergeCell ref="H27:J27"/>
    <mergeCell ref="K27:M27"/>
    <mergeCell ref="E26:G26"/>
    <mergeCell ref="E27:G27"/>
    <mergeCell ref="B26:D26"/>
    <mergeCell ref="B27:D27"/>
    <mergeCell ref="T26:V27"/>
    <mergeCell ref="Q26:S26"/>
    <mergeCell ref="Q27:S27"/>
    <mergeCell ref="N26:P26"/>
    <mergeCell ref="N27:P27"/>
    <mergeCell ref="P2:R3"/>
    <mergeCell ref="Q8:Q9"/>
    <mergeCell ref="L5:O5"/>
    <mergeCell ref="L7:O7"/>
    <mergeCell ref="L8:O9"/>
    <mergeCell ref="P11:R11"/>
    <mergeCell ref="S11:U12"/>
    <mergeCell ref="M12:O12"/>
    <mergeCell ref="P12:R12"/>
    <mergeCell ref="J11:L13"/>
    <mergeCell ref="B2:D2"/>
    <mergeCell ref="B3:D3"/>
    <mergeCell ref="E2:G3"/>
    <mergeCell ref="H2:J3"/>
    <mergeCell ref="U8:U9"/>
    <mergeCell ref="G16:G17"/>
    <mergeCell ref="J14:L14"/>
    <mergeCell ref="J15:L15"/>
    <mergeCell ref="J16:L16"/>
    <mergeCell ref="J17:L17"/>
    <mergeCell ref="M11:O11"/>
    <mergeCell ref="O21:Q21"/>
    <mergeCell ref="L22:N22"/>
    <mergeCell ref="O22:Q22"/>
    <mergeCell ref="J18:L18"/>
    <mergeCell ref="A16:A17"/>
    <mergeCell ref="B16:B17"/>
    <mergeCell ref="C16:C17"/>
    <mergeCell ref="D16:D17"/>
    <mergeCell ref="E16:E17"/>
    <mergeCell ref="F16:F17"/>
    <mergeCell ref="A19:A21"/>
    <mergeCell ref="B20:D20"/>
    <mergeCell ref="E19:G20"/>
    <mergeCell ref="K21:K23"/>
    <mergeCell ref="B19:D19"/>
    <mergeCell ref="L21:N21"/>
  </mergeCells>
  <printOptions horizontalCentered="1"/>
  <pageMargins left="0.3937007874015748" right="0.15748031496062992" top="0.15748031496062992" bottom="0.35433070866141736" header="0.15748031496062992" footer="0.35433070866141736"/>
  <pageSetup horizontalDpi="300" verticalDpi="300" orientation="landscape" paperSize="9" scale="64" r:id="rId1"/>
  <headerFooter alignWithMargins="0">
    <oddFooter>&amp;L&amp;"Times New Roman,Obyčejné"
Rozbor za rok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L28" sqref="L28"/>
    </sheetView>
  </sheetViews>
  <sheetFormatPr defaultColWidth="9.00390625" defaultRowHeight="12.75"/>
  <cols>
    <col min="1" max="1" width="23.25390625" style="1" customWidth="1"/>
    <col min="2" max="10" width="9.00390625" style="1" customWidth="1"/>
    <col min="11" max="16384" width="9.125" style="1" customWidth="1"/>
  </cols>
  <sheetData>
    <row r="1" spans="1:10" ht="40.5" customHeight="1">
      <c r="A1" s="1164" t="s">
        <v>316</v>
      </c>
      <c r="B1" s="1028"/>
      <c r="C1" s="1028"/>
      <c r="D1" s="1028"/>
      <c r="E1" s="1028"/>
      <c r="F1" s="1028"/>
      <c r="G1" s="1028"/>
      <c r="H1" s="1028"/>
      <c r="I1" s="1165" t="s">
        <v>450</v>
      </c>
      <c r="J1" s="936"/>
    </row>
    <row r="2" spans="1:10" ht="22.5" customHeight="1">
      <c r="A2" s="1166" t="s">
        <v>162</v>
      </c>
      <c r="B2" s="1168" t="s">
        <v>58</v>
      </c>
      <c r="C2" s="1103"/>
      <c r="D2" s="1103"/>
      <c r="E2" s="1159" t="s">
        <v>260</v>
      </c>
      <c r="F2" s="1160"/>
      <c r="G2" s="1160"/>
      <c r="H2" s="1169" t="s">
        <v>4</v>
      </c>
      <c r="I2" s="1103"/>
      <c r="J2" s="1103"/>
    </row>
    <row r="3" spans="1:10" ht="22.5" customHeight="1">
      <c r="A3" s="1167"/>
      <c r="B3" s="1170" t="s">
        <v>99</v>
      </c>
      <c r="C3" s="1103"/>
      <c r="D3" s="1103"/>
      <c r="E3" s="1161" t="s">
        <v>271</v>
      </c>
      <c r="F3" s="1162"/>
      <c r="G3" s="1163"/>
      <c r="H3" s="1146"/>
      <c r="I3" s="1103"/>
      <c r="J3" s="1103"/>
    </row>
    <row r="4" spans="1:10" ht="13.5" customHeight="1">
      <c r="A4" s="1167"/>
      <c r="B4" s="7" t="s">
        <v>5</v>
      </c>
      <c r="C4" s="7" t="s">
        <v>6</v>
      </c>
      <c r="D4" s="7" t="s">
        <v>0</v>
      </c>
      <c r="E4" s="7" t="s">
        <v>5</v>
      </c>
      <c r="F4" s="7" t="s">
        <v>6</v>
      </c>
      <c r="G4" s="242" t="s">
        <v>0</v>
      </c>
      <c r="H4" s="248" t="s">
        <v>5</v>
      </c>
      <c r="I4" s="7" t="s">
        <v>6</v>
      </c>
      <c r="J4" s="7" t="s">
        <v>0</v>
      </c>
    </row>
    <row r="5" spans="1:10" ht="12" customHeight="1">
      <c r="A5" s="51" t="s">
        <v>123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245">
        <v>0</v>
      </c>
      <c r="H5" s="249">
        <f aca="true" t="shared" si="0" ref="H5:H15">B5+E5</f>
        <v>0</v>
      </c>
      <c r="I5" s="13">
        <f aca="true" t="shared" si="1" ref="I5:J26">C5+F5</f>
        <v>0</v>
      </c>
      <c r="J5" s="13">
        <f>D5+G5</f>
        <v>0</v>
      </c>
    </row>
    <row r="6" spans="1:10" ht="12" customHeight="1">
      <c r="A6" s="51" t="s">
        <v>105</v>
      </c>
      <c r="B6" s="8">
        <v>1240</v>
      </c>
      <c r="C6" s="8">
        <v>1136</v>
      </c>
      <c r="D6" s="8">
        <v>958.8</v>
      </c>
      <c r="E6" s="8">
        <v>30</v>
      </c>
      <c r="F6" s="8">
        <v>30</v>
      </c>
      <c r="G6" s="245">
        <v>0</v>
      </c>
      <c r="H6" s="249">
        <f t="shared" si="0"/>
        <v>1270</v>
      </c>
      <c r="I6" s="13">
        <f t="shared" si="1"/>
        <v>1166</v>
      </c>
      <c r="J6" s="13">
        <f>D6+G6</f>
        <v>958.8</v>
      </c>
    </row>
    <row r="7" spans="1:10" ht="12" customHeight="1">
      <c r="A7" s="9" t="s">
        <v>181</v>
      </c>
      <c r="B7" s="8">
        <v>90</v>
      </c>
      <c r="C7" s="8">
        <v>50</v>
      </c>
      <c r="D7" s="8">
        <v>0</v>
      </c>
      <c r="E7" s="8">
        <v>20</v>
      </c>
      <c r="F7" s="458">
        <v>20</v>
      </c>
      <c r="G7" s="245">
        <v>0</v>
      </c>
      <c r="H7" s="249">
        <f t="shared" si="0"/>
        <v>110</v>
      </c>
      <c r="I7" s="13">
        <f t="shared" si="1"/>
        <v>70</v>
      </c>
      <c r="J7" s="13">
        <f>D7+G7</f>
        <v>0</v>
      </c>
    </row>
    <row r="8" spans="1:10" ht="12" customHeight="1">
      <c r="A8" s="10">
        <v>513</v>
      </c>
      <c r="B8" s="11">
        <f aca="true" t="shared" si="2" ref="B8:G8">SUM(B5:B7)</f>
        <v>1330</v>
      </c>
      <c r="C8" s="11">
        <f t="shared" si="2"/>
        <v>1186</v>
      </c>
      <c r="D8" s="11">
        <f t="shared" si="2"/>
        <v>958.8</v>
      </c>
      <c r="E8" s="11">
        <f t="shared" si="2"/>
        <v>50</v>
      </c>
      <c r="F8" s="11">
        <f t="shared" si="2"/>
        <v>50</v>
      </c>
      <c r="G8" s="244">
        <f t="shared" si="2"/>
        <v>0</v>
      </c>
      <c r="H8" s="250">
        <f t="shared" si="0"/>
        <v>1380</v>
      </c>
      <c r="I8" s="240">
        <f t="shared" si="1"/>
        <v>1236</v>
      </c>
      <c r="J8" s="240">
        <f t="shared" si="1"/>
        <v>958.8</v>
      </c>
    </row>
    <row r="9" spans="1:10" ht="12" customHeight="1">
      <c r="A9" s="9" t="s">
        <v>19</v>
      </c>
      <c r="B9" s="8">
        <v>0</v>
      </c>
      <c r="C9" s="8">
        <v>0</v>
      </c>
      <c r="D9" s="8">
        <v>0</v>
      </c>
      <c r="E9" s="13">
        <v>0</v>
      </c>
      <c r="F9" s="13">
        <v>0</v>
      </c>
      <c r="G9" s="243">
        <v>0</v>
      </c>
      <c r="H9" s="249">
        <f t="shared" si="0"/>
        <v>0</v>
      </c>
      <c r="I9" s="23">
        <f t="shared" si="1"/>
        <v>0</v>
      </c>
      <c r="J9" s="13">
        <f>D9+G9</f>
        <v>0</v>
      </c>
    </row>
    <row r="10" spans="1:10" ht="12" customHeight="1">
      <c r="A10" s="9" t="s">
        <v>257</v>
      </c>
      <c r="B10" s="8">
        <v>72</v>
      </c>
      <c r="C10" s="8">
        <v>72</v>
      </c>
      <c r="D10" s="8">
        <v>71.5</v>
      </c>
      <c r="E10" s="13">
        <v>0</v>
      </c>
      <c r="F10" s="13">
        <v>0</v>
      </c>
      <c r="G10" s="243">
        <v>0</v>
      </c>
      <c r="H10" s="249">
        <f t="shared" si="0"/>
        <v>72</v>
      </c>
      <c r="I10" s="23">
        <f t="shared" si="1"/>
        <v>72</v>
      </c>
      <c r="J10" s="13">
        <f>D10+G10</f>
        <v>71.5</v>
      </c>
    </row>
    <row r="11" spans="1:10" ht="12" customHeight="1">
      <c r="A11" s="12" t="s">
        <v>33</v>
      </c>
      <c r="B11" s="8">
        <v>2880</v>
      </c>
      <c r="C11" s="8">
        <v>2650</v>
      </c>
      <c r="D11" s="8">
        <v>1016.1</v>
      </c>
      <c r="E11" s="13">
        <v>90</v>
      </c>
      <c r="F11" s="458">
        <v>90</v>
      </c>
      <c r="G11" s="458">
        <v>19.9</v>
      </c>
      <c r="H11" s="249">
        <f t="shared" si="0"/>
        <v>2970</v>
      </c>
      <c r="I11" s="23">
        <f t="shared" si="1"/>
        <v>2740</v>
      </c>
      <c r="J11" s="13">
        <f>D11+G11</f>
        <v>1036</v>
      </c>
    </row>
    <row r="12" spans="1:10" ht="12" customHeight="1">
      <c r="A12" s="10">
        <v>516</v>
      </c>
      <c r="B12" s="11">
        <f>SUM(B9:B11)</f>
        <v>2952</v>
      </c>
      <c r="C12" s="11">
        <f>SUM(C9,C10,C11)</f>
        <v>2722</v>
      </c>
      <c r="D12" s="11">
        <f>SUM(D9,D10,D11)</f>
        <v>1087.6</v>
      </c>
      <c r="E12" s="11">
        <f>SUM(E9,E10,E11)</f>
        <v>90</v>
      </c>
      <c r="F12" s="11">
        <f>SUM(F9,F10,F11)</f>
        <v>90</v>
      </c>
      <c r="G12" s="244">
        <f>SUM(G9,G10,G11)</f>
        <v>19.9</v>
      </c>
      <c r="H12" s="250">
        <f t="shared" si="0"/>
        <v>3042</v>
      </c>
      <c r="I12" s="240">
        <f t="shared" si="1"/>
        <v>2812</v>
      </c>
      <c r="J12" s="240">
        <f t="shared" si="1"/>
        <v>1107.5</v>
      </c>
    </row>
    <row r="13" spans="1:10" ht="12" customHeight="1">
      <c r="A13" s="12" t="s">
        <v>97</v>
      </c>
      <c r="B13" s="13">
        <v>0</v>
      </c>
      <c r="C13" s="8">
        <v>0</v>
      </c>
      <c r="D13" s="8">
        <v>0</v>
      </c>
      <c r="E13" s="13">
        <v>0</v>
      </c>
      <c r="F13" s="13">
        <v>0</v>
      </c>
      <c r="G13" s="243">
        <v>0</v>
      </c>
      <c r="H13" s="249">
        <f t="shared" si="0"/>
        <v>0</v>
      </c>
      <c r="I13" s="23">
        <f t="shared" si="1"/>
        <v>0</v>
      </c>
      <c r="J13" s="13">
        <f>D13+G13</f>
        <v>0</v>
      </c>
    </row>
    <row r="14" spans="1:10" ht="12" customHeight="1">
      <c r="A14" s="12" t="s">
        <v>287</v>
      </c>
      <c r="B14" s="13">
        <v>0</v>
      </c>
      <c r="C14" s="8">
        <v>64</v>
      </c>
      <c r="D14" s="8">
        <v>62.4</v>
      </c>
      <c r="E14" s="13">
        <v>0</v>
      </c>
      <c r="F14" s="13">
        <v>0</v>
      </c>
      <c r="G14" s="243">
        <v>0</v>
      </c>
      <c r="H14" s="249">
        <f t="shared" si="0"/>
        <v>0</v>
      </c>
      <c r="I14" s="23">
        <f t="shared" si="1"/>
        <v>64</v>
      </c>
      <c r="J14" s="13">
        <f>D14+G14</f>
        <v>62.4</v>
      </c>
    </row>
    <row r="15" spans="1:10" ht="12" customHeight="1">
      <c r="A15" s="12" t="s">
        <v>86</v>
      </c>
      <c r="B15" s="13">
        <v>0</v>
      </c>
      <c r="C15" s="8">
        <v>0</v>
      </c>
      <c r="D15" s="8">
        <v>0</v>
      </c>
      <c r="E15" s="13">
        <v>50</v>
      </c>
      <c r="F15" s="458">
        <v>50</v>
      </c>
      <c r="G15" s="458">
        <v>0</v>
      </c>
      <c r="H15" s="249">
        <f t="shared" si="0"/>
        <v>50</v>
      </c>
      <c r="I15" s="23">
        <f t="shared" si="1"/>
        <v>50</v>
      </c>
      <c r="J15" s="13">
        <f>D15+G15</f>
        <v>0</v>
      </c>
    </row>
    <row r="16" spans="1:10" ht="12" customHeight="1">
      <c r="A16" s="10">
        <v>517</v>
      </c>
      <c r="B16" s="11">
        <f>SUM(B13,B14,B15)</f>
        <v>0</v>
      </c>
      <c r="C16" s="11">
        <f>SUM(C13,C14,C15)</f>
        <v>64</v>
      </c>
      <c r="D16" s="11">
        <f>SUM(D13,D14,D15)</f>
        <v>62.4</v>
      </c>
      <c r="E16" s="11">
        <f>SUM(E13,E15)</f>
        <v>50</v>
      </c>
      <c r="F16" s="11">
        <f>SUM(F13,F15)</f>
        <v>50</v>
      </c>
      <c r="G16" s="244">
        <f>SUM(G13,G15)</f>
        <v>0</v>
      </c>
      <c r="H16" s="278">
        <f>SUM(H13,H14,H15)</f>
        <v>50</v>
      </c>
      <c r="I16" s="11">
        <f>SUM(I13,I14,I15)</f>
        <v>114</v>
      </c>
      <c r="J16" s="240">
        <f t="shared" si="1"/>
        <v>62.4</v>
      </c>
    </row>
    <row r="17" spans="1:10" ht="12" customHeight="1">
      <c r="A17" s="309" t="s">
        <v>92</v>
      </c>
      <c r="B17" s="458">
        <v>0</v>
      </c>
      <c r="C17" s="458">
        <v>0</v>
      </c>
      <c r="D17" s="458">
        <v>0</v>
      </c>
      <c r="E17" s="458">
        <v>0</v>
      </c>
      <c r="F17" s="458">
        <v>0</v>
      </c>
      <c r="G17" s="459">
        <v>0</v>
      </c>
      <c r="H17" s="249">
        <f>B17+E17</f>
        <v>0</v>
      </c>
      <c r="I17" s="13">
        <f>C17+F17</f>
        <v>0</v>
      </c>
      <c r="J17" s="13">
        <f>D17+G17</f>
        <v>0</v>
      </c>
    </row>
    <row r="18" spans="1:10" ht="12" customHeight="1">
      <c r="A18" s="457">
        <v>519</v>
      </c>
      <c r="B18" s="11">
        <f>SUM(B15,B16,B17)</f>
        <v>0</v>
      </c>
      <c r="C18" s="11">
        <f>SUM(C17)</f>
        <v>0</v>
      </c>
      <c r="D18" s="11">
        <f>SUM(D17)</f>
        <v>0</v>
      </c>
      <c r="E18" s="11">
        <f>SUM(E17)</f>
        <v>0</v>
      </c>
      <c r="F18" s="11">
        <f>SUM(F17)</f>
        <v>0</v>
      </c>
      <c r="G18" s="244">
        <f>SUM(G17)</f>
        <v>0</v>
      </c>
      <c r="H18" s="278">
        <f>SUM(H15,H16,H17)</f>
        <v>100</v>
      </c>
      <c r="I18" s="11">
        <f>SUM(I17)</f>
        <v>0</v>
      </c>
      <c r="J18" s="240">
        <f t="shared" si="1"/>
        <v>0</v>
      </c>
    </row>
    <row r="19" spans="1:10" ht="12" customHeight="1">
      <c r="A19" s="12" t="s">
        <v>347</v>
      </c>
      <c r="B19" s="458">
        <v>50</v>
      </c>
      <c r="C19" s="8">
        <v>50</v>
      </c>
      <c r="D19" s="8">
        <v>50</v>
      </c>
      <c r="E19" s="8">
        <v>0</v>
      </c>
      <c r="F19" s="8">
        <v>0</v>
      </c>
      <c r="G19" s="245">
        <v>0</v>
      </c>
      <c r="H19" s="249">
        <f aca="true" t="shared" si="3" ref="H19:H26">B19+E19</f>
        <v>50</v>
      </c>
      <c r="I19" s="23">
        <f t="shared" si="1"/>
        <v>50</v>
      </c>
      <c r="J19" s="13">
        <f>D19+G19</f>
        <v>50</v>
      </c>
    </row>
    <row r="20" spans="1:10" ht="12" customHeight="1">
      <c r="A20" s="12" t="s">
        <v>348</v>
      </c>
      <c r="B20" s="458">
        <v>48</v>
      </c>
      <c r="C20" s="458">
        <v>33</v>
      </c>
      <c r="D20" s="8">
        <v>0</v>
      </c>
      <c r="E20" s="8">
        <v>0</v>
      </c>
      <c r="F20" s="8">
        <v>0</v>
      </c>
      <c r="G20" s="245">
        <v>0</v>
      </c>
      <c r="H20" s="249">
        <f t="shared" si="3"/>
        <v>48</v>
      </c>
      <c r="I20" s="23">
        <f t="shared" si="1"/>
        <v>33</v>
      </c>
      <c r="J20" s="13">
        <f t="shared" si="1"/>
        <v>0</v>
      </c>
    </row>
    <row r="21" spans="1:10" ht="12" customHeight="1">
      <c r="A21" s="56">
        <v>522</v>
      </c>
      <c r="B21" s="11">
        <f aca="true" t="shared" si="4" ref="B21:G21">SUM(B19:B20)</f>
        <v>98</v>
      </c>
      <c r="C21" s="11">
        <f t="shared" si="4"/>
        <v>83</v>
      </c>
      <c r="D21" s="11">
        <f t="shared" si="4"/>
        <v>50</v>
      </c>
      <c r="E21" s="11">
        <f t="shared" si="4"/>
        <v>0</v>
      </c>
      <c r="F21" s="11">
        <f t="shared" si="4"/>
        <v>0</v>
      </c>
      <c r="G21" s="244">
        <f t="shared" si="4"/>
        <v>0</v>
      </c>
      <c r="H21" s="250">
        <f t="shared" si="3"/>
        <v>98</v>
      </c>
      <c r="I21" s="240">
        <f t="shared" si="1"/>
        <v>83</v>
      </c>
      <c r="J21" s="240">
        <f t="shared" si="1"/>
        <v>50</v>
      </c>
    </row>
    <row r="22" spans="1:10" ht="12" customHeight="1">
      <c r="A22" s="236" t="s">
        <v>258</v>
      </c>
      <c r="B22" s="8">
        <v>10</v>
      </c>
      <c r="C22" s="13">
        <v>25</v>
      </c>
      <c r="D22" s="13">
        <v>24.2</v>
      </c>
      <c r="E22" s="8">
        <v>0</v>
      </c>
      <c r="F22" s="8">
        <v>0</v>
      </c>
      <c r="G22" s="245">
        <v>0</v>
      </c>
      <c r="H22" s="249">
        <f t="shared" si="3"/>
        <v>10</v>
      </c>
      <c r="I22" s="23">
        <f t="shared" si="1"/>
        <v>25</v>
      </c>
      <c r="J22" s="13">
        <f>D22+G22</f>
        <v>24.2</v>
      </c>
    </row>
    <row r="23" spans="1:10" ht="12" customHeight="1">
      <c r="A23" s="56" t="s">
        <v>259</v>
      </c>
      <c r="B23" s="11">
        <f aca="true" t="shared" si="5" ref="B23:G23">SUM(B22:B22)</f>
        <v>10</v>
      </c>
      <c r="C23" s="11">
        <f t="shared" si="5"/>
        <v>25</v>
      </c>
      <c r="D23" s="11">
        <f t="shared" si="5"/>
        <v>24.2</v>
      </c>
      <c r="E23" s="11">
        <f t="shared" si="5"/>
        <v>0</v>
      </c>
      <c r="F23" s="11">
        <f t="shared" si="5"/>
        <v>0</v>
      </c>
      <c r="G23" s="244">
        <f t="shared" si="5"/>
        <v>0</v>
      </c>
      <c r="H23" s="250">
        <f t="shared" si="3"/>
        <v>10</v>
      </c>
      <c r="I23" s="240">
        <f t="shared" si="1"/>
        <v>25</v>
      </c>
      <c r="J23" s="240">
        <f t="shared" si="1"/>
        <v>24.2</v>
      </c>
    </row>
    <row r="24" spans="1:10" ht="12" customHeight="1">
      <c r="A24" s="9" t="s">
        <v>109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243">
        <v>0</v>
      </c>
      <c r="H24" s="249">
        <f t="shared" si="3"/>
        <v>0</v>
      </c>
      <c r="I24" s="23">
        <f t="shared" si="1"/>
        <v>0</v>
      </c>
      <c r="J24" s="13">
        <f>D24+G24</f>
        <v>0</v>
      </c>
    </row>
    <row r="25" spans="1:10" ht="12" customHeight="1">
      <c r="A25" s="54" t="s">
        <v>170</v>
      </c>
      <c r="B25" s="13">
        <v>900</v>
      </c>
      <c r="C25" s="13">
        <v>900</v>
      </c>
      <c r="D25" s="16">
        <v>0</v>
      </c>
      <c r="E25" s="16">
        <v>0</v>
      </c>
      <c r="F25" s="16">
        <v>0</v>
      </c>
      <c r="G25" s="246">
        <v>0</v>
      </c>
      <c r="H25" s="249">
        <f t="shared" si="3"/>
        <v>900</v>
      </c>
      <c r="I25" s="23">
        <f t="shared" si="1"/>
        <v>900</v>
      </c>
      <c r="J25" s="13">
        <f>D25+G25</f>
        <v>0</v>
      </c>
    </row>
    <row r="26" spans="1:10" ht="12" customHeight="1" thickBot="1">
      <c r="A26" s="57">
        <v>612</v>
      </c>
      <c r="B26" s="55">
        <f aca="true" t="shared" si="6" ref="B26:G26">SUM(B24,B25)</f>
        <v>900</v>
      </c>
      <c r="C26" s="55">
        <f t="shared" si="6"/>
        <v>900</v>
      </c>
      <c r="D26" s="55">
        <f t="shared" si="6"/>
        <v>0</v>
      </c>
      <c r="E26" s="55">
        <f t="shared" si="6"/>
        <v>0</v>
      </c>
      <c r="F26" s="55">
        <f t="shared" si="6"/>
        <v>0</v>
      </c>
      <c r="G26" s="247">
        <f t="shared" si="6"/>
        <v>0</v>
      </c>
      <c r="H26" s="251">
        <f t="shared" si="3"/>
        <v>900</v>
      </c>
      <c r="I26" s="241">
        <f t="shared" si="1"/>
        <v>900</v>
      </c>
      <c r="J26" s="241">
        <f t="shared" si="1"/>
        <v>0</v>
      </c>
    </row>
    <row r="27" spans="1:10" ht="20.25" customHeight="1">
      <c r="A27" s="183" t="s">
        <v>21</v>
      </c>
      <c r="B27" s="160">
        <f>SUM(B8,B12,B16,B21,B23,B26)</f>
        <v>5290</v>
      </c>
      <c r="C27" s="160">
        <f aca="true" t="shared" si="7" ref="C27:J27">SUM(C8,C12,C16,C21,C23,C26)</f>
        <v>4980</v>
      </c>
      <c r="D27" s="160">
        <f t="shared" si="7"/>
        <v>2182.9999999999995</v>
      </c>
      <c r="E27" s="160">
        <f t="shared" si="7"/>
        <v>190</v>
      </c>
      <c r="F27" s="160">
        <f t="shared" si="7"/>
        <v>190</v>
      </c>
      <c r="G27" s="160">
        <f t="shared" si="7"/>
        <v>19.9</v>
      </c>
      <c r="H27" s="132">
        <f t="shared" si="7"/>
        <v>5480</v>
      </c>
      <c r="I27" s="132">
        <f t="shared" si="7"/>
        <v>5170</v>
      </c>
      <c r="J27" s="132">
        <f t="shared" si="7"/>
        <v>2202.9</v>
      </c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ht="12" customHeight="1" hidden="1"/>
    <row r="30" ht="12.75" hidden="1"/>
    <row r="31" ht="12.75" hidden="1"/>
  </sheetData>
  <sheetProtection/>
  <mergeCells count="8">
    <mergeCell ref="E2:G2"/>
    <mergeCell ref="E3:G3"/>
    <mergeCell ref="A1:H1"/>
    <mergeCell ref="I1:J1"/>
    <mergeCell ref="A2:A4"/>
    <mergeCell ref="B2:D2"/>
    <mergeCell ref="H2:J3"/>
    <mergeCell ref="B3:D3"/>
  </mergeCells>
  <printOptions horizontalCentered="1"/>
  <pageMargins left="0.17" right="0.17" top="0.28" bottom="0.6299212598425197" header="0.32" footer="0.35433070866141736"/>
  <pageSetup horizontalDpi="300" verticalDpi="300" orientation="portrait" paperSize="9" scale="95" r:id="rId1"/>
  <headerFooter alignWithMargins="0">
    <oddFooter>&amp;L&amp;"Times New Roman,Obyčejné"&amp;9Rozbor za rok 2007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85" zoomScalePageLayoutView="0" workbookViewId="0" topLeftCell="A13">
      <selection activeCell="H24" sqref="H24:J24"/>
    </sheetView>
  </sheetViews>
  <sheetFormatPr defaultColWidth="9.00390625" defaultRowHeight="12.75"/>
  <cols>
    <col min="1" max="1" width="29.375" style="0" customWidth="1"/>
    <col min="2" max="3" width="9.125" style="460" customWidth="1"/>
  </cols>
  <sheetData>
    <row r="1" spans="1:13" ht="33" customHeight="1">
      <c r="A1" s="1181" t="s">
        <v>317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3"/>
      <c r="L1" s="1180" t="s">
        <v>455</v>
      </c>
      <c r="M1" s="1180"/>
    </row>
    <row r="2" spans="1:13" ht="26.25" customHeight="1">
      <c r="A2" s="870" t="s">
        <v>295</v>
      </c>
      <c r="B2" s="857" t="s">
        <v>22</v>
      </c>
      <c r="C2" s="858"/>
      <c r="D2" s="1174"/>
      <c r="E2" s="857" t="s">
        <v>23</v>
      </c>
      <c r="F2" s="858"/>
      <c r="G2" s="858"/>
      <c r="H2" s="863" t="s">
        <v>24</v>
      </c>
      <c r="I2" s="864"/>
      <c r="J2" s="865"/>
      <c r="K2" s="951"/>
      <c r="L2" s="954"/>
      <c r="M2" s="954"/>
    </row>
    <row r="3" spans="1:13" ht="26.25" customHeight="1">
      <c r="A3" s="871"/>
      <c r="B3" s="861" t="s">
        <v>25</v>
      </c>
      <c r="C3" s="858"/>
      <c r="D3" s="1174"/>
      <c r="E3" s="861" t="s">
        <v>26</v>
      </c>
      <c r="F3" s="1178"/>
      <c r="G3" s="942"/>
      <c r="H3" s="866"/>
      <c r="I3" s="867"/>
      <c r="J3" s="868"/>
      <c r="K3" s="955"/>
      <c r="L3" s="954"/>
      <c r="M3" s="954"/>
    </row>
    <row r="4" spans="1:13" ht="15" customHeight="1">
      <c r="A4" s="871"/>
      <c r="B4" s="534" t="s">
        <v>5</v>
      </c>
      <c r="C4" s="535" t="s">
        <v>6</v>
      </c>
      <c r="D4" s="534" t="s">
        <v>0</v>
      </c>
      <c r="E4" s="534" t="s">
        <v>5</v>
      </c>
      <c r="F4" s="535" t="s">
        <v>6</v>
      </c>
      <c r="G4" s="438" t="s">
        <v>0</v>
      </c>
      <c r="H4" s="538" t="s">
        <v>5</v>
      </c>
      <c r="I4" s="535" t="s">
        <v>6</v>
      </c>
      <c r="J4" s="535" t="s">
        <v>0</v>
      </c>
      <c r="K4" s="438"/>
      <c r="L4" s="131"/>
      <c r="M4" s="131"/>
    </row>
    <row r="5" spans="1:13" ht="21.75" customHeight="1">
      <c r="A5" s="129" t="s">
        <v>172</v>
      </c>
      <c r="B5" s="68">
        <v>200</v>
      </c>
      <c r="C5" s="68">
        <v>520</v>
      </c>
      <c r="D5" s="68">
        <v>403.6</v>
      </c>
      <c r="E5" s="68">
        <v>700</v>
      </c>
      <c r="F5" s="68">
        <v>647.8</v>
      </c>
      <c r="G5" s="539">
        <v>605.6</v>
      </c>
      <c r="H5" s="257">
        <f>SUM(B5,E5)</f>
        <v>900</v>
      </c>
      <c r="I5" s="68">
        <f>SUM(C5,F5)</f>
        <v>1167.8</v>
      </c>
      <c r="J5" s="68">
        <f>SUM(D5,G5)</f>
        <v>1009.2</v>
      </c>
      <c r="K5" s="444"/>
      <c r="L5" s="531"/>
      <c r="M5" s="531"/>
    </row>
    <row r="6" spans="1:13" ht="21.75" customHeight="1">
      <c r="A6" s="307">
        <v>516</v>
      </c>
      <c r="B6" s="71">
        <f aca="true" t="shared" si="0" ref="B6:J6">SUM(B5)</f>
        <v>200</v>
      </c>
      <c r="C6" s="71">
        <f t="shared" si="0"/>
        <v>520</v>
      </c>
      <c r="D6" s="71">
        <f t="shared" si="0"/>
        <v>403.6</v>
      </c>
      <c r="E6" s="71">
        <f t="shared" si="0"/>
        <v>700</v>
      </c>
      <c r="F6" s="71">
        <f t="shared" si="0"/>
        <v>647.8</v>
      </c>
      <c r="G6" s="536">
        <f t="shared" si="0"/>
        <v>605.6</v>
      </c>
      <c r="H6" s="259">
        <f t="shared" si="0"/>
        <v>900</v>
      </c>
      <c r="I6" s="71">
        <f t="shared" si="0"/>
        <v>1167.8</v>
      </c>
      <c r="J6" s="71">
        <f t="shared" si="0"/>
        <v>1009.2</v>
      </c>
      <c r="K6" s="532"/>
      <c r="L6" s="533"/>
      <c r="M6" s="533"/>
    </row>
    <row r="7" spans="1:13" ht="21.75" customHeight="1">
      <c r="A7" s="127" t="s">
        <v>34</v>
      </c>
      <c r="B7" s="121">
        <v>2900</v>
      </c>
      <c r="C7" s="121">
        <v>4240</v>
      </c>
      <c r="D7" s="121">
        <v>4209.9</v>
      </c>
      <c r="E7" s="121">
        <v>18400</v>
      </c>
      <c r="F7" s="121">
        <v>18572.2</v>
      </c>
      <c r="G7" s="126">
        <v>18571.2</v>
      </c>
      <c r="H7" s="257">
        <f>SUM(B7,E7)</f>
        <v>21300</v>
      </c>
      <c r="I7" s="68">
        <f>SUM(C7,F7)</f>
        <v>22812.2</v>
      </c>
      <c r="J7" s="68">
        <f>SUM(D7,G7)</f>
        <v>22781.1</v>
      </c>
      <c r="K7" s="444"/>
      <c r="L7" s="531"/>
      <c r="M7" s="531"/>
    </row>
    <row r="8" spans="1:13" ht="21.75" customHeight="1">
      <c r="A8" s="123">
        <v>517</v>
      </c>
      <c r="B8" s="71">
        <f aca="true" t="shared" si="1" ref="B8:J8">SUM(B7)</f>
        <v>2900</v>
      </c>
      <c r="C8" s="71">
        <f t="shared" si="1"/>
        <v>4240</v>
      </c>
      <c r="D8" s="71">
        <f t="shared" si="1"/>
        <v>4209.9</v>
      </c>
      <c r="E8" s="71">
        <f t="shared" si="1"/>
        <v>18400</v>
      </c>
      <c r="F8" s="71">
        <f t="shared" si="1"/>
        <v>18572.2</v>
      </c>
      <c r="G8" s="128">
        <f t="shared" si="1"/>
        <v>18571.2</v>
      </c>
      <c r="H8" s="259">
        <f t="shared" si="1"/>
        <v>21300</v>
      </c>
      <c r="I8" s="71">
        <f t="shared" si="1"/>
        <v>22812.2</v>
      </c>
      <c r="J8" s="71">
        <f t="shared" si="1"/>
        <v>22781.1</v>
      </c>
      <c r="K8" s="532"/>
      <c r="L8" s="533"/>
      <c r="M8" s="533"/>
    </row>
    <row r="9" spans="1:13" ht="21.75" customHeight="1">
      <c r="A9" s="120" t="s">
        <v>140</v>
      </c>
      <c r="B9" s="154">
        <v>0</v>
      </c>
      <c r="C9" s="154">
        <v>0</v>
      </c>
      <c r="D9" s="154">
        <v>0</v>
      </c>
      <c r="E9" s="154">
        <v>0</v>
      </c>
      <c r="F9" s="154">
        <v>0</v>
      </c>
      <c r="G9" s="537">
        <v>0</v>
      </c>
      <c r="H9" s="257">
        <f>SUM(B9,E9)</f>
        <v>0</v>
      </c>
      <c r="I9" s="68">
        <f>SUM(C9,F9)</f>
        <v>0</v>
      </c>
      <c r="J9" s="68">
        <f>SUM(D9,G9)</f>
        <v>0</v>
      </c>
      <c r="K9" s="444"/>
      <c r="L9" s="531"/>
      <c r="M9" s="531"/>
    </row>
    <row r="10" spans="1:13" ht="21.75" customHeight="1" thickBot="1">
      <c r="A10" s="828">
        <v>612</v>
      </c>
      <c r="B10" s="829">
        <f aca="true" t="shared" si="2" ref="B10:G10">SUM(B9)</f>
        <v>0</v>
      </c>
      <c r="C10" s="829">
        <f t="shared" si="2"/>
        <v>0</v>
      </c>
      <c r="D10" s="829">
        <f t="shared" si="2"/>
        <v>0</v>
      </c>
      <c r="E10" s="829">
        <f t="shared" si="2"/>
        <v>0</v>
      </c>
      <c r="F10" s="829">
        <f t="shared" si="2"/>
        <v>0</v>
      </c>
      <c r="G10" s="830">
        <f t="shared" si="2"/>
        <v>0</v>
      </c>
      <c r="H10" s="831">
        <f>SUM(H9)</f>
        <v>0</v>
      </c>
      <c r="I10" s="829">
        <f>SUM(I9)</f>
        <v>0</v>
      </c>
      <c r="J10" s="829">
        <f>SUM(J9)</f>
        <v>0</v>
      </c>
      <c r="K10" s="532"/>
      <c r="L10" s="533"/>
      <c r="M10" s="533"/>
    </row>
    <row r="11" spans="1:13" ht="27" customHeight="1">
      <c r="A11" s="327" t="s">
        <v>9</v>
      </c>
      <c r="B11" s="96">
        <f aca="true" t="shared" si="3" ref="B11:J11">SUM(B6,B8,B10)</f>
        <v>3100</v>
      </c>
      <c r="C11" s="96">
        <f t="shared" si="3"/>
        <v>4760</v>
      </c>
      <c r="D11" s="96">
        <f t="shared" si="3"/>
        <v>4613.5</v>
      </c>
      <c r="E11" s="96">
        <f t="shared" si="3"/>
        <v>19100</v>
      </c>
      <c r="F11" s="96">
        <f t="shared" si="3"/>
        <v>19220</v>
      </c>
      <c r="G11" s="266">
        <f t="shared" si="3"/>
        <v>19176.8</v>
      </c>
      <c r="H11" s="267">
        <f t="shared" si="3"/>
        <v>22200</v>
      </c>
      <c r="I11" s="96">
        <f t="shared" si="3"/>
        <v>23980</v>
      </c>
      <c r="J11" s="96">
        <f t="shared" si="3"/>
        <v>23790.3</v>
      </c>
      <c r="K11" s="532"/>
      <c r="L11" s="533"/>
      <c r="M11" s="533"/>
    </row>
    <row r="12" spans="1:7" ht="19.5" customHeight="1">
      <c r="A12" s="527"/>
      <c r="B12" s="37"/>
      <c r="C12" s="37"/>
      <c r="D12" s="37"/>
      <c r="E12" s="37"/>
      <c r="F12" s="526"/>
      <c r="G12" s="526"/>
    </row>
    <row r="13" spans="1:7" ht="19.5" customHeight="1">
      <c r="A13" s="527"/>
      <c r="B13" s="520"/>
      <c r="C13" s="520"/>
      <c r="D13" s="520"/>
      <c r="E13" s="37"/>
      <c r="F13" s="526"/>
      <c r="G13" s="526"/>
    </row>
    <row r="14" spans="1:7" ht="21" customHeight="1">
      <c r="A14" s="870" t="s">
        <v>297</v>
      </c>
      <c r="B14" s="1175" t="s">
        <v>51</v>
      </c>
      <c r="C14" s="1176"/>
      <c r="D14" s="1177"/>
      <c r="E14" s="863" t="s">
        <v>4</v>
      </c>
      <c r="F14" s="945"/>
      <c r="G14" s="946"/>
    </row>
    <row r="15" spans="1:7" ht="24" customHeight="1">
      <c r="A15" s="960"/>
      <c r="B15" s="861" t="s">
        <v>67</v>
      </c>
      <c r="C15" s="942"/>
      <c r="D15" s="953"/>
      <c r="E15" s="947"/>
      <c r="F15" s="948"/>
      <c r="G15" s="949"/>
    </row>
    <row r="16" spans="1:7" ht="14.25" customHeight="1">
      <c r="A16" s="961"/>
      <c r="B16" s="63" t="s">
        <v>5</v>
      </c>
      <c r="C16" s="63" t="s">
        <v>6</v>
      </c>
      <c r="D16" s="61" t="s">
        <v>0</v>
      </c>
      <c r="E16" s="528" t="s">
        <v>5</v>
      </c>
      <c r="F16" s="64" t="s">
        <v>6</v>
      </c>
      <c r="G16" s="64" t="s">
        <v>0</v>
      </c>
    </row>
    <row r="17" spans="1:8" ht="21.75" customHeight="1">
      <c r="A17" s="462" t="s">
        <v>33</v>
      </c>
      <c r="B17" s="58">
        <v>90</v>
      </c>
      <c r="C17" s="58">
        <v>46</v>
      </c>
      <c r="D17" s="58">
        <v>34.5</v>
      </c>
      <c r="E17" s="522">
        <f>SUM(B17)</f>
        <v>90</v>
      </c>
      <c r="F17" s="310">
        <f>SUM(C17)</f>
        <v>46</v>
      </c>
      <c r="G17" s="310">
        <f>SUM(D17)</f>
        <v>34.5</v>
      </c>
      <c r="H17" s="530"/>
    </row>
    <row r="18" spans="1:8" ht="21.75" customHeight="1">
      <c r="A18" s="463">
        <v>516</v>
      </c>
      <c r="B18" s="523">
        <f aca="true" t="shared" si="4" ref="B18:G18">SUM(B17)</f>
        <v>90</v>
      </c>
      <c r="C18" s="523">
        <f t="shared" si="4"/>
        <v>46</v>
      </c>
      <c r="D18" s="523">
        <f t="shared" si="4"/>
        <v>34.5</v>
      </c>
      <c r="E18" s="250">
        <f t="shared" si="4"/>
        <v>90</v>
      </c>
      <c r="F18" s="239">
        <f t="shared" si="4"/>
        <v>46</v>
      </c>
      <c r="G18" s="239">
        <f t="shared" si="4"/>
        <v>34.5</v>
      </c>
      <c r="H18" s="530"/>
    </row>
    <row r="19" spans="1:8" ht="21.75" customHeight="1">
      <c r="A19" s="12" t="s">
        <v>349</v>
      </c>
      <c r="B19" s="58">
        <v>1010</v>
      </c>
      <c r="C19" s="58">
        <v>1794</v>
      </c>
      <c r="D19" s="58">
        <v>1704.1</v>
      </c>
      <c r="E19" s="522">
        <f>SUM(B19)</f>
        <v>1010</v>
      </c>
      <c r="F19" s="310">
        <f>SUM(C19)</f>
        <v>1794</v>
      </c>
      <c r="G19" s="310">
        <f>SUM(D19)</f>
        <v>1704.1</v>
      </c>
      <c r="H19" s="530"/>
    </row>
    <row r="20" spans="1:8" ht="21.75" customHeight="1" thickBot="1">
      <c r="A20" s="457">
        <v>517</v>
      </c>
      <c r="B20" s="523">
        <f aca="true" t="shared" si="5" ref="B20:G20">SUM(B19)</f>
        <v>1010</v>
      </c>
      <c r="C20" s="523">
        <f t="shared" si="5"/>
        <v>1794</v>
      </c>
      <c r="D20" s="524">
        <f t="shared" si="5"/>
        <v>1704.1</v>
      </c>
      <c r="E20" s="525">
        <f t="shared" si="5"/>
        <v>1010</v>
      </c>
      <c r="F20" s="239">
        <f t="shared" si="5"/>
        <v>1794</v>
      </c>
      <c r="G20" s="239">
        <f t="shared" si="5"/>
        <v>1704.1</v>
      </c>
      <c r="H20" s="530"/>
    </row>
    <row r="21" spans="1:8" ht="27" customHeight="1">
      <c r="A21" s="464" t="s">
        <v>45</v>
      </c>
      <c r="B21" s="132">
        <f>SUM(B20,B18)</f>
        <v>1100</v>
      </c>
      <c r="C21" s="132">
        <f>SUM(C20,C18)</f>
        <v>1840</v>
      </c>
      <c r="D21" s="132">
        <f>SUM(D18,D20)</f>
        <v>1738.6</v>
      </c>
      <c r="E21" s="252">
        <f>SUM(E20,E18)</f>
        <v>1100</v>
      </c>
      <c r="F21" s="132">
        <f>SUM(F20,F18)</f>
        <v>1840</v>
      </c>
      <c r="G21" s="132">
        <f>SUM(G20,G18)</f>
        <v>1738.6</v>
      </c>
      <c r="H21" s="530"/>
    </row>
    <row r="22" ht="19.5" customHeight="1"/>
    <row r="23" spans="1:13" ht="23.25" customHeight="1">
      <c r="A23" s="920" t="s">
        <v>296</v>
      </c>
      <c r="B23" s="1171" t="s">
        <v>113</v>
      </c>
      <c r="C23" s="1172"/>
      <c r="D23" s="1173"/>
      <c r="E23" s="1179" t="s">
        <v>115</v>
      </c>
      <c r="F23" s="1172"/>
      <c r="G23" s="1172"/>
      <c r="H23" s="1189" t="s">
        <v>88</v>
      </c>
      <c r="I23" s="1190"/>
      <c r="J23" s="1191"/>
      <c r="K23" s="863" t="s">
        <v>24</v>
      </c>
      <c r="L23" s="864"/>
      <c r="M23" s="865"/>
    </row>
    <row r="24" spans="1:13" ht="30" customHeight="1">
      <c r="A24" s="1187"/>
      <c r="B24" s="923" t="s">
        <v>2</v>
      </c>
      <c r="C24" s="1172"/>
      <c r="D24" s="1173"/>
      <c r="E24" s="1184" t="s">
        <v>75</v>
      </c>
      <c r="F24" s="1172"/>
      <c r="G24" s="1172"/>
      <c r="H24" s="1136" t="s">
        <v>300</v>
      </c>
      <c r="I24" s="1185"/>
      <c r="J24" s="1186"/>
      <c r="K24" s="866"/>
      <c r="L24" s="867"/>
      <c r="M24" s="868"/>
    </row>
    <row r="25" spans="1:13" ht="21" customHeight="1">
      <c r="A25" s="1188"/>
      <c r="B25" s="198" t="s">
        <v>5</v>
      </c>
      <c r="C25" s="198" t="s">
        <v>6</v>
      </c>
      <c r="D25" s="199" t="s">
        <v>0</v>
      </c>
      <c r="E25" s="199" t="s">
        <v>5</v>
      </c>
      <c r="F25" s="199" t="s">
        <v>6</v>
      </c>
      <c r="G25" s="237" t="s">
        <v>0</v>
      </c>
      <c r="H25" s="199" t="s">
        <v>5</v>
      </c>
      <c r="I25" s="199" t="s">
        <v>6</v>
      </c>
      <c r="J25" s="432" t="s">
        <v>0</v>
      </c>
      <c r="K25" s="429" t="s">
        <v>5</v>
      </c>
      <c r="L25" s="99" t="s">
        <v>6</v>
      </c>
      <c r="M25" s="99" t="s">
        <v>0</v>
      </c>
    </row>
    <row r="26" spans="1:13" ht="21.75" customHeight="1">
      <c r="A26" s="100" t="s">
        <v>106</v>
      </c>
      <c r="B26" s="201">
        <v>0</v>
      </c>
      <c r="C26" s="201">
        <v>0</v>
      </c>
      <c r="D26" s="201">
        <v>0</v>
      </c>
      <c r="E26" s="101">
        <v>10</v>
      </c>
      <c r="F26" s="101">
        <v>10</v>
      </c>
      <c r="G26" s="220">
        <v>0</v>
      </c>
      <c r="H26" s="101">
        <v>0</v>
      </c>
      <c r="I26" s="101">
        <v>0</v>
      </c>
      <c r="J26" s="433">
        <v>0</v>
      </c>
      <c r="K26" s="105">
        <f aca="true" t="shared" si="6" ref="K26:L28">SUM(B26,E26)</f>
        <v>10</v>
      </c>
      <c r="L26" s="101">
        <f t="shared" si="6"/>
        <v>10</v>
      </c>
      <c r="M26" s="101">
        <f>SUM(D26,G26,J26)</f>
        <v>0</v>
      </c>
    </row>
    <row r="27" spans="1:13" ht="21.75" customHeight="1">
      <c r="A27" s="100" t="s">
        <v>116</v>
      </c>
      <c r="B27" s="201">
        <v>0</v>
      </c>
      <c r="C27" s="201">
        <v>0</v>
      </c>
      <c r="D27" s="101">
        <v>0</v>
      </c>
      <c r="E27" s="101">
        <v>10</v>
      </c>
      <c r="F27" s="101">
        <v>10</v>
      </c>
      <c r="G27" s="220">
        <v>0</v>
      </c>
      <c r="H27" s="101">
        <v>0</v>
      </c>
      <c r="I27" s="101">
        <v>0</v>
      </c>
      <c r="J27" s="433">
        <v>0</v>
      </c>
      <c r="K27" s="105">
        <f t="shared" si="6"/>
        <v>10</v>
      </c>
      <c r="L27" s="101">
        <f t="shared" si="6"/>
        <v>10</v>
      </c>
      <c r="M27" s="101">
        <f aca="true" t="shared" si="7" ref="M27:M38">SUM(D27,G27,J27)</f>
        <v>0</v>
      </c>
    </row>
    <row r="28" spans="1:13" ht="21.75" customHeight="1">
      <c r="A28" s="100" t="s">
        <v>117</v>
      </c>
      <c r="B28" s="201">
        <v>0</v>
      </c>
      <c r="C28" s="201">
        <v>0</v>
      </c>
      <c r="D28" s="101">
        <v>0</v>
      </c>
      <c r="E28" s="101">
        <v>10</v>
      </c>
      <c r="F28" s="101">
        <v>10</v>
      </c>
      <c r="G28" s="220">
        <v>0</v>
      </c>
      <c r="H28" s="101">
        <v>0</v>
      </c>
      <c r="I28" s="101">
        <v>0</v>
      </c>
      <c r="J28" s="433">
        <v>0</v>
      </c>
      <c r="K28" s="105">
        <f t="shared" si="6"/>
        <v>10</v>
      </c>
      <c r="L28" s="101">
        <f t="shared" si="6"/>
        <v>10</v>
      </c>
      <c r="M28" s="101">
        <f t="shared" si="7"/>
        <v>0</v>
      </c>
    </row>
    <row r="29" spans="1:13" ht="21.75" customHeight="1">
      <c r="A29" s="102">
        <v>515</v>
      </c>
      <c r="B29" s="104">
        <f aca="true" t="shared" si="8" ref="B29:M29">SUM(B26,B27,B28)</f>
        <v>0</v>
      </c>
      <c r="C29" s="104">
        <f t="shared" si="8"/>
        <v>0</v>
      </c>
      <c r="D29" s="104">
        <f t="shared" si="8"/>
        <v>0</v>
      </c>
      <c r="E29" s="104">
        <f t="shared" si="8"/>
        <v>30</v>
      </c>
      <c r="F29" s="104">
        <f t="shared" si="8"/>
        <v>30</v>
      </c>
      <c r="G29" s="218">
        <f t="shared" si="8"/>
        <v>0</v>
      </c>
      <c r="H29" s="104">
        <f t="shared" si="8"/>
        <v>0</v>
      </c>
      <c r="I29" s="104">
        <f t="shared" si="8"/>
        <v>0</v>
      </c>
      <c r="J29" s="413">
        <f t="shared" si="8"/>
        <v>0</v>
      </c>
      <c r="K29" s="103">
        <f t="shared" si="8"/>
        <v>30</v>
      </c>
      <c r="L29" s="104">
        <f t="shared" si="8"/>
        <v>30</v>
      </c>
      <c r="M29" s="104">
        <f t="shared" si="8"/>
        <v>0</v>
      </c>
    </row>
    <row r="30" spans="1:13" ht="21.75" customHeight="1">
      <c r="A30" s="100" t="s">
        <v>30</v>
      </c>
      <c r="B30" s="101">
        <v>0</v>
      </c>
      <c r="C30" s="201">
        <v>0</v>
      </c>
      <c r="D30" s="101">
        <v>0</v>
      </c>
      <c r="E30" s="101">
        <v>10</v>
      </c>
      <c r="F30" s="101">
        <v>10</v>
      </c>
      <c r="G30" s="220">
        <v>0</v>
      </c>
      <c r="H30" s="101">
        <v>0</v>
      </c>
      <c r="I30" s="101">
        <v>0</v>
      </c>
      <c r="J30" s="433">
        <v>0</v>
      </c>
      <c r="K30" s="105">
        <f>SUM(B30,E30)</f>
        <v>10</v>
      </c>
      <c r="L30" s="101">
        <f>SUM(C30,F30)</f>
        <v>10</v>
      </c>
      <c r="M30" s="101">
        <f t="shared" si="7"/>
        <v>0</v>
      </c>
    </row>
    <row r="31" spans="1:13" ht="21.75" customHeight="1">
      <c r="A31" s="100" t="s">
        <v>282</v>
      </c>
      <c r="B31" s="101">
        <v>20</v>
      </c>
      <c r="C31" s="101">
        <v>20</v>
      </c>
      <c r="D31" s="101">
        <v>0.8</v>
      </c>
      <c r="E31" s="101">
        <v>200</v>
      </c>
      <c r="F31" s="101">
        <v>30</v>
      </c>
      <c r="G31" s="220">
        <v>13.3</v>
      </c>
      <c r="H31" s="101">
        <v>0</v>
      </c>
      <c r="I31" s="101">
        <v>0</v>
      </c>
      <c r="J31" s="433">
        <v>0</v>
      </c>
      <c r="K31" s="105">
        <f>SUM(B31,E31)</f>
        <v>220</v>
      </c>
      <c r="L31" s="101">
        <f>SUM(C31,F31)</f>
        <v>50</v>
      </c>
      <c r="M31" s="101">
        <f t="shared" si="7"/>
        <v>14.100000000000001</v>
      </c>
    </row>
    <row r="32" spans="1:13" ht="21.75" customHeight="1">
      <c r="A32" s="100" t="s">
        <v>33</v>
      </c>
      <c r="B32" s="101">
        <v>50</v>
      </c>
      <c r="C32" s="101">
        <v>50</v>
      </c>
      <c r="D32" s="101">
        <v>42.9</v>
      </c>
      <c r="E32" s="101">
        <v>350</v>
      </c>
      <c r="F32" s="101">
        <v>200</v>
      </c>
      <c r="G32" s="220">
        <v>172.8</v>
      </c>
      <c r="H32" s="101">
        <v>0</v>
      </c>
      <c r="I32" s="101">
        <v>150</v>
      </c>
      <c r="J32" s="433">
        <v>140.1</v>
      </c>
      <c r="K32" s="105">
        <f>SUM(B32,E32,H32)</f>
        <v>400</v>
      </c>
      <c r="L32" s="105">
        <f>SUM(C32,F32,I32)</f>
        <v>400</v>
      </c>
      <c r="M32" s="101">
        <f t="shared" si="7"/>
        <v>355.8</v>
      </c>
    </row>
    <row r="33" spans="1:13" ht="21.75" customHeight="1">
      <c r="A33" s="102">
        <v>516</v>
      </c>
      <c r="B33" s="104">
        <f aca="true" t="shared" si="9" ref="B33:M33">SUM(B30,B31,B32)</f>
        <v>70</v>
      </c>
      <c r="C33" s="104">
        <f t="shared" si="9"/>
        <v>70</v>
      </c>
      <c r="D33" s="104">
        <f t="shared" si="9"/>
        <v>43.699999999999996</v>
      </c>
      <c r="E33" s="104">
        <f t="shared" si="9"/>
        <v>560</v>
      </c>
      <c r="F33" s="104">
        <f t="shared" si="9"/>
        <v>240</v>
      </c>
      <c r="G33" s="218">
        <f t="shared" si="9"/>
        <v>186.10000000000002</v>
      </c>
      <c r="H33" s="104">
        <f t="shared" si="9"/>
        <v>0</v>
      </c>
      <c r="I33" s="104">
        <f t="shared" si="9"/>
        <v>150</v>
      </c>
      <c r="J33" s="413">
        <f t="shared" si="9"/>
        <v>140.1</v>
      </c>
      <c r="K33" s="103">
        <f t="shared" si="9"/>
        <v>630</v>
      </c>
      <c r="L33" s="104">
        <f t="shared" si="9"/>
        <v>460</v>
      </c>
      <c r="M33" s="104">
        <f t="shared" si="9"/>
        <v>369.90000000000003</v>
      </c>
    </row>
    <row r="34" spans="1:13" ht="21.75" customHeight="1">
      <c r="A34" s="100" t="s">
        <v>34</v>
      </c>
      <c r="B34" s="101">
        <v>0</v>
      </c>
      <c r="C34" s="192">
        <v>0</v>
      </c>
      <c r="D34" s="101">
        <v>0</v>
      </c>
      <c r="E34" s="101">
        <v>1850</v>
      </c>
      <c r="F34" s="101">
        <v>687.6</v>
      </c>
      <c r="G34" s="220">
        <v>431.6</v>
      </c>
      <c r="H34" s="101">
        <v>0</v>
      </c>
      <c r="I34" s="101">
        <v>0</v>
      </c>
      <c r="J34" s="433">
        <v>0</v>
      </c>
      <c r="K34" s="105">
        <f>SUM(B34,E34)</f>
        <v>1850</v>
      </c>
      <c r="L34" s="101">
        <f>SUM(C34,F34)</f>
        <v>687.6</v>
      </c>
      <c r="M34" s="101">
        <f t="shared" si="7"/>
        <v>431.6</v>
      </c>
    </row>
    <row r="35" spans="1:13" ht="21.75" customHeight="1">
      <c r="A35" s="102">
        <v>517</v>
      </c>
      <c r="B35" s="104">
        <f aca="true" t="shared" si="10" ref="B35:G35">SUM(B34)</f>
        <v>0</v>
      </c>
      <c r="C35" s="203">
        <f t="shared" si="10"/>
        <v>0</v>
      </c>
      <c r="D35" s="104">
        <f t="shared" si="10"/>
        <v>0</v>
      </c>
      <c r="E35" s="104">
        <f t="shared" si="10"/>
        <v>1850</v>
      </c>
      <c r="F35" s="104">
        <f t="shared" si="10"/>
        <v>687.6</v>
      </c>
      <c r="G35" s="218">
        <f t="shared" si="10"/>
        <v>431.6</v>
      </c>
      <c r="H35" s="104">
        <v>0</v>
      </c>
      <c r="I35" s="104">
        <v>0</v>
      </c>
      <c r="J35" s="413">
        <v>0</v>
      </c>
      <c r="K35" s="103">
        <f>SUM(K34)</f>
        <v>1850</v>
      </c>
      <c r="L35" s="104">
        <f>SUM(L34)</f>
        <v>687.6</v>
      </c>
      <c r="M35" s="104">
        <f>SUM(M34)</f>
        <v>431.6</v>
      </c>
    </row>
    <row r="36" spans="1:13" ht="21.75" customHeight="1">
      <c r="A36" s="204" t="s">
        <v>325</v>
      </c>
      <c r="B36" s="205">
        <v>0</v>
      </c>
      <c r="C36" s="205">
        <v>0</v>
      </c>
      <c r="D36" s="205">
        <v>0</v>
      </c>
      <c r="E36" s="205">
        <v>0</v>
      </c>
      <c r="F36" s="205">
        <v>192</v>
      </c>
      <c r="G36" s="540">
        <v>0</v>
      </c>
      <c r="H36" s="415">
        <v>0</v>
      </c>
      <c r="I36" s="415">
        <v>0</v>
      </c>
      <c r="J36" s="434">
        <v>0</v>
      </c>
      <c r="K36" s="105">
        <f aca="true" t="shared" si="11" ref="K36:L38">SUM(B36,E36)</f>
        <v>0</v>
      </c>
      <c r="L36" s="105">
        <f t="shared" si="11"/>
        <v>192</v>
      </c>
      <c r="M36" s="101">
        <f t="shared" si="7"/>
        <v>0</v>
      </c>
    </row>
    <row r="37" spans="1:13" ht="21.75" customHeight="1">
      <c r="A37" s="48">
        <v>519</v>
      </c>
      <c r="B37" s="47">
        <v>0</v>
      </c>
      <c r="C37" s="47">
        <v>0</v>
      </c>
      <c r="D37" s="47">
        <v>0</v>
      </c>
      <c r="E37" s="47">
        <v>0</v>
      </c>
      <c r="F37" s="47">
        <v>192</v>
      </c>
      <c r="G37" s="218">
        <v>0</v>
      </c>
      <c r="H37" s="104">
        <v>0</v>
      </c>
      <c r="I37" s="104">
        <v>0</v>
      </c>
      <c r="J37" s="413">
        <v>0</v>
      </c>
      <c r="K37" s="314">
        <f t="shared" si="11"/>
        <v>0</v>
      </c>
      <c r="L37" s="314">
        <f t="shared" si="11"/>
        <v>192</v>
      </c>
      <c r="M37" s="314">
        <f>SUM(D37,G37)</f>
        <v>0</v>
      </c>
    </row>
    <row r="38" spans="1:13" ht="21.75" customHeight="1">
      <c r="A38" s="204" t="s">
        <v>280</v>
      </c>
      <c r="B38" s="205">
        <v>0</v>
      </c>
      <c r="C38" s="426">
        <v>273.4</v>
      </c>
      <c r="D38" s="426">
        <v>273.3</v>
      </c>
      <c r="E38" s="205">
        <v>0</v>
      </c>
      <c r="F38" s="205">
        <v>340.4</v>
      </c>
      <c r="G38" s="540">
        <v>340.4</v>
      </c>
      <c r="H38" s="415">
        <v>0</v>
      </c>
      <c r="I38" s="415">
        <v>0</v>
      </c>
      <c r="J38" s="434">
        <v>0</v>
      </c>
      <c r="K38" s="105">
        <f t="shared" si="11"/>
        <v>0</v>
      </c>
      <c r="L38" s="105">
        <f t="shared" si="11"/>
        <v>613.8</v>
      </c>
      <c r="M38" s="101">
        <f t="shared" si="7"/>
        <v>613.7</v>
      </c>
    </row>
    <row r="39" spans="1:13" ht="21.75" customHeight="1" thickBot="1">
      <c r="A39" s="48">
        <v>612</v>
      </c>
      <c r="B39" s="115">
        <f aca="true" t="shared" si="12" ref="B39:M39">SUM(B38)</f>
        <v>0</v>
      </c>
      <c r="C39" s="104">
        <f t="shared" si="12"/>
        <v>273.4</v>
      </c>
      <c r="D39" s="104">
        <f t="shared" si="12"/>
        <v>273.3</v>
      </c>
      <c r="E39" s="104">
        <f t="shared" si="12"/>
        <v>0</v>
      </c>
      <c r="F39" s="104">
        <f t="shared" si="12"/>
        <v>340.4</v>
      </c>
      <c r="G39" s="218">
        <f t="shared" si="12"/>
        <v>340.4</v>
      </c>
      <c r="H39" s="104">
        <f t="shared" si="12"/>
        <v>0</v>
      </c>
      <c r="I39" s="104">
        <f t="shared" si="12"/>
        <v>0</v>
      </c>
      <c r="J39" s="436">
        <f t="shared" si="12"/>
        <v>0</v>
      </c>
      <c r="K39" s="414">
        <f t="shared" si="12"/>
        <v>0</v>
      </c>
      <c r="L39" s="414">
        <f t="shared" si="12"/>
        <v>613.8</v>
      </c>
      <c r="M39" s="414">
        <f t="shared" si="12"/>
        <v>613.7</v>
      </c>
    </row>
    <row r="40" spans="1:13" ht="27" customHeight="1">
      <c r="A40" s="194" t="s">
        <v>17</v>
      </c>
      <c r="B40" s="195">
        <f aca="true" t="shared" si="13" ref="B40:J40">SUM(B29,B33,B35,B39)</f>
        <v>70</v>
      </c>
      <c r="C40" s="195">
        <f t="shared" si="13"/>
        <v>343.4</v>
      </c>
      <c r="D40" s="195">
        <f t="shared" si="13"/>
        <v>317</v>
      </c>
      <c r="E40" s="195">
        <f t="shared" si="13"/>
        <v>2440</v>
      </c>
      <c r="F40" s="195">
        <f t="shared" si="13"/>
        <v>1298</v>
      </c>
      <c r="G40" s="195">
        <f t="shared" si="13"/>
        <v>958.1</v>
      </c>
      <c r="H40" s="195">
        <f t="shared" si="13"/>
        <v>0</v>
      </c>
      <c r="I40" s="195">
        <f t="shared" si="13"/>
        <v>150</v>
      </c>
      <c r="J40" s="435">
        <f t="shared" si="13"/>
        <v>140.1</v>
      </c>
      <c r="K40" s="428">
        <f>SUM(K29,K33,K35,K37,K39)</f>
        <v>2510</v>
      </c>
      <c r="L40" s="428">
        <f>SUM(L29,L33,L35,L37,L39)</f>
        <v>1983.3999999999999</v>
      </c>
      <c r="M40" s="428">
        <f>SUM(M29,M33,M35,M37,M39)</f>
        <v>1415.2</v>
      </c>
    </row>
  </sheetData>
  <sheetProtection/>
  <mergeCells count="21">
    <mergeCell ref="H23:J23"/>
    <mergeCell ref="E3:G3"/>
    <mergeCell ref="K2:M3"/>
    <mergeCell ref="E23:G23"/>
    <mergeCell ref="L1:M1"/>
    <mergeCell ref="A1:K1"/>
    <mergeCell ref="K23:M24"/>
    <mergeCell ref="B24:D24"/>
    <mergeCell ref="E24:G24"/>
    <mergeCell ref="H24:J24"/>
    <mergeCell ref="A23:A25"/>
    <mergeCell ref="A14:A16"/>
    <mergeCell ref="B23:D23"/>
    <mergeCell ref="B2:D2"/>
    <mergeCell ref="A2:A4"/>
    <mergeCell ref="B3:D3"/>
    <mergeCell ref="H2:J3"/>
    <mergeCell ref="B14:D14"/>
    <mergeCell ref="E2:G2"/>
    <mergeCell ref="E14:G15"/>
    <mergeCell ref="B15:D15"/>
  </mergeCells>
  <printOptions horizontalCentered="1"/>
  <pageMargins left="0.3937007874015748" right="0.4724409448818898" top="0.3937007874015748" bottom="0.6299212598425197" header="0.3937007874015748" footer="0.35433070866141736"/>
  <pageSetup horizontalDpi="600" verticalDpi="600" orientation="portrait" paperSize="9" scale="69" r:id="rId1"/>
  <headerFooter alignWithMargins="0">
    <oddFooter>&amp;L&amp;"Times New Roman,Obyčejné"&amp;9Rozbor za rok 2007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5" zoomScaleSheetLayoutView="75" zoomScalePageLayoutView="0" workbookViewId="0" topLeftCell="A13">
      <selection activeCell="I1" sqref="I1:J1"/>
    </sheetView>
  </sheetViews>
  <sheetFormatPr defaultColWidth="9.00390625" defaultRowHeight="12.75"/>
  <cols>
    <col min="1" max="1" width="30.125" style="26" customWidth="1"/>
    <col min="2" max="2" width="8.875" style="26" customWidth="1"/>
    <col min="3" max="3" width="9.00390625" style="26" customWidth="1"/>
    <col min="4" max="4" width="8.875" style="26" customWidth="1"/>
    <col min="5" max="5" width="8.375" style="26" customWidth="1"/>
    <col min="6" max="6" width="9.25390625" style="26" customWidth="1"/>
    <col min="7" max="7" width="8.125" style="26" customWidth="1"/>
    <col min="8" max="8" width="9.125" style="26" customWidth="1"/>
    <col min="9" max="9" width="8.875" style="26" customWidth="1"/>
    <col min="10" max="10" width="9.00390625" style="26" customWidth="1"/>
    <col min="11" max="12" width="8.125" style="26" customWidth="1"/>
    <col min="13" max="16384" width="9.125" style="26" customWidth="1"/>
  </cols>
  <sheetData>
    <row r="1" spans="1:13" ht="42.75" customHeight="1">
      <c r="A1" s="207"/>
      <c r="B1" s="1201" t="s">
        <v>318</v>
      </c>
      <c r="C1" s="1202"/>
      <c r="D1" s="1202"/>
      <c r="E1" s="1202"/>
      <c r="F1" s="1202"/>
      <c r="G1" s="1202"/>
      <c r="H1" s="427"/>
      <c r="I1" s="1200" t="s">
        <v>306</v>
      </c>
      <c r="J1" s="1041"/>
      <c r="K1" s="235"/>
      <c r="L1" s="40"/>
      <c r="M1" s="32"/>
    </row>
    <row r="2" spans="1:12" s="116" customFormat="1" ht="19.5" customHeight="1">
      <c r="A2" s="920" t="s">
        <v>252</v>
      </c>
      <c r="B2" s="923" t="s">
        <v>119</v>
      </c>
      <c r="C2" s="1172"/>
      <c r="D2" s="1172"/>
      <c r="E2" s="927" t="s">
        <v>114</v>
      </c>
      <c r="F2" s="928"/>
      <c r="G2" s="929"/>
      <c r="H2" s="424"/>
      <c r="I2" s="424"/>
      <c r="J2" s="424"/>
      <c r="K2" s="177"/>
      <c r="L2" s="177"/>
    </row>
    <row r="3" spans="1:12" s="116" customFormat="1" ht="19.5" customHeight="1">
      <c r="A3" s="1187"/>
      <c r="B3" s="923" t="s">
        <v>1</v>
      </c>
      <c r="C3" s="1172"/>
      <c r="D3" s="1172"/>
      <c r="E3" s="1218"/>
      <c r="F3" s="1091"/>
      <c r="G3" s="1199"/>
      <c r="H3" s="424"/>
      <c r="I3" s="424"/>
      <c r="J3" s="424"/>
      <c r="K3" s="177"/>
      <c r="L3" s="177"/>
    </row>
    <row r="4" spans="1:12" s="116" customFormat="1" ht="19.5" customHeight="1">
      <c r="A4" s="1206"/>
      <c r="B4" s="190" t="s">
        <v>5</v>
      </c>
      <c r="C4" s="190" t="s">
        <v>6</v>
      </c>
      <c r="D4" s="299" t="s">
        <v>0</v>
      </c>
      <c r="E4" s="1198"/>
      <c r="F4" s="1091"/>
      <c r="G4" s="1199"/>
      <c r="H4" s="424"/>
      <c r="I4" s="424"/>
      <c r="J4" s="424"/>
      <c r="K4" s="178"/>
      <c r="L4" s="178"/>
    </row>
    <row r="5" spans="1:12" s="116" customFormat="1" ht="19.5" customHeight="1">
      <c r="A5" s="100" t="s">
        <v>120</v>
      </c>
      <c r="B5" s="101">
        <v>250</v>
      </c>
      <c r="C5" s="192">
        <v>250</v>
      </c>
      <c r="D5" s="220">
        <v>134.9</v>
      </c>
      <c r="E5" s="269">
        <f aca="true" t="shared" si="0" ref="E5:G6">SUM(B5)</f>
        <v>250</v>
      </c>
      <c r="F5" s="101">
        <f t="shared" si="0"/>
        <v>250</v>
      </c>
      <c r="G5" s="101">
        <f t="shared" si="0"/>
        <v>134.9</v>
      </c>
      <c r="H5" s="111"/>
      <c r="I5" s="111"/>
      <c r="J5" s="111"/>
      <c r="K5" s="111"/>
      <c r="L5" s="111"/>
    </row>
    <row r="6" spans="1:12" s="116" customFormat="1" ht="19.5" customHeight="1" thickBot="1">
      <c r="A6" s="193">
        <v>519</v>
      </c>
      <c r="B6" s="115">
        <f>B5</f>
        <v>250</v>
      </c>
      <c r="C6" s="115">
        <f>C5</f>
        <v>250</v>
      </c>
      <c r="D6" s="220">
        <v>134.9</v>
      </c>
      <c r="E6" s="269">
        <f t="shared" si="0"/>
        <v>250</v>
      </c>
      <c r="F6" s="101">
        <f t="shared" si="0"/>
        <v>250</v>
      </c>
      <c r="G6" s="101">
        <f t="shared" si="0"/>
        <v>134.9</v>
      </c>
      <c r="H6" s="46"/>
      <c r="I6" s="46"/>
      <c r="J6" s="46"/>
      <c r="K6" s="46"/>
      <c r="L6" s="46"/>
    </row>
    <row r="7" spans="1:15" s="116" customFormat="1" ht="29.25" customHeight="1">
      <c r="A7" s="194" t="s">
        <v>17</v>
      </c>
      <c r="B7" s="195">
        <f aca="true" t="shared" si="1" ref="B7:G7">SUM(B6)</f>
        <v>250</v>
      </c>
      <c r="C7" s="195">
        <f t="shared" si="1"/>
        <v>250</v>
      </c>
      <c r="D7" s="300">
        <f t="shared" si="1"/>
        <v>134.9</v>
      </c>
      <c r="E7" s="301">
        <f t="shared" si="1"/>
        <v>250</v>
      </c>
      <c r="F7" s="195">
        <f t="shared" si="1"/>
        <v>250</v>
      </c>
      <c r="G7" s="195">
        <f t="shared" si="1"/>
        <v>134.9</v>
      </c>
      <c r="H7" s="326"/>
      <c r="I7" s="326"/>
      <c r="J7" s="326"/>
      <c r="K7" s="46"/>
      <c r="L7" s="46"/>
      <c r="O7" s="430"/>
    </row>
    <row r="8" spans="1:13" s="116" customFormat="1" ht="27.75" customHeight="1">
      <c r="A8" s="1203"/>
      <c r="B8" s="1204"/>
      <c r="C8" s="1204"/>
      <c r="D8" s="1204"/>
      <c r="E8" s="1204"/>
      <c r="F8" s="1204"/>
      <c r="G8" s="1204"/>
      <c r="H8" s="427"/>
      <c r="I8" s="427"/>
      <c r="J8" s="427"/>
      <c r="K8" s="1216"/>
      <c r="L8" s="1041"/>
      <c r="M8" s="176"/>
    </row>
    <row r="9" spans="1:13" s="116" customFormat="1" ht="19.5" customHeight="1">
      <c r="A9" s="920" t="s">
        <v>253</v>
      </c>
      <c r="B9" s="923" t="s">
        <v>113</v>
      </c>
      <c r="C9" s="1172"/>
      <c r="D9" s="1172"/>
      <c r="E9" s="927" t="s">
        <v>114</v>
      </c>
      <c r="F9" s="1192"/>
      <c r="G9" s="1193"/>
      <c r="H9" s="196"/>
      <c r="I9" s="196"/>
      <c r="J9" s="196"/>
      <c r="K9" s="1195"/>
      <c r="L9" s="1217"/>
      <c r="M9" s="176"/>
    </row>
    <row r="10" spans="1:13" s="116" customFormat="1" ht="19.5" customHeight="1">
      <c r="A10" s="1187"/>
      <c r="B10" s="923" t="s">
        <v>2</v>
      </c>
      <c r="C10" s="1172"/>
      <c r="D10" s="1172"/>
      <c r="E10" s="1194"/>
      <c r="F10" s="1195"/>
      <c r="G10" s="1196"/>
      <c r="H10" s="196"/>
      <c r="I10" s="196"/>
      <c r="J10" s="196"/>
      <c r="K10" s="1217"/>
      <c r="L10" s="1217"/>
      <c r="M10" s="176"/>
    </row>
    <row r="11" spans="1:13" s="116" customFormat="1" ht="19.5" customHeight="1">
      <c r="A11" s="1188"/>
      <c r="B11" s="198" t="s">
        <v>5</v>
      </c>
      <c r="C11" s="198" t="s">
        <v>6</v>
      </c>
      <c r="D11" s="237" t="s">
        <v>0</v>
      </c>
      <c r="E11" s="302" t="s">
        <v>5</v>
      </c>
      <c r="F11" s="99" t="s">
        <v>6</v>
      </c>
      <c r="G11" s="99" t="s">
        <v>0</v>
      </c>
      <c r="H11" s="200"/>
      <c r="I11" s="200"/>
      <c r="J11" s="200"/>
      <c r="K11" s="1217"/>
      <c r="L11" s="1217"/>
      <c r="M11" s="176"/>
    </row>
    <row r="12" spans="1:13" s="116" customFormat="1" ht="19.5" customHeight="1">
      <c r="A12" s="100" t="s">
        <v>282</v>
      </c>
      <c r="B12" s="201">
        <v>150</v>
      </c>
      <c r="C12" s="201">
        <v>150</v>
      </c>
      <c r="D12" s="220">
        <v>0</v>
      </c>
      <c r="E12" s="303">
        <f aca="true" t="shared" si="2" ref="E12:G13">SUM(B12)</f>
        <v>150</v>
      </c>
      <c r="F12" s="201">
        <f t="shared" si="2"/>
        <v>150</v>
      </c>
      <c r="G12" s="201">
        <f t="shared" si="2"/>
        <v>0</v>
      </c>
      <c r="H12" s="431"/>
      <c r="I12" s="431"/>
      <c r="J12" s="431"/>
      <c r="K12" s="1217"/>
      <c r="L12" s="1217"/>
      <c r="M12" s="176"/>
    </row>
    <row r="13" spans="1:13" s="116" customFormat="1" ht="19.5" customHeight="1">
      <c r="A13" s="100" t="s">
        <v>33</v>
      </c>
      <c r="B13" s="201">
        <v>50</v>
      </c>
      <c r="C13" s="201">
        <v>50</v>
      </c>
      <c r="D13" s="220">
        <v>32.1</v>
      </c>
      <c r="E13" s="303">
        <f t="shared" si="2"/>
        <v>50</v>
      </c>
      <c r="F13" s="201">
        <f t="shared" si="2"/>
        <v>50</v>
      </c>
      <c r="G13" s="201">
        <f t="shared" si="2"/>
        <v>32.1</v>
      </c>
      <c r="H13" s="431"/>
      <c r="I13" s="431"/>
      <c r="J13" s="431"/>
      <c r="K13" s="1217"/>
      <c r="L13" s="1217"/>
      <c r="M13" s="176"/>
    </row>
    <row r="14" spans="1:13" s="116" customFormat="1" ht="19.5" customHeight="1" thickBot="1">
      <c r="A14" s="114">
        <v>516</v>
      </c>
      <c r="B14" s="108">
        <f aca="true" t="shared" si="3" ref="B14:G14">SUM(B12,B13)</f>
        <v>200</v>
      </c>
      <c r="C14" s="108">
        <f t="shared" si="3"/>
        <v>200</v>
      </c>
      <c r="D14" s="222">
        <f t="shared" si="3"/>
        <v>32.1</v>
      </c>
      <c r="E14" s="271">
        <f t="shared" si="3"/>
        <v>200</v>
      </c>
      <c r="F14" s="108">
        <f t="shared" si="3"/>
        <v>200</v>
      </c>
      <c r="G14" s="108">
        <f t="shared" si="3"/>
        <v>32.1</v>
      </c>
      <c r="H14" s="46"/>
      <c r="I14" s="46"/>
      <c r="J14" s="46"/>
      <c r="K14" s="1217"/>
      <c r="L14" s="1217"/>
      <c r="M14" s="176"/>
    </row>
    <row r="15" spans="1:13" s="116" customFormat="1" ht="29.25" customHeight="1">
      <c r="A15" s="202" t="s">
        <v>17</v>
      </c>
      <c r="B15" s="195">
        <f aca="true" t="shared" si="4" ref="B15:G15">SUM(B14)</f>
        <v>200</v>
      </c>
      <c r="C15" s="195">
        <f t="shared" si="4"/>
        <v>200</v>
      </c>
      <c r="D15" s="195">
        <f t="shared" si="4"/>
        <v>32.1</v>
      </c>
      <c r="E15" s="301">
        <f t="shared" si="4"/>
        <v>200</v>
      </c>
      <c r="F15" s="195">
        <f t="shared" si="4"/>
        <v>200</v>
      </c>
      <c r="G15" s="195">
        <f t="shared" si="4"/>
        <v>32.1</v>
      </c>
      <c r="H15" s="326"/>
      <c r="I15" s="326"/>
      <c r="J15" s="326"/>
      <c r="K15" s="1217"/>
      <c r="L15" s="1217"/>
      <c r="M15" s="176"/>
    </row>
    <row r="16" spans="1:13" s="116" customFormat="1" ht="27.75" customHeight="1">
      <c r="A16" s="109"/>
      <c r="B16" s="110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76"/>
    </row>
    <row r="17" spans="1:12" s="116" customFormat="1" ht="19.5" customHeight="1">
      <c r="A17" s="920" t="s">
        <v>281</v>
      </c>
      <c r="B17" s="923" t="s">
        <v>113</v>
      </c>
      <c r="C17" s="1172"/>
      <c r="D17" s="1172"/>
      <c r="E17" s="1211" t="s">
        <v>324</v>
      </c>
      <c r="F17" s="1212"/>
      <c r="G17" s="1213"/>
      <c r="H17" s="927" t="s">
        <v>114</v>
      </c>
      <c r="I17" s="928"/>
      <c r="J17" s="929"/>
      <c r="K17" s="177"/>
      <c r="L17" s="177"/>
    </row>
    <row r="18" spans="1:12" s="116" customFormat="1" ht="28.5" customHeight="1">
      <c r="A18" s="1187"/>
      <c r="B18" s="923" t="s">
        <v>2</v>
      </c>
      <c r="C18" s="1172"/>
      <c r="D18" s="1172"/>
      <c r="E18" s="1214" t="s">
        <v>75</v>
      </c>
      <c r="F18" s="1157"/>
      <c r="G18" s="1215"/>
      <c r="H18" s="1198"/>
      <c r="I18" s="1091"/>
      <c r="J18" s="1199"/>
      <c r="K18" s="177"/>
      <c r="L18" s="177"/>
    </row>
    <row r="19" spans="1:12" s="116" customFormat="1" ht="19.5" customHeight="1">
      <c r="A19" s="1188"/>
      <c r="B19" s="198" t="s">
        <v>5</v>
      </c>
      <c r="C19" s="198" t="s">
        <v>6</v>
      </c>
      <c r="D19" s="237" t="s">
        <v>0</v>
      </c>
      <c r="E19" s="99" t="s">
        <v>5</v>
      </c>
      <c r="F19" s="99" t="s">
        <v>6</v>
      </c>
      <c r="G19" s="206" t="s">
        <v>0</v>
      </c>
      <c r="H19" s="302" t="s">
        <v>5</v>
      </c>
      <c r="I19" s="99" t="s">
        <v>6</v>
      </c>
      <c r="J19" s="206" t="s">
        <v>0</v>
      </c>
      <c r="K19" s="178"/>
      <c r="L19" s="178"/>
    </row>
    <row r="20" spans="1:12" s="116" customFormat="1" ht="19.5" customHeight="1">
      <c r="A20" s="100" t="s">
        <v>118</v>
      </c>
      <c r="B20" s="101">
        <v>67180</v>
      </c>
      <c r="C20" s="192">
        <v>47456.6</v>
      </c>
      <c r="D20" s="220">
        <v>32425.2</v>
      </c>
      <c r="E20" s="101">
        <v>0</v>
      </c>
      <c r="F20" s="101">
        <v>588.9</v>
      </c>
      <c r="G20" s="433">
        <v>47</v>
      </c>
      <c r="H20" s="105">
        <f aca="true" t="shared" si="5" ref="H20:J21">SUM(B20,E20)</f>
        <v>67180</v>
      </c>
      <c r="I20" s="101">
        <f t="shared" si="5"/>
        <v>48045.5</v>
      </c>
      <c r="J20" s="105">
        <f t="shared" si="5"/>
        <v>32472.2</v>
      </c>
      <c r="K20" s="111"/>
      <c r="L20" s="111"/>
    </row>
    <row r="21" spans="1:12" s="116" customFormat="1" ht="19.5" customHeight="1" thickBot="1">
      <c r="A21" s="102">
        <v>612</v>
      </c>
      <c r="B21" s="108">
        <f>SUM(B20,)</f>
        <v>67180</v>
      </c>
      <c r="C21" s="108">
        <f>SUM(C20,)</f>
        <v>47456.6</v>
      </c>
      <c r="D21" s="222">
        <f>SUM(D20)</f>
        <v>32425.2</v>
      </c>
      <c r="E21" s="101">
        <v>0</v>
      </c>
      <c r="F21" s="101">
        <v>588.9</v>
      </c>
      <c r="G21" s="433">
        <v>47</v>
      </c>
      <c r="H21" s="105">
        <f t="shared" si="5"/>
        <v>67180</v>
      </c>
      <c r="I21" s="101">
        <f t="shared" si="5"/>
        <v>48045.5</v>
      </c>
      <c r="J21" s="105">
        <f t="shared" si="5"/>
        <v>32472.2</v>
      </c>
      <c r="K21" s="46"/>
      <c r="L21" s="46"/>
    </row>
    <row r="22" spans="1:12" s="116" customFormat="1" ht="24" customHeight="1">
      <c r="A22" s="194" t="s">
        <v>17</v>
      </c>
      <c r="B22" s="195">
        <f>SUM(B21,)</f>
        <v>67180</v>
      </c>
      <c r="C22" s="195">
        <f>SUM(C21,)</f>
        <v>47456.6</v>
      </c>
      <c r="D22" s="195">
        <f>SUM(D21,)</f>
        <v>32425.2</v>
      </c>
      <c r="E22" s="195">
        <f aca="true" t="shared" si="6" ref="E22:J22">SUM(E21)</f>
        <v>0</v>
      </c>
      <c r="F22" s="195">
        <f t="shared" si="6"/>
        <v>588.9</v>
      </c>
      <c r="G22" s="195">
        <f t="shared" si="6"/>
        <v>47</v>
      </c>
      <c r="H22" s="195">
        <f t="shared" si="6"/>
        <v>67180</v>
      </c>
      <c r="I22" s="195">
        <f t="shared" si="6"/>
        <v>48045.5</v>
      </c>
      <c r="J22" s="195">
        <f t="shared" si="6"/>
        <v>32472.2</v>
      </c>
      <c r="K22" s="46"/>
      <c r="L22" s="46"/>
    </row>
    <row r="23" spans="1:12" s="116" customFormat="1" ht="27.75" customHeight="1">
      <c r="A23" s="439"/>
      <c r="B23" s="49"/>
      <c r="C23" s="49"/>
      <c r="D23" s="50"/>
      <c r="E23" s="46"/>
      <c r="F23" s="46"/>
      <c r="G23" s="46"/>
      <c r="H23" s="46"/>
      <c r="I23" s="46"/>
      <c r="J23" s="46"/>
      <c r="K23" s="46"/>
      <c r="L23" s="46"/>
    </row>
    <row r="24" spans="1:10" s="116" customFormat="1" ht="20.25" customHeight="1">
      <c r="A24" s="920" t="s">
        <v>163</v>
      </c>
      <c r="B24" s="923" t="s">
        <v>113</v>
      </c>
      <c r="C24" s="1172"/>
      <c r="D24" s="1172"/>
      <c r="E24" s="1211" t="s">
        <v>227</v>
      </c>
      <c r="F24" s="1115"/>
      <c r="G24" s="1115"/>
      <c r="H24" s="927" t="s">
        <v>114</v>
      </c>
      <c r="I24" s="1192"/>
      <c r="J24" s="1193"/>
    </row>
    <row r="25" spans="1:10" s="116" customFormat="1" ht="20.25" customHeight="1">
      <c r="A25" s="1187"/>
      <c r="B25" s="923" t="s">
        <v>2</v>
      </c>
      <c r="C25" s="1172"/>
      <c r="D25" s="1172"/>
      <c r="E25" s="1197" t="s">
        <v>75</v>
      </c>
      <c r="F25" s="1055"/>
      <c r="G25" s="1055"/>
      <c r="H25" s="1194"/>
      <c r="I25" s="1195"/>
      <c r="J25" s="1196"/>
    </row>
    <row r="26" spans="1:10" s="116" customFormat="1" ht="20.25" customHeight="1">
      <c r="A26" s="1206"/>
      <c r="B26" s="190" t="s">
        <v>5</v>
      </c>
      <c r="C26" s="190" t="s">
        <v>6</v>
      </c>
      <c r="D26" s="191" t="s">
        <v>0</v>
      </c>
      <c r="E26" s="191" t="s">
        <v>5</v>
      </c>
      <c r="F26" s="191" t="s">
        <v>6</v>
      </c>
      <c r="G26" s="238" t="s">
        <v>0</v>
      </c>
      <c r="H26" s="302" t="s">
        <v>5</v>
      </c>
      <c r="I26" s="99" t="s">
        <v>6</v>
      </c>
      <c r="J26" s="99" t="s">
        <v>0</v>
      </c>
    </row>
    <row r="27" spans="1:10" s="116" customFormat="1" ht="20.25" customHeight="1">
      <c r="A27" s="100" t="s">
        <v>283</v>
      </c>
      <c r="B27" s="101">
        <v>308</v>
      </c>
      <c r="C27" s="101">
        <v>308</v>
      </c>
      <c r="D27" s="101">
        <v>285.1</v>
      </c>
      <c r="E27" s="101">
        <v>0</v>
      </c>
      <c r="F27" s="101">
        <v>500</v>
      </c>
      <c r="G27" s="220">
        <v>476.5</v>
      </c>
      <c r="H27" s="269">
        <f aca="true" t="shared" si="7" ref="H27:J29">SUM(B27,E27)</f>
        <v>308</v>
      </c>
      <c r="I27" s="101">
        <f t="shared" si="7"/>
        <v>808</v>
      </c>
      <c r="J27" s="101">
        <f t="shared" si="7"/>
        <v>761.6</v>
      </c>
    </row>
    <row r="28" spans="1:10" s="116" customFormat="1" ht="20.25" customHeight="1">
      <c r="A28" s="100" t="s">
        <v>33</v>
      </c>
      <c r="B28" s="101">
        <v>110</v>
      </c>
      <c r="C28" s="101">
        <v>610</v>
      </c>
      <c r="D28" s="101">
        <v>586.1</v>
      </c>
      <c r="E28" s="101">
        <v>0</v>
      </c>
      <c r="F28" s="101">
        <v>0</v>
      </c>
      <c r="G28" s="101">
        <v>0</v>
      </c>
      <c r="H28" s="269">
        <f t="shared" si="7"/>
        <v>110</v>
      </c>
      <c r="I28" s="101">
        <f t="shared" si="7"/>
        <v>610</v>
      </c>
      <c r="J28" s="101">
        <f t="shared" si="7"/>
        <v>586.1</v>
      </c>
    </row>
    <row r="29" spans="1:10" s="116" customFormat="1" ht="20.25" customHeight="1">
      <c r="A29" s="100" t="s">
        <v>325</v>
      </c>
      <c r="B29" s="101">
        <v>0</v>
      </c>
      <c r="C29" s="101">
        <v>80</v>
      </c>
      <c r="D29" s="101">
        <v>37.9</v>
      </c>
      <c r="E29" s="101">
        <v>0</v>
      </c>
      <c r="F29" s="101">
        <v>0</v>
      </c>
      <c r="G29" s="433">
        <v>0</v>
      </c>
      <c r="H29" s="269">
        <f t="shared" si="7"/>
        <v>0</v>
      </c>
      <c r="I29" s="101">
        <f t="shared" si="7"/>
        <v>80</v>
      </c>
      <c r="J29" s="101">
        <f t="shared" si="7"/>
        <v>37.9</v>
      </c>
    </row>
    <row r="30" spans="1:10" s="116" customFormat="1" ht="20.25" customHeight="1" thickBot="1">
      <c r="A30" s="102">
        <v>516</v>
      </c>
      <c r="B30" s="104">
        <f>SUM(B27,B28,B29)</f>
        <v>418</v>
      </c>
      <c r="C30" s="104">
        <f>SUM(C27,C28,C29)</f>
        <v>998</v>
      </c>
      <c r="D30" s="104">
        <f>SUM(D27,D28,D29)</f>
        <v>909.1</v>
      </c>
      <c r="E30" s="104">
        <f aca="true" t="shared" si="8" ref="E30:J30">SUM(E27,E28,E29)</f>
        <v>0</v>
      </c>
      <c r="F30" s="104">
        <f t="shared" si="8"/>
        <v>500</v>
      </c>
      <c r="G30" s="436">
        <f t="shared" si="8"/>
        <v>476.5</v>
      </c>
      <c r="H30" s="103">
        <f t="shared" si="8"/>
        <v>418</v>
      </c>
      <c r="I30" s="104">
        <f t="shared" si="8"/>
        <v>1498</v>
      </c>
      <c r="J30" s="104">
        <f t="shared" si="8"/>
        <v>1385.6000000000001</v>
      </c>
    </row>
    <row r="31" spans="1:10" s="116" customFormat="1" ht="21.75" customHeight="1">
      <c r="A31" s="194" t="s">
        <v>17</v>
      </c>
      <c r="B31" s="195">
        <f aca="true" t="shared" si="9" ref="B31:G31">SUM(B30)</f>
        <v>418</v>
      </c>
      <c r="C31" s="195">
        <f t="shared" si="9"/>
        <v>998</v>
      </c>
      <c r="D31" s="195">
        <f t="shared" si="9"/>
        <v>909.1</v>
      </c>
      <c r="E31" s="195">
        <f t="shared" si="9"/>
        <v>0</v>
      </c>
      <c r="F31" s="195">
        <f t="shared" si="9"/>
        <v>500</v>
      </c>
      <c r="G31" s="300">
        <f t="shared" si="9"/>
        <v>476.5</v>
      </c>
      <c r="H31" s="301">
        <f>SUM(H30)</f>
        <v>418</v>
      </c>
      <c r="I31" s="428">
        <f>SUM(I30)</f>
        <v>1498</v>
      </c>
      <c r="J31" s="195">
        <f>SUM(J30)</f>
        <v>1385.6000000000001</v>
      </c>
    </row>
    <row r="32" spans="1:12" s="116" customFormat="1" ht="16.5" customHeight="1">
      <c r="A32" s="49"/>
      <c r="B32" s="49"/>
      <c r="C32" s="49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6.5" customHeight="1">
      <c r="A33" s="1205"/>
      <c r="B33" s="1207"/>
      <c r="C33" s="1208"/>
      <c r="D33" s="1208"/>
      <c r="E33" s="1209"/>
      <c r="F33" s="1210"/>
      <c r="G33" s="1210"/>
      <c r="H33" s="425"/>
      <c r="I33" s="425"/>
      <c r="J33" s="425"/>
      <c r="K33" s="43"/>
      <c r="L33" s="43"/>
    </row>
    <row r="34" spans="1:12" ht="16.5" customHeight="1">
      <c r="A34" s="1205"/>
      <c r="B34" s="1207"/>
      <c r="C34" s="1208"/>
      <c r="D34" s="1208"/>
      <c r="E34" s="1209"/>
      <c r="F34" s="1210"/>
      <c r="G34" s="1210"/>
      <c r="H34" s="425"/>
      <c r="I34" s="425"/>
      <c r="J34" s="425"/>
      <c r="K34" s="43"/>
      <c r="L34" s="43"/>
    </row>
    <row r="35" spans="1:12" ht="16.5" customHeight="1">
      <c r="A35" s="1205"/>
      <c r="B35" s="184"/>
      <c r="C35" s="184"/>
      <c r="D35" s="185"/>
      <c r="E35" s="1210"/>
      <c r="F35" s="1210"/>
      <c r="G35" s="1210"/>
      <c r="H35" s="425"/>
      <c r="I35" s="425"/>
      <c r="J35" s="425"/>
      <c r="K35" s="44"/>
      <c r="L35" s="44"/>
    </row>
    <row r="36" spans="1:12" ht="16.5" customHeight="1">
      <c r="A36" s="186"/>
      <c r="B36" s="42"/>
      <c r="C36" s="187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6.5" customHeight="1">
      <c r="A37" s="188"/>
      <c r="B37" s="45"/>
      <c r="C37" s="189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6.5" customHeight="1">
      <c r="A38" s="188"/>
      <c r="B38" s="45"/>
      <c r="C38" s="45"/>
      <c r="D38" s="45"/>
      <c r="E38" s="45"/>
      <c r="F38" s="45"/>
      <c r="G38" s="45"/>
      <c r="H38" s="45"/>
      <c r="I38" s="45"/>
      <c r="J38" s="45"/>
      <c r="K38" s="46"/>
      <c r="L38" s="46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</sheetData>
  <sheetProtection/>
  <mergeCells count="29">
    <mergeCell ref="K8:L8"/>
    <mergeCell ref="K9:L15"/>
    <mergeCell ref="A2:A4"/>
    <mergeCell ref="B2:D2"/>
    <mergeCell ref="E2:G4"/>
    <mergeCell ref="B3:D3"/>
    <mergeCell ref="E9:G10"/>
    <mergeCell ref="A9:A11"/>
    <mergeCell ref="B9:D9"/>
    <mergeCell ref="B10:D10"/>
    <mergeCell ref="E33:G35"/>
    <mergeCell ref="B34:D34"/>
    <mergeCell ref="B18:D18"/>
    <mergeCell ref="E17:G17"/>
    <mergeCell ref="E18:G18"/>
    <mergeCell ref="E24:G24"/>
    <mergeCell ref="A33:A35"/>
    <mergeCell ref="A17:A19"/>
    <mergeCell ref="A24:A26"/>
    <mergeCell ref="B24:D24"/>
    <mergeCell ref="B25:D25"/>
    <mergeCell ref="B17:D17"/>
    <mergeCell ref="B33:D33"/>
    <mergeCell ref="H24:J25"/>
    <mergeCell ref="E25:G25"/>
    <mergeCell ref="H17:J18"/>
    <mergeCell ref="I1:J1"/>
    <mergeCell ref="B1:G1"/>
    <mergeCell ref="A8:G8"/>
  </mergeCells>
  <printOptions horizontalCentered="1"/>
  <pageMargins left="0.3937007874015748" right="0.4724409448818898" top="0.15748031496062992" bottom="0.2362204724409449" header="0.15748031496062992" footer="0.2362204724409449"/>
  <pageSetup horizontalDpi="300" verticalDpi="300" orientation="portrait" paperSize="9" scale="87" r:id="rId1"/>
  <headerFooter alignWithMargins="0">
    <oddFooter>&amp;L&amp;"Times New Roman,Obyčejné"Rozbor za  rok 2007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zoomScaleSheetLayoutView="75" zoomScalePageLayoutView="0" workbookViewId="0" topLeftCell="A16">
      <selection activeCell="J49" sqref="J49"/>
    </sheetView>
  </sheetViews>
  <sheetFormatPr defaultColWidth="9.00390625" defaultRowHeight="12.75"/>
  <cols>
    <col min="1" max="1" width="45.75390625" style="116" customWidth="1"/>
    <col min="2" max="7" width="15.75390625" style="116" customWidth="1"/>
    <col min="8" max="16384" width="9.125" style="116" customWidth="1"/>
  </cols>
  <sheetData>
    <row r="1" spans="1:8" ht="39.75" customHeight="1">
      <c r="A1" s="1201" t="s">
        <v>319</v>
      </c>
      <c r="B1" s="1201"/>
      <c r="C1" s="1004"/>
      <c r="D1" s="1004"/>
      <c r="E1" s="1004"/>
      <c r="F1" s="1004"/>
      <c r="G1" s="40" t="s">
        <v>451</v>
      </c>
      <c r="H1" s="176"/>
    </row>
    <row r="2" spans="1:8" ht="20.25" customHeight="1">
      <c r="A2" s="1229" t="s">
        <v>164</v>
      </c>
      <c r="B2" s="1227" t="s">
        <v>121</v>
      </c>
      <c r="C2" s="1228"/>
      <c r="D2" s="1228"/>
      <c r="E2" s="1219" t="s">
        <v>4</v>
      </c>
      <c r="F2" s="1220"/>
      <c r="G2" s="1221"/>
      <c r="H2" s="176"/>
    </row>
    <row r="3" spans="1:8" ht="26.25" customHeight="1">
      <c r="A3" s="1230"/>
      <c r="B3" s="1225" t="s">
        <v>61</v>
      </c>
      <c r="C3" s="1226"/>
      <c r="D3" s="1226"/>
      <c r="E3" s="1222"/>
      <c r="F3" s="1223"/>
      <c r="G3" s="1224"/>
      <c r="H3" s="176"/>
    </row>
    <row r="4" spans="1:8" ht="20.25" customHeight="1">
      <c r="A4" s="1231"/>
      <c r="B4" s="764" t="s">
        <v>5</v>
      </c>
      <c r="C4" s="764" t="s">
        <v>6</v>
      </c>
      <c r="D4" s="764" t="s">
        <v>0</v>
      </c>
      <c r="E4" s="781" t="s">
        <v>5</v>
      </c>
      <c r="F4" s="766" t="s">
        <v>6</v>
      </c>
      <c r="G4" s="766" t="s">
        <v>0</v>
      </c>
      <c r="H4" s="176"/>
    </row>
    <row r="5" spans="1:8" ht="20.25" customHeight="1">
      <c r="A5" s="782" t="s">
        <v>122</v>
      </c>
      <c r="B5" s="730">
        <v>50</v>
      </c>
      <c r="C5" s="731">
        <v>50</v>
      </c>
      <c r="D5" s="730">
        <v>26.3</v>
      </c>
      <c r="E5" s="757">
        <f>SUM(B5)</f>
        <v>50</v>
      </c>
      <c r="F5" s="731">
        <f aca="true" t="shared" si="0" ref="F5:F44">SUM(C5)</f>
        <v>50</v>
      </c>
      <c r="G5" s="791">
        <f aca="true" t="shared" si="1" ref="G5:G44">SUM(D5)</f>
        <v>26.3</v>
      </c>
      <c r="H5" s="176"/>
    </row>
    <row r="6" spans="1:8" ht="20.25" customHeight="1">
      <c r="A6" s="783">
        <v>503</v>
      </c>
      <c r="B6" s="736">
        <f>SUM(B5)</f>
        <v>50</v>
      </c>
      <c r="C6" s="737">
        <f>SUM(C5)</f>
        <v>50</v>
      </c>
      <c r="D6" s="736">
        <f>SUM(D5)</f>
        <v>26.3</v>
      </c>
      <c r="E6" s="784">
        <f aca="true" t="shared" si="2" ref="E6:E44">SUM(B6)</f>
        <v>50</v>
      </c>
      <c r="F6" s="794">
        <f t="shared" si="0"/>
        <v>50</v>
      </c>
      <c r="G6" s="792">
        <f t="shared" si="1"/>
        <v>26.3</v>
      </c>
      <c r="H6" s="219"/>
    </row>
    <row r="7" spans="1:8" ht="20.25" customHeight="1">
      <c r="A7" s="767" t="s">
        <v>185</v>
      </c>
      <c r="B7" s="730">
        <v>600</v>
      </c>
      <c r="C7" s="731">
        <v>600</v>
      </c>
      <c r="D7" s="730">
        <v>60.9</v>
      </c>
      <c r="E7" s="757">
        <f t="shared" si="2"/>
        <v>600</v>
      </c>
      <c r="F7" s="731">
        <f t="shared" si="0"/>
        <v>600</v>
      </c>
      <c r="G7" s="791">
        <f t="shared" si="1"/>
        <v>60.9</v>
      </c>
      <c r="H7" s="176"/>
    </row>
    <row r="8" spans="1:8" ht="20.25" customHeight="1">
      <c r="A8" s="767" t="s">
        <v>357</v>
      </c>
      <c r="B8" s="730">
        <v>20</v>
      </c>
      <c r="C8" s="731">
        <v>18</v>
      </c>
      <c r="D8" s="730">
        <v>3.1</v>
      </c>
      <c r="E8" s="757">
        <f>SUM(B8)</f>
        <v>20</v>
      </c>
      <c r="F8" s="731">
        <f>SUM(C8)</f>
        <v>18</v>
      </c>
      <c r="G8" s="791">
        <f>SUM(D8)</f>
        <v>3.1</v>
      </c>
      <c r="H8" s="176"/>
    </row>
    <row r="9" spans="1:8" ht="20.25" customHeight="1">
      <c r="A9" s="767" t="s">
        <v>123</v>
      </c>
      <c r="B9" s="730">
        <v>750</v>
      </c>
      <c r="C9" s="731">
        <v>675.1</v>
      </c>
      <c r="D9" s="730">
        <v>377.7</v>
      </c>
      <c r="E9" s="757">
        <f t="shared" si="2"/>
        <v>750</v>
      </c>
      <c r="F9" s="731">
        <f t="shared" si="0"/>
        <v>675.1</v>
      </c>
      <c r="G9" s="791">
        <f t="shared" si="1"/>
        <v>377.7</v>
      </c>
      <c r="H9" s="176"/>
    </row>
    <row r="10" spans="1:8" ht="20.25" customHeight="1">
      <c r="A10" s="785" t="s">
        <v>105</v>
      </c>
      <c r="B10" s="730">
        <v>4795</v>
      </c>
      <c r="C10" s="731">
        <v>1745</v>
      </c>
      <c r="D10" s="730">
        <v>1257.6</v>
      </c>
      <c r="E10" s="757">
        <f t="shared" si="2"/>
        <v>4795</v>
      </c>
      <c r="F10" s="731">
        <f t="shared" si="0"/>
        <v>1745</v>
      </c>
      <c r="G10" s="791">
        <f t="shared" si="1"/>
        <v>1257.6</v>
      </c>
      <c r="H10" s="176"/>
    </row>
    <row r="11" spans="1:8" ht="20.25" customHeight="1">
      <c r="A11" s="734" t="s">
        <v>29</v>
      </c>
      <c r="B11" s="730">
        <v>1700</v>
      </c>
      <c r="C11" s="731">
        <v>2000</v>
      </c>
      <c r="D11" s="730">
        <v>1997.4</v>
      </c>
      <c r="E11" s="757">
        <f t="shared" si="2"/>
        <v>1700</v>
      </c>
      <c r="F11" s="731">
        <f t="shared" si="0"/>
        <v>2000</v>
      </c>
      <c r="G11" s="791">
        <f t="shared" si="1"/>
        <v>1997.4</v>
      </c>
      <c r="H11" s="176"/>
    </row>
    <row r="12" spans="1:8" ht="20.25" customHeight="1">
      <c r="A12" s="735">
        <v>513</v>
      </c>
      <c r="B12" s="736">
        <f aca="true" t="shared" si="3" ref="B12:G12">SUM(B7,B8,B9,B10,B11)</f>
        <v>7865</v>
      </c>
      <c r="C12" s="736">
        <f t="shared" si="3"/>
        <v>5038.1</v>
      </c>
      <c r="D12" s="787">
        <f t="shared" si="3"/>
        <v>3696.7</v>
      </c>
      <c r="E12" s="738">
        <f t="shared" si="3"/>
        <v>7865</v>
      </c>
      <c r="F12" s="737">
        <f t="shared" si="3"/>
        <v>5038.1</v>
      </c>
      <c r="G12" s="789">
        <f t="shared" si="3"/>
        <v>3696.7</v>
      </c>
      <c r="H12" s="176"/>
    </row>
    <row r="13" spans="1:8" ht="20.25" customHeight="1">
      <c r="A13" s="739" t="s">
        <v>106</v>
      </c>
      <c r="B13" s="730">
        <v>590</v>
      </c>
      <c r="C13" s="731">
        <v>590</v>
      </c>
      <c r="D13" s="730">
        <v>561.1</v>
      </c>
      <c r="E13" s="757">
        <f t="shared" si="2"/>
        <v>590</v>
      </c>
      <c r="F13" s="731">
        <f t="shared" si="0"/>
        <v>590</v>
      </c>
      <c r="G13" s="791">
        <f t="shared" si="1"/>
        <v>561.1</v>
      </c>
      <c r="H13" s="176"/>
    </row>
    <row r="14" spans="1:8" ht="20.25" customHeight="1">
      <c r="A14" s="739" t="s">
        <v>116</v>
      </c>
      <c r="B14" s="730">
        <v>1350</v>
      </c>
      <c r="C14" s="731">
        <v>1350</v>
      </c>
      <c r="D14" s="730">
        <v>634.7</v>
      </c>
      <c r="E14" s="757">
        <f t="shared" si="2"/>
        <v>1350</v>
      </c>
      <c r="F14" s="731">
        <f t="shared" si="0"/>
        <v>1350</v>
      </c>
      <c r="G14" s="791">
        <f t="shared" si="1"/>
        <v>634.7</v>
      </c>
      <c r="H14" s="176"/>
    </row>
    <row r="15" spans="1:8" ht="20.25" customHeight="1">
      <c r="A15" s="739" t="s">
        <v>107</v>
      </c>
      <c r="B15" s="730">
        <v>2910</v>
      </c>
      <c r="C15" s="731">
        <v>2910</v>
      </c>
      <c r="D15" s="730">
        <v>1926.4</v>
      </c>
      <c r="E15" s="757">
        <f t="shared" si="2"/>
        <v>2910</v>
      </c>
      <c r="F15" s="731">
        <f t="shared" si="0"/>
        <v>2910</v>
      </c>
      <c r="G15" s="791">
        <f t="shared" si="1"/>
        <v>1926.4</v>
      </c>
      <c r="H15" s="176"/>
    </row>
    <row r="16" spans="1:8" ht="20.25" customHeight="1">
      <c r="A16" s="739" t="s">
        <v>124</v>
      </c>
      <c r="B16" s="730">
        <v>510</v>
      </c>
      <c r="C16" s="731">
        <v>555</v>
      </c>
      <c r="D16" s="730">
        <v>552.3</v>
      </c>
      <c r="E16" s="757">
        <f t="shared" si="2"/>
        <v>510</v>
      </c>
      <c r="F16" s="731">
        <f t="shared" si="0"/>
        <v>555</v>
      </c>
      <c r="G16" s="791">
        <f t="shared" si="1"/>
        <v>552.3</v>
      </c>
      <c r="H16" s="176"/>
    </row>
    <row r="17" spans="1:8" ht="20.25" customHeight="1">
      <c r="A17" s="735">
        <v>515</v>
      </c>
      <c r="B17" s="736">
        <f>SUM(B13,B14,B15,B16)</f>
        <v>5360</v>
      </c>
      <c r="C17" s="737">
        <f>SUM(C13,C14,C15,C16)</f>
        <v>5405</v>
      </c>
      <c r="D17" s="736">
        <f>SUM(D13,D14,D15,D16)</f>
        <v>3674.5</v>
      </c>
      <c r="E17" s="784">
        <f t="shared" si="2"/>
        <v>5360</v>
      </c>
      <c r="F17" s="794">
        <f t="shared" si="0"/>
        <v>5405</v>
      </c>
      <c r="G17" s="792">
        <f t="shared" si="1"/>
        <v>3674.5</v>
      </c>
      <c r="H17" s="176"/>
    </row>
    <row r="18" spans="1:8" ht="20.25" customHeight="1">
      <c r="A18" s="734" t="s">
        <v>60</v>
      </c>
      <c r="B18" s="730">
        <v>4700</v>
      </c>
      <c r="C18" s="731">
        <v>5036.6</v>
      </c>
      <c r="D18" s="730">
        <v>3031.8</v>
      </c>
      <c r="E18" s="757">
        <f t="shared" si="2"/>
        <v>4700</v>
      </c>
      <c r="F18" s="731">
        <f t="shared" si="0"/>
        <v>5036.6</v>
      </c>
      <c r="G18" s="791">
        <f t="shared" si="1"/>
        <v>3031.8</v>
      </c>
      <c r="H18" s="176"/>
    </row>
    <row r="19" spans="1:8" ht="20.25" customHeight="1">
      <c r="A19" s="734" t="s">
        <v>125</v>
      </c>
      <c r="B19" s="730">
        <v>4200</v>
      </c>
      <c r="C19" s="731">
        <v>3829.8</v>
      </c>
      <c r="D19" s="730">
        <v>2304.7</v>
      </c>
      <c r="E19" s="757">
        <f t="shared" si="2"/>
        <v>4200</v>
      </c>
      <c r="F19" s="731">
        <f t="shared" si="0"/>
        <v>3829.8</v>
      </c>
      <c r="G19" s="791">
        <f t="shared" si="1"/>
        <v>2304.7</v>
      </c>
      <c r="H19" s="176"/>
    </row>
    <row r="20" spans="1:8" ht="20.25" customHeight="1">
      <c r="A20" s="734" t="s">
        <v>174</v>
      </c>
      <c r="B20" s="730">
        <v>800</v>
      </c>
      <c r="C20" s="731">
        <v>775.6</v>
      </c>
      <c r="D20" s="730">
        <v>698.7</v>
      </c>
      <c r="E20" s="757">
        <f t="shared" si="2"/>
        <v>800</v>
      </c>
      <c r="F20" s="731">
        <f t="shared" si="0"/>
        <v>775.6</v>
      </c>
      <c r="G20" s="791">
        <f t="shared" si="1"/>
        <v>698.7</v>
      </c>
      <c r="H20" s="176"/>
    </row>
    <row r="21" spans="1:8" ht="20.25" customHeight="1">
      <c r="A21" s="734" t="s">
        <v>19</v>
      </c>
      <c r="B21" s="730">
        <v>491</v>
      </c>
      <c r="C21" s="731">
        <v>2291</v>
      </c>
      <c r="D21" s="730">
        <v>1807.3</v>
      </c>
      <c r="E21" s="757">
        <f t="shared" si="2"/>
        <v>491</v>
      </c>
      <c r="F21" s="731">
        <f t="shared" si="0"/>
        <v>2291</v>
      </c>
      <c r="G21" s="791">
        <f t="shared" si="1"/>
        <v>1807.3</v>
      </c>
      <c r="H21" s="176"/>
    </row>
    <row r="22" spans="1:8" ht="20.25" customHeight="1">
      <c r="A22" s="734" t="s">
        <v>126</v>
      </c>
      <c r="B22" s="730">
        <v>3162</v>
      </c>
      <c r="C22" s="731">
        <v>4162</v>
      </c>
      <c r="D22" s="730">
        <v>2639.2</v>
      </c>
      <c r="E22" s="757">
        <f t="shared" si="2"/>
        <v>3162</v>
      </c>
      <c r="F22" s="731">
        <f t="shared" si="0"/>
        <v>4162</v>
      </c>
      <c r="G22" s="791">
        <f t="shared" si="1"/>
        <v>2639.2</v>
      </c>
      <c r="H22" s="176"/>
    </row>
    <row r="23" spans="1:8" ht="20.25" customHeight="1">
      <c r="A23" s="739" t="s">
        <v>33</v>
      </c>
      <c r="B23" s="730">
        <v>15871</v>
      </c>
      <c r="C23" s="731">
        <v>19570</v>
      </c>
      <c r="D23" s="730">
        <v>19068.6</v>
      </c>
      <c r="E23" s="757">
        <f t="shared" si="2"/>
        <v>15871</v>
      </c>
      <c r="F23" s="731">
        <f t="shared" si="0"/>
        <v>19570</v>
      </c>
      <c r="G23" s="791">
        <f t="shared" si="1"/>
        <v>19068.6</v>
      </c>
      <c r="H23" s="176"/>
    </row>
    <row r="24" spans="1:8" ht="20.25" customHeight="1">
      <c r="A24" s="740">
        <v>516</v>
      </c>
      <c r="B24" s="741">
        <f>SUM(B18,B19,B20,B21,B22,B23)</f>
        <v>29224</v>
      </c>
      <c r="C24" s="737">
        <f>SUM(C18,C19,C20,C21,C22,C23)</f>
        <v>35665</v>
      </c>
      <c r="D24" s="787">
        <f>SUM(D18,D19,D20,D21,D22,D23)</f>
        <v>29550.3</v>
      </c>
      <c r="E24" s="789">
        <f>SUM(E18,E19,E20,E21,E22,E23)</f>
        <v>29224</v>
      </c>
      <c r="F24" s="794">
        <f t="shared" si="0"/>
        <v>35665</v>
      </c>
      <c r="G24" s="792">
        <f t="shared" si="1"/>
        <v>29550.3</v>
      </c>
      <c r="H24" s="176"/>
    </row>
    <row r="25" spans="1:8" ht="20.25" customHeight="1">
      <c r="A25" s="739" t="s">
        <v>34</v>
      </c>
      <c r="B25" s="730">
        <v>5620</v>
      </c>
      <c r="C25" s="731">
        <v>3659.9</v>
      </c>
      <c r="D25" s="730">
        <v>3002.5</v>
      </c>
      <c r="E25" s="757">
        <f t="shared" si="2"/>
        <v>5620</v>
      </c>
      <c r="F25" s="731">
        <f t="shared" si="0"/>
        <v>3659.9</v>
      </c>
      <c r="G25" s="791">
        <f t="shared" si="1"/>
        <v>3002.5</v>
      </c>
      <c r="H25" s="176"/>
    </row>
    <row r="26" spans="1:8" ht="20.25" customHeight="1">
      <c r="A26" s="739" t="s">
        <v>47</v>
      </c>
      <c r="B26" s="786">
        <v>0</v>
      </c>
      <c r="C26" s="731">
        <v>74.9</v>
      </c>
      <c r="D26" s="730">
        <v>74.8</v>
      </c>
      <c r="E26" s="757">
        <f t="shared" si="2"/>
        <v>0</v>
      </c>
      <c r="F26" s="731">
        <f t="shared" si="0"/>
        <v>74.9</v>
      </c>
      <c r="G26" s="791">
        <f t="shared" si="1"/>
        <v>74.8</v>
      </c>
      <c r="H26" s="176"/>
    </row>
    <row r="27" spans="1:8" ht="20.25" customHeight="1">
      <c r="A27" s="739" t="s">
        <v>48</v>
      </c>
      <c r="B27" s="786">
        <v>300</v>
      </c>
      <c r="C27" s="731">
        <v>255</v>
      </c>
      <c r="D27" s="730">
        <v>92.1</v>
      </c>
      <c r="E27" s="757">
        <f t="shared" si="2"/>
        <v>300</v>
      </c>
      <c r="F27" s="731">
        <f t="shared" si="0"/>
        <v>255</v>
      </c>
      <c r="G27" s="791">
        <f t="shared" si="1"/>
        <v>92.1</v>
      </c>
      <c r="H27" s="176"/>
    </row>
    <row r="28" spans="1:8" ht="20.25" customHeight="1">
      <c r="A28" s="739" t="s">
        <v>128</v>
      </c>
      <c r="B28" s="786">
        <v>0</v>
      </c>
      <c r="C28" s="731">
        <v>0</v>
      </c>
      <c r="D28" s="730">
        <v>0</v>
      </c>
      <c r="E28" s="757">
        <f t="shared" si="2"/>
        <v>0</v>
      </c>
      <c r="F28" s="731">
        <f t="shared" si="0"/>
        <v>0</v>
      </c>
      <c r="G28" s="791">
        <f t="shared" si="1"/>
        <v>0</v>
      </c>
      <c r="H28" s="176"/>
    </row>
    <row r="29" spans="1:8" ht="20.25" customHeight="1">
      <c r="A29" s="739" t="s">
        <v>129</v>
      </c>
      <c r="B29" s="786">
        <v>0</v>
      </c>
      <c r="C29" s="731">
        <v>0</v>
      </c>
      <c r="D29" s="730">
        <v>0</v>
      </c>
      <c r="E29" s="757">
        <f t="shared" si="2"/>
        <v>0</v>
      </c>
      <c r="F29" s="731">
        <f t="shared" si="0"/>
        <v>0</v>
      </c>
      <c r="G29" s="791">
        <f t="shared" si="1"/>
        <v>0</v>
      </c>
      <c r="H29" s="176"/>
    </row>
    <row r="30" spans="1:8" ht="20.25" customHeight="1">
      <c r="A30" s="735">
        <v>517</v>
      </c>
      <c r="B30" s="741">
        <f>SUM(B25,B26,B27,B28,B29)</f>
        <v>5920</v>
      </c>
      <c r="C30" s="737">
        <f>SUM(C25,C26,C27,C28,C29)</f>
        <v>3989.8</v>
      </c>
      <c r="D30" s="737">
        <f>SUM(D25,D26,D27,D28,D29)</f>
        <v>3169.4</v>
      </c>
      <c r="E30" s="784">
        <f t="shared" si="2"/>
        <v>5920</v>
      </c>
      <c r="F30" s="794">
        <f t="shared" si="0"/>
        <v>3989.8</v>
      </c>
      <c r="G30" s="792">
        <f t="shared" si="1"/>
        <v>3169.4</v>
      </c>
      <c r="H30" s="176"/>
    </row>
    <row r="31" spans="1:8" ht="20.25" customHeight="1">
      <c r="A31" s="739" t="s">
        <v>175</v>
      </c>
      <c r="B31" s="786">
        <v>0</v>
      </c>
      <c r="C31" s="731">
        <v>0</v>
      </c>
      <c r="D31" s="730">
        <v>0</v>
      </c>
      <c r="E31" s="757">
        <f t="shared" si="2"/>
        <v>0</v>
      </c>
      <c r="F31" s="731">
        <f t="shared" si="0"/>
        <v>0</v>
      </c>
      <c r="G31" s="791">
        <f t="shared" si="1"/>
        <v>0</v>
      </c>
      <c r="H31" s="176"/>
    </row>
    <row r="32" spans="1:8" ht="20.25" customHeight="1">
      <c r="A32" s="735">
        <v>518</v>
      </c>
      <c r="B32" s="741">
        <f>SUM(B31)</f>
        <v>0</v>
      </c>
      <c r="C32" s="737">
        <f>SUM(C31)</f>
        <v>0</v>
      </c>
      <c r="D32" s="736">
        <f>SUM(D31)</f>
        <v>0</v>
      </c>
      <c r="E32" s="784">
        <f t="shared" si="2"/>
        <v>0</v>
      </c>
      <c r="F32" s="794">
        <f t="shared" si="0"/>
        <v>0</v>
      </c>
      <c r="G32" s="792">
        <f t="shared" si="1"/>
        <v>0</v>
      </c>
      <c r="H32" s="176"/>
    </row>
    <row r="33" spans="1:8" ht="20.25" customHeight="1">
      <c r="A33" s="739" t="s">
        <v>288</v>
      </c>
      <c r="B33" s="786">
        <v>0</v>
      </c>
      <c r="C33" s="731">
        <v>0</v>
      </c>
      <c r="D33" s="730">
        <v>0</v>
      </c>
      <c r="E33" s="757">
        <f t="shared" si="2"/>
        <v>0</v>
      </c>
      <c r="F33" s="731">
        <f t="shared" si="0"/>
        <v>0</v>
      </c>
      <c r="G33" s="791">
        <f t="shared" si="1"/>
        <v>0</v>
      </c>
      <c r="H33" s="176"/>
    </row>
    <row r="34" spans="1:8" ht="20.25" customHeight="1">
      <c r="A34" s="739" t="s">
        <v>359</v>
      </c>
      <c r="B34" s="786">
        <v>0</v>
      </c>
      <c r="C34" s="731">
        <v>0</v>
      </c>
      <c r="D34" s="730">
        <v>0</v>
      </c>
      <c r="E34" s="757">
        <f t="shared" si="2"/>
        <v>0</v>
      </c>
      <c r="F34" s="731">
        <f t="shared" si="0"/>
        <v>0</v>
      </c>
      <c r="G34" s="791">
        <f t="shared" si="1"/>
        <v>0</v>
      </c>
      <c r="H34" s="176"/>
    </row>
    <row r="35" spans="1:8" ht="20.25" customHeight="1">
      <c r="A35" s="735">
        <v>519</v>
      </c>
      <c r="B35" s="741">
        <f>SUM(B33)</f>
        <v>0</v>
      </c>
      <c r="C35" s="737">
        <f>SUM(C33,C34)</f>
        <v>0</v>
      </c>
      <c r="D35" s="736">
        <f>SUM(D33,D34)</f>
        <v>0</v>
      </c>
      <c r="E35" s="784">
        <f t="shared" si="2"/>
        <v>0</v>
      </c>
      <c r="F35" s="794">
        <f t="shared" si="0"/>
        <v>0</v>
      </c>
      <c r="G35" s="792">
        <f t="shared" si="1"/>
        <v>0</v>
      </c>
      <c r="H35" s="176"/>
    </row>
    <row r="36" spans="1:8" ht="20.25" customHeight="1">
      <c r="A36" s="739" t="s">
        <v>360</v>
      </c>
      <c r="B36" s="786">
        <v>0</v>
      </c>
      <c r="C36" s="731">
        <v>50</v>
      </c>
      <c r="D36" s="730">
        <v>0</v>
      </c>
      <c r="E36" s="757">
        <f aca="true" t="shared" si="4" ref="E36:G37">SUM(B36)</f>
        <v>0</v>
      </c>
      <c r="F36" s="731">
        <f t="shared" si="4"/>
        <v>50</v>
      </c>
      <c r="G36" s="791">
        <f t="shared" si="4"/>
        <v>0</v>
      </c>
      <c r="H36" s="176"/>
    </row>
    <row r="37" spans="1:11" ht="20.25" customHeight="1">
      <c r="A37" s="735">
        <v>522</v>
      </c>
      <c r="B37" s="741">
        <f>SUM(B35)</f>
        <v>0</v>
      </c>
      <c r="C37" s="737">
        <f>SUM(C35,C36)</f>
        <v>50</v>
      </c>
      <c r="D37" s="736">
        <f>SUM(D35,D36)</f>
        <v>0</v>
      </c>
      <c r="E37" s="784">
        <f t="shared" si="4"/>
        <v>0</v>
      </c>
      <c r="F37" s="794">
        <f t="shared" si="4"/>
        <v>50</v>
      </c>
      <c r="G37" s="792">
        <f t="shared" si="4"/>
        <v>0</v>
      </c>
      <c r="H37" s="176"/>
      <c r="K37" s="116" t="s">
        <v>361</v>
      </c>
    </row>
    <row r="38" spans="1:8" ht="20.25" customHeight="1">
      <c r="A38" s="739" t="s">
        <v>130</v>
      </c>
      <c r="B38" s="730">
        <v>70</v>
      </c>
      <c r="C38" s="731">
        <v>70</v>
      </c>
      <c r="D38" s="730">
        <v>13.8</v>
      </c>
      <c r="E38" s="757">
        <f t="shared" si="2"/>
        <v>70</v>
      </c>
      <c r="F38" s="731">
        <f t="shared" si="0"/>
        <v>70</v>
      </c>
      <c r="G38" s="791">
        <f t="shared" si="1"/>
        <v>13.8</v>
      </c>
      <c r="H38" s="176"/>
    </row>
    <row r="39" spans="1:8" ht="20.25" customHeight="1">
      <c r="A39" s="739" t="s">
        <v>131</v>
      </c>
      <c r="B39" s="730">
        <v>0</v>
      </c>
      <c r="C39" s="731">
        <v>14.4</v>
      </c>
      <c r="D39" s="730">
        <v>14.4</v>
      </c>
      <c r="E39" s="757">
        <f t="shared" si="2"/>
        <v>0</v>
      </c>
      <c r="F39" s="731">
        <f t="shared" si="0"/>
        <v>14.4</v>
      </c>
      <c r="G39" s="791">
        <f t="shared" si="1"/>
        <v>14.4</v>
      </c>
      <c r="H39" s="176"/>
    </row>
    <row r="40" spans="1:8" ht="20.25" customHeight="1">
      <c r="A40" s="739" t="s">
        <v>358</v>
      </c>
      <c r="B40" s="730">
        <v>0</v>
      </c>
      <c r="C40" s="731">
        <v>3</v>
      </c>
      <c r="D40" s="730">
        <v>0.5</v>
      </c>
      <c r="E40" s="757">
        <f t="shared" si="2"/>
        <v>0</v>
      </c>
      <c r="F40" s="731">
        <f t="shared" si="0"/>
        <v>3</v>
      </c>
      <c r="G40" s="791">
        <f t="shared" si="1"/>
        <v>0.5</v>
      </c>
      <c r="H40" s="176"/>
    </row>
    <row r="41" spans="1:8" ht="20.25" customHeight="1">
      <c r="A41" s="735">
        <v>536</v>
      </c>
      <c r="B41" s="736">
        <f aca="true" t="shared" si="5" ref="B41:G41">SUM(B38,B39,B40)</f>
        <v>70</v>
      </c>
      <c r="C41" s="736">
        <f t="shared" si="5"/>
        <v>87.4</v>
      </c>
      <c r="D41" s="787">
        <f t="shared" si="5"/>
        <v>28.700000000000003</v>
      </c>
      <c r="E41" s="738">
        <f t="shared" si="5"/>
        <v>70</v>
      </c>
      <c r="F41" s="737">
        <f t="shared" si="5"/>
        <v>87.4</v>
      </c>
      <c r="G41" s="789">
        <f t="shared" si="5"/>
        <v>28.700000000000003</v>
      </c>
      <c r="H41" s="176"/>
    </row>
    <row r="42" spans="1:8" ht="20.25" customHeight="1">
      <c r="A42" s="739" t="s">
        <v>109</v>
      </c>
      <c r="B42" s="786">
        <v>3100</v>
      </c>
      <c r="C42" s="731">
        <v>1900</v>
      </c>
      <c r="D42" s="730">
        <v>13.4</v>
      </c>
      <c r="E42" s="757">
        <f t="shared" si="2"/>
        <v>3100</v>
      </c>
      <c r="F42" s="731">
        <f t="shared" si="0"/>
        <v>1900</v>
      </c>
      <c r="G42" s="791">
        <f t="shared" si="1"/>
        <v>13.4</v>
      </c>
      <c r="H42" s="176"/>
    </row>
    <row r="43" spans="1:8" ht="20.25" customHeight="1">
      <c r="A43" s="739" t="s">
        <v>110</v>
      </c>
      <c r="B43" s="786">
        <v>5590</v>
      </c>
      <c r="C43" s="731">
        <v>3590</v>
      </c>
      <c r="D43" s="730">
        <v>540</v>
      </c>
      <c r="E43" s="757">
        <f t="shared" si="2"/>
        <v>5590</v>
      </c>
      <c r="F43" s="731">
        <f t="shared" si="0"/>
        <v>3590</v>
      </c>
      <c r="G43" s="791">
        <f t="shared" si="1"/>
        <v>540</v>
      </c>
      <c r="H43" s="176"/>
    </row>
    <row r="44" spans="1:8" ht="20.25" customHeight="1">
      <c r="A44" s="739" t="s">
        <v>132</v>
      </c>
      <c r="B44" s="786">
        <v>1000</v>
      </c>
      <c r="C44" s="731">
        <v>1000</v>
      </c>
      <c r="D44" s="730">
        <v>0</v>
      </c>
      <c r="E44" s="757">
        <f t="shared" si="2"/>
        <v>1000</v>
      </c>
      <c r="F44" s="731">
        <f t="shared" si="0"/>
        <v>1000</v>
      </c>
      <c r="G44" s="791">
        <f t="shared" si="1"/>
        <v>0</v>
      </c>
      <c r="H44" s="176"/>
    </row>
    <row r="45" spans="1:8" ht="20.25" customHeight="1" thickBot="1">
      <c r="A45" s="771">
        <v>612</v>
      </c>
      <c r="B45" s="736">
        <f aca="true" t="shared" si="6" ref="B45:G45">SUM(B42,B43,B44)</f>
        <v>9690</v>
      </c>
      <c r="C45" s="736">
        <f t="shared" si="6"/>
        <v>6490</v>
      </c>
      <c r="D45" s="788">
        <f t="shared" si="6"/>
        <v>553.4</v>
      </c>
      <c r="E45" s="789">
        <f t="shared" si="6"/>
        <v>9690</v>
      </c>
      <c r="F45" s="746">
        <f t="shared" si="6"/>
        <v>6490</v>
      </c>
      <c r="G45" s="809">
        <f t="shared" si="6"/>
        <v>553.4</v>
      </c>
      <c r="H45" s="176"/>
    </row>
    <row r="46" spans="1:8" ht="36.75" customHeight="1">
      <c r="A46" s="773" t="s">
        <v>17</v>
      </c>
      <c r="B46" s="774">
        <f aca="true" t="shared" si="7" ref="B46:G46">SUM(B6,B12,B17,B24,B30,B32,B35,B37,B41,B45)</f>
        <v>58179</v>
      </c>
      <c r="C46" s="774">
        <f t="shared" si="7"/>
        <v>56775.3</v>
      </c>
      <c r="D46" s="795">
        <f t="shared" si="7"/>
        <v>40699.3</v>
      </c>
      <c r="E46" s="793">
        <f t="shared" si="7"/>
        <v>58179</v>
      </c>
      <c r="F46" s="774">
        <f t="shared" si="7"/>
        <v>56775.3</v>
      </c>
      <c r="G46" s="774">
        <f t="shared" si="7"/>
        <v>40699.3</v>
      </c>
      <c r="H46" s="176"/>
    </row>
    <row r="47" spans="1:8" ht="18.75" customHeight="1">
      <c r="A47" s="225"/>
      <c r="B47" s="225"/>
      <c r="C47" s="225"/>
      <c r="D47" s="225"/>
      <c r="E47" s="225"/>
      <c r="F47" s="225"/>
      <c r="G47" s="226"/>
      <c r="H47" s="176"/>
    </row>
    <row r="48" spans="1:8" ht="18.75" customHeight="1">
      <c r="A48" s="225"/>
      <c r="B48" s="225"/>
      <c r="C48" s="225"/>
      <c r="D48" s="225"/>
      <c r="E48" s="225"/>
      <c r="F48" s="225"/>
      <c r="G48" s="226"/>
      <c r="H48" s="176"/>
    </row>
    <row r="49" spans="1:8" ht="18.75" customHeight="1">
      <c r="A49" s="225"/>
      <c r="B49" s="225"/>
      <c r="C49" s="225"/>
      <c r="D49" s="225"/>
      <c r="E49" s="225"/>
      <c r="F49" s="225"/>
      <c r="G49" s="226"/>
      <c r="H49" s="176"/>
    </row>
    <row r="50" spans="1:8" ht="18.75" customHeight="1">
      <c r="A50" s="225"/>
      <c r="B50" s="225"/>
      <c r="C50" s="225"/>
      <c r="D50" s="225"/>
      <c r="E50" s="225"/>
      <c r="F50" s="225"/>
      <c r="G50" s="226"/>
      <c r="H50" s="176"/>
    </row>
    <row r="51" spans="1:8" ht="18.75" customHeight="1">
      <c r="A51" s="225"/>
      <c r="B51" s="225"/>
      <c r="C51" s="225"/>
      <c r="D51" s="225"/>
      <c r="E51" s="225"/>
      <c r="F51" s="225"/>
      <c r="G51" s="226"/>
      <c r="H51" s="176"/>
    </row>
    <row r="52" spans="1:8" ht="18.75" customHeight="1">
      <c r="A52" s="225"/>
      <c r="B52" s="225"/>
      <c r="C52" s="225"/>
      <c r="D52" s="225"/>
      <c r="E52" s="225"/>
      <c r="F52" s="225"/>
      <c r="G52" s="226"/>
      <c r="H52" s="176"/>
    </row>
    <row r="53" spans="1:8" ht="18.75" customHeight="1">
      <c r="A53" s="225"/>
      <c r="B53" s="225"/>
      <c r="C53" s="225"/>
      <c r="D53" s="225"/>
      <c r="E53" s="225"/>
      <c r="F53" s="225"/>
      <c r="G53" s="226"/>
      <c r="H53" s="176"/>
    </row>
    <row r="54" spans="1:8" ht="14.25">
      <c r="A54" s="225"/>
      <c r="B54" s="225"/>
      <c r="C54" s="225"/>
      <c r="D54" s="225"/>
      <c r="E54" s="225"/>
      <c r="F54" s="225"/>
      <c r="G54" s="226"/>
      <c r="H54" s="176"/>
    </row>
    <row r="55" spans="1:8" ht="14.25">
      <c r="A55" s="225"/>
      <c r="B55" s="225"/>
      <c r="C55" s="225"/>
      <c r="D55" s="225"/>
      <c r="E55" s="225"/>
      <c r="F55" s="225"/>
      <c r="G55" s="226"/>
      <c r="H55" s="176"/>
    </row>
    <row r="56" spans="1:8" ht="14.25">
      <c r="A56" s="225"/>
      <c r="B56" s="225"/>
      <c r="C56" s="225"/>
      <c r="D56" s="225"/>
      <c r="E56" s="225"/>
      <c r="F56" s="225"/>
      <c r="G56" s="226"/>
      <c r="H56" s="176"/>
    </row>
    <row r="57" spans="1:8" ht="15">
      <c r="A57" s="227"/>
      <c r="B57" s="227"/>
      <c r="C57" s="227"/>
      <c r="D57" s="227"/>
      <c r="E57" s="227"/>
      <c r="F57" s="227"/>
      <c r="G57" s="228"/>
      <c r="H57" s="176"/>
    </row>
    <row r="58" spans="1:8" ht="14.25">
      <c r="A58" s="225"/>
      <c r="B58" s="225"/>
      <c r="C58" s="225"/>
      <c r="D58" s="225"/>
      <c r="E58" s="225"/>
      <c r="F58" s="225"/>
      <c r="G58" s="229"/>
      <c r="H58" s="176"/>
    </row>
    <row r="59" spans="1:8" ht="15">
      <c r="A59" s="227"/>
      <c r="B59" s="227"/>
      <c r="C59" s="227"/>
      <c r="D59" s="227"/>
      <c r="E59" s="227"/>
      <c r="F59" s="227"/>
      <c r="G59" s="228"/>
      <c r="H59" s="176"/>
    </row>
    <row r="60" spans="1:8" ht="14.25">
      <c r="A60" s="176"/>
      <c r="B60" s="176"/>
      <c r="C60" s="176"/>
      <c r="D60" s="176"/>
      <c r="E60" s="176"/>
      <c r="F60" s="176"/>
      <c r="G60" s="176"/>
      <c r="H60" s="176"/>
    </row>
  </sheetData>
  <sheetProtection/>
  <mergeCells count="5">
    <mergeCell ref="A1:F1"/>
    <mergeCell ref="E2:G3"/>
    <mergeCell ref="B3:D3"/>
    <mergeCell ref="B2:D2"/>
    <mergeCell ref="A2:A4"/>
  </mergeCells>
  <printOptions horizontalCentered="1"/>
  <pageMargins left="0.3937007874015748" right="0.3937007874015748" top="0.5511811023622047" bottom="0.2362204724409449" header="0.15748031496062992" footer="0.2362204724409449"/>
  <pageSetup horizontalDpi="300" verticalDpi="300" orientation="portrait" paperSize="9" scale="69" r:id="rId1"/>
  <headerFooter alignWithMargins="0">
    <oddFooter>&amp;L&amp;"Times New Roman CE,Obyčejné"&amp;8Rozbor za rok 2007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75" zoomScaleSheetLayoutView="75" zoomScalePageLayoutView="0" workbookViewId="0" topLeftCell="A40">
      <selection activeCell="J18" sqref="J18"/>
    </sheetView>
  </sheetViews>
  <sheetFormatPr defaultColWidth="9.00390625" defaultRowHeight="12.75"/>
  <cols>
    <col min="1" max="1" width="30.75390625" style="116" customWidth="1"/>
    <col min="2" max="9" width="11.875" style="116" customWidth="1"/>
    <col min="10" max="10" width="11.00390625" style="116" customWidth="1"/>
    <col min="11" max="11" width="11.125" style="116" bestFit="1" customWidth="1"/>
    <col min="12" max="16384" width="9.125" style="116" customWidth="1"/>
  </cols>
  <sheetData>
    <row r="1" spans="1:10" ht="48" customHeight="1">
      <c r="A1" s="1240" t="s">
        <v>320</v>
      </c>
      <c r="B1" s="880"/>
      <c r="C1" s="880"/>
      <c r="D1" s="880"/>
      <c r="E1" s="880"/>
      <c r="F1" s="880"/>
      <c r="G1" s="880"/>
      <c r="H1" s="880"/>
      <c r="I1" s="880"/>
      <c r="J1" s="724" t="s">
        <v>452</v>
      </c>
    </row>
    <row r="2" spans="1:11" ht="20.25" customHeight="1">
      <c r="A2" s="920" t="s">
        <v>291</v>
      </c>
      <c r="B2" s="1184" t="s">
        <v>133</v>
      </c>
      <c r="C2" s="1239"/>
      <c r="D2" s="1239"/>
      <c r="E2" s="1232" t="s">
        <v>18</v>
      </c>
      <c r="F2" s="1233"/>
      <c r="G2" s="1234"/>
      <c r="H2" s="17"/>
      <c r="I2" s="17"/>
      <c r="J2" s="17"/>
      <c r="K2" s="176"/>
    </row>
    <row r="3" spans="1:11" ht="20.25" customHeight="1">
      <c r="A3" s="1187"/>
      <c r="B3" s="1235" t="s">
        <v>61</v>
      </c>
      <c r="C3" s="1203"/>
      <c r="D3" s="1203"/>
      <c r="E3" s="1236"/>
      <c r="F3" s="1237"/>
      <c r="G3" s="1238"/>
      <c r="H3" s="17"/>
      <c r="I3" s="17"/>
      <c r="J3" s="17"/>
      <c r="K3" s="176"/>
    </row>
    <row r="4" spans="1:11" ht="20.25" customHeight="1">
      <c r="A4" s="1206"/>
      <c r="B4" s="113" t="s">
        <v>5</v>
      </c>
      <c r="C4" s="113" t="s">
        <v>6</v>
      </c>
      <c r="D4" s="112" t="s">
        <v>0</v>
      </c>
      <c r="E4" s="723" t="s">
        <v>5</v>
      </c>
      <c r="F4" s="461" t="s">
        <v>6</v>
      </c>
      <c r="G4" s="461" t="s">
        <v>0</v>
      </c>
      <c r="H4" s="17"/>
      <c r="I4" s="17"/>
      <c r="J4" s="17"/>
      <c r="K4" s="176"/>
    </row>
    <row r="5" spans="1:11" ht="20.25" customHeight="1">
      <c r="A5" s="179" t="s">
        <v>290</v>
      </c>
      <c r="B5" s="101">
        <v>0</v>
      </c>
      <c r="C5" s="101">
        <v>0</v>
      </c>
      <c r="D5" s="220">
        <v>13.3</v>
      </c>
      <c r="E5" s="269">
        <f>SUM(B5)</f>
        <v>0</v>
      </c>
      <c r="F5" s="101">
        <v>0</v>
      </c>
      <c r="G5" s="101">
        <f>SUM(D5)</f>
        <v>13.3</v>
      </c>
      <c r="H5" s="17"/>
      <c r="I5" s="17"/>
      <c r="J5" s="17"/>
      <c r="K5" s="176"/>
    </row>
    <row r="6" spans="1:11" ht="20.25" customHeight="1">
      <c r="A6" s="180">
        <v>590</v>
      </c>
      <c r="B6" s="104">
        <f aca="true" t="shared" si="0" ref="B6:G6">SUM(B5)</f>
        <v>0</v>
      </c>
      <c r="C6" s="104">
        <f t="shared" si="0"/>
        <v>0</v>
      </c>
      <c r="D6" s="218">
        <f t="shared" si="0"/>
        <v>13.3</v>
      </c>
      <c r="E6" s="270">
        <f t="shared" si="0"/>
        <v>0</v>
      </c>
      <c r="F6" s="104">
        <f t="shared" si="0"/>
        <v>0</v>
      </c>
      <c r="G6" s="104">
        <f t="shared" si="0"/>
        <v>13.3</v>
      </c>
      <c r="H6" s="17"/>
      <c r="I6" s="17"/>
      <c r="J6" s="17"/>
      <c r="K6" s="176"/>
    </row>
    <row r="7" spans="1:11" ht="20.25" customHeight="1">
      <c r="A7" s="181"/>
      <c r="B7" s="101"/>
      <c r="C7" s="101"/>
      <c r="D7" s="220"/>
      <c r="E7" s="269"/>
      <c r="F7" s="101"/>
      <c r="G7" s="101"/>
      <c r="H7" s="17"/>
      <c r="I7" s="17"/>
      <c r="J7" s="17"/>
      <c r="K7" s="176"/>
    </row>
    <row r="8" spans="1:11" ht="30" customHeight="1">
      <c r="A8" s="161" t="s">
        <v>17</v>
      </c>
      <c r="B8" s="162">
        <f aca="true" t="shared" si="1" ref="B8:G8">SUM(B6)</f>
        <v>0</v>
      </c>
      <c r="C8" s="162">
        <f t="shared" si="1"/>
        <v>0</v>
      </c>
      <c r="D8" s="722">
        <f t="shared" si="1"/>
        <v>13.3</v>
      </c>
      <c r="E8" s="305">
        <f t="shared" si="1"/>
        <v>0</v>
      </c>
      <c r="F8" s="162">
        <f t="shared" si="1"/>
        <v>0</v>
      </c>
      <c r="G8" s="162">
        <f t="shared" si="1"/>
        <v>13.3</v>
      </c>
      <c r="H8" s="17"/>
      <c r="I8" s="17"/>
      <c r="J8" s="17"/>
      <c r="K8" s="176"/>
    </row>
    <row r="9" spans="8:11" ht="16.5" customHeight="1">
      <c r="H9" s="17"/>
      <c r="I9" s="17"/>
      <c r="J9" s="17"/>
      <c r="K9" s="176"/>
    </row>
    <row r="10" spans="1:11" ht="20.25" customHeight="1">
      <c r="A10" s="920" t="s">
        <v>251</v>
      </c>
      <c r="B10" s="1184" t="s">
        <v>133</v>
      </c>
      <c r="C10" s="1239"/>
      <c r="D10" s="1239"/>
      <c r="E10" s="1232" t="s">
        <v>18</v>
      </c>
      <c r="F10" s="1233"/>
      <c r="G10" s="1234"/>
      <c r="H10" s="17"/>
      <c r="I10" s="17"/>
      <c r="J10" s="17"/>
      <c r="K10" s="176"/>
    </row>
    <row r="11" spans="1:11" ht="20.25" customHeight="1">
      <c r="A11" s="1187"/>
      <c r="B11" s="1235" t="s">
        <v>61</v>
      </c>
      <c r="C11" s="1203"/>
      <c r="D11" s="1203"/>
      <c r="E11" s="1236"/>
      <c r="F11" s="1237"/>
      <c r="G11" s="1238"/>
      <c r="H11" s="17"/>
      <c r="I11" s="17"/>
      <c r="J11" s="17"/>
      <c r="K11" s="176"/>
    </row>
    <row r="12" spans="1:11" ht="20.25" customHeight="1">
      <c r="A12" s="1206"/>
      <c r="B12" s="113" t="s">
        <v>5</v>
      </c>
      <c r="C12" s="113" t="s">
        <v>6</v>
      </c>
      <c r="D12" s="112" t="s">
        <v>0</v>
      </c>
      <c r="E12" s="723" t="s">
        <v>5</v>
      </c>
      <c r="F12" s="461" t="s">
        <v>6</v>
      </c>
      <c r="G12" s="461" t="s">
        <v>0</v>
      </c>
      <c r="H12" s="17"/>
      <c r="I12" s="17"/>
      <c r="J12" s="17"/>
      <c r="K12" s="176"/>
    </row>
    <row r="13" spans="1:11" ht="20.25" customHeight="1">
      <c r="A13" s="163" t="s">
        <v>197</v>
      </c>
      <c r="B13" s="101">
        <v>0</v>
      </c>
      <c r="C13" s="101">
        <v>0</v>
      </c>
      <c r="D13" s="220">
        <v>0</v>
      </c>
      <c r="E13" s="269">
        <f>SUM(B13)</f>
        <v>0</v>
      </c>
      <c r="F13" s="101">
        <f>SUM(C13)</f>
        <v>0</v>
      </c>
      <c r="G13" s="101">
        <f>SUM(D13)</f>
        <v>0</v>
      </c>
      <c r="H13" s="17"/>
      <c r="I13" s="17"/>
      <c r="J13" s="17"/>
      <c r="K13" s="176"/>
    </row>
    <row r="14" spans="1:11" ht="20.25" customHeight="1">
      <c r="A14" s="180">
        <v>501</v>
      </c>
      <c r="B14" s="104">
        <f aca="true" t="shared" si="2" ref="B14:G14">SUM(B13)</f>
        <v>0</v>
      </c>
      <c r="C14" s="104">
        <f t="shared" si="2"/>
        <v>0</v>
      </c>
      <c r="D14" s="218">
        <f t="shared" si="2"/>
        <v>0</v>
      </c>
      <c r="E14" s="270">
        <f t="shared" si="2"/>
        <v>0</v>
      </c>
      <c r="F14" s="104">
        <f t="shared" si="2"/>
        <v>0</v>
      </c>
      <c r="G14" s="104">
        <f t="shared" si="2"/>
        <v>0</v>
      </c>
      <c r="H14" s="17"/>
      <c r="I14" s="17"/>
      <c r="J14" s="17"/>
      <c r="K14" s="176"/>
    </row>
    <row r="15" spans="1:11" ht="20.25" customHeight="1">
      <c r="A15" s="163" t="s">
        <v>201</v>
      </c>
      <c r="B15" s="101">
        <v>60</v>
      </c>
      <c r="C15" s="101">
        <v>108</v>
      </c>
      <c r="D15" s="220">
        <v>98.3</v>
      </c>
      <c r="E15" s="269">
        <f aca="true" t="shared" si="3" ref="E15:G16">SUM(B15)</f>
        <v>60</v>
      </c>
      <c r="F15" s="101">
        <f t="shared" si="3"/>
        <v>108</v>
      </c>
      <c r="G15" s="101">
        <f t="shared" si="3"/>
        <v>98.3</v>
      </c>
      <c r="H15" s="17"/>
      <c r="I15" s="17"/>
      <c r="J15" s="17"/>
      <c r="K15" s="176"/>
    </row>
    <row r="16" spans="1:11" ht="20.25" customHeight="1">
      <c r="A16" s="163" t="s">
        <v>74</v>
      </c>
      <c r="B16" s="101">
        <v>22</v>
      </c>
      <c r="C16" s="101">
        <v>38</v>
      </c>
      <c r="D16" s="220">
        <v>34.1</v>
      </c>
      <c r="E16" s="269">
        <f t="shared" si="3"/>
        <v>22</v>
      </c>
      <c r="F16" s="101">
        <f t="shared" si="3"/>
        <v>38</v>
      </c>
      <c r="G16" s="101">
        <f t="shared" si="3"/>
        <v>34.1</v>
      </c>
      <c r="H16" s="17"/>
      <c r="I16" s="17"/>
      <c r="J16" s="17"/>
      <c r="K16" s="176"/>
    </row>
    <row r="17" spans="1:11" ht="20.25" customHeight="1" thickBot="1">
      <c r="A17" s="182">
        <v>503</v>
      </c>
      <c r="B17" s="115">
        <f aca="true" t="shared" si="4" ref="B17:G17">SUM(B15:B16)</f>
        <v>82</v>
      </c>
      <c r="C17" s="115">
        <f t="shared" si="4"/>
        <v>146</v>
      </c>
      <c r="D17" s="230">
        <f t="shared" si="4"/>
        <v>132.4</v>
      </c>
      <c r="E17" s="272">
        <f t="shared" si="4"/>
        <v>82</v>
      </c>
      <c r="F17" s="115">
        <f t="shared" si="4"/>
        <v>146</v>
      </c>
      <c r="G17" s="115">
        <f t="shared" si="4"/>
        <v>132.4</v>
      </c>
      <c r="H17" s="17"/>
      <c r="I17" s="17"/>
      <c r="J17" s="17"/>
      <c r="K17" s="176"/>
    </row>
    <row r="18" spans="1:11" ht="30" customHeight="1">
      <c r="A18" s="161" t="s">
        <v>17</v>
      </c>
      <c r="B18" s="162">
        <f aca="true" t="shared" si="5" ref="B18:G18">SUM(B14,B17)</f>
        <v>82</v>
      </c>
      <c r="C18" s="162">
        <f t="shared" si="5"/>
        <v>146</v>
      </c>
      <c r="D18" s="722">
        <f t="shared" si="5"/>
        <v>132.4</v>
      </c>
      <c r="E18" s="305">
        <f t="shared" si="5"/>
        <v>82</v>
      </c>
      <c r="F18" s="162">
        <f t="shared" si="5"/>
        <v>146</v>
      </c>
      <c r="G18" s="162">
        <f t="shared" si="5"/>
        <v>132.4</v>
      </c>
      <c r="H18" s="17"/>
      <c r="I18" s="17"/>
      <c r="J18" s="17"/>
      <c r="K18" s="176"/>
    </row>
    <row r="19" spans="1:10" ht="16.5" customHeight="1">
      <c r="A19" s="207"/>
      <c r="B19" s="521"/>
      <c r="C19" s="521"/>
      <c r="D19" s="521"/>
      <c r="E19" s="521"/>
      <c r="F19" s="521"/>
      <c r="G19" s="521"/>
      <c r="H19" s="521"/>
      <c r="I19" s="521"/>
      <c r="J19" s="521"/>
    </row>
    <row r="20" spans="1:10" ht="20.25" customHeight="1">
      <c r="A20" s="920" t="s">
        <v>165</v>
      </c>
      <c r="B20" s="1211" t="s">
        <v>59</v>
      </c>
      <c r="C20" s="1115"/>
      <c r="D20" s="1116"/>
      <c r="E20" s="1241" t="s">
        <v>133</v>
      </c>
      <c r="F20" s="1241"/>
      <c r="G20" s="1242"/>
      <c r="H20" s="927" t="s">
        <v>24</v>
      </c>
      <c r="I20" s="928"/>
      <c r="J20" s="929"/>
    </row>
    <row r="21" spans="1:10" ht="20.25" customHeight="1">
      <c r="A21" s="1243"/>
      <c r="B21" s="1245" t="s">
        <v>84</v>
      </c>
      <c r="C21" s="1115"/>
      <c r="D21" s="1116"/>
      <c r="E21" s="1246" t="s">
        <v>83</v>
      </c>
      <c r="F21" s="1246"/>
      <c r="G21" s="1247"/>
      <c r="H21" s="1198"/>
      <c r="I21" s="1091"/>
      <c r="J21" s="1199"/>
    </row>
    <row r="22" spans="1:10" ht="20.25" customHeight="1">
      <c r="A22" s="1244"/>
      <c r="B22" s="113" t="s">
        <v>5</v>
      </c>
      <c r="C22" s="113" t="s">
        <v>6</v>
      </c>
      <c r="D22" s="113" t="s">
        <v>0</v>
      </c>
      <c r="E22" s="780" t="s">
        <v>5</v>
      </c>
      <c r="F22" s="113" t="s">
        <v>6</v>
      </c>
      <c r="G22" s="112" t="s">
        <v>0</v>
      </c>
      <c r="H22" s="295" t="s">
        <v>5</v>
      </c>
      <c r="I22" s="113" t="s">
        <v>6</v>
      </c>
      <c r="J22" s="113" t="s">
        <v>0</v>
      </c>
    </row>
    <row r="23" spans="1:10" ht="20.25" customHeight="1">
      <c r="A23" s="163" t="s">
        <v>101</v>
      </c>
      <c r="B23" s="164">
        <v>0</v>
      </c>
      <c r="C23" s="165">
        <v>0</v>
      </c>
      <c r="D23" s="165">
        <v>0</v>
      </c>
      <c r="E23" s="164">
        <v>84500</v>
      </c>
      <c r="F23" s="166">
        <v>90682</v>
      </c>
      <c r="G23" s="221">
        <v>90662.9</v>
      </c>
      <c r="H23" s="269">
        <f aca="true" t="shared" si="6" ref="H23:J24">SUM(B23+E23)</f>
        <v>84500</v>
      </c>
      <c r="I23" s="101">
        <f t="shared" si="6"/>
        <v>90682</v>
      </c>
      <c r="J23" s="101">
        <f t="shared" si="6"/>
        <v>90662.9</v>
      </c>
    </row>
    <row r="24" spans="1:10" ht="20.25" customHeight="1">
      <c r="A24" s="163" t="s">
        <v>197</v>
      </c>
      <c r="B24" s="164">
        <v>80</v>
      </c>
      <c r="C24" s="165">
        <v>122</v>
      </c>
      <c r="D24" s="165">
        <v>103.5</v>
      </c>
      <c r="E24" s="105">
        <v>0</v>
      </c>
      <c r="F24" s="167">
        <v>0</v>
      </c>
      <c r="G24" s="220">
        <v>0</v>
      </c>
      <c r="H24" s="269">
        <f t="shared" si="6"/>
        <v>80</v>
      </c>
      <c r="I24" s="101">
        <f t="shared" si="6"/>
        <v>122</v>
      </c>
      <c r="J24" s="101">
        <f t="shared" si="6"/>
        <v>103.5</v>
      </c>
    </row>
    <row r="25" spans="1:10" ht="20.25" customHeight="1">
      <c r="A25" s="168">
        <v>501</v>
      </c>
      <c r="B25" s="103">
        <f aca="true" t="shared" si="7" ref="B25:J25">SUM(B23,B24)</f>
        <v>80</v>
      </c>
      <c r="C25" s="104">
        <f t="shared" si="7"/>
        <v>122</v>
      </c>
      <c r="D25" s="104">
        <f t="shared" si="7"/>
        <v>103.5</v>
      </c>
      <c r="E25" s="103">
        <f t="shared" si="7"/>
        <v>84500</v>
      </c>
      <c r="F25" s="169">
        <f t="shared" si="7"/>
        <v>90682</v>
      </c>
      <c r="G25" s="218">
        <f t="shared" si="7"/>
        <v>90662.9</v>
      </c>
      <c r="H25" s="270">
        <f t="shared" si="7"/>
        <v>84580</v>
      </c>
      <c r="I25" s="104">
        <f t="shared" si="7"/>
        <v>90804</v>
      </c>
      <c r="J25" s="104">
        <f t="shared" si="7"/>
        <v>90766.4</v>
      </c>
    </row>
    <row r="26" spans="1:10" ht="20.25" customHeight="1">
      <c r="A26" s="170" t="s">
        <v>198</v>
      </c>
      <c r="B26" s="105">
        <v>0</v>
      </c>
      <c r="C26" s="101">
        <v>0</v>
      </c>
      <c r="D26" s="101">
        <v>0</v>
      </c>
      <c r="E26" s="166">
        <v>1600</v>
      </c>
      <c r="F26" s="165">
        <v>1900</v>
      </c>
      <c r="G26" s="166">
        <v>1768.5</v>
      </c>
      <c r="H26" s="304">
        <f aca="true" t="shared" si="8" ref="H26:J29">SUM(B26+E26)</f>
        <v>1600</v>
      </c>
      <c r="I26" s="165">
        <f t="shared" si="8"/>
        <v>1900</v>
      </c>
      <c r="J26" s="165">
        <f t="shared" si="8"/>
        <v>1768.5</v>
      </c>
    </row>
    <row r="27" spans="1:10" ht="20.25" customHeight="1">
      <c r="A27" s="170" t="s">
        <v>199</v>
      </c>
      <c r="B27" s="105">
        <v>9300</v>
      </c>
      <c r="C27" s="101">
        <v>8230</v>
      </c>
      <c r="D27" s="101">
        <v>8210.8</v>
      </c>
      <c r="E27" s="105">
        <v>0</v>
      </c>
      <c r="F27" s="167">
        <v>0</v>
      </c>
      <c r="G27" s="220">
        <v>0</v>
      </c>
      <c r="H27" s="304">
        <f t="shared" si="8"/>
        <v>9300</v>
      </c>
      <c r="I27" s="165">
        <f t="shared" si="8"/>
        <v>8230</v>
      </c>
      <c r="J27" s="165">
        <f t="shared" si="8"/>
        <v>8210.8</v>
      </c>
    </row>
    <row r="28" spans="1:10" ht="20.25" customHeight="1">
      <c r="A28" s="163" t="s">
        <v>200</v>
      </c>
      <c r="B28" s="105">
        <v>0</v>
      </c>
      <c r="C28" s="101">
        <v>0</v>
      </c>
      <c r="D28" s="101">
        <v>0</v>
      </c>
      <c r="E28" s="105">
        <v>100</v>
      </c>
      <c r="F28" s="167">
        <v>130</v>
      </c>
      <c r="G28" s="220">
        <v>128.1</v>
      </c>
      <c r="H28" s="304">
        <f t="shared" si="8"/>
        <v>100</v>
      </c>
      <c r="I28" s="165">
        <f t="shared" si="8"/>
        <v>130</v>
      </c>
      <c r="J28" s="165">
        <f t="shared" si="8"/>
        <v>128.1</v>
      </c>
    </row>
    <row r="29" spans="1:10" ht="20.25" customHeight="1">
      <c r="A29" s="163" t="s">
        <v>431</v>
      </c>
      <c r="B29" s="105">
        <v>0</v>
      </c>
      <c r="C29" s="101">
        <v>2006</v>
      </c>
      <c r="D29" s="101">
        <v>1819.2</v>
      </c>
      <c r="E29" s="167">
        <v>0</v>
      </c>
      <c r="F29" s="220">
        <v>0</v>
      </c>
      <c r="G29" s="220">
        <v>0</v>
      </c>
      <c r="H29" s="304">
        <f t="shared" si="8"/>
        <v>0</v>
      </c>
      <c r="I29" s="165">
        <f t="shared" si="8"/>
        <v>2006</v>
      </c>
      <c r="J29" s="165">
        <f t="shared" si="8"/>
        <v>1819.2</v>
      </c>
    </row>
    <row r="30" spans="1:10" ht="20.25" customHeight="1">
      <c r="A30" s="168">
        <v>502</v>
      </c>
      <c r="B30" s="103">
        <f aca="true" t="shared" si="9" ref="B30:J30">SUM(B26,B27,B28,B29)</f>
        <v>9300</v>
      </c>
      <c r="C30" s="104">
        <f t="shared" si="9"/>
        <v>10236</v>
      </c>
      <c r="D30" s="104">
        <f t="shared" si="9"/>
        <v>10030</v>
      </c>
      <c r="E30" s="103">
        <f t="shared" si="9"/>
        <v>1700</v>
      </c>
      <c r="F30" s="169">
        <f t="shared" si="9"/>
        <v>2030</v>
      </c>
      <c r="G30" s="218">
        <f t="shared" si="9"/>
        <v>1896.6</v>
      </c>
      <c r="H30" s="270">
        <f t="shared" si="9"/>
        <v>11000</v>
      </c>
      <c r="I30" s="104">
        <f t="shared" si="9"/>
        <v>12266</v>
      </c>
      <c r="J30" s="104">
        <f t="shared" si="9"/>
        <v>11926.6</v>
      </c>
    </row>
    <row r="31" spans="1:10" ht="20.25" customHeight="1">
      <c r="A31" s="163" t="s">
        <v>201</v>
      </c>
      <c r="B31" s="105">
        <v>2015</v>
      </c>
      <c r="C31" s="101">
        <v>2145</v>
      </c>
      <c r="D31" s="101">
        <v>2057.8</v>
      </c>
      <c r="E31" s="167">
        <v>23030</v>
      </c>
      <c r="F31" s="220">
        <v>24715.5</v>
      </c>
      <c r="G31" s="220">
        <v>24691.6</v>
      </c>
      <c r="H31" s="304">
        <f aca="true" t="shared" si="10" ref="H31:J34">SUM(B31+E31)</f>
        <v>25045</v>
      </c>
      <c r="I31" s="165">
        <f t="shared" si="10"/>
        <v>26860.5</v>
      </c>
      <c r="J31" s="165">
        <f t="shared" si="10"/>
        <v>26749.399999999998</v>
      </c>
    </row>
    <row r="32" spans="1:10" ht="20.25" customHeight="1">
      <c r="A32" s="163" t="s">
        <v>74</v>
      </c>
      <c r="B32" s="105">
        <v>700</v>
      </c>
      <c r="C32" s="101">
        <v>760</v>
      </c>
      <c r="D32" s="101">
        <v>712.9</v>
      </c>
      <c r="E32" s="167">
        <v>7965</v>
      </c>
      <c r="F32" s="220">
        <v>8548.4</v>
      </c>
      <c r="G32" s="220">
        <v>8554.3</v>
      </c>
      <c r="H32" s="304">
        <f t="shared" si="10"/>
        <v>8665</v>
      </c>
      <c r="I32" s="165">
        <f t="shared" si="10"/>
        <v>9308.4</v>
      </c>
      <c r="J32" s="165">
        <f t="shared" si="10"/>
        <v>9267.199999999999</v>
      </c>
    </row>
    <row r="33" spans="1:10" ht="20.25" customHeight="1">
      <c r="A33" s="163" t="s">
        <v>202</v>
      </c>
      <c r="B33" s="105">
        <v>0</v>
      </c>
      <c r="C33" s="101">
        <v>0</v>
      </c>
      <c r="D33" s="101">
        <v>0</v>
      </c>
      <c r="E33" s="167">
        <v>530</v>
      </c>
      <c r="F33" s="220">
        <v>530</v>
      </c>
      <c r="G33" s="220">
        <v>496.7</v>
      </c>
      <c r="H33" s="304">
        <f t="shared" si="10"/>
        <v>530</v>
      </c>
      <c r="I33" s="165">
        <f t="shared" si="10"/>
        <v>530</v>
      </c>
      <c r="J33" s="165">
        <f t="shared" si="10"/>
        <v>496.7</v>
      </c>
    </row>
    <row r="34" spans="1:10" ht="20.25" customHeight="1">
      <c r="A34" s="163" t="s">
        <v>203</v>
      </c>
      <c r="B34" s="105">
        <v>30</v>
      </c>
      <c r="C34" s="101">
        <v>46</v>
      </c>
      <c r="D34" s="101">
        <v>36.2</v>
      </c>
      <c r="E34" s="167">
        <v>0</v>
      </c>
      <c r="F34" s="220">
        <v>0</v>
      </c>
      <c r="G34" s="220">
        <v>0</v>
      </c>
      <c r="H34" s="304">
        <f t="shared" si="10"/>
        <v>30</v>
      </c>
      <c r="I34" s="165">
        <f t="shared" si="10"/>
        <v>46</v>
      </c>
      <c r="J34" s="165">
        <f t="shared" si="10"/>
        <v>36.2</v>
      </c>
    </row>
    <row r="35" spans="1:10" ht="20.25" customHeight="1">
      <c r="A35" s="168">
        <v>503</v>
      </c>
      <c r="B35" s="103">
        <f aca="true" t="shared" si="11" ref="B35:J35">SUM(B31,B32,B33,B34)</f>
        <v>2745</v>
      </c>
      <c r="C35" s="104">
        <f t="shared" si="11"/>
        <v>2951</v>
      </c>
      <c r="D35" s="104">
        <f t="shared" si="11"/>
        <v>2806.9</v>
      </c>
      <c r="E35" s="103">
        <f t="shared" si="11"/>
        <v>31525</v>
      </c>
      <c r="F35" s="169">
        <f t="shared" si="11"/>
        <v>33793.9</v>
      </c>
      <c r="G35" s="218">
        <f t="shared" si="11"/>
        <v>33742.59999999999</v>
      </c>
      <c r="H35" s="270">
        <f t="shared" si="11"/>
        <v>34270</v>
      </c>
      <c r="I35" s="104">
        <f t="shared" si="11"/>
        <v>36744.9</v>
      </c>
      <c r="J35" s="104">
        <f t="shared" si="11"/>
        <v>36549.49999999999</v>
      </c>
    </row>
    <row r="36" spans="1:10" ht="20.25" customHeight="1">
      <c r="A36" s="170" t="s">
        <v>229</v>
      </c>
      <c r="B36" s="105">
        <v>0</v>
      </c>
      <c r="C36" s="101">
        <v>2</v>
      </c>
      <c r="D36" s="101">
        <v>1.3</v>
      </c>
      <c r="E36" s="105">
        <v>0</v>
      </c>
      <c r="F36" s="167">
        <v>2</v>
      </c>
      <c r="G36" s="220">
        <v>0.7</v>
      </c>
      <c r="H36" s="304">
        <f aca="true" t="shared" si="12" ref="H36:J37">SUM(B36+E36)</f>
        <v>0</v>
      </c>
      <c r="I36" s="165">
        <f t="shared" si="12"/>
        <v>4</v>
      </c>
      <c r="J36" s="165">
        <f t="shared" si="12"/>
        <v>2</v>
      </c>
    </row>
    <row r="37" spans="1:10" ht="20.25" customHeight="1">
      <c r="A37" s="170" t="s">
        <v>98</v>
      </c>
      <c r="B37" s="105">
        <v>0</v>
      </c>
      <c r="C37" s="101">
        <v>0</v>
      </c>
      <c r="D37" s="101">
        <v>0</v>
      </c>
      <c r="E37" s="105">
        <v>0</v>
      </c>
      <c r="F37" s="167">
        <v>0</v>
      </c>
      <c r="G37" s="220">
        <v>0</v>
      </c>
      <c r="H37" s="304">
        <f t="shared" si="12"/>
        <v>0</v>
      </c>
      <c r="I37" s="165">
        <f t="shared" si="12"/>
        <v>0</v>
      </c>
      <c r="J37" s="165">
        <f t="shared" si="12"/>
        <v>0</v>
      </c>
    </row>
    <row r="38" spans="1:10" ht="20.25" customHeight="1">
      <c r="A38" s="168">
        <v>513</v>
      </c>
      <c r="B38" s="103">
        <f>SUM(B37)</f>
        <v>0</v>
      </c>
      <c r="C38" s="104">
        <f>SUM(C36,C37)</f>
        <v>2</v>
      </c>
      <c r="D38" s="104">
        <f>SUM(D36,D37)</f>
        <v>1.3</v>
      </c>
      <c r="E38" s="103">
        <f>SUM(E36,E37)</f>
        <v>0</v>
      </c>
      <c r="F38" s="169">
        <f>SUM(F36:F37)</f>
        <v>2</v>
      </c>
      <c r="G38" s="218">
        <f>SUM(G36:G37)</f>
        <v>0.7</v>
      </c>
      <c r="H38" s="270">
        <f>SUM(H36,H37)</f>
        <v>0</v>
      </c>
      <c r="I38" s="104">
        <f>SUM(I36,I37)</f>
        <v>4</v>
      </c>
      <c r="J38" s="104">
        <f>SUM(J36,J37)</f>
        <v>2</v>
      </c>
    </row>
    <row r="39" spans="1:10" ht="20.25" customHeight="1">
      <c r="A39" s="170" t="s">
        <v>174</v>
      </c>
      <c r="B39" s="105">
        <v>0</v>
      </c>
      <c r="C39" s="101">
        <v>0</v>
      </c>
      <c r="D39" s="101">
        <v>0</v>
      </c>
      <c r="E39" s="105">
        <v>0</v>
      </c>
      <c r="F39" s="167">
        <v>10</v>
      </c>
      <c r="G39" s="220">
        <v>0</v>
      </c>
      <c r="H39" s="304">
        <f aca="true" t="shared" si="13" ref="H39:J41">SUM(B39+E39)</f>
        <v>0</v>
      </c>
      <c r="I39" s="165">
        <f t="shared" si="13"/>
        <v>10</v>
      </c>
      <c r="J39" s="165">
        <f t="shared" si="13"/>
        <v>0</v>
      </c>
    </row>
    <row r="40" spans="1:10" ht="20.25" customHeight="1">
      <c r="A40" s="171" t="s">
        <v>134</v>
      </c>
      <c r="B40" s="105">
        <v>300</v>
      </c>
      <c r="C40" s="101">
        <v>278</v>
      </c>
      <c r="D40" s="101">
        <v>182.6</v>
      </c>
      <c r="E40" s="105">
        <v>1800</v>
      </c>
      <c r="F40" s="167">
        <v>1237</v>
      </c>
      <c r="G40" s="220">
        <v>1013.5</v>
      </c>
      <c r="H40" s="304">
        <f t="shared" si="13"/>
        <v>2100</v>
      </c>
      <c r="I40" s="165">
        <f t="shared" si="13"/>
        <v>1515</v>
      </c>
      <c r="J40" s="165">
        <f t="shared" si="13"/>
        <v>1196.1</v>
      </c>
    </row>
    <row r="41" spans="1:10" ht="20.25" customHeight="1">
      <c r="A41" s="323" t="s">
        <v>8</v>
      </c>
      <c r="B41" s="101">
        <v>0</v>
      </c>
      <c r="C41" s="167">
        <v>0</v>
      </c>
      <c r="D41" s="101">
        <v>0</v>
      </c>
      <c r="E41" s="105">
        <v>0</v>
      </c>
      <c r="F41" s="167">
        <v>0</v>
      </c>
      <c r="G41" s="220">
        <v>0</v>
      </c>
      <c r="H41" s="304">
        <f t="shared" si="13"/>
        <v>0</v>
      </c>
      <c r="I41" s="165">
        <f t="shared" si="13"/>
        <v>0</v>
      </c>
      <c r="J41" s="165">
        <f t="shared" si="13"/>
        <v>0</v>
      </c>
    </row>
    <row r="42" spans="1:10" ht="20.25" customHeight="1">
      <c r="A42" s="114">
        <v>516</v>
      </c>
      <c r="B42" s="107">
        <f aca="true" t="shared" si="14" ref="B42:J42">SUM(B39,B40,B41)</f>
        <v>300</v>
      </c>
      <c r="C42" s="107">
        <f t="shared" si="14"/>
        <v>278</v>
      </c>
      <c r="D42" s="108">
        <f t="shared" si="14"/>
        <v>182.6</v>
      </c>
      <c r="E42" s="107">
        <f t="shared" si="14"/>
        <v>1800</v>
      </c>
      <c r="F42" s="107">
        <f t="shared" si="14"/>
        <v>1247</v>
      </c>
      <c r="G42" s="172">
        <f t="shared" si="14"/>
        <v>1013.5</v>
      </c>
      <c r="H42" s="270">
        <f t="shared" si="14"/>
        <v>2100</v>
      </c>
      <c r="I42" s="104">
        <f t="shared" si="14"/>
        <v>1525</v>
      </c>
      <c r="J42" s="108">
        <f t="shared" si="14"/>
        <v>1196.1</v>
      </c>
    </row>
    <row r="43" spans="1:10" ht="20.25" customHeight="1">
      <c r="A43" s="100" t="s">
        <v>42</v>
      </c>
      <c r="B43" s="101">
        <v>450</v>
      </c>
      <c r="C43" s="167">
        <v>100</v>
      </c>
      <c r="D43" s="101">
        <v>94.8</v>
      </c>
      <c r="E43" s="105">
        <v>700</v>
      </c>
      <c r="F43" s="167">
        <v>550</v>
      </c>
      <c r="G43" s="220">
        <v>479.2</v>
      </c>
      <c r="H43" s="304">
        <f>SUM(B43+E43)</f>
        <v>1150</v>
      </c>
      <c r="I43" s="165">
        <f>SUM(C43+F43)</f>
        <v>650</v>
      </c>
      <c r="J43" s="101">
        <f>SUM(D43+G43)</f>
        <v>574</v>
      </c>
    </row>
    <row r="44" spans="1:10" ht="20.25" customHeight="1">
      <c r="A44" s="100" t="s">
        <v>432</v>
      </c>
      <c r="B44" s="101">
        <v>0</v>
      </c>
      <c r="C44" s="167">
        <v>20</v>
      </c>
      <c r="D44" s="101">
        <v>6.2</v>
      </c>
      <c r="E44" s="105">
        <v>0</v>
      </c>
      <c r="F44" s="167">
        <v>20</v>
      </c>
      <c r="G44" s="220">
        <v>4.7</v>
      </c>
      <c r="H44" s="304">
        <f>SUM(B44+E44)</f>
        <v>0</v>
      </c>
      <c r="I44" s="165">
        <f>SUM(C44++F44)</f>
        <v>40</v>
      </c>
      <c r="J44" s="165">
        <f>SUM(D44+G44)</f>
        <v>10.9</v>
      </c>
    </row>
    <row r="45" spans="1:10" ht="20.25" customHeight="1">
      <c r="A45" s="100" t="s">
        <v>204</v>
      </c>
      <c r="B45" s="101">
        <v>0</v>
      </c>
      <c r="C45" s="167">
        <v>180</v>
      </c>
      <c r="D45" s="101">
        <v>105</v>
      </c>
      <c r="E45" s="105">
        <v>400</v>
      </c>
      <c r="F45" s="167">
        <v>400</v>
      </c>
      <c r="G45" s="220">
        <v>310.8</v>
      </c>
      <c r="H45" s="304">
        <f>SUM(B45+E45)</f>
        <v>400</v>
      </c>
      <c r="I45" s="165">
        <f>SUM(C45++F45)</f>
        <v>580</v>
      </c>
      <c r="J45" s="165">
        <f>SUM(D45+G45)</f>
        <v>415.8</v>
      </c>
    </row>
    <row r="46" spans="1:10" ht="20.25" customHeight="1">
      <c r="A46" s="102">
        <v>517</v>
      </c>
      <c r="B46" s="107">
        <f>SUM(B43,B44)</f>
        <v>450</v>
      </c>
      <c r="C46" s="104">
        <f>SUM(C43,C44,C45)</f>
        <v>300</v>
      </c>
      <c r="D46" s="104">
        <f>SUM(D43,D44,D45)</f>
        <v>206</v>
      </c>
      <c r="E46" s="103">
        <f aca="true" t="shared" si="15" ref="E46:J46">SUM(E43,E44,E45)</f>
        <v>1100</v>
      </c>
      <c r="F46" s="104">
        <f t="shared" si="15"/>
        <v>970</v>
      </c>
      <c r="G46" s="218">
        <f t="shared" si="15"/>
        <v>794.7</v>
      </c>
      <c r="H46" s="270">
        <f t="shared" si="15"/>
        <v>1550</v>
      </c>
      <c r="I46" s="104">
        <f t="shared" si="15"/>
        <v>1270</v>
      </c>
      <c r="J46" s="104">
        <f t="shared" si="15"/>
        <v>1000.7</v>
      </c>
    </row>
    <row r="47" spans="1:10" ht="20.25" customHeight="1">
      <c r="A47" s="100" t="s">
        <v>205</v>
      </c>
      <c r="B47" s="101">
        <v>0</v>
      </c>
      <c r="C47" s="167">
        <v>0</v>
      </c>
      <c r="D47" s="101">
        <v>0</v>
      </c>
      <c r="E47" s="105">
        <v>100</v>
      </c>
      <c r="F47" s="167">
        <v>20</v>
      </c>
      <c r="G47" s="220">
        <v>0</v>
      </c>
      <c r="H47" s="465">
        <f>SUM(B47+E47)</f>
        <v>100</v>
      </c>
      <c r="I47" s="466">
        <f>SUM(C47+F47)</f>
        <v>20</v>
      </c>
      <c r="J47" s="466">
        <f>SUM(D47+G47)</f>
        <v>0</v>
      </c>
    </row>
    <row r="48" spans="1:10" ht="20.25" customHeight="1">
      <c r="A48" s="114">
        <v>542</v>
      </c>
      <c r="B48" s="108">
        <f aca="true" t="shared" si="16" ref="B48:J48">SUM(B47)</f>
        <v>0</v>
      </c>
      <c r="C48" s="108">
        <f t="shared" si="16"/>
        <v>0</v>
      </c>
      <c r="D48" s="108">
        <f t="shared" si="16"/>
        <v>0</v>
      </c>
      <c r="E48" s="107">
        <f t="shared" si="16"/>
        <v>100</v>
      </c>
      <c r="F48" s="172">
        <f t="shared" si="16"/>
        <v>20</v>
      </c>
      <c r="G48" s="413">
        <f t="shared" si="16"/>
        <v>0</v>
      </c>
      <c r="H48" s="103">
        <f t="shared" si="16"/>
        <v>100</v>
      </c>
      <c r="I48" s="104">
        <f t="shared" si="16"/>
        <v>20</v>
      </c>
      <c r="J48" s="104">
        <f t="shared" si="16"/>
        <v>0</v>
      </c>
    </row>
    <row r="49" spans="1:10" ht="20.25" customHeight="1">
      <c r="A49" s="100" t="s">
        <v>76</v>
      </c>
      <c r="B49" s="101">
        <v>0</v>
      </c>
      <c r="C49" s="101">
        <v>0</v>
      </c>
      <c r="D49" s="101">
        <v>0</v>
      </c>
      <c r="E49" s="105">
        <v>0</v>
      </c>
      <c r="F49" s="101">
        <v>0</v>
      </c>
      <c r="G49" s="220">
        <v>0</v>
      </c>
      <c r="H49" s="304">
        <f aca="true" t="shared" si="17" ref="H49:J50">SUM(B49+E49)</f>
        <v>0</v>
      </c>
      <c r="I49" s="165">
        <f t="shared" si="17"/>
        <v>0</v>
      </c>
      <c r="J49" s="165">
        <f t="shared" si="17"/>
        <v>0</v>
      </c>
    </row>
    <row r="50" spans="1:10" ht="20.25" customHeight="1">
      <c r="A50" s="100" t="s">
        <v>250</v>
      </c>
      <c r="B50" s="101">
        <v>0</v>
      </c>
      <c r="C50" s="101">
        <v>109.6</v>
      </c>
      <c r="D50" s="101">
        <v>109.6</v>
      </c>
      <c r="E50" s="105">
        <v>0</v>
      </c>
      <c r="F50" s="101">
        <v>0</v>
      </c>
      <c r="G50" s="220">
        <v>0</v>
      </c>
      <c r="H50" s="304">
        <f t="shared" si="17"/>
        <v>0</v>
      </c>
      <c r="I50" s="165">
        <f t="shared" si="17"/>
        <v>109.6</v>
      </c>
      <c r="J50" s="165">
        <f t="shared" si="17"/>
        <v>109.6</v>
      </c>
    </row>
    <row r="51" spans="1:10" ht="20.25" customHeight="1">
      <c r="A51" s="48">
        <v>549</v>
      </c>
      <c r="B51" s="104">
        <f aca="true" t="shared" si="18" ref="B51:J51">SUM(B49,B50)</f>
        <v>0</v>
      </c>
      <c r="C51" s="104">
        <f t="shared" si="18"/>
        <v>109.6</v>
      </c>
      <c r="D51" s="104">
        <f t="shared" si="18"/>
        <v>109.6</v>
      </c>
      <c r="E51" s="103">
        <f t="shared" si="18"/>
        <v>0</v>
      </c>
      <c r="F51" s="104">
        <f t="shared" si="18"/>
        <v>0</v>
      </c>
      <c r="G51" s="218">
        <f t="shared" si="18"/>
        <v>0</v>
      </c>
      <c r="H51" s="270">
        <f t="shared" si="18"/>
        <v>0</v>
      </c>
      <c r="I51" s="104">
        <f t="shared" si="18"/>
        <v>109.6</v>
      </c>
      <c r="J51" s="104">
        <f t="shared" si="18"/>
        <v>109.6</v>
      </c>
    </row>
    <row r="52" spans="1:10" ht="20.25" customHeight="1">
      <c r="A52" s="106" t="s">
        <v>208</v>
      </c>
      <c r="B52" s="173">
        <v>0</v>
      </c>
      <c r="C52" s="173">
        <v>0</v>
      </c>
      <c r="D52" s="205">
        <v>0</v>
      </c>
      <c r="E52" s="173">
        <v>0</v>
      </c>
      <c r="F52" s="173">
        <v>0</v>
      </c>
      <c r="G52" s="173">
        <v>396</v>
      </c>
      <c r="H52" s="304">
        <f>SUM(B52+E52)</f>
        <v>0</v>
      </c>
      <c r="I52" s="165">
        <f>SUM(C52+F52)</f>
        <v>0</v>
      </c>
      <c r="J52" s="165">
        <f>SUM(D52+G52)</f>
        <v>396</v>
      </c>
    </row>
    <row r="53" spans="1:10" ht="20.25" customHeight="1" thickBot="1">
      <c r="A53" s="815">
        <v>59</v>
      </c>
      <c r="B53" s="816">
        <f aca="true" t="shared" si="19" ref="B53:J53">SUM(B52)</f>
        <v>0</v>
      </c>
      <c r="C53" s="816">
        <f t="shared" si="19"/>
        <v>0</v>
      </c>
      <c r="D53" s="818">
        <f t="shared" si="19"/>
        <v>0</v>
      </c>
      <c r="E53" s="816">
        <f t="shared" si="19"/>
        <v>0</v>
      </c>
      <c r="F53" s="816">
        <f t="shared" si="19"/>
        <v>0</v>
      </c>
      <c r="G53" s="46">
        <f t="shared" si="19"/>
        <v>396</v>
      </c>
      <c r="H53" s="817">
        <f t="shared" si="19"/>
        <v>0</v>
      </c>
      <c r="I53" s="818">
        <f t="shared" si="19"/>
        <v>0</v>
      </c>
      <c r="J53" s="818">
        <f t="shared" si="19"/>
        <v>396</v>
      </c>
    </row>
    <row r="54" spans="1:11" s="174" customFormat="1" ht="30.75" customHeight="1" thickBot="1">
      <c r="A54" s="819" t="s">
        <v>17</v>
      </c>
      <c r="B54" s="820">
        <f>SUM(B25,B30,B35,B38,B42,B46,B48,B51+B53)</f>
        <v>12875</v>
      </c>
      <c r="C54" s="820">
        <f>SUM(C25,C30,C35,C38,C42,C46,C48,C51+C53)</f>
        <v>13998.6</v>
      </c>
      <c r="D54" s="854">
        <f>SUM(D25,D30,D35,D38,D42,D46,D48,D51+D53)</f>
        <v>13439.9</v>
      </c>
      <c r="E54" s="820">
        <f>SUM(E25,E30,E35,E38,E42,E46,E48,E51)</f>
        <v>120725</v>
      </c>
      <c r="F54" s="820">
        <f>SUM(F25,F30,F35,F38,F42,F46,F48,F51)</f>
        <v>128744.9</v>
      </c>
      <c r="G54" s="821">
        <f>SUM(G25,G30,G35,G38,G42,G46,G48,G51,G53)</f>
        <v>128506.99999999999</v>
      </c>
      <c r="H54" s="820">
        <f>SUM(H25,H30,H35,H38,H42,H46,H48,H51,H53)</f>
        <v>133600</v>
      </c>
      <c r="I54" s="820">
        <f>SUM(I25,I30,I35,I38,I42,I46,I48,I51,I53)</f>
        <v>142743.5</v>
      </c>
      <c r="J54" s="820">
        <f>SUM(J25,J30,J35,J38,J42,J46,J48,J51,J53)</f>
        <v>141946.90000000002</v>
      </c>
      <c r="K54" s="324"/>
    </row>
    <row r="55" spans="1:10" ht="29.2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</row>
  </sheetData>
  <sheetProtection/>
  <mergeCells count="17">
    <mergeCell ref="A2:A4"/>
    <mergeCell ref="A10:A12"/>
    <mergeCell ref="A1:I1"/>
    <mergeCell ref="E20:G20"/>
    <mergeCell ref="A20:A22"/>
    <mergeCell ref="B20:D20"/>
    <mergeCell ref="B21:D21"/>
    <mergeCell ref="H20:J21"/>
    <mergeCell ref="E21:G21"/>
    <mergeCell ref="B10:D10"/>
    <mergeCell ref="E10:G10"/>
    <mergeCell ref="B11:D11"/>
    <mergeCell ref="E11:G11"/>
    <mergeCell ref="B2:D2"/>
    <mergeCell ref="E2:G2"/>
    <mergeCell ref="B3:D3"/>
    <mergeCell ref="E3:G3"/>
  </mergeCells>
  <printOptions horizontalCentered="1" verticalCentered="1"/>
  <pageMargins left="0.3937007874015748" right="0.3937007874015748" top="0.2362204724409449" bottom="0.2362204724409449" header="0.15748031496062992" footer="0.2362204724409449"/>
  <pageSetup horizontalDpi="300" verticalDpi="300" orientation="portrait" paperSize="9" scale="70" r:id="rId3"/>
  <headerFooter alignWithMargins="0">
    <oddFooter>&amp;L&amp;"Times New Roman CE,Obyčejné"&amp;8Rozbor za  rok 2007
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5" zoomScaleNormal="75" zoomScaleSheetLayoutView="75" zoomScalePageLayoutView="0" workbookViewId="0" topLeftCell="A1">
      <selection activeCell="J11" sqref="J11"/>
    </sheetView>
  </sheetViews>
  <sheetFormatPr defaultColWidth="9.00390625" defaultRowHeight="12.75"/>
  <cols>
    <col min="1" max="1" width="41.75390625" style="26" customWidth="1"/>
    <col min="2" max="7" width="13.25390625" style="26" customWidth="1"/>
    <col min="8" max="16384" width="9.125" style="26" customWidth="1"/>
  </cols>
  <sheetData>
    <row r="1" spans="1:8" ht="33.75" customHeight="1">
      <c r="A1" s="1248" t="s">
        <v>321</v>
      </c>
      <c r="B1" s="1028"/>
      <c r="C1" s="1028"/>
      <c r="D1" s="1028"/>
      <c r="E1" s="1028"/>
      <c r="F1" s="1028"/>
      <c r="G1" s="547" t="s">
        <v>307</v>
      </c>
      <c r="H1" s="32"/>
    </row>
    <row r="2" spans="1:8" ht="20.25" customHeight="1">
      <c r="A2" s="1229" t="s">
        <v>212</v>
      </c>
      <c r="B2" s="1227" t="s">
        <v>121</v>
      </c>
      <c r="C2" s="1228"/>
      <c r="D2" s="1228"/>
      <c r="E2" s="1219" t="s">
        <v>4</v>
      </c>
      <c r="F2" s="1220"/>
      <c r="G2" s="1221"/>
      <c r="H2" s="32"/>
    </row>
    <row r="3" spans="1:8" ht="20.25" customHeight="1">
      <c r="A3" s="1230"/>
      <c r="B3" s="1225" t="s">
        <v>213</v>
      </c>
      <c r="C3" s="1226"/>
      <c r="D3" s="1226"/>
      <c r="E3" s="1222"/>
      <c r="F3" s="1223"/>
      <c r="G3" s="1224"/>
      <c r="H3" s="32"/>
    </row>
    <row r="4" spans="1:8" ht="20.25" customHeight="1">
      <c r="A4" s="1231"/>
      <c r="B4" s="764" t="s">
        <v>5</v>
      </c>
      <c r="C4" s="764" t="s">
        <v>6</v>
      </c>
      <c r="D4" s="764" t="s">
        <v>0</v>
      </c>
      <c r="E4" s="765" t="s">
        <v>5</v>
      </c>
      <c r="F4" s="764" t="s">
        <v>6</v>
      </c>
      <c r="G4" s="766" t="s">
        <v>0</v>
      </c>
      <c r="H4" s="32"/>
    </row>
    <row r="5" spans="1:8" ht="20.25" customHeight="1">
      <c r="A5" s="767" t="s">
        <v>105</v>
      </c>
      <c r="B5" s="731">
        <v>0</v>
      </c>
      <c r="C5" s="731">
        <v>0</v>
      </c>
      <c r="D5" s="730">
        <v>0</v>
      </c>
      <c r="E5" s="757">
        <f aca="true" t="shared" si="0" ref="E5:G6">B5</f>
        <v>0</v>
      </c>
      <c r="F5" s="731">
        <f t="shared" si="0"/>
        <v>0</v>
      </c>
      <c r="G5" s="731">
        <f t="shared" si="0"/>
        <v>0</v>
      </c>
      <c r="H5" s="32"/>
    </row>
    <row r="6" spans="1:8" ht="20.25" customHeight="1">
      <c r="A6" s="734" t="s">
        <v>29</v>
      </c>
      <c r="B6" s="731">
        <v>3060.7</v>
      </c>
      <c r="C6" s="731">
        <v>3201.9</v>
      </c>
      <c r="D6" s="730">
        <v>1750.2</v>
      </c>
      <c r="E6" s="757">
        <f t="shared" si="0"/>
        <v>3060.7</v>
      </c>
      <c r="F6" s="731">
        <f t="shared" si="0"/>
        <v>3201.9</v>
      </c>
      <c r="G6" s="731">
        <f t="shared" si="0"/>
        <v>1750.2</v>
      </c>
      <c r="H6" s="32"/>
    </row>
    <row r="7" spans="1:8" ht="20.25" customHeight="1">
      <c r="A7" s="735">
        <v>513</v>
      </c>
      <c r="B7" s="737">
        <f aca="true" t="shared" si="1" ref="B7:G7">SUM(B5,B6)</f>
        <v>3060.7</v>
      </c>
      <c r="C7" s="737">
        <f t="shared" si="1"/>
        <v>3201.9</v>
      </c>
      <c r="D7" s="736">
        <f t="shared" si="1"/>
        <v>1750.2</v>
      </c>
      <c r="E7" s="738">
        <f t="shared" si="1"/>
        <v>3060.7</v>
      </c>
      <c r="F7" s="737">
        <f t="shared" si="1"/>
        <v>3201.9</v>
      </c>
      <c r="G7" s="737">
        <f t="shared" si="1"/>
        <v>1750.2</v>
      </c>
      <c r="H7" s="32"/>
    </row>
    <row r="8" spans="1:8" ht="20.25" customHeight="1">
      <c r="A8" s="734" t="s">
        <v>125</v>
      </c>
      <c r="B8" s="731">
        <v>180</v>
      </c>
      <c r="C8" s="731">
        <v>1480</v>
      </c>
      <c r="D8" s="730">
        <v>1406.6</v>
      </c>
      <c r="E8" s="757">
        <f aca="true" t="shared" si="2" ref="E8:G12">B8</f>
        <v>180</v>
      </c>
      <c r="F8" s="731">
        <f t="shared" si="2"/>
        <v>1480</v>
      </c>
      <c r="G8" s="731">
        <f t="shared" si="2"/>
        <v>1406.6</v>
      </c>
      <c r="H8" s="32"/>
    </row>
    <row r="9" spans="1:8" ht="20.25" customHeight="1">
      <c r="A9" s="734" t="s">
        <v>19</v>
      </c>
      <c r="B9" s="731">
        <v>9781.2</v>
      </c>
      <c r="C9" s="731">
        <v>9860.6</v>
      </c>
      <c r="D9" s="730">
        <v>7245.5</v>
      </c>
      <c r="E9" s="757">
        <f t="shared" si="2"/>
        <v>9781.2</v>
      </c>
      <c r="F9" s="731">
        <f t="shared" si="2"/>
        <v>9860.6</v>
      </c>
      <c r="G9" s="731">
        <f t="shared" si="2"/>
        <v>7245.5</v>
      </c>
      <c r="H9" s="32"/>
    </row>
    <row r="10" spans="1:8" ht="20.25" customHeight="1">
      <c r="A10" s="734" t="s">
        <v>126</v>
      </c>
      <c r="B10" s="730">
        <v>0</v>
      </c>
      <c r="C10" s="731">
        <v>0</v>
      </c>
      <c r="D10" s="730">
        <v>0</v>
      </c>
      <c r="E10" s="757">
        <f t="shared" si="2"/>
        <v>0</v>
      </c>
      <c r="F10" s="731">
        <f t="shared" si="2"/>
        <v>0</v>
      </c>
      <c r="G10" s="731">
        <f t="shared" si="2"/>
        <v>0</v>
      </c>
      <c r="H10" s="32"/>
    </row>
    <row r="11" spans="1:8" ht="20.25" customHeight="1">
      <c r="A11" s="734" t="s">
        <v>127</v>
      </c>
      <c r="B11" s="731">
        <v>8871</v>
      </c>
      <c r="C11" s="731">
        <v>8871</v>
      </c>
      <c r="D11" s="730">
        <v>6238.8</v>
      </c>
      <c r="E11" s="757">
        <f t="shared" si="2"/>
        <v>8871</v>
      </c>
      <c r="F11" s="731">
        <f t="shared" si="2"/>
        <v>8871</v>
      </c>
      <c r="G11" s="731">
        <f t="shared" si="2"/>
        <v>6238.8</v>
      </c>
      <c r="H11" s="32"/>
    </row>
    <row r="12" spans="1:8" ht="20.25" customHeight="1">
      <c r="A12" s="739" t="s">
        <v>33</v>
      </c>
      <c r="B12" s="731">
        <v>14445.1</v>
      </c>
      <c r="C12" s="731">
        <v>14445.1</v>
      </c>
      <c r="D12" s="730">
        <v>13989.6</v>
      </c>
      <c r="E12" s="757">
        <f t="shared" si="2"/>
        <v>14445.1</v>
      </c>
      <c r="F12" s="731">
        <f t="shared" si="2"/>
        <v>14445.1</v>
      </c>
      <c r="G12" s="731">
        <f t="shared" si="2"/>
        <v>13989.6</v>
      </c>
      <c r="H12" s="32"/>
    </row>
    <row r="13" spans="1:8" ht="20.25" customHeight="1">
      <c r="A13" s="740">
        <v>516</v>
      </c>
      <c r="B13" s="737">
        <f>SUM(B8:B12)</f>
        <v>33277.3</v>
      </c>
      <c r="C13" s="737">
        <f>SUM(C8:C12)</f>
        <v>34656.7</v>
      </c>
      <c r="D13" s="736">
        <f>SUM(D8:D12)</f>
        <v>28880.5</v>
      </c>
      <c r="E13" s="738">
        <f>SUM(E8+E9+E10+E11+E12)</f>
        <v>33277.3</v>
      </c>
      <c r="F13" s="737">
        <f>SUM(F8+F9+F10+F11+F12)</f>
        <v>34656.7</v>
      </c>
      <c r="G13" s="737">
        <f>SUM(G8+G9+G10+G11+G12)</f>
        <v>28880.5</v>
      </c>
      <c r="H13" s="32"/>
    </row>
    <row r="14" spans="1:8" ht="20.25" customHeight="1">
      <c r="A14" s="739" t="s">
        <v>35</v>
      </c>
      <c r="B14" s="731">
        <v>500</v>
      </c>
      <c r="C14" s="731">
        <v>500</v>
      </c>
      <c r="D14" s="730">
        <v>51.3</v>
      </c>
      <c r="E14" s="757">
        <f>B14</f>
        <v>500</v>
      </c>
      <c r="F14" s="731">
        <f>C14</f>
        <v>500</v>
      </c>
      <c r="G14" s="731">
        <f>D14</f>
        <v>51.3</v>
      </c>
      <c r="H14" s="32"/>
    </row>
    <row r="15" spans="1:8" ht="20.25" customHeight="1">
      <c r="A15" s="735">
        <v>517</v>
      </c>
      <c r="B15" s="741">
        <f aca="true" t="shared" si="3" ref="B15:D17">SUM(B14)</f>
        <v>500</v>
      </c>
      <c r="C15" s="741">
        <f t="shared" si="3"/>
        <v>500</v>
      </c>
      <c r="D15" s="741">
        <f t="shared" si="3"/>
        <v>51.3</v>
      </c>
      <c r="E15" s="738">
        <f>SUM(E14)</f>
        <v>500</v>
      </c>
      <c r="F15" s="737">
        <f>SUM(F14)</f>
        <v>500</v>
      </c>
      <c r="G15" s="737">
        <f>SUM(G14)</f>
        <v>51.3</v>
      </c>
      <c r="H15" s="32"/>
    </row>
    <row r="16" spans="1:8" ht="20.25" customHeight="1">
      <c r="A16" s="768" t="s">
        <v>289</v>
      </c>
      <c r="B16" s="769">
        <v>0</v>
      </c>
      <c r="C16" s="731">
        <v>254</v>
      </c>
      <c r="D16" s="730">
        <v>254</v>
      </c>
      <c r="E16" s="757">
        <f>B16</f>
        <v>0</v>
      </c>
      <c r="F16" s="731">
        <f>C16</f>
        <v>254</v>
      </c>
      <c r="G16" s="731">
        <f>D16</f>
        <v>254</v>
      </c>
      <c r="H16" s="32"/>
    </row>
    <row r="17" spans="1:8" ht="20.25" customHeight="1">
      <c r="A17" s="735">
        <v>521</v>
      </c>
      <c r="B17" s="770">
        <f t="shared" si="3"/>
        <v>0</v>
      </c>
      <c r="C17" s="770">
        <f t="shared" si="3"/>
        <v>254</v>
      </c>
      <c r="D17" s="770">
        <f t="shared" si="3"/>
        <v>254</v>
      </c>
      <c r="E17" s="738">
        <f>SUM(E16)</f>
        <v>0</v>
      </c>
      <c r="F17" s="737">
        <f>SUM(F16)</f>
        <v>254</v>
      </c>
      <c r="G17" s="737">
        <f>SUM(G16)</f>
        <v>254</v>
      </c>
      <c r="H17" s="32"/>
    </row>
    <row r="18" spans="1:8" ht="20.25" customHeight="1">
      <c r="A18" s="739" t="s">
        <v>155</v>
      </c>
      <c r="B18" s="731">
        <v>250</v>
      </c>
      <c r="C18" s="731">
        <v>0</v>
      </c>
      <c r="D18" s="730">
        <v>0</v>
      </c>
      <c r="E18" s="757">
        <f>B18</f>
        <v>250</v>
      </c>
      <c r="F18" s="731">
        <f>C18</f>
        <v>0</v>
      </c>
      <c r="G18" s="731">
        <f>D18</f>
        <v>0</v>
      </c>
      <c r="H18" s="32"/>
    </row>
    <row r="19" spans="1:8" ht="20.25" customHeight="1">
      <c r="A19" s="735">
        <v>522</v>
      </c>
      <c r="B19" s="741">
        <f aca="true" t="shared" si="4" ref="B19:G19">SUM(B18)</f>
        <v>250</v>
      </c>
      <c r="C19" s="737">
        <f t="shared" si="4"/>
        <v>0</v>
      </c>
      <c r="D19" s="736">
        <f t="shared" si="4"/>
        <v>0</v>
      </c>
      <c r="E19" s="738">
        <f t="shared" si="4"/>
        <v>250</v>
      </c>
      <c r="F19" s="737">
        <f t="shared" si="4"/>
        <v>0</v>
      </c>
      <c r="G19" s="737">
        <f t="shared" si="4"/>
        <v>0</v>
      </c>
      <c r="H19" s="32"/>
    </row>
    <row r="20" spans="1:8" ht="20.25" customHeight="1">
      <c r="A20" s="739" t="s">
        <v>214</v>
      </c>
      <c r="B20" s="731">
        <v>5500</v>
      </c>
      <c r="C20" s="731">
        <v>5500</v>
      </c>
      <c r="D20" s="730">
        <v>2497.4</v>
      </c>
      <c r="E20" s="757">
        <f>B20</f>
        <v>5500</v>
      </c>
      <c r="F20" s="731">
        <f>C20</f>
        <v>5500</v>
      </c>
      <c r="G20" s="731">
        <f>D20</f>
        <v>2497.4</v>
      </c>
      <c r="H20" s="32"/>
    </row>
    <row r="21" spans="1:8" ht="20.25" customHeight="1" thickBot="1">
      <c r="A21" s="771">
        <v>611</v>
      </c>
      <c r="B21" s="772">
        <f aca="true" t="shared" si="5" ref="B21:G21">SUM(B20)</f>
        <v>5500</v>
      </c>
      <c r="C21" s="772">
        <f t="shared" si="5"/>
        <v>5500</v>
      </c>
      <c r="D21" s="772">
        <f t="shared" si="5"/>
        <v>2497.4</v>
      </c>
      <c r="E21" s="738">
        <f t="shared" si="5"/>
        <v>5500</v>
      </c>
      <c r="F21" s="737">
        <f t="shared" si="5"/>
        <v>5500</v>
      </c>
      <c r="G21" s="737">
        <f t="shared" si="5"/>
        <v>2497.4</v>
      </c>
      <c r="H21" s="32"/>
    </row>
    <row r="22" spans="1:8" ht="33.75" customHeight="1">
      <c r="A22" s="773" t="s">
        <v>17</v>
      </c>
      <c r="B22" s="774">
        <f aca="true" t="shared" si="6" ref="B22:G22">SUM(B7+B13+B15+B17+B19+B21)</f>
        <v>42588</v>
      </c>
      <c r="C22" s="774">
        <f t="shared" si="6"/>
        <v>44112.6</v>
      </c>
      <c r="D22" s="795">
        <f t="shared" si="6"/>
        <v>33433.4</v>
      </c>
      <c r="E22" s="793">
        <f t="shared" si="6"/>
        <v>42588</v>
      </c>
      <c r="F22" s="774">
        <f t="shared" si="6"/>
        <v>44112.6</v>
      </c>
      <c r="G22" s="774">
        <f t="shared" si="6"/>
        <v>33433.4</v>
      </c>
      <c r="H22" s="32"/>
    </row>
    <row r="23" spans="1:8" ht="15">
      <c r="A23" s="775"/>
      <c r="B23" s="775"/>
      <c r="C23" s="775"/>
      <c r="D23" s="775"/>
      <c r="E23" s="775"/>
      <c r="F23" s="775"/>
      <c r="G23" s="775"/>
      <c r="H23" s="32"/>
    </row>
    <row r="24" spans="1:8" ht="15">
      <c r="A24" s="775"/>
      <c r="B24" s="775"/>
      <c r="C24" s="775"/>
      <c r="D24" s="775"/>
      <c r="E24" s="775"/>
      <c r="F24" s="775"/>
      <c r="G24" s="775"/>
      <c r="H24" s="32"/>
    </row>
    <row r="25" spans="1:8" ht="15">
      <c r="A25" s="775"/>
      <c r="B25" s="775"/>
      <c r="C25" s="775"/>
      <c r="D25" s="775"/>
      <c r="E25" s="775"/>
      <c r="F25" s="775"/>
      <c r="G25" s="775"/>
      <c r="H25" s="32"/>
    </row>
    <row r="26" spans="1:8" ht="15.75">
      <c r="A26" s="1229" t="s">
        <v>445</v>
      </c>
      <c r="B26" s="1036" t="s">
        <v>133</v>
      </c>
      <c r="C26" s="1037"/>
      <c r="D26" s="1255"/>
      <c r="E26" s="1249" t="s">
        <v>18</v>
      </c>
      <c r="F26" s="1249"/>
      <c r="G26" s="1250"/>
      <c r="H26" s="32"/>
    </row>
    <row r="27" spans="1:8" ht="15.75">
      <c r="A27" s="1253"/>
      <c r="B27" s="1256" t="s">
        <v>61</v>
      </c>
      <c r="C27" s="1257"/>
      <c r="D27" s="1258"/>
      <c r="E27" s="1251"/>
      <c r="F27" s="1251"/>
      <c r="G27" s="1252"/>
      <c r="H27" s="32"/>
    </row>
    <row r="28" spans="1:8" ht="20.25" customHeight="1">
      <c r="A28" s="1254"/>
      <c r="B28" s="727" t="s">
        <v>5</v>
      </c>
      <c r="C28" s="727" t="s">
        <v>6</v>
      </c>
      <c r="D28" s="798" t="s">
        <v>0</v>
      </c>
      <c r="E28" s="796" t="s">
        <v>5</v>
      </c>
      <c r="F28" s="776" t="s">
        <v>6</v>
      </c>
      <c r="G28" s="776" t="s">
        <v>0</v>
      </c>
      <c r="H28" s="32"/>
    </row>
    <row r="29" spans="1:8" ht="20.25" customHeight="1">
      <c r="A29" s="739" t="s">
        <v>109</v>
      </c>
      <c r="B29" s="731">
        <v>18350</v>
      </c>
      <c r="C29" s="731">
        <v>23876.9</v>
      </c>
      <c r="D29" s="799">
        <v>21719.2</v>
      </c>
      <c r="E29" s="791">
        <v>18350</v>
      </c>
      <c r="F29" s="731">
        <v>23876.9</v>
      </c>
      <c r="G29" s="731">
        <v>21719.2</v>
      </c>
      <c r="H29" s="32"/>
    </row>
    <row r="30" spans="1:8" ht="20.25" customHeight="1" thickBot="1">
      <c r="A30" s="744">
        <v>612</v>
      </c>
      <c r="B30" s="746">
        <f aca="true" t="shared" si="7" ref="B30:G30">SUM(B29)</f>
        <v>18350</v>
      </c>
      <c r="C30" s="746">
        <f t="shared" si="7"/>
        <v>23876.9</v>
      </c>
      <c r="D30" s="788">
        <f t="shared" si="7"/>
        <v>21719.2</v>
      </c>
      <c r="E30" s="797">
        <f t="shared" si="7"/>
        <v>18350</v>
      </c>
      <c r="F30" s="746">
        <f t="shared" si="7"/>
        <v>23876.9</v>
      </c>
      <c r="G30" s="746">
        <f t="shared" si="7"/>
        <v>21719.2</v>
      </c>
      <c r="H30" s="32"/>
    </row>
    <row r="31" spans="1:8" ht="34.5" customHeight="1">
      <c r="A31" s="777" t="s">
        <v>17</v>
      </c>
      <c r="B31" s="778">
        <f aca="true" t="shared" si="8" ref="B31:G31">SUM(B30)</f>
        <v>18350</v>
      </c>
      <c r="C31" s="778">
        <f t="shared" si="8"/>
        <v>23876.9</v>
      </c>
      <c r="D31" s="800">
        <f t="shared" si="8"/>
        <v>21719.2</v>
      </c>
      <c r="E31" s="778">
        <f t="shared" si="8"/>
        <v>18350</v>
      </c>
      <c r="F31" s="778">
        <f t="shared" si="8"/>
        <v>23876.9</v>
      </c>
      <c r="G31" s="778">
        <f t="shared" si="8"/>
        <v>21719.2</v>
      </c>
      <c r="H31" s="32"/>
    </row>
    <row r="32" spans="1:8" ht="12.75">
      <c r="A32" s="27"/>
      <c r="B32" s="27"/>
      <c r="C32" s="27"/>
      <c r="D32" s="27"/>
      <c r="E32" s="27"/>
      <c r="F32" s="27"/>
      <c r="G32" s="27"/>
      <c r="H32" s="32"/>
    </row>
    <row r="33" spans="1:8" ht="18">
      <c r="A33" s="29"/>
      <c r="B33" s="29"/>
      <c r="C33" s="29"/>
      <c r="D33" s="29"/>
      <c r="E33" s="29"/>
      <c r="F33" s="29"/>
      <c r="G33" s="29"/>
      <c r="H33" s="32"/>
    </row>
    <row r="34" spans="1:8" ht="12.75">
      <c r="A34" s="32"/>
      <c r="B34" s="32"/>
      <c r="C34" s="32"/>
      <c r="D34" s="32"/>
      <c r="E34" s="32"/>
      <c r="F34" s="32"/>
      <c r="G34" s="32"/>
      <c r="H34" s="32"/>
    </row>
  </sheetData>
  <sheetProtection/>
  <mergeCells count="9">
    <mergeCell ref="A1:F1"/>
    <mergeCell ref="E26:G27"/>
    <mergeCell ref="A26:A28"/>
    <mergeCell ref="B26:D26"/>
    <mergeCell ref="B27:D27"/>
    <mergeCell ref="B3:D3"/>
    <mergeCell ref="B2:D2"/>
    <mergeCell ref="A2:A4"/>
    <mergeCell ref="E2:G3"/>
  </mergeCells>
  <printOptions horizontalCentered="1"/>
  <pageMargins left="0.3937007874015748" right="0.3937007874015748" top="0.6299212598425197" bottom="0.5905511811023623" header="0.3937007874015748" footer="0.2362204724409449"/>
  <pageSetup horizontalDpi="300" verticalDpi="300" orientation="portrait" paperSize="9" scale="80" r:id="rId1"/>
  <headerFooter alignWithMargins="0">
    <oddFooter>&amp;L&amp;"Times New Roman CE,Obyčejné"&amp;8Rozbor za rok 2007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SheetLayoutView="75" zoomScalePageLayoutView="0" workbookViewId="0" topLeftCell="A10">
      <selection activeCell="I29" sqref="I29"/>
    </sheetView>
  </sheetViews>
  <sheetFormatPr defaultColWidth="9.00390625" defaultRowHeight="12.75"/>
  <cols>
    <col min="1" max="1" width="41.75390625" style="26" customWidth="1"/>
    <col min="2" max="7" width="13.25390625" style="26" customWidth="1"/>
    <col min="8" max="8" width="9.125" style="26" customWidth="1"/>
    <col min="9" max="9" width="31.125" style="26" customWidth="1"/>
    <col min="10" max="16384" width="9.125" style="26" customWidth="1"/>
  </cols>
  <sheetData>
    <row r="1" spans="1:9" ht="39.75" customHeight="1">
      <c r="A1" s="1201" t="s">
        <v>322</v>
      </c>
      <c r="B1" s="1028"/>
      <c r="C1" s="1028"/>
      <c r="D1" s="1028"/>
      <c r="E1" s="1028"/>
      <c r="F1" s="1028"/>
      <c r="G1" s="547" t="s">
        <v>308</v>
      </c>
      <c r="H1" s="547"/>
      <c r="I1" s="547"/>
    </row>
    <row r="2" spans="1:9" s="116" customFormat="1" ht="21.75" customHeight="1">
      <c r="A2" s="1229" t="s">
        <v>274</v>
      </c>
      <c r="B2" s="1259" t="s">
        <v>59</v>
      </c>
      <c r="C2" s="1022"/>
      <c r="D2" s="1022"/>
      <c r="E2" s="1219" t="s">
        <v>24</v>
      </c>
      <c r="F2" s="1262"/>
      <c r="G2" s="1263"/>
      <c r="H2" s="548"/>
      <c r="I2" s="176"/>
    </row>
    <row r="3" spans="1:7" s="116" customFormat="1" ht="21.75" customHeight="1">
      <c r="A3" s="1230"/>
      <c r="B3" s="1260" t="s">
        <v>135</v>
      </c>
      <c r="C3" s="1261"/>
      <c r="D3" s="1261"/>
      <c r="E3" s="1264"/>
      <c r="F3" s="1265"/>
      <c r="G3" s="1266"/>
    </row>
    <row r="4" spans="1:7" s="116" customFormat="1" ht="21.75" customHeight="1">
      <c r="A4" s="1267"/>
      <c r="B4" s="726" t="s">
        <v>5</v>
      </c>
      <c r="C4" s="726" t="s">
        <v>6</v>
      </c>
      <c r="D4" s="727" t="s">
        <v>0</v>
      </c>
      <c r="E4" s="728" t="s">
        <v>5</v>
      </c>
      <c r="F4" s="727" t="s">
        <v>6</v>
      </c>
      <c r="G4" s="727" t="s">
        <v>0</v>
      </c>
    </row>
    <row r="5" spans="1:7" s="116" customFormat="1" ht="21.75" customHeight="1">
      <c r="A5" s="729" t="s">
        <v>123</v>
      </c>
      <c r="B5" s="730">
        <v>60</v>
      </c>
      <c r="C5" s="731">
        <v>60</v>
      </c>
      <c r="D5" s="731">
        <v>0</v>
      </c>
      <c r="E5" s="732">
        <f aca="true" t="shared" si="0" ref="E5:G6">B5</f>
        <v>60</v>
      </c>
      <c r="F5" s="733">
        <f t="shared" si="0"/>
        <v>60</v>
      </c>
      <c r="G5" s="733">
        <f t="shared" si="0"/>
        <v>0</v>
      </c>
    </row>
    <row r="6" spans="1:7" s="116" customFormat="1" ht="21.75" customHeight="1">
      <c r="A6" s="734" t="s">
        <v>29</v>
      </c>
      <c r="B6" s="730">
        <v>100</v>
      </c>
      <c r="C6" s="731">
        <v>100</v>
      </c>
      <c r="D6" s="731">
        <v>20.5</v>
      </c>
      <c r="E6" s="732">
        <f t="shared" si="0"/>
        <v>100</v>
      </c>
      <c r="F6" s="733">
        <f t="shared" si="0"/>
        <v>100</v>
      </c>
      <c r="G6" s="733">
        <f t="shared" si="0"/>
        <v>20.5</v>
      </c>
    </row>
    <row r="7" spans="1:7" s="116" customFormat="1" ht="21.75" customHeight="1">
      <c r="A7" s="735">
        <v>513</v>
      </c>
      <c r="B7" s="736">
        <f aca="true" t="shared" si="1" ref="B7:G7">SUM(B5,B6)</f>
        <v>160</v>
      </c>
      <c r="C7" s="737">
        <f t="shared" si="1"/>
        <v>160</v>
      </c>
      <c r="D7" s="737">
        <f t="shared" si="1"/>
        <v>20.5</v>
      </c>
      <c r="E7" s="738">
        <f t="shared" si="1"/>
        <v>160</v>
      </c>
      <c r="F7" s="737">
        <f t="shared" si="1"/>
        <v>160</v>
      </c>
      <c r="G7" s="737">
        <f t="shared" si="1"/>
        <v>20.5</v>
      </c>
    </row>
    <row r="8" spans="1:7" s="116" customFormat="1" ht="21.75" customHeight="1">
      <c r="A8" s="734" t="s">
        <v>125</v>
      </c>
      <c r="B8" s="730">
        <v>1000</v>
      </c>
      <c r="C8" s="731">
        <v>1440</v>
      </c>
      <c r="D8" s="731">
        <v>1376.8</v>
      </c>
      <c r="E8" s="732">
        <f aca="true" t="shared" si="2" ref="E8:G13">B8</f>
        <v>1000</v>
      </c>
      <c r="F8" s="733">
        <f t="shared" si="2"/>
        <v>1440</v>
      </c>
      <c r="G8" s="733">
        <f t="shared" si="2"/>
        <v>1376.8</v>
      </c>
    </row>
    <row r="9" spans="1:7" s="116" customFormat="1" ht="21.75" customHeight="1">
      <c r="A9" s="734" t="s">
        <v>174</v>
      </c>
      <c r="B9" s="730">
        <v>0</v>
      </c>
      <c r="C9" s="731">
        <v>0</v>
      </c>
      <c r="D9" s="731">
        <v>0</v>
      </c>
      <c r="E9" s="732">
        <f t="shared" si="2"/>
        <v>0</v>
      </c>
      <c r="F9" s="733">
        <f t="shared" si="2"/>
        <v>0</v>
      </c>
      <c r="G9" s="733">
        <f t="shared" si="2"/>
        <v>0</v>
      </c>
    </row>
    <row r="10" spans="1:7" s="116" customFormat="1" ht="21.75" customHeight="1">
      <c r="A10" s="734" t="s">
        <v>19</v>
      </c>
      <c r="B10" s="730">
        <v>450</v>
      </c>
      <c r="C10" s="731">
        <v>450</v>
      </c>
      <c r="D10" s="731">
        <v>346.5</v>
      </c>
      <c r="E10" s="732">
        <f t="shared" si="2"/>
        <v>450</v>
      </c>
      <c r="F10" s="733">
        <f t="shared" si="2"/>
        <v>450</v>
      </c>
      <c r="G10" s="733">
        <f t="shared" si="2"/>
        <v>346.5</v>
      </c>
    </row>
    <row r="11" spans="1:7" s="116" customFormat="1" ht="21.75" customHeight="1">
      <c r="A11" s="734" t="s">
        <v>134</v>
      </c>
      <c r="B11" s="730">
        <v>250</v>
      </c>
      <c r="C11" s="731">
        <v>0</v>
      </c>
      <c r="D11" s="731">
        <v>0</v>
      </c>
      <c r="E11" s="732">
        <f t="shared" si="2"/>
        <v>250</v>
      </c>
      <c r="F11" s="733">
        <f t="shared" si="2"/>
        <v>0</v>
      </c>
      <c r="G11" s="733">
        <f t="shared" si="2"/>
        <v>0</v>
      </c>
    </row>
    <row r="12" spans="1:7" s="116" customFormat="1" ht="21.75" customHeight="1">
      <c r="A12" s="739" t="s">
        <v>127</v>
      </c>
      <c r="B12" s="730">
        <v>50</v>
      </c>
      <c r="C12" s="731">
        <v>50</v>
      </c>
      <c r="D12" s="731">
        <v>0</v>
      </c>
      <c r="E12" s="732">
        <f t="shared" si="2"/>
        <v>50</v>
      </c>
      <c r="F12" s="733">
        <f t="shared" si="2"/>
        <v>50</v>
      </c>
      <c r="G12" s="733">
        <f t="shared" si="2"/>
        <v>0</v>
      </c>
    </row>
    <row r="13" spans="1:7" s="116" customFormat="1" ht="21.75" customHeight="1">
      <c r="A13" s="739" t="s">
        <v>33</v>
      </c>
      <c r="B13" s="730">
        <v>1720</v>
      </c>
      <c r="C13" s="731">
        <v>2171</v>
      </c>
      <c r="D13" s="731">
        <v>1907.9</v>
      </c>
      <c r="E13" s="732">
        <f t="shared" si="2"/>
        <v>1720</v>
      </c>
      <c r="F13" s="733">
        <f t="shared" si="2"/>
        <v>2171</v>
      </c>
      <c r="G13" s="733">
        <f t="shared" si="2"/>
        <v>1907.9</v>
      </c>
    </row>
    <row r="14" spans="1:7" s="116" customFormat="1" ht="21.75" customHeight="1">
      <c r="A14" s="740">
        <v>516</v>
      </c>
      <c r="B14" s="741">
        <f>SUM(B8,B10,B11,B12,B13)</f>
        <v>3470</v>
      </c>
      <c r="C14" s="737">
        <f>SUM(C8,C10,C11,C12,C13)</f>
        <v>4111</v>
      </c>
      <c r="D14" s="737">
        <f>SUM(D8,D10,D11,D12,D13)</f>
        <v>3631.2</v>
      </c>
      <c r="E14" s="738">
        <f>SUM(E8,E9,E10,E11,E12,E13)</f>
        <v>3470</v>
      </c>
      <c r="F14" s="737">
        <f>SUM(F8,F9,F10,F11,F12,F13)</f>
        <v>4111</v>
      </c>
      <c r="G14" s="737">
        <f>SUM(G8,G9,G10,G11,G12,G13)</f>
        <v>3631.2</v>
      </c>
    </row>
    <row r="15" spans="1:7" s="116" customFormat="1" ht="21.75" customHeight="1">
      <c r="A15" s="742" t="s">
        <v>47</v>
      </c>
      <c r="B15" s="730">
        <v>0</v>
      </c>
      <c r="C15" s="731">
        <v>0</v>
      </c>
      <c r="D15" s="731">
        <v>0</v>
      </c>
      <c r="E15" s="732">
        <f aca="true" t="shared" si="3" ref="E15:G17">B15</f>
        <v>0</v>
      </c>
      <c r="F15" s="733">
        <f t="shared" si="3"/>
        <v>0</v>
      </c>
      <c r="G15" s="733">
        <f t="shared" si="3"/>
        <v>0</v>
      </c>
    </row>
    <row r="16" spans="1:7" s="116" customFormat="1" ht="21.75" customHeight="1">
      <c r="A16" s="739" t="s">
        <v>48</v>
      </c>
      <c r="B16" s="730">
        <v>1720</v>
      </c>
      <c r="C16" s="731">
        <v>1520</v>
      </c>
      <c r="D16" s="731">
        <v>726.2</v>
      </c>
      <c r="E16" s="732">
        <f t="shared" si="3"/>
        <v>1720</v>
      </c>
      <c r="F16" s="733">
        <f t="shared" si="3"/>
        <v>1520</v>
      </c>
      <c r="G16" s="733">
        <f t="shared" si="3"/>
        <v>726.2</v>
      </c>
    </row>
    <row r="17" spans="1:7" s="116" customFormat="1" ht="21.75" customHeight="1">
      <c r="A17" s="739" t="s">
        <v>138</v>
      </c>
      <c r="B17" s="730">
        <v>0</v>
      </c>
      <c r="C17" s="731">
        <v>0</v>
      </c>
      <c r="D17" s="731">
        <v>0</v>
      </c>
      <c r="E17" s="732">
        <f t="shared" si="3"/>
        <v>0</v>
      </c>
      <c r="F17" s="733">
        <f t="shared" si="3"/>
        <v>0</v>
      </c>
      <c r="G17" s="733">
        <f t="shared" si="3"/>
        <v>0</v>
      </c>
    </row>
    <row r="18" spans="1:7" s="116" customFormat="1" ht="21.75" customHeight="1">
      <c r="A18" s="735">
        <v>517</v>
      </c>
      <c r="B18" s="741">
        <f aca="true" t="shared" si="4" ref="B18:G18">SUM(B15,B16,B17)</f>
        <v>1720</v>
      </c>
      <c r="C18" s="737">
        <f t="shared" si="4"/>
        <v>1520</v>
      </c>
      <c r="D18" s="737">
        <f t="shared" si="4"/>
        <v>726.2</v>
      </c>
      <c r="E18" s="738">
        <f t="shared" si="4"/>
        <v>1720</v>
      </c>
      <c r="F18" s="743">
        <f t="shared" si="4"/>
        <v>1520</v>
      </c>
      <c r="G18" s="737">
        <f t="shared" si="4"/>
        <v>726.2</v>
      </c>
    </row>
    <row r="19" spans="1:7" s="116" customFormat="1" ht="21.75" customHeight="1">
      <c r="A19" s="739" t="s">
        <v>136</v>
      </c>
      <c r="B19" s="730">
        <v>200</v>
      </c>
      <c r="C19" s="731">
        <v>200</v>
      </c>
      <c r="D19" s="731">
        <v>53</v>
      </c>
      <c r="E19" s="732">
        <f>B19</f>
        <v>200</v>
      </c>
      <c r="F19" s="731">
        <f>C19</f>
        <v>200</v>
      </c>
      <c r="G19" s="733">
        <f>D19</f>
        <v>53</v>
      </c>
    </row>
    <row r="20" spans="1:7" s="116" customFormat="1" ht="21.75" customHeight="1" thickBot="1">
      <c r="A20" s="744">
        <v>519</v>
      </c>
      <c r="B20" s="745">
        <f aca="true" t="shared" si="5" ref="B20:G20">SUM(B19)</f>
        <v>200</v>
      </c>
      <c r="C20" s="746">
        <f t="shared" si="5"/>
        <v>200</v>
      </c>
      <c r="D20" s="746">
        <f t="shared" si="5"/>
        <v>53</v>
      </c>
      <c r="E20" s="747">
        <f t="shared" si="5"/>
        <v>200</v>
      </c>
      <c r="F20" s="746">
        <f t="shared" si="5"/>
        <v>200</v>
      </c>
      <c r="G20" s="746">
        <f t="shared" si="5"/>
        <v>53</v>
      </c>
    </row>
    <row r="21" spans="1:7" s="116" customFormat="1" ht="32.25" customHeight="1">
      <c r="A21" s="748" t="s">
        <v>17</v>
      </c>
      <c r="B21" s="749">
        <f aca="true" t="shared" si="6" ref="B21:G21">SUM(B7,B14,B18,B20)</f>
        <v>5550</v>
      </c>
      <c r="C21" s="749">
        <f t="shared" si="6"/>
        <v>5991</v>
      </c>
      <c r="D21" s="749">
        <f t="shared" si="6"/>
        <v>4430.9</v>
      </c>
      <c r="E21" s="750">
        <f t="shared" si="6"/>
        <v>5550</v>
      </c>
      <c r="F21" s="749">
        <f t="shared" si="6"/>
        <v>5991</v>
      </c>
      <c r="G21" s="749">
        <f t="shared" si="6"/>
        <v>4430.9</v>
      </c>
    </row>
    <row r="22" spans="1:7" s="116" customFormat="1" ht="27" customHeight="1">
      <c r="A22" s="751"/>
      <c r="B22" s="752"/>
      <c r="C22" s="753"/>
      <c r="D22" s="753"/>
      <c r="E22" s="753"/>
      <c r="F22" s="753"/>
      <c r="G22" s="753"/>
    </row>
    <row r="23" spans="1:7" s="116" customFormat="1" ht="21" customHeight="1">
      <c r="A23" s="1268" t="s">
        <v>442</v>
      </c>
      <c r="B23" s="1259" t="s">
        <v>133</v>
      </c>
      <c r="C23" s="1022"/>
      <c r="D23" s="1022"/>
      <c r="E23" s="1219" t="s">
        <v>24</v>
      </c>
      <c r="F23" s="1220"/>
      <c r="G23" s="1221"/>
    </row>
    <row r="24" spans="1:7" s="116" customFormat="1" ht="21" customHeight="1">
      <c r="A24" s="1269"/>
      <c r="B24" s="1260" t="s">
        <v>299</v>
      </c>
      <c r="C24" s="1261"/>
      <c r="D24" s="1261"/>
      <c r="E24" s="1222"/>
      <c r="F24" s="1223"/>
      <c r="G24" s="1224"/>
    </row>
    <row r="25" spans="1:7" s="116" customFormat="1" ht="21" customHeight="1">
      <c r="A25" s="1270"/>
      <c r="B25" s="726" t="s">
        <v>5</v>
      </c>
      <c r="C25" s="726" t="s">
        <v>6</v>
      </c>
      <c r="D25" s="726" t="s">
        <v>0</v>
      </c>
      <c r="E25" s="754" t="s">
        <v>5</v>
      </c>
      <c r="F25" s="727" t="s">
        <v>6</v>
      </c>
      <c r="G25" s="755" t="s">
        <v>0</v>
      </c>
    </row>
    <row r="26" spans="1:7" s="116" customFormat="1" ht="21" customHeight="1">
      <c r="A26" s="756" t="s">
        <v>33</v>
      </c>
      <c r="B26" s="730">
        <v>2564</v>
      </c>
      <c r="C26" s="731">
        <v>2564</v>
      </c>
      <c r="D26" s="731">
        <v>2036.1</v>
      </c>
      <c r="E26" s="757">
        <f>SUM(B26)</f>
        <v>2564</v>
      </c>
      <c r="F26" s="731">
        <f>SUM(C26)</f>
        <v>2564</v>
      </c>
      <c r="G26" s="731">
        <f>SUM(D26)</f>
        <v>2036.1</v>
      </c>
    </row>
    <row r="27" spans="1:7" s="116" customFormat="1" ht="21" customHeight="1">
      <c r="A27" s="758">
        <v>516</v>
      </c>
      <c r="B27" s="737">
        <f aca="true" t="shared" si="7" ref="B27:G27">SUM(B26)</f>
        <v>2564</v>
      </c>
      <c r="C27" s="737">
        <f t="shared" si="7"/>
        <v>2564</v>
      </c>
      <c r="D27" s="736">
        <f t="shared" si="7"/>
        <v>2036.1</v>
      </c>
      <c r="E27" s="738">
        <f t="shared" si="7"/>
        <v>2564</v>
      </c>
      <c r="F27" s="737">
        <f t="shared" si="7"/>
        <v>2564</v>
      </c>
      <c r="G27" s="737">
        <f t="shared" si="7"/>
        <v>2036.1</v>
      </c>
    </row>
    <row r="28" spans="1:7" s="116" customFormat="1" ht="21" customHeight="1">
      <c r="A28" s="756" t="s">
        <v>86</v>
      </c>
      <c r="B28" s="730">
        <v>30</v>
      </c>
      <c r="C28" s="731">
        <v>31.5</v>
      </c>
      <c r="D28" s="731">
        <v>31.2</v>
      </c>
      <c r="E28" s="759">
        <f>SUM(B28)</f>
        <v>30</v>
      </c>
      <c r="F28" s="760">
        <f>SUM(C28)</f>
        <v>31.5</v>
      </c>
      <c r="G28" s="760">
        <f>SUM(D28)</f>
        <v>31.2</v>
      </c>
    </row>
    <row r="29" spans="1:7" s="116" customFormat="1" ht="21" customHeight="1">
      <c r="A29" s="758">
        <v>517</v>
      </c>
      <c r="B29" s="761">
        <f aca="true" t="shared" si="8" ref="B29:G29">SUM(B28)</f>
        <v>30</v>
      </c>
      <c r="C29" s="761">
        <f t="shared" si="8"/>
        <v>31.5</v>
      </c>
      <c r="D29" s="762">
        <f t="shared" si="8"/>
        <v>31.2</v>
      </c>
      <c r="E29" s="763">
        <f t="shared" si="8"/>
        <v>30</v>
      </c>
      <c r="F29" s="761">
        <f t="shared" si="8"/>
        <v>31.5</v>
      </c>
      <c r="G29" s="761">
        <f t="shared" si="8"/>
        <v>31.2</v>
      </c>
    </row>
    <row r="30" spans="1:7" s="116" customFormat="1" ht="21" customHeight="1">
      <c r="A30" s="756" t="s">
        <v>443</v>
      </c>
      <c r="B30" s="730">
        <v>3784</v>
      </c>
      <c r="C30" s="731">
        <v>3429.4</v>
      </c>
      <c r="D30" s="731">
        <v>3357.9</v>
      </c>
      <c r="E30" s="757">
        <f>SUM(B30)</f>
        <v>3784</v>
      </c>
      <c r="F30" s="731">
        <f>SUM(C30)</f>
        <v>3429.4</v>
      </c>
      <c r="G30" s="731">
        <f>SUM(D30)</f>
        <v>3357.9</v>
      </c>
    </row>
    <row r="31" spans="1:7" s="116" customFormat="1" ht="21" customHeight="1">
      <c r="A31" s="758">
        <v>549</v>
      </c>
      <c r="B31" s="737">
        <f aca="true" t="shared" si="9" ref="B31:G31">SUM(B30)</f>
        <v>3784</v>
      </c>
      <c r="C31" s="737">
        <f t="shared" si="9"/>
        <v>3429.4</v>
      </c>
      <c r="D31" s="736">
        <f t="shared" si="9"/>
        <v>3357.9</v>
      </c>
      <c r="E31" s="738">
        <f t="shared" si="9"/>
        <v>3784</v>
      </c>
      <c r="F31" s="737">
        <f t="shared" si="9"/>
        <v>3429.4</v>
      </c>
      <c r="G31" s="737">
        <f t="shared" si="9"/>
        <v>3357.9</v>
      </c>
    </row>
    <row r="32" spans="1:7" s="116" customFormat="1" ht="21" customHeight="1">
      <c r="A32" s="756" t="s">
        <v>444</v>
      </c>
      <c r="B32" s="730">
        <v>600</v>
      </c>
      <c r="C32" s="731">
        <v>600</v>
      </c>
      <c r="D32" s="731">
        <v>449.9</v>
      </c>
      <c r="E32" s="757">
        <f>SUM(B32)</f>
        <v>600</v>
      </c>
      <c r="F32" s="731">
        <f>SUM(C32)</f>
        <v>600</v>
      </c>
      <c r="G32" s="731">
        <f>SUM(D32)</f>
        <v>449.9</v>
      </c>
    </row>
    <row r="33" spans="1:7" s="116" customFormat="1" ht="21" customHeight="1" thickBot="1">
      <c r="A33" s="810">
        <v>566</v>
      </c>
      <c r="B33" s="743">
        <f aca="true" t="shared" si="10" ref="B33:G33">SUM(B32)</f>
        <v>600</v>
      </c>
      <c r="C33" s="743">
        <f t="shared" si="10"/>
        <v>600</v>
      </c>
      <c r="D33" s="741">
        <f t="shared" si="10"/>
        <v>449.9</v>
      </c>
      <c r="E33" s="811">
        <f t="shared" si="10"/>
        <v>600</v>
      </c>
      <c r="F33" s="743">
        <f t="shared" si="10"/>
        <v>600</v>
      </c>
      <c r="G33" s="743">
        <f t="shared" si="10"/>
        <v>449.9</v>
      </c>
    </row>
    <row r="34" spans="1:7" s="116" customFormat="1" ht="31.5" customHeight="1">
      <c r="A34" s="812" t="s">
        <v>17</v>
      </c>
      <c r="B34" s="774">
        <f aca="true" t="shared" si="11" ref="B34:G34">B27+B29+B31+B33</f>
        <v>6978</v>
      </c>
      <c r="C34" s="774">
        <f t="shared" si="11"/>
        <v>6624.9</v>
      </c>
      <c r="D34" s="813">
        <f t="shared" si="11"/>
        <v>5875.099999999999</v>
      </c>
      <c r="E34" s="814">
        <f t="shared" si="11"/>
        <v>6978</v>
      </c>
      <c r="F34" s="774">
        <f t="shared" si="11"/>
        <v>6624.9</v>
      </c>
      <c r="G34" s="774">
        <f t="shared" si="11"/>
        <v>5875.099999999999</v>
      </c>
    </row>
    <row r="35" spans="1:2" s="116" customFormat="1" ht="14.25">
      <c r="A35" s="225"/>
      <c r="B35" s="176"/>
    </row>
    <row r="36" spans="1:2" s="116" customFormat="1" ht="14.25">
      <c r="A36" s="231"/>
      <c r="B36" s="176"/>
    </row>
    <row r="37" spans="1:3" s="116" customFormat="1" ht="15">
      <c r="A37" s="227"/>
      <c r="B37" s="176"/>
      <c r="C37" s="232"/>
    </row>
    <row r="38" spans="1:2" s="116" customFormat="1" ht="14.25">
      <c r="A38" s="176"/>
      <c r="B38" s="176"/>
    </row>
    <row r="39" s="116" customFormat="1" ht="14.25"/>
    <row r="40" s="116" customFormat="1" ht="14.25"/>
    <row r="41" s="116" customFormat="1" ht="14.25"/>
    <row r="42" s="116" customFormat="1" ht="14.25"/>
    <row r="43" s="116" customFormat="1" ht="14.25"/>
    <row r="44" s="116" customFormat="1" ht="14.25"/>
  </sheetData>
  <sheetProtection/>
  <mergeCells count="9">
    <mergeCell ref="A1:F1"/>
    <mergeCell ref="B2:D2"/>
    <mergeCell ref="B3:D3"/>
    <mergeCell ref="E2:G3"/>
    <mergeCell ref="A2:A4"/>
    <mergeCell ref="B23:D23"/>
    <mergeCell ref="E23:G24"/>
    <mergeCell ref="B24:D24"/>
    <mergeCell ref="A23:A25"/>
  </mergeCells>
  <printOptions horizontalCentered="1"/>
  <pageMargins left="0.3937007874015748" right="0.3937007874015748" top="0.4724409448818898" bottom="0.5118110236220472" header="0.2362204724409449" footer="0.31496062992125984"/>
  <pageSetup horizontalDpi="300" verticalDpi="300" orientation="portrait" paperSize="9" scale="80" r:id="rId1"/>
  <headerFooter alignWithMargins="0">
    <oddFooter>&amp;L&amp;"Times New Roman CE,Obyčejné"&amp;8Rozbory za rok 2007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80" zoomScaleNormal="90" zoomScaleSheetLayoutView="80" zoomScalePageLayoutView="0" workbookViewId="0" topLeftCell="A1">
      <selection activeCell="L1" sqref="L1:M1"/>
    </sheetView>
  </sheetViews>
  <sheetFormatPr defaultColWidth="9.00390625" defaultRowHeight="12.75"/>
  <cols>
    <col min="1" max="1" width="34.375" style="1" customWidth="1"/>
    <col min="2" max="13" width="8.125" style="1" customWidth="1"/>
    <col min="14" max="16384" width="9.125" style="1" customWidth="1"/>
  </cols>
  <sheetData>
    <row r="1" spans="1:13" ht="45" customHeight="1">
      <c r="A1" s="859" t="s">
        <v>323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1289" t="s">
        <v>453</v>
      </c>
      <c r="M1" s="1042"/>
    </row>
    <row r="2" spans="1:13" ht="21.75" customHeight="1">
      <c r="A2" s="1290" t="s">
        <v>255</v>
      </c>
      <c r="B2" s="1274" t="s">
        <v>63</v>
      </c>
      <c r="C2" s="1272"/>
      <c r="D2" s="1273"/>
      <c r="E2" s="1274" t="s">
        <v>173</v>
      </c>
      <c r="F2" s="1275"/>
      <c r="G2" s="1276"/>
      <c r="H2" s="1274" t="s">
        <v>64</v>
      </c>
      <c r="I2" s="1275"/>
      <c r="J2" s="1275"/>
      <c r="K2" s="1280" t="s">
        <v>4</v>
      </c>
      <c r="L2" s="1281"/>
      <c r="M2" s="1282"/>
    </row>
    <row r="3" spans="1:13" ht="24" customHeight="1">
      <c r="A3" s="1294"/>
      <c r="B3" s="1271" t="s">
        <v>275</v>
      </c>
      <c r="C3" s="1272"/>
      <c r="D3" s="1273"/>
      <c r="E3" s="1277" t="s">
        <v>278</v>
      </c>
      <c r="F3" s="1278"/>
      <c r="G3" s="1279"/>
      <c r="H3" s="1271" t="s">
        <v>276</v>
      </c>
      <c r="I3" s="1286"/>
      <c r="J3" s="1286"/>
      <c r="K3" s="1283"/>
      <c r="L3" s="1284"/>
      <c r="M3" s="1285"/>
    </row>
    <row r="4" spans="1:20" ht="21.75" customHeight="1">
      <c r="A4" s="1295"/>
      <c r="B4" s="19" t="s">
        <v>5</v>
      </c>
      <c r="C4" s="19" t="s">
        <v>6</v>
      </c>
      <c r="D4" s="19" t="s">
        <v>0</v>
      </c>
      <c r="E4" s="19" t="s">
        <v>5</v>
      </c>
      <c r="F4" s="19" t="s">
        <v>6</v>
      </c>
      <c r="G4" s="19" t="s">
        <v>0</v>
      </c>
      <c r="H4" s="19" t="s">
        <v>5</v>
      </c>
      <c r="I4" s="19" t="s">
        <v>6</v>
      </c>
      <c r="J4" s="19" t="s">
        <v>0</v>
      </c>
      <c r="K4" s="276" t="s">
        <v>5</v>
      </c>
      <c r="L4" s="19" t="s">
        <v>6</v>
      </c>
      <c r="M4" s="18" t="s">
        <v>0</v>
      </c>
      <c r="N4" s="36"/>
      <c r="O4" s="20"/>
      <c r="P4" s="20"/>
      <c r="Q4" s="3"/>
      <c r="R4" s="3"/>
      <c r="S4" s="3"/>
      <c r="T4" s="3"/>
    </row>
    <row r="5" spans="1:13" ht="21.75" customHeight="1">
      <c r="A5" s="9" t="s">
        <v>228</v>
      </c>
      <c r="B5" s="13">
        <v>10</v>
      </c>
      <c r="C5" s="13">
        <v>10</v>
      </c>
      <c r="D5" s="13">
        <v>5.7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243">
        <v>0</v>
      </c>
      <c r="K5" s="456">
        <f>SUM(B5,E5,H5)</f>
        <v>10</v>
      </c>
      <c r="L5" s="8">
        <f>SUM(C5,F5,I5)</f>
        <v>10</v>
      </c>
      <c r="M5" s="8">
        <f>SUM(D5,G5,J5)</f>
        <v>5.7</v>
      </c>
    </row>
    <row r="6" spans="1:13" ht="21.75" customHeight="1">
      <c r="A6" s="10">
        <v>516</v>
      </c>
      <c r="B6" s="14">
        <f aca="true" t="shared" si="0" ref="B6:M6">SUM(B5)</f>
        <v>10</v>
      </c>
      <c r="C6" s="14">
        <f t="shared" si="0"/>
        <v>10</v>
      </c>
      <c r="D6" s="14">
        <f t="shared" si="0"/>
        <v>5.7</v>
      </c>
      <c r="E6" s="14">
        <f aca="true" t="shared" si="1" ref="E6:J6">SUM(E5)</f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14">
        <f t="shared" si="1"/>
        <v>0</v>
      </c>
      <c r="J6" s="291">
        <f t="shared" si="1"/>
        <v>0</v>
      </c>
      <c r="K6" s="277">
        <f t="shared" si="0"/>
        <v>10</v>
      </c>
      <c r="L6" s="14">
        <f t="shared" si="0"/>
        <v>10</v>
      </c>
      <c r="M6" s="14">
        <f t="shared" si="0"/>
        <v>5.7</v>
      </c>
    </row>
    <row r="7" spans="1:13" ht="21.75" customHeight="1">
      <c r="A7" s="309" t="s">
        <v>262</v>
      </c>
      <c r="B7" s="310">
        <v>0</v>
      </c>
      <c r="C7" s="310">
        <v>0</v>
      </c>
      <c r="D7" s="310">
        <v>0</v>
      </c>
      <c r="E7" s="310">
        <v>0</v>
      </c>
      <c r="F7" s="310">
        <v>0</v>
      </c>
      <c r="G7" s="310">
        <v>0</v>
      </c>
      <c r="H7" s="310">
        <v>0</v>
      </c>
      <c r="I7" s="310">
        <v>0</v>
      </c>
      <c r="J7" s="310">
        <v>0</v>
      </c>
      <c r="K7" s="456">
        <f>SUM(B7,E7,H7)</f>
        <v>0</v>
      </c>
      <c r="L7" s="8">
        <f>SUM(C7,F7,I7)</f>
        <v>0</v>
      </c>
      <c r="M7" s="8">
        <f>SUM(D7,G7,J7)</f>
        <v>0</v>
      </c>
    </row>
    <row r="8" spans="1:13" ht="21.75" customHeight="1">
      <c r="A8" s="10">
        <v>522</v>
      </c>
      <c r="B8" s="14">
        <f aca="true" t="shared" si="2" ref="B8:G8">SUM(B7)</f>
        <v>0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0</v>
      </c>
      <c r="G8" s="14">
        <f t="shared" si="2"/>
        <v>0</v>
      </c>
      <c r="H8" s="14">
        <f aca="true" t="shared" si="3" ref="H8:M8">SUM(H7)</f>
        <v>0</v>
      </c>
      <c r="I8" s="14">
        <f t="shared" si="3"/>
        <v>0</v>
      </c>
      <c r="J8" s="291">
        <f t="shared" si="3"/>
        <v>0</v>
      </c>
      <c r="K8" s="277">
        <f t="shared" si="3"/>
        <v>0</v>
      </c>
      <c r="L8" s="14">
        <f t="shared" si="3"/>
        <v>0</v>
      </c>
      <c r="M8" s="14">
        <f t="shared" si="3"/>
        <v>0</v>
      </c>
    </row>
    <row r="9" spans="1:13" ht="21.75" customHeight="1">
      <c r="A9" s="309" t="s">
        <v>263</v>
      </c>
      <c r="B9" s="310">
        <v>0</v>
      </c>
      <c r="C9" s="310">
        <v>0</v>
      </c>
      <c r="D9" s="310">
        <v>0</v>
      </c>
      <c r="E9" s="310">
        <v>0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456">
        <f aca="true" t="shared" si="4" ref="K9:M10">SUM(B9,E9,H9)</f>
        <v>0</v>
      </c>
      <c r="L9" s="8">
        <f t="shared" si="4"/>
        <v>0</v>
      </c>
      <c r="M9" s="8">
        <f t="shared" si="4"/>
        <v>0</v>
      </c>
    </row>
    <row r="10" spans="1:13" ht="21.75" customHeight="1">
      <c r="A10" s="309" t="s">
        <v>264</v>
      </c>
      <c r="B10" s="310">
        <v>0</v>
      </c>
      <c r="C10" s="310">
        <v>0</v>
      </c>
      <c r="D10" s="310">
        <v>0</v>
      </c>
      <c r="E10" s="310">
        <v>0</v>
      </c>
      <c r="F10" s="310">
        <v>0</v>
      </c>
      <c r="G10" s="310">
        <v>0</v>
      </c>
      <c r="H10" s="310">
        <v>0</v>
      </c>
      <c r="I10" s="310">
        <v>0</v>
      </c>
      <c r="J10" s="310">
        <v>0</v>
      </c>
      <c r="K10" s="456">
        <f t="shared" si="4"/>
        <v>0</v>
      </c>
      <c r="L10" s="8">
        <f t="shared" si="4"/>
        <v>0</v>
      </c>
      <c r="M10" s="8">
        <f t="shared" si="4"/>
        <v>0</v>
      </c>
    </row>
    <row r="11" spans="1:13" ht="21.75" customHeight="1">
      <c r="A11" s="10">
        <v>534</v>
      </c>
      <c r="B11" s="14">
        <f aca="true" t="shared" si="5" ref="B11:G11">SUM(B9:B10)</f>
        <v>0</v>
      </c>
      <c r="C11" s="14">
        <f t="shared" si="5"/>
        <v>0</v>
      </c>
      <c r="D11" s="14">
        <f t="shared" si="5"/>
        <v>0</v>
      </c>
      <c r="E11" s="14">
        <f t="shared" si="5"/>
        <v>0</v>
      </c>
      <c r="F11" s="14">
        <f t="shared" si="5"/>
        <v>0</v>
      </c>
      <c r="G11" s="14">
        <f t="shared" si="5"/>
        <v>0</v>
      </c>
      <c r="H11" s="14">
        <f aca="true" t="shared" si="6" ref="H11:M11">SUM(H9,H10)</f>
        <v>0</v>
      </c>
      <c r="I11" s="14">
        <f t="shared" si="6"/>
        <v>0</v>
      </c>
      <c r="J11" s="291">
        <f t="shared" si="6"/>
        <v>0</v>
      </c>
      <c r="K11" s="277">
        <f t="shared" si="6"/>
        <v>0</v>
      </c>
      <c r="L11" s="14">
        <f t="shared" si="6"/>
        <v>0</v>
      </c>
      <c r="M11" s="14">
        <f t="shared" si="6"/>
        <v>0</v>
      </c>
    </row>
    <row r="12" spans="1:13" ht="21.75" customHeight="1">
      <c r="A12" s="22" t="s">
        <v>207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3000</v>
      </c>
      <c r="I12" s="16">
        <v>3375.8</v>
      </c>
      <c r="J12" s="246">
        <v>0</v>
      </c>
      <c r="K12" s="249">
        <f aca="true" t="shared" si="7" ref="K12:M15">SUM(B12,E12,H12)</f>
        <v>3000</v>
      </c>
      <c r="L12" s="13">
        <f t="shared" si="7"/>
        <v>3375.8</v>
      </c>
      <c r="M12" s="13">
        <f t="shared" si="7"/>
        <v>0</v>
      </c>
    </row>
    <row r="13" spans="1:13" ht="21.75" customHeight="1">
      <c r="A13" s="22" t="s">
        <v>208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0.8</v>
      </c>
      <c r="J13" s="246">
        <v>0.7</v>
      </c>
      <c r="K13" s="249">
        <f t="shared" si="7"/>
        <v>0</v>
      </c>
      <c r="L13" s="13">
        <f t="shared" si="7"/>
        <v>0.8</v>
      </c>
      <c r="M13" s="13">
        <f>SUM(D13,G13,J13)</f>
        <v>0.7</v>
      </c>
    </row>
    <row r="14" spans="1:13" ht="21.75" customHeight="1" thickBot="1">
      <c r="A14" s="10">
        <v>590</v>
      </c>
      <c r="B14" s="14">
        <f aca="true" t="shared" si="8" ref="B14:G14">SUM(B12:B13)</f>
        <v>0</v>
      </c>
      <c r="C14" s="14">
        <f t="shared" si="8"/>
        <v>0</v>
      </c>
      <c r="D14" s="14">
        <f t="shared" si="8"/>
        <v>0</v>
      </c>
      <c r="E14" s="14">
        <f t="shared" si="8"/>
        <v>0</v>
      </c>
      <c r="F14" s="14">
        <f t="shared" si="8"/>
        <v>0</v>
      </c>
      <c r="G14" s="14">
        <f t="shared" si="8"/>
        <v>0</v>
      </c>
      <c r="H14" s="14">
        <f>SUM(H12,H13)</f>
        <v>3000</v>
      </c>
      <c r="I14" s="14">
        <f>SUM(I12,I13)</f>
        <v>3376.6000000000004</v>
      </c>
      <c r="J14" s="291">
        <f>SUM(J12,J13)</f>
        <v>0.7</v>
      </c>
      <c r="K14" s="277">
        <f t="shared" si="7"/>
        <v>3000</v>
      </c>
      <c r="L14" s="14">
        <f t="shared" si="7"/>
        <v>3376.6000000000004</v>
      </c>
      <c r="M14" s="14">
        <f t="shared" si="7"/>
        <v>0.7</v>
      </c>
    </row>
    <row r="15" spans="1:13" ht="37.5" customHeight="1">
      <c r="A15" s="234" t="s">
        <v>9</v>
      </c>
      <c r="B15" s="132">
        <f aca="true" t="shared" si="9" ref="B15:G15">SUM(B6,B11,B14)</f>
        <v>10</v>
      </c>
      <c r="C15" s="132">
        <f t="shared" si="9"/>
        <v>10</v>
      </c>
      <c r="D15" s="132">
        <f t="shared" si="9"/>
        <v>5.7</v>
      </c>
      <c r="E15" s="132">
        <f t="shared" si="9"/>
        <v>0</v>
      </c>
      <c r="F15" s="132">
        <f t="shared" si="9"/>
        <v>0</v>
      </c>
      <c r="G15" s="132">
        <f t="shared" si="9"/>
        <v>0</v>
      </c>
      <c r="H15" s="132">
        <f>SUM(H6,H8,H11,H14)</f>
        <v>3000</v>
      </c>
      <c r="I15" s="132">
        <f>SUM(I6,I8,I11,I14)</f>
        <v>3376.6000000000004</v>
      </c>
      <c r="J15" s="275">
        <f>SUM(J6,J8,J11,J14)</f>
        <v>0.7</v>
      </c>
      <c r="K15" s="252">
        <f t="shared" si="7"/>
        <v>3010</v>
      </c>
      <c r="L15" s="132">
        <f t="shared" si="7"/>
        <v>3386.6000000000004</v>
      </c>
      <c r="M15" s="132">
        <f t="shared" si="7"/>
        <v>6.4</v>
      </c>
    </row>
    <row r="16" spans="1:13" ht="29.25" customHeight="1">
      <c r="A16" s="1281"/>
      <c r="B16" s="1287"/>
      <c r="C16" s="1287"/>
      <c r="D16" s="1287"/>
      <c r="E16" s="1287"/>
      <c r="F16" s="1287"/>
      <c r="G16" s="1287"/>
      <c r="H16" s="1287"/>
      <c r="I16" s="1287"/>
      <c r="J16" s="1287"/>
      <c r="K16" s="1287"/>
      <c r="L16" s="1287"/>
      <c r="M16" s="1287"/>
    </row>
    <row r="17" spans="1:13" ht="21.75" customHeight="1">
      <c r="A17" s="1290" t="s">
        <v>215</v>
      </c>
      <c r="B17" s="1274" t="s">
        <v>62</v>
      </c>
      <c r="C17" s="1272"/>
      <c r="D17" s="1272"/>
      <c r="E17" s="1280" t="s">
        <v>4</v>
      </c>
      <c r="F17" s="1296"/>
      <c r="G17" s="1297"/>
      <c r="H17" s="1288"/>
      <c r="I17" s="880"/>
      <c r="J17" s="880"/>
      <c r="K17" s="880"/>
      <c r="L17" s="880"/>
      <c r="M17" s="880"/>
    </row>
    <row r="18" spans="1:13" ht="27" customHeight="1">
      <c r="A18" s="1291"/>
      <c r="B18" s="1277" t="s">
        <v>277</v>
      </c>
      <c r="C18" s="1293"/>
      <c r="D18" s="1293"/>
      <c r="E18" s="1298"/>
      <c r="F18" s="1299"/>
      <c r="G18" s="1300"/>
      <c r="H18" s="952"/>
      <c r="I18" s="880"/>
      <c r="J18" s="880"/>
      <c r="K18" s="880"/>
      <c r="L18" s="880"/>
      <c r="M18" s="880"/>
    </row>
    <row r="19" spans="1:13" ht="21.75" customHeight="1">
      <c r="A19" s="1292"/>
      <c r="B19" s="19" t="s">
        <v>5</v>
      </c>
      <c r="C19" s="19" t="s">
        <v>6</v>
      </c>
      <c r="D19" s="19" t="s">
        <v>0</v>
      </c>
      <c r="E19" s="276" t="s">
        <v>5</v>
      </c>
      <c r="F19" s="19" t="s">
        <v>6</v>
      </c>
      <c r="G19" s="2" t="s">
        <v>0</v>
      </c>
      <c r="H19" s="952"/>
      <c r="I19" s="880"/>
      <c r="J19" s="880"/>
      <c r="K19" s="880"/>
      <c r="L19" s="880"/>
      <c r="M19" s="880"/>
    </row>
    <row r="20" spans="1:13" ht="21.75" customHeight="1">
      <c r="A20" s="9" t="s">
        <v>206</v>
      </c>
      <c r="B20" s="13">
        <v>150</v>
      </c>
      <c r="C20" s="13">
        <v>150</v>
      </c>
      <c r="D20" s="243">
        <v>144.6</v>
      </c>
      <c r="E20" s="456">
        <f>SUM(B20)</f>
        <v>150</v>
      </c>
      <c r="F20" s="21">
        <f>SUM(C20)</f>
        <v>150</v>
      </c>
      <c r="G20" s="21">
        <f>SUM(D20)</f>
        <v>144.6</v>
      </c>
      <c r="H20" s="952"/>
      <c r="I20" s="880"/>
      <c r="J20" s="880"/>
      <c r="K20" s="880"/>
      <c r="L20" s="880"/>
      <c r="M20" s="880"/>
    </row>
    <row r="21" spans="1:13" ht="21.75" customHeight="1" thickBot="1">
      <c r="A21" s="10">
        <v>516</v>
      </c>
      <c r="B21" s="24">
        <f aca="true" t="shared" si="10" ref="B21:G21">SUM(B20)</f>
        <v>150</v>
      </c>
      <c r="C21" s="24">
        <f t="shared" si="10"/>
        <v>150</v>
      </c>
      <c r="D21" s="306">
        <f t="shared" si="10"/>
        <v>144.6</v>
      </c>
      <c r="E21" s="278">
        <f t="shared" si="10"/>
        <v>150</v>
      </c>
      <c r="F21" s="24">
        <f t="shared" si="10"/>
        <v>150</v>
      </c>
      <c r="G21" s="24">
        <f t="shared" si="10"/>
        <v>144.6</v>
      </c>
      <c r="H21" s="952"/>
      <c r="I21" s="880"/>
      <c r="J21" s="880"/>
      <c r="K21" s="880"/>
      <c r="L21" s="880"/>
      <c r="M21" s="880"/>
    </row>
    <row r="22" spans="1:13" ht="34.5" customHeight="1">
      <c r="A22" s="234" t="s">
        <v>9</v>
      </c>
      <c r="B22" s="132">
        <f aca="true" t="shared" si="11" ref="B22:G22">SUM(B21)</f>
        <v>150</v>
      </c>
      <c r="C22" s="132">
        <f t="shared" si="11"/>
        <v>150</v>
      </c>
      <c r="D22" s="275">
        <f t="shared" si="11"/>
        <v>144.6</v>
      </c>
      <c r="E22" s="252">
        <f t="shared" si="11"/>
        <v>150</v>
      </c>
      <c r="F22" s="132">
        <f t="shared" si="11"/>
        <v>150</v>
      </c>
      <c r="G22" s="132">
        <f t="shared" si="11"/>
        <v>144.6</v>
      </c>
      <c r="H22" s="952"/>
      <c r="I22" s="880"/>
      <c r="J22" s="880"/>
      <c r="K22" s="880"/>
      <c r="L22" s="880"/>
      <c r="M22" s="880"/>
    </row>
    <row r="23" ht="18.75" customHeight="1"/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15"/>
      <c r="D41" s="15"/>
      <c r="E41" s="15"/>
      <c r="F41" s="15"/>
      <c r="G41" s="15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</sheetData>
  <sheetProtection/>
  <mergeCells count="16">
    <mergeCell ref="A16:M16"/>
    <mergeCell ref="H17:M22"/>
    <mergeCell ref="A1:K1"/>
    <mergeCell ref="L1:M1"/>
    <mergeCell ref="A17:A19"/>
    <mergeCell ref="B17:D17"/>
    <mergeCell ref="B18:D18"/>
    <mergeCell ref="A2:A4"/>
    <mergeCell ref="E17:G18"/>
    <mergeCell ref="B2:D2"/>
    <mergeCell ref="B3:D3"/>
    <mergeCell ref="E2:G2"/>
    <mergeCell ref="E3:G3"/>
    <mergeCell ref="K2:M3"/>
    <mergeCell ref="H2:J2"/>
    <mergeCell ref="H3:J3"/>
  </mergeCells>
  <printOptions horizontalCentered="1"/>
  <pageMargins left="0.3937007874015748" right="0.4724409448818898" top="0.5905511811023623" bottom="0.5511811023622047" header="0.5118110236220472" footer="0.35433070866141736"/>
  <pageSetup horizontalDpi="300" verticalDpi="300" orientation="portrait" paperSize="9" scale="72" r:id="rId1"/>
  <headerFooter alignWithMargins="0">
    <oddFooter>&amp;L&amp;"Times New Roman CE,Obyčejné"&amp;8Rozbor za rok 2007</oddFooter>
  </headerFooter>
  <colBreaks count="1" manualBreakCount="1">
    <brk id="1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SheetLayoutView="100" zoomScalePageLayoutView="0" workbookViewId="0" topLeftCell="A1">
      <selection activeCell="A32" sqref="A32"/>
    </sheetView>
  </sheetViews>
  <sheetFormatPr defaultColWidth="9.00390625" defaultRowHeight="12.75"/>
  <cols>
    <col min="1" max="1" width="43.75390625" style="469" customWidth="1"/>
    <col min="2" max="16" width="9.25390625" style="469" bestFit="1" customWidth="1"/>
    <col min="17" max="16384" width="9.125" style="469" customWidth="1"/>
  </cols>
  <sheetData>
    <row r="1" spans="1:16" ht="26.25" customHeight="1">
      <c r="A1" s="468"/>
      <c r="B1" s="859" t="s">
        <v>310</v>
      </c>
      <c r="C1" s="890"/>
      <c r="D1" s="890"/>
      <c r="E1" s="890"/>
      <c r="F1" s="890"/>
      <c r="G1" s="890"/>
      <c r="H1" s="890"/>
      <c r="I1" s="890"/>
      <c r="J1" s="890"/>
      <c r="K1" s="890"/>
      <c r="L1" s="860"/>
      <c r="M1" s="860"/>
      <c r="N1" s="860"/>
      <c r="O1" s="891" t="s">
        <v>301</v>
      </c>
      <c r="P1" s="891"/>
    </row>
    <row r="2" spans="1:16" ht="15.75" customHeight="1">
      <c r="A2" s="902" t="s">
        <v>152</v>
      </c>
      <c r="B2" s="905" t="s">
        <v>153</v>
      </c>
      <c r="C2" s="906"/>
      <c r="D2" s="907"/>
      <c r="E2" s="908" t="s">
        <v>154</v>
      </c>
      <c r="F2" s="909"/>
      <c r="G2" s="910"/>
      <c r="H2" s="908" t="s">
        <v>13</v>
      </c>
      <c r="I2" s="909"/>
      <c r="J2" s="911"/>
      <c r="K2" s="881" t="s">
        <v>4</v>
      </c>
      <c r="L2" s="892"/>
      <c r="M2" s="893"/>
      <c r="N2" s="630"/>
      <c r="O2" s="630"/>
      <c r="P2" s="630"/>
    </row>
    <row r="3" spans="1:16" ht="15.75">
      <c r="A3" s="903"/>
      <c r="B3" s="912" t="s">
        <v>102</v>
      </c>
      <c r="C3" s="913"/>
      <c r="D3" s="914"/>
      <c r="E3" s="912" t="s">
        <v>103</v>
      </c>
      <c r="F3" s="913"/>
      <c r="G3" s="914"/>
      <c r="H3" s="912" t="s">
        <v>104</v>
      </c>
      <c r="I3" s="913"/>
      <c r="J3" s="915"/>
      <c r="K3" s="894"/>
      <c r="L3" s="895"/>
      <c r="M3" s="896"/>
      <c r="N3" s="630"/>
      <c r="O3" s="630"/>
      <c r="P3" s="630"/>
    </row>
    <row r="4" spans="1:16" ht="15.75">
      <c r="A4" s="904"/>
      <c r="B4" s="470" t="s">
        <v>5</v>
      </c>
      <c r="C4" s="470" t="s">
        <v>6</v>
      </c>
      <c r="D4" s="470" t="s">
        <v>0</v>
      </c>
      <c r="E4" s="471" t="s">
        <v>5</v>
      </c>
      <c r="F4" s="471" t="s">
        <v>6</v>
      </c>
      <c r="G4" s="471" t="s">
        <v>0</v>
      </c>
      <c r="H4" s="471" t="s">
        <v>5</v>
      </c>
      <c r="I4" s="471" t="s">
        <v>6</v>
      </c>
      <c r="J4" s="472" t="s">
        <v>0</v>
      </c>
      <c r="K4" s="473" t="s">
        <v>5</v>
      </c>
      <c r="L4" s="470" t="s">
        <v>6</v>
      </c>
      <c r="M4" s="379" t="s">
        <v>0</v>
      </c>
      <c r="N4" s="630"/>
      <c r="O4" s="630"/>
      <c r="P4" s="630"/>
    </row>
    <row r="5" spans="1:16" ht="15.75">
      <c r="A5" s="388" t="s">
        <v>279</v>
      </c>
      <c r="B5" s="474">
        <v>0</v>
      </c>
      <c r="C5" s="474">
        <v>0</v>
      </c>
      <c r="D5" s="474">
        <v>0</v>
      </c>
      <c r="E5" s="474">
        <v>0</v>
      </c>
      <c r="F5" s="474">
        <v>0</v>
      </c>
      <c r="G5" s="474">
        <v>0</v>
      </c>
      <c r="H5" s="474">
        <v>350</v>
      </c>
      <c r="I5" s="474">
        <v>350</v>
      </c>
      <c r="J5" s="474">
        <v>83.9</v>
      </c>
      <c r="K5" s="383">
        <f>SUM(B5,E5,H5)</f>
        <v>350</v>
      </c>
      <c r="L5" s="382">
        <f aca="true" t="shared" si="0" ref="K5:M6">SUM(C5,F5,I5)</f>
        <v>350</v>
      </c>
      <c r="M5" s="382">
        <f t="shared" si="0"/>
        <v>83.9</v>
      </c>
      <c r="N5" s="630"/>
      <c r="O5" s="630"/>
      <c r="P5" s="630"/>
    </row>
    <row r="6" spans="1:16" ht="15.75">
      <c r="A6" s="388" t="s">
        <v>33</v>
      </c>
      <c r="B6" s="474">
        <v>30</v>
      </c>
      <c r="C6" s="474">
        <v>30</v>
      </c>
      <c r="D6" s="474">
        <v>29.7</v>
      </c>
      <c r="E6" s="474">
        <v>150</v>
      </c>
      <c r="F6" s="474">
        <v>150</v>
      </c>
      <c r="G6" s="474">
        <v>120</v>
      </c>
      <c r="H6" s="474">
        <v>0</v>
      </c>
      <c r="I6" s="475">
        <v>0</v>
      </c>
      <c r="J6" s="475">
        <v>0</v>
      </c>
      <c r="K6" s="383">
        <f t="shared" si="0"/>
        <v>180</v>
      </c>
      <c r="L6" s="382">
        <f t="shared" si="0"/>
        <v>180</v>
      </c>
      <c r="M6" s="382">
        <f t="shared" si="0"/>
        <v>149.7</v>
      </c>
      <c r="N6" s="630"/>
      <c r="O6" s="630"/>
      <c r="P6" s="630"/>
    </row>
    <row r="7" spans="1:16" ht="15.75">
      <c r="A7" s="384">
        <v>516</v>
      </c>
      <c r="B7" s="477">
        <f aca="true" t="shared" si="1" ref="B7:J7">SUM(B5,B6)</f>
        <v>30</v>
      </c>
      <c r="C7" s="478">
        <f>SUM(C5,C6)</f>
        <v>30</v>
      </c>
      <c r="D7" s="479">
        <f>SUM(D5,D6)</f>
        <v>29.7</v>
      </c>
      <c r="E7" s="477">
        <f t="shared" si="1"/>
        <v>150</v>
      </c>
      <c r="F7" s="477">
        <f t="shared" si="1"/>
        <v>150</v>
      </c>
      <c r="G7" s="480">
        <f t="shared" si="1"/>
        <v>120</v>
      </c>
      <c r="H7" s="478">
        <f t="shared" si="1"/>
        <v>350</v>
      </c>
      <c r="I7" s="477">
        <f t="shared" si="1"/>
        <v>350</v>
      </c>
      <c r="J7" s="481">
        <f t="shared" si="1"/>
        <v>83.9</v>
      </c>
      <c r="K7" s="387">
        <f>SUM(K5,K6)</f>
        <v>530</v>
      </c>
      <c r="L7" s="385">
        <f>SUM(L5,L6)</f>
        <v>530</v>
      </c>
      <c r="M7" s="385">
        <f>SUM(M5,M6)</f>
        <v>233.6</v>
      </c>
      <c r="N7" s="630"/>
      <c r="O7" s="630"/>
      <c r="P7" s="630"/>
    </row>
    <row r="8" spans="1:16" ht="15.75">
      <c r="A8" s="388" t="s">
        <v>220</v>
      </c>
      <c r="B8" s="475">
        <v>0</v>
      </c>
      <c r="C8" s="475">
        <v>0</v>
      </c>
      <c r="D8" s="475">
        <v>0</v>
      </c>
      <c r="E8" s="475">
        <v>30</v>
      </c>
      <c r="F8" s="475">
        <v>30</v>
      </c>
      <c r="G8" s="475">
        <v>0</v>
      </c>
      <c r="H8" s="475">
        <v>0</v>
      </c>
      <c r="I8" s="475">
        <v>0</v>
      </c>
      <c r="J8" s="475">
        <v>0</v>
      </c>
      <c r="K8" s="482">
        <f aca="true" t="shared" si="2" ref="K8:M9">B8+E8+H8</f>
        <v>30</v>
      </c>
      <c r="L8" s="382">
        <f t="shared" si="2"/>
        <v>30</v>
      </c>
      <c r="M8" s="382">
        <f t="shared" si="2"/>
        <v>0</v>
      </c>
      <c r="N8" s="630"/>
      <c r="O8" s="630"/>
      <c r="P8" s="630"/>
    </row>
    <row r="9" spans="1:16" ht="15.75">
      <c r="A9" s="631" t="s">
        <v>433</v>
      </c>
      <c r="B9" s="475">
        <v>0</v>
      </c>
      <c r="C9" s="475">
        <v>0</v>
      </c>
      <c r="D9" s="475">
        <v>0</v>
      </c>
      <c r="E9" s="475">
        <v>0</v>
      </c>
      <c r="F9" s="475">
        <v>63</v>
      </c>
      <c r="G9" s="475">
        <v>63</v>
      </c>
      <c r="H9" s="475">
        <v>0</v>
      </c>
      <c r="I9" s="475">
        <v>0</v>
      </c>
      <c r="J9" s="475">
        <v>0</v>
      </c>
      <c r="K9" s="482">
        <f t="shared" si="2"/>
        <v>0</v>
      </c>
      <c r="L9" s="382">
        <f t="shared" si="2"/>
        <v>63</v>
      </c>
      <c r="M9" s="382">
        <f t="shared" si="2"/>
        <v>63</v>
      </c>
      <c r="N9" s="630"/>
      <c r="O9" s="630"/>
      <c r="P9" s="630"/>
    </row>
    <row r="10" spans="1:16" ht="15.75">
      <c r="A10" s="631" t="s">
        <v>434</v>
      </c>
      <c r="B10" s="475">
        <v>0</v>
      </c>
      <c r="C10" s="475">
        <v>0</v>
      </c>
      <c r="D10" s="475">
        <v>0</v>
      </c>
      <c r="E10" s="475">
        <v>300</v>
      </c>
      <c r="F10" s="475">
        <v>0</v>
      </c>
      <c r="G10" s="475">
        <v>0</v>
      </c>
      <c r="H10" s="475">
        <v>0</v>
      </c>
      <c r="I10" s="475">
        <v>0</v>
      </c>
      <c r="J10" s="475">
        <v>0</v>
      </c>
      <c r="K10" s="483">
        <f>SUM(B10,E10,H10)</f>
        <v>300</v>
      </c>
      <c r="L10" s="484">
        <f>SUM(C10,F10,I10)</f>
        <v>0</v>
      </c>
      <c r="M10" s="484">
        <f>SUM(D10,G10,J10)</f>
        <v>0</v>
      </c>
      <c r="N10" s="630"/>
      <c r="O10" s="630"/>
      <c r="P10" s="630"/>
    </row>
    <row r="11" spans="1:16" ht="15.75">
      <c r="A11" s="632">
        <v>522</v>
      </c>
      <c r="B11" s="477">
        <f>SUM(B8:B10)</f>
        <v>0</v>
      </c>
      <c r="C11" s="478">
        <f aca="true" t="shared" si="3" ref="C11:J11">SUM(C8:C10)</f>
        <v>0</v>
      </c>
      <c r="D11" s="479">
        <f t="shared" si="3"/>
        <v>0</v>
      </c>
      <c r="E11" s="477">
        <f t="shared" si="3"/>
        <v>330</v>
      </c>
      <c r="F11" s="478">
        <f>SUM(F8:F10)</f>
        <v>93</v>
      </c>
      <c r="G11" s="478">
        <f>SUM(G8:G10)</f>
        <v>63</v>
      </c>
      <c r="H11" s="477">
        <f t="shared" si="3"/>
        <v>0</v>
      </c>
      <c r="I11" s="477">
        <f t="shared" si="3"/>
        <v>0</v>
      </c>
      <c r="J11" s="481">
        <f t="shared" si="3"/>
        <v>0</v>
      </c>
      <c r="K11" s="485">
        <f>SUM(K8:K10)</f>
        <v>330</v>
      </c>
      <c r="L11" s="385">
        <f>SUM(L8:L10)</f>
        <v>93</v>
      </c>
      <c r="M11" s="385">
        <f>SUM(M8:M10)</f>
        <v>63</v>
      </c>
      <c r="N11" s="630"/>
      <c r="O11" s="630"/>
      <c r="P11" s="630"/>
    </row>
    <row r="12" spans="1:16" ht="15.75">
      <c r="A12" s="633" t="s">
        <v>435</v>
      </c>
      <c r="B12" s="475">
        <v>0</v>
      </c>
      <c r="C12" s="475">
        <v>0</v>
      </c>
      <c r="D12" s="475">
        <v>0</v>
      </c>
      <c r="E12" s="475">
        <v>0</v>
      </c>
      <c r="F12" s="475">
        <v>0</v>
      </c>
      <c r="G12" s="475">
        <v>0</v>
      </c>
      <c r="H12" s="475">
        <v>0</v>
      </c>
      <c r="I12" s="475">
        <v>0</v>
      </c>
      <c r="J12" s="475">
        <v>0</v>
      </c>
      <c r="K12" s="482">
        <f>B12+E12+H12</f>
        <v>0</v>
      </c>
      <c r="L12" s="382">
        <f aca="true" t="shared" si="4" ref="K12:M13">C12+F12+I12</f>
        <v>0</v>
      </c>
      <c r="M12" s="382">
        <f t="shared" si="4"/>
        <v>0</v>
      </c>
      <c r="N12" s="630"/>
      <c r="O12" s="630"/>
      <c r="P12" s="630"/>
    </row>
    <row r="13" spans="1:16" ht="15.75">
      <c r="A13" s="631" t="s">
        <v>436</v>
      </c>
      <c r="B13" s="475">
        <v>0</v>
      </c>
      <c r="C13" s="475">
        <v>0</v>
      </c>
      <c r="D13" s="475">
        <v>0</v>
      </c>
      <c r="E13" s="475">
        <v>0</v>
      </c>
      <c r="F13" s="475">
        <v>90</v>
      </c>
      <c r="G13" s="475">
        <v>90</v>
      </c>
      <c r="H13" s="475">
        <v>0</v>
      </c>
      <c r="I13" s="475">
        <v>0</v>
      </c>
      <c r="J13" s="475">
        <v>0</v>
      </c>
      <c r="K13" s="482">
        <f t="shared" si="4"/>
        <v>0</v>
      </c>
      <c r="L13" s="382">
        <f t="shared" si="4"/>
        <v>90</v>
      </c>
      <c r="M13" s="382">
        <f t="shared" si="4"/>
        <v>90</v>
      </c>
      <c r="N13" s="630"/>
      <c r="O13" s="630"/>
      <c r="P13" s="630"/>
    </row>
    <row r="14" spans="1:16" ht="15.75">
      <c r="A14" s="634">
        <v>533</v>
      </c>
      <c r="B14" s="487">
        <f>SUM(B12:B13)</f>
        <v>0</v>
      </c>
      <c r="C14" s="488">
        <f aca="true" t="shared" si="5" ref="C14:J14">SUM(C12:C13)</f>
        <v>0</v>
      </c>
      <c r="D14" s="488">
        <f t="shared" si="5"/>
        <v>0</v>
      </c>
      <c r="E14" s="488">
        <f t="shared" si="5"/>
        <v>0</v>
      </c>
      <c r="F14" s="488">
        <f t="shared" si="5"/>
        <v>90</v>
      </c>
      <c r="G14" s="488">
        <f t="shared" si="5"/>
        <v>90</v>
      </c>
      <c r="H14" s="488">
        <f t="shared" si="5"/>
        <v>0</v>
      </c>
      <c r="I14" s="488">
        <f t="shared" si="5"/>
        <v>0</v>
      </c>
      <c r="J14" s="488">
        <f t="shared" si="5"/>
        <v>0</v>
      </c>
      <c r="K14" s="489">
        <f>SUM(K12:K13)</f>
        <v>0</v>
      </c>
      <c r="L14" s="490">
        <f>SUM(L12:L13)</f>
        <v>90</v>
      </c>
      <c r="M14" s="490">
        <f>SUM(M12:M13)</f>
        <v>90</v>
      </c>
      <c r="N14" s="630"/>
      <c r="O14" s="630"/>
      <c r="P14" s="630"/>
    </row>
    <row r="15" spans="1:16" ht="15.75">
      <c r="A15" s="635" t="s">
        <v>437</v>
      </c>
      <c r="B15" s="491">
        <v>0</v>
      </c>
      <c r="C15" s="491">
        <v>0</v>
      </c>
      <c r="D15" s="491">
        <v>0</v>
      </c>
      <c r="E15" s="491">
        <v>0</v>
      </c>
      <c r="F15" s="491">
        <v>37</v>
      </c>
      <c r="G15" s="491">
        <v>37</v>
      </c>
      <c r="H15" s="491">
        <v>0</v>
      </c>
      <c r="I15" s="475">
        <v>0</v>
      </c>
      <c r="J15" s="475">
        <v>0</v>
      </c>
      <c r="K15" s="492">
        <f>B15+E15+H15</f>
        <v>0</v>
      </c>
      <c r="L15" s="493">
        <f>C15+F15+I15</f>
        <v>37</v>
      </c>
      <c r="M15" s="494">
        <f>D15+G15+J15</f>
        <v>37</v>
      </c>
      <c r="N15" s="630"/>
      <c r="O15" s="630"/>
      <c r="P15" s="630"/>
    </row>
    <row r="16" spans="1:16" ht="16.5" thickBot="1">
      <c r="A16" s="495">
        <v>549</v>
      </c>
      <c r="B16" s="496">
        <f aca="true" t="shared" si="6" ref="B16:L16">B15</f>
        <v>0</v>
      </c>
      <c r="C16" s="496">
        <f t="shared" si="6"/>
        <v>0</v>
      </c>
      <c r="D16" s="496">
        <f t="shared" si="6"/>
        <v>0</v>
      </c>
      <c r="E16" s="496">
        <f t="shared" si="6"/>
        <v>0</v>
      </c>
      <c r="F16" s="496">
        <f t="shared" si="6"/>
        <v>37</v>
      </c>
      <c r="G16" s="496">
        <f t="shared" si="6"/>
        <v>37</v>
      </c>
      <c r="H16" s="496">
        <f t="shared" si="6"/>
        <v>0</v>
      </c>
      <c r="I16" s="496">
        <f t="shared" si="6"/>
        <v>0</v>
      </c>
      <c r="J16" s="496">
        <f t="shared" si="6"/>
        <v>0</v>
      </c>
      <c r="K16" s="497">
        <f>K15</f>
        <v>0</v>
      </c>
      <c r="L16" s="498">
        <f t="shared" si="6"/>
        <v>37</v>
      </c>
      <c r="M16" s="499">
        <f>M15</f>
        <v>37</v>
      </c>
      <c r="N16" s="630"/>
      <c r="O16" s="630"/>
      <c r="P16" s="630"/>
    </row>
    <row r="17" spans="1:16" ht="15.75">
      <c r="A17" s="500" t="s">
        <v>21</v>
      </c>
      <c r="B17" s="501">
        <f aca="true" t="shared" si="7" ref="B17:M17">SUM(B7,B11,B14,B16)</f>
        <v>30</v>
      </c>
      <c r="C17" s="501">
        <f t="shared" si="7"/>
        <v>30</v>
      </c>
      <c r="D17" s="501">
        <f t="shared" si="7"/>
        <v>29.7</v>
      </c>
      <c r="E17" s="501">
        <f t="shared" si="7"/>
        <v>480</v>
      </c>
      <c r="F17" s="501">
        <f t="shared" si="7"/>
        <v>370</v>
      </c>
      <c r="G17" s="501">
        <f t="shared" si="7"/>
        <v>310</v>
      </c>
      <c r="H17" s="501">
        <f t="shared" si="7"/>
        <v>350</v>
      </c>
      <c r="I17" s="501">
        <f t="shared" si="7"/>
        <v>350</v>
      </c>
      <c r="J17" s="501">
        <f t="shared" si="7"/>
        <v>83.9</v>
      </c>
      <c r="K17" s="503">
        <f t="shared" si="7"/>
        <v>860</v>
      </c>
      <c r="L17" s="502">
        <f t="shared" si="7"/>
        <v>750</v>
      </c>
      <c r="M17" s="501">
        <f t="shared" si="7"/>
        <v>423.6</v>
      </c>
      <c r="N17" s="630"/>
      <c r="O17" s="630"/>
      <c r="P17" s="630"/>
    </row>
    <row r="18" spans="1:16" ht="15">
      <c r="A18" s="630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</row>
    <row r="19" spans="1:19" ht="15.75" customHeight="1">
      <c r="A19" s="916" t="s">
        <v>292</v>
      </c>
      <c r="B19" s="897" t="s">
        <v>10</v>
      </c>
      <c r="C19" s="898"/>
      <c r="D19" s="899"/>
      <c r="E19" s="897" t="s">
        <v>11</v>
      </c>
      <c r="F19" s="898"/>
      <c r="G19" s="899"/>
      <c r="H19" s="897" t="s">
        <v>12</v>
      </c>
      <c r="I19" s="898"/>
      <c r="J19" s="899"/>
      <c r="K19" s="897" t="s">
        <v>70</v>
      </c>
      <c r="L19" s="898"/>
      <c r="M19" s="899"/>
      <c r="N19" s="897" t="s">
        <v>71</v>
      </c>
      <c r="O19" s="898"/>
      <c r="P19" s="901"/>
      <c r="Q19" s="881" t="s">
        <v>18</v>
      </c>
      <c r="R19" s="882"/>
      <c r="S19" s="883"/>
    </row>
    <row r="20" spans="1:19" ht="15.75">
      <c r="A20" s="917"/>
      <c r="B20" s="887" t="s">
        <v>230</v>
      </c>
      <c r="C20" s="888"/>
      <c r="D20" s="900"/>
      <c r="E20" s="887" t="s">
        <v>14</v>
      </c>
      <c r="F20" s="888"/>
      <c r="G20" s="900"/>
      <c r="H20" s="887" t="s">
        <v>15</v>
      </c>
      <c r="I20" s="888"/>
      <c r="J20" s="900"/>
      <c r="K20" s="887" t="s">
        <v>72</v>
      </c>
      <c r="L20" s="888"/>
      <c r="M20" s="900"/>
      <c r="N20" s="887" t="s">
        <v>73</v>
      </c>
      <c r="O20" s="888"/>
      <c r="P20" s="889"/>
      <c r="Q20" s="884"/>
      <c r="R20" s="885"/>
      <c r="S20" s="886"/>
    </row>
    <row r="21" spans="1:19" ht="15.75">
      <c r="A21" s="918"/>
      <c r="B21" s="636" t="s">
        <v>5</v>
      </c>
      <c r="C21" s="636" t="s">
        <v>6</v>
      </c>
      <c r="D21" s="636" t="s">
        <v>0</v>
      </c>
      <c r="E21" s="636" t="s">
        <v>5</v>
      </c>
      <c r="F21" s="636" t="s">
        <v>6</v>
      </c>
      <c r="G21" s="636" t="s">
        <v>0</v>
      </c>
      <c r="H21" s="636" t="s">
        <v>5</v>
      </c>
      <c r="I21" s="636" t="s">
        <v>6</v>
      </c>
      <c r="J21" s="636" t="s">
        <v>0</v>
      </c>
      <c r="K21" s="637" t="s">
        <v>5</v>
      </c>
      <c r="L21" s="637" t="s">
        <v>6</v>
      </c>
      <c r="M21" s="637" t="s">
        <v>0</v>
      </c>
      <c r="N21" s="637" t="s">
        <v>5</v>
      </c>
      <c r="O21" s="637" t="s">
        <v>6</v>
      </c>
      <c r="P21" s="638" t="s">
        <v>0</v>
      </c>
      <c r="Q21" s="378" t="s">
        <v>5</v>
      </c>
      <c r="R21" s="379" t="s">
        <v>6</v>
      </c>
      <c r="S21" s="379" t="s">
        <v>0</v>
      </c>
    </row>
    <row r="22" spans="1:19" ht="15.75">
      <c r="A22" s="380" t="s">
        <v>105</v>
      </c>
      <c r="B22" s="504">
        <v>0</v>
      </c>
      <c r="C22" s="504">
        <v>0</v>
      </c>
      <c r="D22" s="504">
        <v>0</v>
      </c>
      <c r="E22" s="504">
        <v>0</v>
      </c>
      <c r="F22" s="504">
        <v>0</v>
      </c>
      <c r="G22" s="504">
        <v>0</v>
      </c>
      <c r="H22" s="504">
        <v>0</v>
      </c>
      <c r="I22" s="504">
        <v>0</v>
      </c>
      <c r="J22" s="504">
        <v>0</v>
      </c>
      <c r="K22" s="504">
        <v>1500</v>
      </c>
      <c r="L22" s="504">
        <v>480</v>
      </c>
      <c r="M22" s="504">
        <v>423.6</v>
      </c>
      <c r="N22" s="504">
        <v>0</v>
      </c>
      <c r="O22" s="504">
        <v>0</v>
      </c>
      <c r="P22" s="504">
        <v>0</v>
      </c>
      <c r="Q22" s="383">
        <f aca="true" t="shared" si="8" ref="Q22:S23">SUM(B22,E22,H22,K22,N22)</f>
        <v>1500</v>
      </c>
      <c r="R22" s="382">
        <f t="shared" si="8"/>
        <v>480</v>
      </c>
      <c r="S22" s="382">
        <f t="shared" si="8"/>
        <v>423.6</v>
      </c>
    </row>
    <row r="23" spans="1:19" ht="15.75">
      <c r="A23" s="380" t="s">
        <v>181</v>
      </c>
      <c r="B23" s="504">
        <v>0</v>
      </c>
      <c r="C23" s="504">
        <v>0</v>
      </c>
      <c r="D23" s="504">
        <v>0</v>
      </c>
      <c r="E23" s="504">
        <v>0</v>
      </c>
      <c r="F23" s="504">
        <v>0</v>
      </c>
      <c r="G23" s="504">
        <v>0</v>
      </c>
      <c r="H23" s="504">
        <v>0</v>
      </c>
      <c r="I23" s="504">
        <v>0</v>
      </c>
      <c r="J23" s="504">
        <v>0</v>
      </c>
      <c r="K23" s="504">
        <v>2400</v>
      </c>
      <c r="L23" s="504">
        <v>3300</v>
      </c>
      <c r="M23" s="504">
        <v>3296.5</v>
      </c>
      <c r="N23" s="504">
        <v>100</v>
      </c>
      <c r="O23" s="504">
        <v>8.8</v>
      </c>
      <c r="P23" s="504">
        <v>8.8</v>
      </c>
      <c r="Q23" s="383">
        <f t="shared" si="8"/>
        <v>2500</v>
      </c>
      <c r="R23" s="382">
        <f t="shared" si="8"/>
        <v>3308.8</v>
      </c>
      <c r="S23" s="382">
        <f t="shared" si="8"/>
        <v>3305.3</v>
      </c>
    </row>
    <row r="24" spans="1:19" ht="15.75">
      <c r="A24" s="384">
        <v>513</v>
      </c>
      <c r="B24" s="478">
        <f aca="true" t="shared" si="9" ref="B24:J24">SUM(B22,B23)</f>
        <v>0</v>
      </c>
      <c r="C24" s="478">
        <f t="shared" si="9"/>
        <v>0</v>
      </c>
      <c r="D24" s="478">
        <f t="shared" si="9"/>
        <v>0</v>
      </c>
      <c r="E24" s="478">
        <f t="shared" si="9"/>
        <v>0</v>
      </c>
      <c r="F24" s="478">
        <f>SUM(F22,F23)</f>
        <v>0</v>
      </c>
      <c r="G24" s="478">
        <f t="shared" si="9"/>
        <v>0</v>
      </c>
      <c r="H24" s="478">
        <f t="shared" si="9"/>
        <v>0</v>
      </c>
      <c r="I24" s="478">
        <f t="shared" si="9"/>
        <v>0</v>
      </c>
      <c r="J24" s="478">
        <f t="shared" si="9"/>
        <v>0</v>
      </c>
      <c r="K24" s="480">
        <f>SUM(K22+K23)</f>
        <v>3900</v>
      </c>
      <c r="L24" s="480">
        <f>SUM(L22+L23)</f>
        <v>3780</v>
      </c>
      <c r="M24" s="480">
        <f>SUM(M22+M23)</f>
        <v>3720.1</v>
      </c>
      <c r="N24" s="480">
        <f aca="true" t="shared" si="10" ref="N24:S24">SUM(N22,N23)</f>
        <v>100</v>
      </c>
      <c r="O24" s="480">
        <f t="shared" si="10"/>
        <v>8.8</v>
      </c>
      <c r="P24" s="505">
        <f t="shared" si="10"/>
        <v>8.8</v>
      </c>
      <c r="Q24" s="387">
        <f t="shared" si="10"/>
        <v>4000</v>
      </c>
      <c r="R24" s="385">
        <f t="shared" si="10"/>
        <v>3788.8</v>
      </c>
      <c r="S24" s="385">
        <f t="shared" si="10"/>
        <v>3728.9</v>
      </c>
    </row>
    <row r="25" spans="1:19" ht="15.75">
      <c r="A25" s="388" t="s">
        <v>106</v>
      </c>
      <c r="B25" s="474">
        <v>0</v>
      </c>
      <c r="C25" s="474">
        <v>0</v>
      </c>
      <c r="D25" s="474">
        <v>0</v>
      </c>
      <c r="E25" s="474">
        <v>0</v>
      </c>
      <c r="F25" s="474">
        <v>0</v>
      </c>
      <c r="G25" s="474">
        <v>0</v>
      </c>
      <c r="H25" s="474">
        <v>0</v>
      </c>
      <c r="I25" s="474">
        <v>0</v>
      </c>
      <c r="J25" s="474">
        <v>0</v>
      </c>
      <c r="K25" s="474">
        <v>800</v>
      </c>
      <c r="L25" s="474">
        <v>535</v>
      </c>
      <c r="M25" s="474">
        <v>530.7</v>
      </c>
      <c r="N25" s="474">
        <v>0</v>
      </c>
      <c r="O25" s="504">
        <v>0</v>
      </c>
      <c r="P25" s="506">
        <v>0</v>
      </c>
      <c r="Q25" s="383">
        <f aca="true" t="shared" si="11" ref="Q25:S26">SUM(B25,E25,H25,K25,N25)</f>
        <v>800</v>
      </c>
      <c r="R25" s="382">
        <f t="shared" si="11"/>
        <v>535</v>
      </c>
      <c r="S25" s="382">
        <f t="shared" si="11"/>
        <v>530.7</v>
      </c>
    </row>
    <row r="26" spans="1:19" ht="15.75">
      <c r="A26" s="388" t="s">
        <v>107</v>
      </c>
      <c r="B26" s="474">
        <v>0</v>
      </c>
      <c r="C26" s="474">
        <v>0</v>
      </c>
      <c r="D26" s="474">
        <v>0</v>
      </c>
      <c r="E26" s="474">
        <v>0</v>
      </c>
      <c r="F26" s="474">
        <v>0</v>
      </c>
      <c r="G26" s="474">
        <v>0</v>
      </c>
      <c r="H26" s="474">
        <v>0</v>
      </c>
      <c r="I26" s="474">
        <v>0</v>
      </c>
      <c r="J26" s="474">
        <v>0</v>
      </c>
      <c r="K26" s="474">
        <v>600</v>
      </c>
      <c r="L26" s="474">
        <v>560</v>
      </c>
      <c r="M26" s="474">
        <v>555.6</v>
      </c>
      <c r="N26" s="474">
        <v>0</v>
      </c>
      <c r="O26" s="504">
        <v>0</v>
      </c>
      <c r="P26" s="506">
        <v>0</v>
      </c>
      <c r="Q26" s="383">
        <f t="shared" si="11"/>
        <v>600</v>
      </c>
      <c r="R26" s="382">
        <f t="shared" si="11"/>
        <v>560</v>
      </c>
      <c r="S26" s="382">
        <f t="shared" si="11"/>
        <v>555.6</v>
      </c>
    </row>
    <row r="27" spans="1:19" ht="15.75">
      <c r="A27" s="384">
        <v>515</v>
      </c>
      <c r="B27" s="477">
        <f aca="true" t="shared" si="12" ref="B27:K27">SUM(B25,B26)</f>
        <v>0</v>
      </c>
      <c r="C27" s="477">
        <f t="shared" si="12"/>
        <v>0</v>
      </c>
      <c r="D27" s="477">
        <f t="shared" si="12"/>
        <v>0</v>
      </c>
      <c r="E27" s="477">
        <f t="shared" si="12"/>
        <v>0</v>
      </c>
      <c r="F27" s="477">
        <f t="shared" si="12"/>
        <v>0</v>
      </c>
      <c r="G27" s="477">
        <f t="shared" si="12"/>
        <v>0</v>
      </c>
      <c r="H27" s="480">
        <f t="shared" si="12"/>
        <v>0</v>
      </c>
      <c r="I27" s="480">
        <f t="shared" si="12"/>
        <v>0</v>
      </c>
      <c r="J27" s="480">
        <f t="shared" si="12"/>
        <v>0</v>
      </c>
      <c r="K27" s="480">
        <f t="shared" si="12"/>
        <v>1400</v>
      </c>
      <c r="L27" s="480">
        <f>SUM(L25+L26)</f>
        <v>1095</v>
      </c>
      <c r="M27" s="480">
        <f>SUM(M25+M26)</f>
        <v>1086.3000000000002</v>
      </c>
      <c r="N27" s="480">
        <f aca="true" t="shared" si="13" ref="N27:S27">SUM(N25,N26)</f>
        <v>0</v>
      </c>
      <c r="O27" s="480">
        <f t="shared" si="13"/>
        <v>0</v>
      </c>
      <c r="P27" s="505">
        <f t="shared" si="13"/>
        <v>0</v>
      </c>
      <c r="Q27" s="387">
        <f t="shared" si="13"/>
        <v>1400</v>
      </c>
      <c r="R27" s="385">
        <f t="shared" si="13"/>
        <v>1095</v>
      </c>
      <c r="S27" s="385">
        <f t="shared" si="13"/>
        <v>1086.3000000000002</v>
      </c>
    </row>
    <row r="28" spans="1:19" ht="15.75">
      <c r="A28" s="486" t="s">
        <v>265</v>
      </c>
      <c r="B28" s="474">
        <v>0</v>
      </c>
      <c r="C28" s="474">
        <v>0</v>
      </c>
      <c r="D28" s="474">
        <v>0</v>
      </c>
      <c r="E28" s="474">
        <v>0</v>
      </c>
      <c r="F28" s="474">
        <v>0</v>
      </c>
      <c r="G28" s="474">
        <v>0</v>
      </c>
      <c r="H28" s="474">
        <v>0</v>
      </c>
      <c r="I28" s="474">
        <v>0</v>
      </c>
      <c r="J28" s="474">
        <v>0</v>
      </c>
      <c r="K28" s="474">
        <v>0</v>
      </c>
      <c r="L28" s="474">
        <v>0</v>
      </c>
      <c r="M28" s="474">
        <v>0</v>
      </c>
      <c r="N28" s="474">
        <v>0</v>
      </c>
      <c r="O28" s="474">
        <v>0</v>
      </c>
      <c r="P28" s="474">
        <v>0</v>
      </c>
      <c r="Q28" s="383">
        <f aca="true" t="shared" si="14" ref="Q28:S31">SUM(B28,E28,H28,K28,N28)</f>
        <v>0</v>
      </c>
      <c r="R28" s="382">
        <f t="shared" si="14"/>
        <v>0</v>
      </c>
      <c r="S28" s="382">
        <f t="shared" si="14"/>
        <v>0</v>
      </c>
    </row>
    <row r="29" spans="1:19" ht="15.75">
      <c r="A29" s="388" t="s">
        <v>19</v>
      </c>
      <c r="B29" s="474">
        <v>0</v>
      </c>
      <c r="C29" s="474">
        <v>0</v>
      </c>
      <c r="D29" s="474">
        <v>0</v>
      </c>
      <c r="E29" s="474">
        <v>0</v>
      </c>
      <c r="F29" s="474">
        <v>0</v>
      </c>
      <c r="G29" s="474">
        <v>0</v>
      </c>
      <c r="H29" s="474">
        <v>0</v>
      </c>
      <c r="I29" s="474">
        <v>0</v>
      </c>
      <c r="J29" s="474">
        <v>0</v>
      </c>
      <c r="K29" s="474">
        <v>10</v>
      </c>
      <c r="L29" s="474">
        <v>9</v>
      </c>
      <c r="M29" s="474">
        <v>8.9</v>
      </c>
      <c r="N29" s="474">
        <v>0</v>
      </c>
      <c r="O29" s="474">
        <v>0</v>
      </c>
      <c r="P29" s="474">
        <v>0</v>
      </c>
      <c r="Q29" s="383">
        <f t="shared" si="14"/>
        <v>10</v>
      </c>
      <c r="R29" s="382">
        <f t="shared" si="14"/>
        <v>9</v>
      </c>
      <c r="S29" s="382">
        <f t="shared" si="14"/>
        <v>8.9</v>
      </c>
    </row>
    <row r="30" spans="1:19" ht="15.75">
      <c r="A30" s="388" t="s">
        <v>108</v>
      </c>
      <c r="B30" s="474">
        <v>0</v>
      </c>
      <c r="C30" s="474">
        <v>0</v>
      </c>
      <c r="D30" s="474">
        <v>0</v>
      </c>
      <c r="E30" s="474">
        <v>0</v>
      </c>
      <c r="F30" s="474">
        <v>0</v>
      </c>
      <c r="G30" s="474">
        <v>0</v>
      </c>
      <c r="H30" s="474">
        <v>0</v>
      </c>
      <c r="I30" s="474">
        <v>0</v>
      </c>
      <c r="J30" s="474">
        <v>0</v>
      </c>
      <c r="K30" s="474">
        <v>690</v>
      </c>
      <c r="L30" s="474">
        <v>780.4</v>
      </c>
      <c r="M30" s="474">
        <v>775.2</v>
      </c>
      <c r="N30" s="474">
        <v>0</v>
      </c>
      <c r="O30" s="474">
        <v>0</v>
      </c>
      <c r="P30" s="474">
        <v>0</v>
      </c>
      <c r="Q30" s="383">
        <f t="shared" si="14"/>
        <v>690</v>
      </c>
      <c r="R30" s="382">
        <f t="shared" si="14"/>
        <v>780.4</v>
      </c>
      <c r="S30" s="382">
        <f t="shared" si="14"/>
        <v>775.2</v>
      </c>
    </row>
    <row r="31" spans="1:19" ht="15.75">
      <c r="A31" s="388" t="s">
        <v>33</v>
      </c>
      <c r="B31" s="475">
        <v>2000</v>
      </c>
      <c r="C31" s="475">
        <v>2831.2</v>
      </c>
      <c r="D31" s="475">
        <v>2831.2</v>
      </c>
      <c r="E31" s="475">
        <v>20</v>
      </c>
      <c r="F31" s="475">
        <v>0</v>
      </c>
      <c r="G31" s="475">
        <v>0</v>
      </c>
      <c r="H31" s="475">
        <v>1500</v>
      </c>
      <c r="I31" s="475">
        <v>1390.5</v>
      </c>
      <c r="J31" s="475">
        <v>1390.4</v>
      </c>
      <c r="K31" s="475">
        <v>31330</v>
      </c>
      <c r="L31" s="475">
        <v>40741.3</v>
      </c>
      <c r="M31" s="475">
        <v>40661.8</v>
      </c>
      <c r="N31" s="475">
        <v>13980</v>
      </c>
      <c r="O31" s="475">
        <v>18354.1</v>
      </c>
      <c r="P31" s="475">
        <v>18354.1</v>
      </c>
      <c r="Q31" s="383">
        <f t="shared" si="14"/>
        <v>48830</v>
      </c>
      <c r="R31" s="382">
        <f t="shared" si="14"/>
        <v>63317.1</v>
      </c>
      <c r="S31" s="382">
        <f t="shared" si="14"/>
        <v>63237.5</v>
      </c>
    </row>
    <row r="32" spans="1:19" ht="15.75">
      <c r="A32" s="384">
        <v>516</v>
      </c>
      <c r="B32" s="507">
        <f>SUM(B29,B30,B31,B28)</f>
        <v>2000</v>
      </c>
      <c r="C32" s="507">
        <f aca="true" t="shared" si="15" ref="C32:O32">SUM(C29,C30,C31,C28)</f>
        <v>2831.2</v>
      </c>
      <c r="D32" s="507">
        <f t="shared" si="15"/>
        <v>2831.2</v>
      </c>
      <c r="E32" s="507">
        <f t="shared" si="15"/>
        <v>20</v>
      </c>
      <c r="F32" s="507">
        <f t="shared" si="15"/>
        <v>0</v>
      </c>
      <c r="G32" s="507">
        <f t="shared" si="15"/>
        <v>0</v>
      </c>
      <c r="H32" s="507">
        <f t="shared" si="15"/>
        <v>1500</v>
      </c>
      <c r="I32" s="507">
        <f t="shared" si="15"/>
        <v>1390.5</v>
      </c>
      <c r="J32" s="507">
        <f>SUM(J29,J30,J31,J28)</f>
        <v>1390.4</v>
      </c>
      <c r="K32" s="507">
        <f t="shared" si="15"/>
        <v>32030</v>
      </c>
      <c r="L32" s="507">
        <f>SUM(L29,L30,L31,L28)</f>
        <v>41530.700000000004</v>
      </c>
      <c r="M32" s="507">
        <f t="shared" si="15"/>
        <v>41445.9</v>
      </c>
      <c r="N32" s="507">
        <f t="shared" si="15"/>
        <v>13980</v>
      </c>
      <c r="O32" s="507">
        <f t="shared" si="15"/>
        <v>18354.1</v>
      </c>
      <c r="P32" s="508">
        <f>SUM(P29,P30,P31,P28)</f>
        <v>18354.1</v>
      </c>
      <c r="Q32" s="509">
        <f>SUM(Q29,Q30,Q31,Q28)</f>
        <v>49530</v>
      </c>
      <c r="R32" s="509">
        <f>SUM(R29,R30,R31,R28)</f>
        <v>64106.5</v>
      </c>
      <c r="S32" s="509">
        <f>SUM(S29,S30,S31,S28)</f>
        <v>64021.6</v>
      </c>
    </row>
    <row r="33" spans="1:19" ht="15.75">
      <c r="A33" s="380" t="s">
        <v>182</v>
      </c>
      <c r="B33" s="475">
        <v>0</v>
      </c>
      <c r="C33" s="475">
        <v>0</v>
      </c>
      <c r="D33" s="475">
        <v>0</v>
      </c>
      <c r="E33" s="475">
        <v>0</v>
      </c>
      <c r="F33" s="475">
        <v>0</v>
      </c>
      <c r="G33" s="475">
        <v>0</v>
      </c>
      <c r="H33" s="475">
        <v>0</v>
      </c>
      <c r="I33" s="475">
        <v>0</v>
      </c>
      <c r="J33" s="475">
        <v>0</v>
      </c>
      <c r="K33" s="475">
        <v>9000</v>
      </c>
      <c r="L33" s="475">
        <v>4990</v>
      </c>
      <c r="M33" s="475">
        <v>4719.6</v>
      </c>
      <c r="N33" s="475">
        <v>0</v>
      </c>
      <c r="O33" s="504">
        <v>0</v>
      </c>
      <c r="P33" s="476">
        <v>0</v>
      </c>
      <c r="Q33" s="383">
        <f>SUM(B33,E33,H33,K33,N33)</f>
        <v>9000</v>
      </c>
      <c r="R33" s="382">
        <f>SUM(C33,F33,I33,L33,O33)</f>
        <v>4990</v>
      </c>
      <c r="S33" s="382">
        <f>SUM(D33,G33,J33,M33,P33)</f>
        <v>4719.6</v>
      </c>
    </row>
    <row r="34" spans="1:19" ht="15.75">
      <c r="A34" s="384">
        <v>517</v>
      </c>
      <c r="B34" s="478">
        <f aca="true" t="shared" si="16" ref="B34:O34">SUM(B33)</f>
        <v>0</v>
      </c>
      <c r="C34" s="478">
        <f t="shared" si="16"/>
        <v>0</v>
      </c>
      <c r="D34" s="478">
        <f t="shared" si="16"/>
        <v>0</v>
      </c>
      <c r="E34" s="478">
        <f t="shared" si="16"/>
        <v>0</v>
      </c>
      <c r="F34" s="478">
        <f t="shared" si="16"/>
        <v>0</v>
      </c>
      <c r="G34" s="478">
        <f t="shared" si="16"/>
        <v>0</v>
      </c>
      <c r="H34" s="478">
        <f t="shared" si="16"/>
        <v>0</v>
      </c>
      <c r="I34" s="478">
        <f t="shared" si="16"/>
        <v>0</v>
      </c>
      <c r="J34" s="478">
        <f>SUM(J33)</f>
        <v>0</v>
      </c>
      <c r="K34" s="478">
        <f t="shared" si="16"/>
        <v>9000</v>
      </c>
      <c r="L34" s="478">
        <f t="shared" si="16"/>
        <v>4990</v>
      </c>
      <c r="M34" s="480">
        <f t="shared" si="16"/>
        <v>4719.6</v>
      </c>
      <c r="N34" s="478">
        <f t="shared" si="16"/>
        <v>0</v>
      </c>
      <c r="O34" s="478">
        <f t="shared" si="16"/>
        <v>0</v>
      </c>
      <c r="P34" s="479">
        <f>SUM(P33)</f>
        <v>0</v>
      </c>
      <c r="Q34" s="387">
        <f>SUM(Q33)</f>
        <v>9000</v>
      </c>
      <c r="R34" s="385">
        <f>SUM(R33)</f>
        <v>4990</v>
      </c>
      <c r="S34" s="385">
        <f>SUM(S33)</f>
        <v>4719.6</v>
      </c>
    </row>
    <row r="35" spans="1:19" ht="15.75">
      <c r="A35" s="486" t="s">
        <v>364</v>
      </c>
      <c r="B35" s="474">
        <v>0</v>
      </c>
      <c r="C35" s="474">
        <v>0</v>
      </c>
      <c r="D35" s="474">
        <v>0</v>
      </c>
      <c r="E35" s="474">
        <v>0</v>
      </c>
      <c r="F35" s="474">
        <v>0</v>
      </c>
      <c r="G35" s="474">
        <v>0</v>
      </c>
      <c r="H35" s="474">
        <v>0</v>
      </c>
      <c r="I35" s="474">
        <v>0</v>
      </c>
      <c r="J35" s="474">
        <v>0</v>
      </c>
      <c r="K35" s="474">
        <v>0</v>
      </c>
      <c r="L35" s="474">
        <v>30</v>
      </c>
      <c r="M35" s="474">
        <v>30</v>
      </c>
      <c r="N35" s="504">
        <v>0</v>
      </c>
      <c r="O35" s="504">
        <v>0</v>
      </c>
      <c r="P35" s="506">
        <v>0</v>
      </c>
      <c r="Q35" s="383">
        <f>SUM(B35,E35,H35,K35,N35)</f>
        <v>0</v>
      </c>
      <c r="R35" s="382">
        <f>SUM(C35,F35,I35,L35,O35)</f>
        <v>30</v>
      </c>
      <c r="S35" s="382">
        <f>SUM(D35,G35,J35,M35,P35)</f>
        <v>30</v>
      </c>
    </row>
    <row r="36" spans="1:19" ht="15.75">
      <c r="A36" s="384">
        <v>522</v>
      </c>
      <c r="B36" s="511">
        <f>SUM(B35)</f>
        <v>0</v>
      </c>
      <c r="C36" s="511">
        <f aca="true" t="shared" si="17" ref="C36:Q36">SUM(C35)</f>
        <v>0</v>
      </c>
      <c r="D36" s="511">
        <f t="shared" si="17"/>
        <v>0</v>
      </c>
      <c r="E36" s="511">
        <f t="shared" si="17"/>
        <v>0</v>
      </c>
      <c r="F36" s="511">
        <f t="shared" si="17"/>
        <v>0</v>
      </c>
      <c r="G36" s="511">
        <f t="shared" si="17"/>
        <v>0</v>
      </c>
      <c r="H36" s="511">
        <f t="shared" si="17"/>
        <v>0</v>
      </c>
      <c r="I36" s="511">
        <f t="shared" si="17"/>
        <v>0</v>
      </c>
      <c r="J36" s="511">
        <f t="shared" si="17"/>
        <v>0</v>
      </c>
      <c r="K36" s="511">
        <f t="shared" si="17"/>
        <v>0</v>
      </c>
      <c r="L36" s="511">
        <f t="shared" si="17"/>
        <v>30</v>
      </c>
      <c r="M36" s="511">
        <f t="shared" si="17"/>
        <v>30</v>
      </c>
      <c r="N36" s="511">
        <f t="shared" si="17"/>
        <v>0</v>
      </c>
      <c r="O36" s="511">
        <f t="shared" si="17"/>
        <v>0</v>
      </c>
      <c r="P36" s="558">
        <f t="shared" si="17"/>
        <v>0</v>
      </c>
      <c r="Q36" s="557">
        <f t="shared" si="17"/>
        <v>0</v>
      </c>
      <c r="R36" s="511">
        <f>SUM(R35)</f>
        <v>30</v>
      </c>
      <c r="S36" s="511">
        <f>SUM(S35)</f>
        <v>30</v>
      </c>
    </row>
    <row r="37" spans="1:19" ht="15.75">
      <c r="A37" s="380" t="s">
        <v>365</v>
      </c>
      <c r="B37" s="474">
        <v>0</v>
      </c>
      <c r="C37" s="474">
        <v>0</v>
      </c>
      <c r="D37" s="474">
        <v>0</v>
      </c>
      <c r="E37" s="474">
        <v>0</v>
      </c>
      <c r="F37" s="474">
        <v>0</v>
      </c>
      <c r="G37" s="474">
        <v>0</v>
      </c>
      <c r="H37" s="474">
        <v>0</v>
      </c>
      <c r="I37" s="474">
        <v>0</v>
      </c>
      <c r="J37" s="474">
        <v>0</v>
      </c>
      <c r="K37" s="474">
        <v>670</v>
      </c>
      <c r="L37" s="474">
        <v>0</v>
      </c>
      <c r="M37" s="474">
        <v>0</v>
      </c>
      <c r="N37" s="504">
        <v>0</v>
      </c>
      <c r="O37" s="504">
        <v>0</v>
      </c>
      <c r="P37" s="506">
        <v>0</v>
      </c>
      <c r="Q37" s="383">
        <f aca="true" t="shared" si="18" ref="Q37:S39">SUM(B37,E37,H37,K37,N37)</f>
        <v>670</v>
      </c>
      <c r="R37" s="382">
        <f t="shared" si="18"/>
        <v>0</v>
      </c>
      <c r="S37" s="382">
        <f t="shared" si="18"/>
        <v>0</v>
      </c>
    </row>
    <row r="38" spans="1:19" ht="15.75">
      <c r="A38" s="380" t="s">
        <v>137</v>
      </c>
      <c r="B38" s="474">
        <v>0</v>
      </c>
      <c r="C38" s="474">
        <v>0</v>
      </c>
      <c r="D38" s="474">
        <v>0</v>
      </c>
      <c r="E38" s="474">
        <v>0</v>
      </c>
      <c r="F38" s="474">
        <v>0</v>
      </c>
      <c r="G38" s="474">
        <v>0</v>
      </c>
      <c r="H38" s="474">
        <v>0</v>
      </c>
      <c r="I38" s="474">
        <v>0</v>
      </c>
      <c r="J38" s="474">
        <v>0</v>
      </c>
      <c r="K38" s="475">
        <v>13350</v>
      </c>
      <c r="L38" s="475">
        <v>18105.9</v>
      </c>
      <c r="M38" s="475">
        <v>16925.5</v>
      </c>
      <c r="N38" s="504">
        <v>0</v>
      </c>
      <c r="O38" s="504">
        <v>0</v>
      </c>
      <c r="P38" s="506">
        <v>0</v>
      </c>
      <c r="Q38" s="383">
        <f t="shared" si="18"/>
        <v>13350</v>
      </c>
      <c r="R38" s="382">
        <f t="shared" si="18"/>
        <v>18105.9</v>
      </c>
      <c r="S38" s="382">
        <f t="shared" si="18"/>
        <v>16925.5</v>
      </c>
    </row>
    <row r="39" spans="1:19" ht="15.75">
      <c r="A39" s="388" t="s">
        <v>170</v>
      </c>
      <c r="B39" s="474">
        <v>0</v>
      </c>
      <c r="C39" s="474">
        <v>0</v>
      </c>
      <c r="D39" s="474">
        <v>0</v>
      </c>
      <c r="E39" s="474">
        <v>0</v>
      </c>
      <c r="F39" s="474">
        <v>0</v>
      </c>
      <c r="G39" s="474">
        <v>0</v>
      </c>
      <c r="H39" s="474">
        <v>0</v>
      </c>
      <c r="I39" s="474">
        <v>0</v>
      </c>
      <c r="J39" s="474">
        <v>0</v>
      </c>
      <c r="K39" s="475">
        <v>2000</v>
      </c>
      <c r="L39" s="475">
        <v>131</v>
      </c>
      <c r="M39" s="474">
        <v>130.6</v>
      </c>
      <c r="N39" s="504">
        <v>0</v>
      </c>
      <c r="O39" s="504">
        <v>0</v>
      </c>
      <c r="P39" s="506">
        <v>0</v>
      </c>
      <c r="Q39" s="383">
        <f t="shared" si="18"/>
        <v>2000</v>
      </c>
      <c r="R39" s="382">
        <f t="shared" si="18"/>
        <v>131</v>
      </c>
      <c r="S39" s="382">
        <f t="shared" si="18"/>
        <v>130.6</v>
      </c>
    </row>
    <row r="40" spans="1:19" ht="16.5" thickBot="1">
      <c r="A40" s="510">
        <v>612</v>
      </c>
      <c r="B40" s="511">
        <f aca="true" t="shared" si="19" ref="B40:P40">SUM(B37,B38,B39)</f>
        <v>0</v>
      </c>
      <c r="C40" s="511">
        <f t="shared" si="19"/>
        <v>0</v>
      </c>
      <c r="D40" s="511">
        <f t="shared" si="19"/>
        <v>0</v>
      </c>
      <c r="E40" s="511">
        <f t="shared" si="19"/>
        <v>0</v>
      </c>
      <c r="F40" s="511">
        <f t="shared" si="19"/>
        <v>0</v>
      </c>
      <c r="G40" s="511">
        <f t="shared" si="19"/>
        <v>0</v>
      </c>
      <c r="H40" s="512">
        <f t="shared" si="19"/>
        <v>0</v>
      </c>
      <c r="I40" s="512">
        <f t="shared" si="19"/>
        <v>0</v>
      </c>
      <c r="J40" s="512">
        <f t="shared" si="19"/>
        <v>0</v>
      </c>
      <c r="K40" s="512">
        <f t="shared" si="19"/>
        <v>16020</v>
      </c>
      <c r="L40" s="512">
        <f>SUM(L37,L38,L39)</f>
        <v>18236.9</v>
      </c>
      <c r="M40" s="512">
        <f>SUM(M37,M38,M39)</f>
        <v>17056.1</v>
      </c>
      <c r="N40" s="512">
        <f>SUM(N37,N38,N39)</f>
        <v>0</v>
      </c>
      <c r="O40" s="512">
        <f t="shared" si="19"/>
        <v>0</v>
      </c>
      <c r="P40" s="513">
        <f t="shared" si="19"/>
        <v>0</v>
      </c>
      <c r="Q40" s="394">
        <f>SUM(Q37,Q38,Q39)</f>
        <v>16020</v>
      </c>
      <c r="R40" s="395">
        <f>SUM(R37,R38,R39)</f>
        <v>18236.9</v>
      </c>
      <c r="S40" s="395">
        <f>SUM(S37,S38,S39)</f>
        <v>17056.1</v>
      </c>
    </row>
    <row r="41" spans="1:19" ht="15.75">
      <c r="A41" s="500" t="s">
        <v>17</v>
      </c>
      <c r="B41" s="514">
        <f>SUM(B24,B27,B32,B34,B40,B36)</f>
        <v>2000</v>
      </c>
      <c r="C41" s="514">
        <f aca="true" t="shared" si="20" ref="C41:O41">SUM(C24,C27,C32,C34,C40,C36)</f>
        <v>2831.2</v>
      </c>
      <c r="D41" s="514">
        <f t="shared" si="20"/>
        <v>2831.2</v>
      </c>
      <c r="E41" s="514">
        <f t="shared" si="20"/>
        <v>20</v>
      </c>
      <c r="F41" s="514">
        <f t="shared" si="20"/>
        <v>0</v>
      </c>
      <c r="G41" s="514">
        <f t="shared" si="20"/>
        <v>0</v>
      </c>
      <c r="H41" s="514">
        <f t="shared" si="20"/>
        <v>1500</v>
      </c>
      <c r="I41" s="514">
        <f t="shared" si="20"/>
        <v>1390.5</v>
      </c>
      <c r="J41" s="514">
        <f t="shared" si="20"/>
        <v>1390.4</v>
      </c>
      <c r="K41" s="514">
        <f t="shared" si="20"/>
        <v>62350</v>
      </c>
      <c r="L41" s="514">
        <f>SUM(L24,L27,L32,L34,L40,L36)</f>
        <v>69662.6</v>
      </c>
      <c r="M41" s="514">
        <f t="shared" si="20"/>
        <v>68058</v>
      </c>
      <c r="N41" s="514">
        <f t="shared" si="20"/>
        <v>14080</v>
      </c>
      <c r="O41" s="514">
        <f t="shared" si="20"/>
        <v>18362.899999999998</v>
      </c>
      <c r="P41" s="514">
        <f>SUM(P24,P27,P32,P34,P40,P36)</f>
        <v>18362.899999999998</v>
      </c>
      <c r="Q41" s="559">
        <f>Q24+Q27+Q32+Q34+Q36+Q40</f>
        <v>79950</v>
      </c>
      <c r="R41" s="515">
        <f>R24+R27+R32+R34+R36+R40</f>
        <v>92247.20000000001</v>
      </c>
      <c r="S41" s="514">
        <f>S24+S27+S32+S34+S36+S40</f>
        <v>90642.5</v>
      </c>
    </row>
  </sheetData>
  <sheetProtection/>
  <mergeCells count="22">
    <mergeCell ref="A19:A21"/>
    <mergeCell ref="B19:D19"/>
    <mergeCell ref="E19:G19"/>
    <mergeCell ref="H19:J19"/>
    <mergeCell ref="B20:D20"/>
    <mergeCell ref="E20:G20"/>
    <mergeCell ref="H20:J20"/>
    <mergeCell ref="A2:A4"/>
    <mergeCell ref="B2:D2"/>
    <mergeCell ref="E2:G2"/>
    <mergeCell ref="H2:J2"/>
    <mergeCell ref="B3:D3"/>
    <mergeCell ref="E3:G3"/>
    <mergeCell ref="H3:J3"/>
    <mergeCell ref="Q19:S20"/>
    <mergeCell ref="N20:P20"/>
    <mergeCell ref="B1:N1"/>
    <mergeCell ref="O1:P1"/>
    <mergeCell ref="K2:M3"/>
    <mergeCell ref="K19:M19"/>
    <mergeCell ref="K20:M20"/>
    <mergeCell ref="N19:P19"/>
  </mergeCells>
  <printOptions/>
  <pageMargins left="0.3937007874015748" right="0.4724409448818898" top="0.984251968503937" bottom="0.15748031496062992" header="0.15748031496062992" footer="0.15748031496062992"/>
  <pageSetup horizontalDpi="600" verticalDpi="600" orientation="landscape" paperSize="9" scale="67" r:id="rId1"/>
  <headerFooter alignWithMargins="0">
    <oddFooter>&amp;LRozbor za rok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85" zoomScaleSheetLayoutView="85" zoomScalePageLayoutView="0" workbookViewId="0" topLeftCell="A1">
      <selection activeCell="I1" sqref="I1:J1"/>
    </sheetView>
  </sheetViews>
  <sheetFormatPr defaultColWidth="9.00390625" defaultRowHeight="12.75"/>
  <cols>
    <col min="1" max="1" width="35.875" style="26" customWidth="1"/>
    <col min="2" max="7" width="10.00390625" style="26" customWidth="1"/>
    <col min="8" max="9" width="9.00390625" style="26" bestFit="1" customWidth="1"/>
    <col min="10" max="13" width="6.75390625" style="26" customWidth="1"/>
    <col min="14" max="16384" width="9.125" style="26" customWidth="1"/>
  </cols>
  <sheetData>
    <row r="1" spans="1:13" ht="42" customHeight="1">
      <c r="A1" s="859" t="s">
        <v>311</v>
      </c>
      <c r="B1" s="859"/>
      <c r="C1" s="859"/>
      <c r="D1" s="859"/>
      <c r="E1" s="859"/>
      <c r="F1" s="859"/>
      <c r="G1" s="33"/>
      <c r="H1" s="38"/>
      <c r="I1" s="933" t="s">
        <v>302</v>
      </c>
      <c r="J1" s="934"/>
      <c r="K1" s="28"/>
      <c r="L1" s="919"/>
      <c r="M1" s="919"/>
    </row>
    <row r="2" spans="1:13" ht="22.5" customHeight="1">
      <c r="A2" s="920" t="s">
        <v>454</v>
      </c>
      <c r="B2" s="923" t="s">
        <v>111</v>
      </c>
      <c r="C2" s="924"/>
      <c r="D2" s="924"/>
      <c r="E2" s="923" t="s">
        <v>366</v>
      </c>
      <c r="F2" s="924"/>
      <c r="G2" s="924"/>
      <c r="H2" s="927" t="s">
        <v>112</v>
      </c>
      <c r="I2" s="928"/>
      <c r="J2" s="929"/>
      <c r="K2" s="28"/>
      <c r="L2" s="53"/>
      <c r="M2" s="53"/>
    </row>
    <row r="3" spans="1:13" ht="22.5" customHeight="1">
      <c r="A3" s="921"/>
      <c r="B3" s="925" t="s">
        <v>20</v>
      </c>
      <c r="C3" s="926"/>
      <c r="D3" s="926"/>
      <c r="E3" s="925" t="s">
        <v>20</v>
      </c>
      <c r="F3" s="926"/>
      <c r="G3" s="926"/>
      <c r="H3" s="930"/>
      <c r="I3" s="931"/>
      <c r="J3" s="932"/>
      <c r="K3" s="28"/>
      <c r="L3" s="28"/>
      <c r="M3" s="28"/>
    </row>
    <row r="4" spans="1:13" ht="22.5" customHeight="1">
      <c r="A4" s="922"/>
      <c r="B4" s="98" t="s">
        <v>5</v>
      </c>
      <c r="C4" s="98" t="s">
        <v>6</v>
      </c>
      <c r="D4" s="98" t="s">
        <v>0</v>
      </c>
      <c r="E4" s="98" t="s">
        <v>5</v>
      </c>
      <c r="F4" s="98" t="s">
        <v>6</v>
      </c>
      <c r="G4" s="98" t="s">
        <v>0</v>
      </c>
      <c r="H4" s="268" t="s">
        <v>5</v>
      </c>
      <c r="I4" s="98" t="s">
        <v>6</v>
      </c>
      <c r="J4" s="99" t="s">
        <v>0</v>
      </c>
      <c r="K4" s="28"/>
      <c r="L4" s="28"/>
      <c r="M4" s="28"/>
    </row>
    <row r="5" spans="1:13" ht="22.5" customHeight="1">
      <c r="A5" s="100" t="s">
        <v>33</v>
      </c>
      <c r="B5" s="416">
        <v>1500</v>
      </c>
      <c r="C5" s="416">
        <v>676.4</v>
      </c>
      <c r="D5" s="417">
        <v>512.3</v>
      </c>
      <c r="E5" s="416">
        <v>0</v>
      </c>
      <c r="F5" s="416">
        <v>0</v>
      </c>
      <c r="G5" s="417">
        <v>0</v>
      </c>
      <c r="H5" s="269">
        <f>SUM(B5+E5)</f>
        <v>1500</v>
      </c>
      <c r="I5" s="101">
        <f>SUM(C5+F5)</f>
        <v>676.4</v>
      </c>
      <c r="J5" s="101">
        <f>SUM(D5+G5)</f>
        <v>512.3</v>
      </c>
      <c r="K5" s="52"/>
      <c r="L5" s="28"/>
      <c r="M5" s="28"/>
    </row>
    <row r="6" spans="1:13" ht="22.5" customHeight="1">
      <c r="A6" s="102">
        <v>516</v>
      </c>
      <c r="B6" s="566">
        <f aca="true" t="shared" si="0" ref="B6:J6">SUM(B5)</f>
        <v>1500</v>
      </c>
      <c r="C6" s="418">
        <f t="shared" si="0"/>
        <v>676.4</v>
      </c>
      <c r="D6" s="419">
        <f t="shared" si="0"/>
        <v>512.3</v>
      </c>
      <c r="E6" s="418">
        <f>SUM(E5)</f>
        <v>0</v>
      </c>
      <c r="F6" s="418">
        <f>SUM(F5)</f>
        <v>0</v>
      </c>
      <c r="G6" s="419">
        <f>SUM(G5)</f>
        <v>0</v>
      </c>
      <c r="H6" s="270">
        <f t="shared" si="0"/>
        <v>1500</v>
      </c>
      <c r="I6" s="104">
        <f>SUM(I5)</f>
        <v>676.4</v>
      </c>
      <c r="J6" s="104">
        <f t="shared" si="0"/>
        <v>512.3</v>
      </c>
      <c r="K6" s="53"/>
      <c r="L6" s="28"/>
      <c r="M6" s="28"/>
    </row>
    <row r="7" spans="1:13" ht="22.5" customHeight="1">
      <c r="A7" s="106" t="s">
        <v>34</v>
      </c>
      <c r="B7" s="561">
        <v>10000</v>
      </c>
      <c r="C7" s="416">
        <v>0</v>
      </c>
      <c r="D7" s="417">
        <v>0</v>
      </c>
      <c r="E7" s="416">
        <v>0</v>
      </c>
      <c r="F7" s="416">
        <v>0</v>
      </c>
      <c r="G7" s="417">
        <v>0</v>
      </c>
      <c r="H7" s="269">
        <f>B7</f>
        <v>10000</v>
      </c>
      <c r="I7" s="101">
        <f>C7</f>
        <v>0</v>
      </c>
      <c r="J7" s="101">
        <f>D7</f>
        <v>0</v>
      </c>
      <c r="K7" s="28"/>
      <c r="L7" s="28"/>
      <c r="M7" s="28"/>
    </row>
    <row r="8" spans="1:13" ht="22.5" customHeight="1">
      <c r="A8" s="313">
        <v>517</v>
      </c>
      <c r="B8" s="567">
        <f aca="true" t="shared" si="1" ref="B8:J8">B7</f>
        <v>10000</v>
      </c>
      <c r="C8" s="420">
        <f t="shared" si="1"/>
        <v>0</v>
      </c>
      <c r="D8" s="421">
        <f t="shared" si="1"/>
        <v>0</v>
      </c>
      <c r="E8" s="420">
        <f>E7</f>
        <v>0</v>
      </c>
      <c r="F8" s="420">
        <f>F7</f>
        <v>0</v>
      </c>
      <c r="G8" s="421">
        <f>G7</f>
        <v>0</v>
      </c>
      <c r="H8" s="311">
        <f t="shared" si="1"/>
        <v>10000</v>
      </c>
      <c r="I8" s="312">
        <f t="shared" si="1"/>
        <v>0</v>
      </c>
      <c r="J8" s="312">
        <f t="shared" si="1"/>
        <v>0</v>
      </c>
      <c r="K8" s="28"/>
      <c r="L8" s="28"/>
      <c r="M8" s="28"/>
    </row>
    <row r="9" spans="1:13" ht="22.5" customHeight="1">
      <c r="A9" s="560" t="s">
        <v>137</v>
      </c>
      <c r="B9" s="561">
        <v>0</v>
      </c>
      <c r="C9" s="416">
        <v>0</v>
      </c>
      <c r="D9" s="417">
        <v>0</v>
      </c>
      <c r="E9" s="416">
        <v>0</v>
      </c>
      <c r="F9" s="416">
        <v>0</v>
      </c>
      <c r="G9" s="417">
        <v>0</v>
      </c>
      <c r="H9" s="562">
        <f>SUM(B9)</f>
        <v>0</v>
      </c>
      <c r="I9" s="416">
        <f>SUM(C9)</f>
        <v>0</v>
      </c>
      <c r="J9" s="416">
        <f>SUM(D9)</f>
        <v>0</v>
      </c>
      <c r="K9" s="30"/>
      <c r="L9" s="30"/>
      <c r="M9" s="30"/>
    </row>
    <row r="10" spans="1:13" ht="22.5" customHeight="1" thickBot="1">
      <c r="A10" s="563">
        <v>612</v>
      </c>
      <c r="B10" s="564">
        <f aca="true" t="shared" si="2" ref="B10:J10">SUM(B9)</f>
        <v>0</v>
      </c>
      <c r="C10" s="422">
        <f t="shared" si="2"/>
        <v>0</v>
      </c>
      <c r="D10" s="423">
        <f t="shared" si="2"/>
        <v>0</v>
      </c>
      <c r="E10" s="422">
        <f t="shared" si="2"/>
        <v>0</v>
      </c>
      <c r="F10" s="422">
        <f t="shared" si="2"/>
        <v>0</v>
      </c>
      <c r="G10" s="423">
        <f t="shared" si="2"/>
        <v>0</v>
      </c>
      <c r="H10" s="565">
        <f t="shared" si="2"/>
        <v>0</v>
      </c>
      <c r="I10" s="422">
        <f t="shared" si="2"/>
        <v>0</v>
      </c>
      <c r="J10" s="422">
        <f t="shared" si="2"/>
        <v>0</v>
      </c>
      <c r="K10" s="31"/>
      <c r="L10" s="31"/>
      <c r="M10" s="28"/>
    </row>
    <row r="11" spans="1:13" ht="29.25" customHeight="1">
      <c r="A11" s="233" t="s">
        <v>17</v>
      </c>
      <c r="B11" s="195">
        <f aca="true" t="shared" si="3" ref="B11:J11">SUM(B6,B10,B8)</f>
        <v>11500</v>
      </c>
      <c r="C11" s="195">
        <f t="shared" si="3"/>
        <v>676.4</v>
      </c>
      <c r="D11" s="300">
        <f t="shared" si="3"/>
        <v>512.3</v>
      </c>
      <c r="E11" s="195">
        <f t="shared" si="3"/>
        <v>0</v>
      </c>
      <c r="F11" s="195">
        <f t="shared" si="3"/>
        <v>0</v>
      </c>
      <c r="G11" s="300">
        <f t="shared" si="3"/>
        <v>0</v>
      </c>
      <c r="H11" s="301">
        <f t="shared" si="3"/>
        <v>11500</v>
      </c>
      <c r="I11" s="195">
        <f t="shared" si="3"/>
        <v>676.4</v>
      </c>
      <c r="J11" s="195">
        <f t="shared" si="3"/>
        <v>512.3</v>
      </c>
      <c r="K11" s="30"/>
      <c r="L11" s="30"/>
      <c r="M11" s="30"/>
    </row>
    <row r="12" spans="1:13" ht="29.25" customHeight="1">
      <c r="A12" s="109"/>
      <c r="B12" s="110"/>
      <c r="C12" s="110"/>
      <c r="D12" s="110"/>
      <c r="E12" s="110"/>
      <c r="F12" s="110"/>
      <c r="G12" s="110"/>
      <c r="H12" s="110"/>
      <c r="I12" s="110"/>
      <c r="J12" s="111"/>
      <c r="K12" s="32"/>
      <c r="L12" s="32"/>
      <c r="M12" s="32"/>
    </row>
    <row r="13" spans="1:7" ht="14.25">
      <c r="A13" s="116"/>
      <c r="B13" s="116"/>
      <c r="C13" s="116"/>
      <c r="D13" s="116"/>
      <c r="E13" s="116"/>
      <c r="F13" s="116"/>
      <c r="G13" s="116"/>
    </row>
  </sheetData>
  <sheetProtection/>
  <mergeCells count="9">
    <mergeCell ref="L1:M1"/>
    <mergeCell ref="A2:A4"/>
    <mergeCell ref="B2:D2"/>
    <mergeCell ref="B3:D3"/>
    <mergeCell ref="E2:G2"/>
    <mergeCell ref="H2:J3"/>
    <mergeCell ref="E3:G3"/>
    <mergeCell ref="A1:F1"/>
    <mergeCell ref="I1:J1"/>
  </mergeCells>
  <printOptions horizontalCentered="1"/>
  <pageMargins left="0.3937007874015748" right="0.4724409448818898" top="0.984251968503937" bottom="0.1968503937007874" header="0.31496062992125984" footer="0.31496062992125984"/>
  <pageSetup horizontalDpi="300" verticalDpi="300" orientation="portrait" paperSize="9" scale="79" r:id="rId1"/>
  <headerFooter alignWithMargins="0">
    <oddFooter>&amp;L&amp;"Times New Roman CE,Obyčejné"&amp;8Rozbor za r.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9" sqref="K29"/>
    </sheetView>
  </sheetViews>
  <sheetFormatPr defaultColWidth="9.00390625" defaultRowHeight="12.75"/>
  <cols>
    <col min="1" max="1" width="33.375" style="1" customWidth="1"/>
    <col min="2" max="7" width="8.00390625" style="1" customWidth="1"/>
    <col min="8" max="12" width="7.375" style="1" customWidth="1"/>
    <col min="13" max="13" width="6.125" style="1" customWidth="1"/>
    <col min="14" max="14" width="7.375" style="1" customWidth="1"/>
    <col min="15" max="15" width="8.00390625" style="1" customWidth="1"/>
    <col min="16" max="16" width="7.875" style="1" customWidth="1"/>
    <col min="17" max="22" width="7.375" style="1" customWidth="1"/>
    <col min="23" max="16384" width="9.125" style="1" customWidth="1"/>
  </cols>
  <sheetData>
    <row r="1" spans="1:25" ht="43.5" customHeight="1">
      <c r="A1" s="935" t="s">
        <v>312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936"/>
      <c r="X1" s="936"/>
      <c r="Y1" s="443" t="s">
        <v>303</v>
      </c>
    </row>
    <row r="2" spans="1:25" s="62" customFormat="1" ht="21.75" customHeight="1">
      <c r="A2" s="870" t="s">
        <v>232</v>
      </c>
      <c r="B2" s="857" t="s">
        <v>22</v>
      </c>
      <c r="C2" s="869"/>
      <c r="D2" s="944"/>
      <c r="E2" s="857" t="s">
        <v>23</v>
      </c>
      <c r="F2" s="869"/>
      <c r="G2" s="944"/>
      <c r="H2" s="857" t="s">
        <v>217</v>
      </c>
      <c r="I2" s="869"/>
      <c r="J2" s="944"/>
      <c r="K2" s="857" t="s">
        <v>209</v>
      </c>
      <c r="L2" s="869"/>
      <c r="M2" s="944"/>
      <c r="N2" s="857" t="s">
        <v>171</v>
      </c>
      <c r="O2" s="869"/>
      <c r="P2" s="944"/>
      <c r="Q2" s="857" t="s">
        <v>148</v>
      </c>
      <c r="R2" s="869"/>
      <c r="S2" s="869"/>
      <c r="T2" s="857" t="s">
        <v>362</v>
      </c>
      <c r="U2" s="869"/>
      <c r="V2" s="869"/>
      <c r="W2" s="863" t="s">
        <v>24</v>
      </c>
      <c r="X2" s="945"/>
      <c r="Y2" s="946"/>
    </row>
    <row r="3" spans="1:25" s="62" customFormat="1" ht="30" customHeight="1">
      <c r="A3" s="940"/>
      <c r="B3" s="861" t="s">
        <v>25</v>
      </c>
      <c r="C3" s="942"/>
      <c r="D3" s="943"/>
      <c r="E3" s="861" t="s">
        <v>26</v>
      </c>
      <c r="F3" s="942"/>
      <c r="G3" s="943"/>
      <c r="H3" s="937" t="s">
        <v>218</v>
      </c>
      <c r="I3" s="938"/>
      <c r="J3" s="939"/>
      <c r="K3" s="861" t="s">
        <v>210</v>
      </c>
      <c r="L3" s="942"/>
      <c r="M3" s="943"/>
      <c r="N3" s="937" t="s">
        <v>261</v>
      </c>
      <c r="O3" s="938"/>
      <c r="P3" s="939"/>
      <c r="Q3" s="937" t="s">
        <v>149</v>
      </c>
      <c r="R3" s="938"/>
      <c r="S3" s="938"/>
      <c r="T3" s="937" t="s">
        <v>363</v>
      </c>
      <c r="U3" s="938"/>
      <c r="V3" s="950"/>
      <c r="W3" s="947"/>
      <c r="X3" s="948"/>
      <c r="Y3" s="949"/>
    </row>
    <row r="4" spans="1:25" s="62" customFormat="1" ht="21" customHeight="1">
      <c r="A4" s="941"/>
      <c r="B4" s="119" t="s">
        <v>5</v>
      </c>
      <c r="C4" s="64" t="s">
        <v>6</v>
      </c>
      <c r="D4" s="119" t="s">
        <v>0</v>
      </c>
      <c r="E4" s="119" t="s">
        <v>5</v>
      </c>
      <c r="F4" s="64" t="s">
        <v>6</v>
      </c>
      <c r="G4" s="119" t="s">
        <v>0</v>
      </c>
      <c r="H4" s="119" t="s">
        <v>5</v>
      </c>
      <c r="I4" s="64" t="s">
        <v>6</v>
      </c>
      <c r="J4" s="119" t="s">
        <v>0</v>
      </c>
      <c r="K4" s="119" t="s">
        <v>5</v>
      </c>
      <c r="L4" s="119" t="s">
        <v>6</v>
      </c>
      <c r="M4" s="119" t="s">
        <v>0</v>
      </c>
      <c r="N4" s="119" t="s">
        <v>5</v>
      </c>
      <c r="O4" s="119" t="s">
        <v>6</v>
      </c>
      <c r="P4" s="119" t="s">
        <v>0</v>
      </c>
      <c r="Q4" s="119" t="s">
        <v>5</v>
      </c>
      <c r="R4" s="64" t="s">
        <v>6</v>
      </c>
      <c r="S4" s="63" t="s">
        <v>0</v>
      </c>
      <c r="T4" s="119" t="s">
        <v>5</v>
      </c>
      <c r="U4" s="64" t="s">
        <v>6</v>
      </c>
      <c r="V4" s="63" t="s">
        <v>0</v>
      </c>
      <c r="W4" s="528" t="s">
        <v>27</v>
      </c>
      <c r="X4" s="64" t="s">
        <v>6</v>
      </c>
      <c r="Y4" s="64" t="s">
        <v>0</v>
      </c>
    </row>
    <row r="5" spans="1:25" s="62" customFormat="1" ht="22.5" customHeight="1">
      <c r="A5" s="120" t="s">
        <v>28</v>
      </c>
      <c r="B5" s="68">
        <v>0</v>
      </c>
      <c r="C5" s="68">
        <v>0</v>
      </c>
      <c r="D5" s="68">
        <v>0</v>
      </c>
      <c r="E5" s="68">
        <v>1260</v>
      </c>
      <c r="F5" s="68">
        <v>1643</v>
      </c>
      <c r="G5" s="68">
        <v>1635.1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121">
        <v>0</v>
      </c>
      <c r="R5" s="121">
        <v>0</v>
      </c>
      <c r="S5" s="126">
        <v>0</v>
      </c>
      <c r="T5" s="121">
        <v>0</v>
      </c>
      <c r="U5" s="121">
        <v>0</v>
      </c>
      <c r="V5" s="126">
        <v>0</v>
      </c>
      <c r="W5" s="257">
        <f>B5+E5+H5+K5+N5+Q5+T5</f>
        <v>1260</v>
      </c>
      <c r="X5" s="68">
        <f>C5+F5+I5+L5+O5+R5+U5</f>
        <v>1643</v>
      </c>
      <c r="Y5" s="68">
        <f>D5+G5+J5+M5+P5+S5+V5</f>
        <v>1635.1</v>
      </c>
    </row>
    <row r="6" spans="1:25" s="62" customFormat="1" ht="22.5" customHeight="1">
      <c r="A6" s="59" t="s">
        <v>29</v>
      </c>
      <c r="B6" s="122">
        <v>10</v>
      </c>
      <c r="C6" s="122">
        <v>10</v>
      </c>
      <c r="D6" s="122">
        <v>0</v>
      </c>
      <c r="E6" s="122">
        <v>150</v>
      </c>
      <c r="F6" s="122">
        <v>46.5</v>
      </c>
      <c r="G6" s="122">
        <v>0</v>
      </c>
      <c r="H6" s="122">
        <v>0</v>
      </c>
      <c r="I6" s="122">
        <v>0</v>
      </c>
      <c r="J6" s="122">
        <v>0</v>
      </c>
      <c r="K6" s="122">
        <v>0</v>
      </c>
      <c r="L6" s="122">
        <v>0</v>
      </c>
      <c r="M6" s="122">
        <v>0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444">
        <v>0</v>
      </c>
      <c r="T6" s="122">
        <v>0</v>
      </c>
      <c r="U6" s="122">
        <v>0</v>
      </c>
      <c r="V6" s="444">
        <v>0</v>
      </c>
      <c r="W6" s="257">
        <f aca="true" t="shared" si="0" ref="W6:W30">B6+E6+H6+K6+N6+Q6+T6</f>
        <v>160</v>
      </c>
      <c r="X6" s="68">
        <f aca="true" t="shared" si="1" ref="X6:X30">C6+F6+I6+L6+O6+R6+U6</f>
        <v>56.5</v>
      </c>
      <c r="Y6" s="68">
        <f aca="true" t="shared" si="2" ref="Y6:Y30">D6+G6+J6+M6+P6+S6+V6</f>
        <v>0</v>
      </c>
    </row>
    <row r="7" spans="1:28" s="62" customFormat="1" ht="22.5" customHeight="1">
      <c r="A7" s="123">
        <v>513</v>
      </c>
      <c r="B7" s="71">
        <f aca="true" t="shared" si="3" ref="B7:G7">SUM(B5,B6)</f>
        <v>10</v>
      </c>
      <c r="C7" s="71">
        <f t="shared" si="3"/>
        <v>10</v>
      </c>
      <c r="D7" s="71">
        <f t="shared" si="3"/>
        <v>0</v>
      </c>
      <c r="E7" s="71">
        <f t="shared" si="3"/>
        <v>1410</v>
      </c>
      <c r="F7" s="71">
        <f t="shared" si="3"/>
        <v>1689.5</v>
      </c>
      <c r="G7" s="71">
        <f t="shared" si="3"/>
        <v>1635.1</v>
      </c>
      <c r="H7" s="71">
        <f aca="true" t="shared" si="4" ref="H7:S7">SUM(H5,H6)</f>
        <v>0</v>
      </c>
      <c r="I7" s="71">
        <f t="shared" si="4"/>
        <v>0</v>
      </c>
      <c r="J7" s="71">
        <f t="shared" si="4"/>
        <v>0</v>
      </c>
      <c r="K7" s="71">
        <f t="shared" si="4"/>
        <v>0</v>
      </c>
      <c r="L7" s="71">
        <f t="shared" si="4"/>
        <v>0</v>
      </c>
      <c r="M7" s="71">
        <f t="shared" si="4"/>
        <v>0</v>
      </c>
      <c r="N7" s="71">
        <f t="shared" si="4"/>
        <v>0</v>
      </c>
      <c r="O7" s="71">
        <f t="shared" si="4"/>
        <v>0</v>
      </c>
      <c r="P7" s="71">
        <f t="shared" si="4"/>
        <v>0</v>
      </c>
      <c r="Q7" s="71">
        <f t="shared" si="4"/>
        <v>0</v>
      </c>
      <c r="R7" s="71">
        <f t="shared" si="4"/>
        <v>0</v>
      </c>
      <c r="S7" s="128">
        <f t="shared" si="4"/>
        <v>0</v>
      </c>
      <c r="T7" s="71">
        <f>SUM(T5,T6)</f>
        <v>0</v>
      </c>
      <c r="U7" s="71">
        <f>SUM(U5,U6)</f>
        <v>0</v>
      </c>
      <c r="V7" s="128">
        <f>SUM(V5,V6)</f>
        <v>0</v>
      </c>
      <c r="W7" s="556">
        <f>SUM(W5:W6)</f>
        <v>1420</v>
      </c>
      <c r="X7" s="76">
        <f>SUM(X5:X6)</f>
        <v>1699.5</v>
      </c>
      <c r="Y7" s="76">
        <f>SUM(Y5:Y6)</f>
        <v>1635.1</v>
      </c>
      <c r="AB7" s="60"/>
    </row>
    <row r="8" spans="1:28" s="62" customFormat="1" ht="22.5" customHeight="1">
      <c r="A8" s="440" t="s">
        <v>19</v>
      </c>
      <c r="B8" s="441">
        <v>0</v>
      </c>
      <c r="C8" s="441">
        <v>0</v>
      </c>
      <c r="D8" s="441">
        <v>0</v>
      </c>
      <c r="E8" s="441">
        <v>0</v>
      </c>
      <c r="F8" s="441">
        <v>0</v>
      </c>
      <c r="G8" s="441">
        <v>0</v>
      </c>
      <c r="H8" s="441">
        <v>0</v>
      </c>
      <c r="I8" s="441">
        <v>0</v>
      </c>
      <c r="J8" s="441">
        <v>0</v>
      </c>
      <c r="K8" s="441">
        <v>0</v>
      </c>
      <c r="L8" s="441">
        <v>0</v>
      </c>
      <c r="M8" s="441">
        <v>0</v>
      </c>
      <c r="N8" s="441">
        <v>0</v>
      </c>
      <c r="O8" s="441">
        <v>0</v>
      </c>
      <c r="P8" s="441">
        <v>0</v>
      </c>
      <c r="Q8" s="441">
        <v>0</v>
      </c>
      <c r="R8" s="441">
        <v>0</v>
      </c>
      <c r="S8" s="445">
        <v>0</v>
      </c>
      <c r="T8" s="441">
        <v>0</v>
      </c>
      <c r="U8" s="441">
        <v>53.6</v>
      </c>
      <c r="V8" s="445">
        <v>53.6</v>
      </c>
      <c r="W8" s="257">
        <f t="shared" si="0"/>
        <v>0</v>
      </c>
      <c r="X8" s="68">
        <f t="shared" si="1"/>
        <v>53.6</v>
      </c>
      <c r="Y8" s="68">
        <f t="shared" si="2"/>
        <v>53.6</v>
      </c>
      <c r="AB8" s="60"/>
    </row>
    <row r="9" spans="1:25" s="62" customFormat="1" ht="22.5" customHeight="1">
      <c r="A9" s="120" t="s">
        <v>31</v>
      </c>
      <c r="B9" s="68">
        <v>0</v>
      </c>
      <c r="C9" s="68">
        <v>0</v>
      </c>
      <c r="D9" s="68">
        <v>0</v>
      </c>
      <c r="E9" s="68">
        <v>100</v>
      </c>
      <c r="F9" s="68">
        <v>100</v>
      </c>
      <c r="G9" s="68">
        <v>72.6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93">
        <v>0</v>
      </c>
      <c r="T9" s="68">
        <v>0</v>
      </c>
      <c r="U9" s="68">
        <v>0</v>
      </c>
      <c r="V9" s="93">
        <v>0</v>
      </c>
      <c r="W9" s="257">
        <f t="shared" si="0"/>
        <v>100</v>
      </c>
      <c r="X9" s="68">
        <f t="shared" si="1"/>
        <v>100</v>
      </c>
      <c r="Y9" s="68">
        <f t="shared" si="2"/>
        <v>72.6</v>
      </c>
    </row>
    <row r="10" spans="1:25" s="62" customFormat="1" ht="22.5" customHeight="1">
      <c r="A10" s="120" t="s">
        <v>32</v>
      </c>
      <c r="B10" s="68">
        <v>40</v>
      </c>
      <c r="C10" s="68">
        <v>88.6</v>
      </c>
      <c r="D10" s="68">
        <v>88.5</v>
      </c>
      <c r="E10" s="68">
        <v>60</v>
      </c>
      <c r="F10" s="68">
        <v>11.4</v>
      </c>
      <c r="G10" s="68">
        <v>10.8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93">
        <v>0</v>
      </c>
      <c r="T10" s="68">
        <v>0</v>
      </c>
      <c r="U10" s="68">
        <v>0</v>
      </c>
      <c r="V10" s="93">
        <v>0</v>
      </c>
      <c r="W10" s="257">
        <f t="shared" si="0"/>
        <v>100</v>
      </c>
      <c r="X10" s="68">
        <f t="shared" si="1"/>
        <v>100</v>
      </c>
      <c r="Y10" s="68">
        <f t="shared" si="2"/>
        <v>99.3</v>
      </c>
    </row>
    <row r="11" spans="1:25" s="62" customFormat="1" ht="22.5" customHeight="1">
      <c r="A11" s="59" t="s">
        <v>33</v>
      </c>
      <c r="B11" s="122">
        <v>315</v>
      </c>
      <c r="C11" s="122">
        <v>33.9</v>
      </c>
      <c r="D11" s="122">
        <v>31.2</v>
      </c>
      <c r="E11" s="122">
        <v>615</v>
      </c>
      <c r="F11" s="122">
        <v>136.1</v>
      </c>
      <c r="G11" s="122">
        <v>136.1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444">
        <v>0</v>
      </c>
      <c r="T11" s="122">
        <v>0</v>
      </c>
      <c r="U11" s="122">
        <v>219.3</v>
      </c>
      <c r="V11" s="444">
        <v>219.2</v>
      </c>
      <c r="W11" s="257">
        <f t="shared" si="0"/>
        <v>930</v>
      </c>
      <c r="X11" s="68">
        <f t="shared" si="1"/>
        <v>389.3</v>
      </c>
      <c r="Y11" s="68">
        <f t="shared" si="2"/>
        <v>386.5</v>
      </c>
    </row>
    <row r="12" spans="1:25" s="62" customFormat="1" ht="22.5" customHeight="1">
      <c r="A12" s="123">
        <v>516</v>
      </c>
      <c r="B12" s="71">
        <f>SUM(B8:B11)</f>
        <v>355</v>
      </c>
      <c r="C12" s="71">
        <f aca="true" t="shared" si="5" ref="C12:V12">SUM(C8:C11)</f>
        <v>122.5</v>
      </c>
      <c r="D12" s="71">
        <f t="shared" si="5"/>
        <v>119.7</v>
      </c>
      <c r="E12" s="71">
        <f t="shared" si="5"/>
        <v>775</v>
      </c>
      <c r="F12" s="71">
        <f t="shared" si="5"/>
        <v>247.5</v>
      </c>
      <c r="G12" s="71">
        <f t="shared" si="5"/>
        <v>219.5</v>
      </c>
      <c r="H12" s="71">
        <f t="shared" si="5"/>
        <v>0</v>
      </c>
      <c r="I12" s="71">
        <f t="shared" si="5"/>
        <v>0</v>
      </c>
      <c r="J12" s="71">
        <f t="shared" si="5"/>
        <v>0</v>
      </c>
      <c r="K12" s="71">
        <f t="shared" si="5"/>
        <v>0</v>
      </c>
      <c r="L12" s="71">
        <f t="shared" si="5"/>
        <v>0</v>
      </c>
      <c r="M12" s="71">
        <f t="shared" si="5"/>
        <v>0</v>
      </c>
      <c r="N12" s="71">
        <f t="shared" si="5"/>
        <v>0</v>
      </c>
      <c r="O12" s="71">
        <f t="shared" si="5"/>
        <v>0</v>
      </c>
      <c r="P12" s="71">
        <f t="shared" si="5"/>
        <v>0</v>
      </c>
      <c r="Q12" s="71">
        <f t="shared" si="5"/>
        <v>0</v>
      </c>
      <c r="R12" s="71">
        <f t="shared" si="5"/>
        <v>0</v>
      </c>
      <c r="S12" s="71">
        <f t="shared" si="5"/>
        <v>0</v>
      </c>
      <c r="T12" s="71">
        <f t="shared" si="5"/>
        <v>0</v>
      </c>
      <c r="U12" s="71">
        <f t="shared" si="5"/>
        <v>272.90000000000003</v>
      </c>
      <c r="V12" s="128">
        <f t="shared" si="5"/>
        <v>272.8</v>
      </c>
      <c r="W12" s="556">
        <f>SUM(W8:W11)</f>
        <v>1130</v>
      </c>
      <c r="X12" s="76">
        <f>SUM(X8:X11)</f>
        <v>642.9</v>
      </c>
      <c r="Y12" s="76">
        <f>SUM(Y8:Y11)</f>
        <v>612</v>
      </c>
    </row>
    <row r="13" spans="1:25" s="62" customFormat="1" ht="22.5" customHeight="1">
      <c r="A13" s="552" t="s">
        <v>34</v>
      </c>
      <c r="B13" s="553">
        <v>180</v>
      </c>
      <c r="C13" s="553">
        <v>78.5</v>
      </c>
      <c r="D13" s="553">
        <v>0</v>
      </c>
      <c r="E13" s="553">
        <v>120</v>
      </c>
      <c r="F13" s="553">
        <v>0</v>
      </c>
      <c r="G13" s="553">
        <v>0</v>
      </c>
      <c r="H13" s="553">
        <v>0</v>
      </c>
      <c r="I13" s="553">
        <v>0</v>
      </c>
      <c r="J13" s="553">
        <v>0</v>
      </c>
      <c r="K13" s="553">
        <v>0</v>
      </c>
      <c r="L13" s="553">
        <v>0</v>
      </c>
      <c r="M13" s="553">
        <v>0</v>
      </c>
      <c r="N13" s="553">
        <v>0</v>
      </c>
      <c r="O13" s="553">
        <v>0</v>
      </c>
      <c r="P13" s="553">
        <v>0</v>
      </c>
      <c r="Q13" s="553">
        <v>0</v>
      </c>
      <c r="R13" s="553">
        <v>0</v>
      </c>
      <c r="S13" s="442">
        <v>0</v>
      </c>
      <c r="T13" s="553">
        <v>0</v>
      </c>
      <c r="U13" s="553">
        <v>0</v>
      </c>
      <c r="V13" s="442">
        <v>0</v>
      </c>
      <c r="W13" s="257">
        <f t="shared" si="0"/>
        <v>300</v>
      </c>
      <c r="X13" s="68">
        <f t="shared" si="1"/>
        <v>78.5</v>
      </c>
      <c r="Y13" s="68">
        <f t="shared" si="2"/>
        <v>0</v>
      </c>
    </row>
    <row r="14" spans="1:25" s="62" customFormat="1" ht="22.5" customHeight="1">
      <c r="A14" s="127" t="s">
        <v>35</v>
      </c>
      <c r="B14" s="121">
        <v>0</v>
      </c>
      <c r="C14" s="121">
        <v>0</v>
      </c>
      <c r="D14" s="121">
        <v>0</v>
      </c>
      <c r="E14" s="121">
        <v>50</v>
      </c>
      <c r="F14" s="121">
        <v>457</v>
      </c>
      <c r="G14" s="121">
        <v>456.9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6">
        <v>0</v>
      </c>
      <c r="T14" s="121">
        <v>0</v>
      </c>
      <c r="U14" s="121">
        <v>0</v>
      </c>
      <c r="V14" s="126">
        <v>0</v>
      </c>
      <c r="W14" s="257">
        <f t="shared" si="0"/>
        <v>50</v>
      </c>
      <c r="X14" s="68">
        <f t="shared" si="1"/>
        <v>457</v>
      </c>
      <c r="Y14" s="68">
        <f t="shared" si="2"/>
        <v>456.9</v>
      </c>
    </row>
    <row r="15" spans="1:25" s="62" customFormat="1" ht="22.5" customHeight="1">
      <c r="A15" s="120" t="s">
        <v>36</v>
      </c>
      <c r="B15" s="68">
        <v>15</v>
      </c>
      <c r="C15" s="68">
        <v>15</v>
      </c>
      <c r="D15" s="68">
        <v>10</v>
      </c>
      <c r="E15" s="68">
        <v>25</v>
      </c>
      <c r="F15" s="68">
        <v>25</v>
      </c>
      <c r="G15" s="68">
        <v>10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93">
        <v>0</v>
      </c>
      <c r="T15" s="68">
        <v>0</v>
      </c>
      <c r="U15" s="68">
        <v>0</v>
      </c>
      <c r="V15" s="93">
        <v>0</v>
      </c>
      <c r="W15" s="257">
        <f t="shared" si="0"/>
        <v>40</v>
      </c>
      <c r="X15" s="68">
        <f t="shared" si="1"/>
        <v>40</v>
      </c>
      <c r="Y15" s="68">
        <f t="shared" si="2"/>
        <v>20</v>
      </c>
    </row>
    <row r="16" spans="1:25" s="62" customFormat="1" ht="22.5" customHeight="1">
      <c r="A16" s="120" t="s">
        <v>87</v>
      </c>
      <c r="B16" s="68">
        <v>0</v>
      </c>
      <c r="C16" s="68">
        <v>0</v>
      </c>
      <c r="D16" s="68">
        <v>0</v>
      </c>
      <c r="E16" s="68">
        <v>20</v>
      </c>
      <c r="F16" s="68">
        <v>20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93">
        <v>0</v>
      </c>
      <c r="T16" s="68">
        <v>0</v>
      </c>
      <c r="U16" s="68">
        <v>74.4</v>
      </c>
      <c r="V16" s="93">
        <v>74.4</v>
      </c>
      <c r="W16" s="257">
        <f t="shared" si="0"/>
        <v>20</v>
      </c>
      <c r="X16" s="68">
        <f t="shared" si="1"/>
        <v>94.4</v>
      </c>
      <c r="Y16" s="68">
        <f t="shared" si="2"/>
        <v>74.4</v>
      </c>
    </row>
    <row r="17" spans="1:25" s="62" customFormat="1" ht="22.5" customHeight="1">
      <c r="A17" s="123">
        <v>517</v>
      </c>
      <c r="B17" s="71">
        <f>SUM(B13,B14,B15,B16)</f>
        <v>195</v>
      </c>
      <c r="C17" s="71">
        <f aca="true" t="shared" si="6" ref="C17:S17">SUM(C13,C14,C15,C16)</f>
        <v>93.5</v>
      </c>
      <c r="D17" s="71">
        <f t="shared" si="6"/>
        <v>10</v>
      </c>
      <c r="E17" s="71">
        <f t="shared" si="6"/>
        <v>215</v>
      </c>
      <c r="F17" s="71">
        <f t="shared" si="6"/>
        <v>502</v>
      </c>
      <c r="G17" s="71">
        <f t="shared" si="6"/>
        <v>466.9</v>
      </c>
      <c r="H17" s="71">
        <f t="shared" si="6"/>
        <v>0</v>
      </c>
      <c r="I17" s="71">
        <f t="shared" si="6"/>
        <v>0</v>
      </c>
      <c r="J17" s="71">
        <f t="shared" si="6"/>
        <v>0</v>
      </c>
      <c r="K17" s="71">
        <f t="shared" si="6"/>
        <v>0</v>
      </c>
      <c r="L17" s="71">
        <f t="shared" si="6"/>
        <v>0</v>
      </c>
      <c r="M17" s="71">
        <f t="shared" si="6"/>
        <v>0</v>
      </c>
      <c r="N17" s="71">
        <f t="shared" si="6"/>
        <v>0</v>
      </c>
      <c r="O17" s="71">
        <f t="shared" si="6"/>
        <v>0</v>
      </c>
      <c r="P17" s="71">
        <f t="shared" si="6"/>
        <v>0</v>
      </c>
      <c r="Q17" s="71">
        <f t="shared" si="6"/>
        <v>0</v>
      </c>
      <c r="R17" s="71">
        <f t="shared" si="6"/>
        <v>0</v>
      </c>
      <c r="S17" s="71">
        <f t="shared" si="6"/>
        <v>0</v>
      </c>
      <c r="T17" s="71">
        <f>SUM(T13,T14,T15,T16)</f>
        <v>0</v>
      </c>
      <c r="U17" s="71">
        <f>SUM(U13,U14,U15,U16)</f>
        <v>74.4</v>
      </c>
      <c r="V17" s="128">
        <f>SUM(V13,V14,V15,V16)</f>
        <v>74.4</v>
      </c>
      <c r="W17" s="556">
        <f>SUM(W13:W16)</f>
        <v>410</v>
      </c>
      <c r="X17" s="76">
        <f>SUM(X13:X16)</f>
        <v>669.9</v>
      </c>
      <c r="Y17" s="76">
        <f>SUM(Y13:Y16)</f>
        <v>551.3</v>
      </c>
    </row>
    <row r="18" spans="1:25" s="62" customFormat="1" ht="22.5" customHeight="1">
      <c r="A18" s="440" t="s">
        <v>183</v>
      </c>
      <c r="B18" s="441">
        <v>0</v>
      </c>
      <c r="C18" s="441">
        <v>0</v>
      </c>
      <c r="D18" s="441">
        <v>0</v>
      </c>
      <c r="E18" s="441">
        <v>0</v>
      </c>
      <c r="F18" s="441">
        <v>0</v>
      </c>
      <c r="G18" s="441">
        <v>0</v>
      </c>
      <c r="H18" s="441">
        <v>0</v>
      </c>
      <c r="I18" s="441">
        <v>0</v>
      </c>
      <c r="J18" s="441">
        <v>0</v>
      </c>
      <c r="K18" s="441">
        <v>0</v>
      </c>
      <c r="L18" s="441">
        <v>0</v>
      </c>
      <c r="M18" s="441">
        <v>0</v>
      </c>
      <c r="N18" s="442">
        <v>0</v>
      </c>
      <c r="O18" s="442">
        <v>0</v>
      </c>
      <c r="P18" s="442">
        <v>0</v>
      </c>
      <c r="Q18" s="442">
        <v>0</v>
      </c>
      <c r="R18" s="442">
        <v>0</v>
      </c>
      <c r="S18" s="442">
        <v>0</v>
      </c>
      <c r="T18" s="442">
        <v>0</v>
      </c>
      <c r="U18" s="442">
        <v>38.7</v>
      </c>
      <c r="V18" s="442">
        <v>38.7</v>
      </c>
      <c r="W18" s="257">
        <f>B18+E18+H18+K18+N18+Q18+T18</f>
        <v>0</v>
      </c>
      <c r="X18" s="68">
        <f>C18+F18+I18+L18+O18+R18+U18</f>
        <v>38.7</v>
      </c>
      <c r="Y18" s="68">
        <f>D18+G18+J18+M18+P18+S18+V18</f>
        <v>38.7</v>
      </c>
    </row>
    <row r="19" spans="1:25" s="62" customFormat="1" ht="22.5" customHeight="1">
      <c r="A19" s="123">
        <v>519</v>
      </c>
      <c r="B19" s="71">
        <f>SUM(B18)</f>
        <v>0</v>
      </c>
      <c r="C19" s="71">
        <f aca="true" t="shared" si="7" ref="C19:Y19">SUM(C18)</f>
        <v>0</v>
      </c>
      <c r="D19" s="71">
        <f t="shared" si="7"/>
        <v>0</v>
      </c>
      <c r="E19" s="71">
        <f t="shared" si="7"/>
        <v>0</v>
      </c>
      <c r="F19" s="71">
        <f t="shared" si="7"/>
        <v>0</v>
      </c>
      <c r="G19" s="71">
        <f t="shared" si="7"/>
        <v>0</v>
      </c>
      <c r="H19" s="71">
        <f t="shared" si="7"/>
        <v>0</v>
      </c>
      <c r="I19" s="71">
        <f t="shared" si="7"/>
        <v>0</v>
      </c>
      <c r="J19" s="71">
        <f t="shared" si="7"/>
        <v>0</v>
      </c>
      <c r="K19" s="71">
        <f t="shared" si="7"/>
        <v>0</v>
      </c>
      <c r="L19" s="71">
        <f t="shared" si="7"/>
        <v>0</v>
      </c>
      <c r="M19" s="71">
        <f t="shared" si="7"/>
        <v>0</v>
      </c>
      <c r="N19" s="71">
        <f t="shared" si="7"/>
        <v>0</v>
      </c>
      <c r="O19" s="71">
        <f t="shared" si="7"/>
        <v>0</v>
      </c>
      <c r="P19" s="71">
        <f t="shared" si="7"/>
        <v>0</v>
      </c>
      <c r="Q19" s="71">
        <f t="shared" si="7"/>
        <v>0</v>
      </c>
      <c r="R19" s="71">
        <f t="shared" si="7"/>
        <v>0</v>
      </c>
      <c r="S19" s="71">
        <f t="shared" si="7"/>
        <v>0</v>
      </c>
      <c r="T19" s="71">
        <f t="shared" si="7"/>
        <v>0</v>
      </c>
      <c r="U19" s="71">
        <f t="shared" si="7"/>
        <v>38.7</v>
      </c>
      <c r="V19" s="128">
        <f t="shared" si="7"/>
        <v>38.7</v>
      </c>
      <c r="W19" s="259">
        <f t="shared" si="7"/>
        <v>0</v>
      </c>
      <c r="X19" s="71">
        <f t="shared" si="7"/>
        <v>38.7</v>
      </c>
      <c r="Y19" s="71">
        <f t="shared" si="7"/>
        <v>38.7</v>
      </c>
    </row>
    <row r="20" spans="1:25" s="62" customFormat="1" ht="22.5" customHeight="1">
      <c r="A20" s="129" t="s">
        <v>231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126">
        <v>0</v>
      </c>
      <c r="O20" s="126">
        <v>40</v>
      </c>
      <c r="P20" s="126">
        <v>40</v>
      </c>
      <c r="Q20" s="126">
        <v>0</v>
      </c>
      <c r="R20" s="126">
        <v>0</v>
      </c>
      <c r="S20" s="126">
        <v>0</v>
      </c>
      <c r="T20" s="126">
        <v>0</v>
      </c>
      <c r="U20" s="126">
        <v>15</v>
      </c>
      <c r="V20" s="126">
        <v>15</v>
      </c>
      <c r="W20" s="257">
        <f t="shared" si="0"/>
        <v>0</v>
      </c>
      <c r="X20" s="68">
        <f t="shared" si="1"/>
        <v>55</v>
      </c>
      <c r="Y20" s="68">
        <f t="shared" si="2"/>
        <v>55</v>
      </c>
    </row>
    <row r="21" spans="1:25" s="62" customFormat="1" ht="22.5" customHeight="1">
      <c r="A21" s="129" t="s">
        <v>178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245</v>
      </c>
      <c r="S21" s="126">
        <v>245</v>
      </c>
      <c r="T21" s="126">
        <v>0</v>
      </c>
      <c r="U21" s="126">
        <v>0</v>
      </c>
      <c r="V21" s="126">
        <v>0</v>
      </c>
      <c r="W21" s="257">
        <f t="shared" si="0"/>
        <v>0</v>
      </c>
      <c r="X21" s="68">
        <f t="shared" si="1"/>
        <v>245</v>
      </c>
      <c r="Y21" s="68">
        <f t="shared" si="2"/>
        <v>245</v>
      </c>
    </row>
    <row r="22" spans="1:25" s="62" customFormat="1" ht="22.5" customHeight="1">
      <c r="A22" s="123">
        <v>521</v>
      </c>
      <c r="B22" s="71">
        <f>SUM(B20:B21)</f>
        <v>0</v>
      </c>
      <c r="C22" s="71">
        <f aca="true" t="shared" si="8" ref="C22:M22">SUM(C20:C21)</f>
        <v>0</v>
      </c>
      <c r="D22" s="71">
        <f t="shared" si="8"/>
        <v>0</v>
      </c>
      <c r="E22" s="71">
        <f t="shared" si="8"/>
        <v>0</v>
      </c>
      <c r="F22" s="71">
        <f t="shared" si="8"/>
        <v>0</v>
      </c>
      <c r="G22" s="71">
        <f t="shared" si="8"/>
        <v>0</v>
      </c>
      <c r="H22" s="71">
        <f t="shared" si="8"/>
        <v>0</v>
      </c>
      <c r="I22" s="71">
        <f t="shared" si="8"/>
        <v>0</v>
      </c>
      <c r="J22" s="71">
        <f t="shared" si="8"/>
        <v>0</v>
      </c>
      <c r="K22" s="71">
        <f t="shared" si="8"/>
        <v>0</v>
      </c>
      <c r="L22" s="71">
        <f t="shared" si="8"/>
        <v>0</v>
      </c>
      <c r="M22" s="71">
        <f t="shared" si="8"/>
        <v>0</v>
      </c>
      <c r="N22" s="71">
        <f aca="true" t="shared" si="9" ref="N22:S22">SUM(N20:N21)</f>
        <v>0</v>
      </c>
      <c r="O22" s="71">
        <f t="shared" si="9"/>
        <v>40</v>
      </c>
      <c r="P22" s="71">
        <f t="shared" si="9"/>
        <v>40</v>
      </c>
      <c r="Q22" s="71">
        <f t="shared" si="9"/>
        <v>0</v>
      </c>
      <c r="R22" s="71">
        <f t="shared" si="9"/>
        <v>245</v>
      </c>
      <c r="S22" s="128">
        <f t="shared" si="9"/>
        <v>245</v>
      </c>
      <c r="T22" s="71">
        <f aca="true" t="shared" si="10" ref="T22:Y22">SUM(T20:T21)</f>
        <v>0</v>
      </c>
      <c r="U22" s="71">
        <f t="shared" si="10"/>
        <v>15</v>
      </c>
      <c r="V22" s="128">
        <f t="shared" si="10"/>
        <v>15</v>
      </c>
      <c r="W22" s="556">
        <f t="shared" si="10"/>
        <v>0</v>
      </c>
      <c r="X22" s="76">
        <f t="shared" si="10"/>
        <v>300</v>
      </c>
      <c r="Y22" s="76">
        <f t="shared" si="10"/>
        <v>300</v>
      </c>
    </row>
    <row r="23" spans="1:25" s="62" customFormat="1" ht="22.5" customHeight="1">
      <c r="A23" s="78" t="s">
        <v>216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1005</v>
      </c>
      <c r="P23" s="68">
        <v>1005</v>
      </c>
      <c r="Q23" s="68">
        <v>0</v>
      </c>
      <c r="R23" s="68">
        <v>0</v>
      </c>
      <c r="S23" s="93">
        <v>0</v>
      </c>
      <c r="T23" s="68">
        <v>0</v>
      </c>
      <c r="U23" s="68">
        <v>0</v>
      </c>
      <c r="V23" s="93">
        <v>0</v>
      </c>
      <c r="W23" s="257">
        <f t="shared" si="0"/>
        <v>0</v>
      </c>
      <c r="X23" s="68">
        <f t="shared" si="1"/>
        <v>1005</v>
      </c>
      <c r="Y23" s="68">
        <f t="shared" si="2"/>
        <v>1005</v>
      </c>
    </row>
    <row r="24" spans="1:25" s="60" customFormat="1" ht="22.5" customHeight="1">
      <c r="A24" s="59" t="s">
        <v>155</v>
      </c>
      <c r="B24" s="68">
        <v>0</v>
      </c>
      <c r="C24" s="68">
        <v>0</v>
      </c>
      <c r="D24" s="68">
        <v>0</v>
      </c>
      <c r="E24" s="122">
        <v>2750</v>
      </c>
      <c r="F24" s="122">
        <v>544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68">
        <v>0</v>
      </c>
      <c r="R24" s="68">
        <v>0</v>
      </c>
      <c r="S24" s="93">
        <v>0</v>
      </c>
      <c r="T24" s="68">
        <v>0</v>
      </c>
      <c r="U24" s="68">
        <v>0</v>
      </c>
      <c r="V24" s="93">
        <v>0</v>
      </c>
      <c r="W24" s="257">
        <f t="shared" si="0"/>
        <v>2750</v>
      </c>
      <c r="X24" s="68">
        <f t="shared" si="1"/>
        <v>544</v>
      </c>
      <c r="Y24" s="68">
        <f t="shared" si="2"/>
        <v>0</v>
      </c>
    </row>
    <row r="25" spans="1:25" s="60" customFormat="1" ht="22.5" customHeight="1">
      <c r="A25" s="123">
        <v>522</v>
      </c>
      <c r="B25" s="71">
        <f aca="true" t="shared" si="11" ref="B25:S25">SUM(B23:B24)</f>
        <v>0</v>
      </c>
      <c r="C25" s="71">
        <f t="shared" si="11"/>
        <v>0</v>
      </c>
      <c r="D25" s="71">
        <f t="shared" si="11"/>
        <v>0</v>
      </c>
      <c r="E25" s="71">
        <f t="shared" si="11"/>
        <v>2750</v>
      </c>
      <c r="F25" s="71">
        <f t="shared" si="11"/>
        <v>544</v>
      </c>
      <c r="G25" s="71">
        <f t="shared" si="11"/>
        <v>0</v>
      </c>
      <c r="H25" s="71">
        <f t="shared" si="11"/>
        <v>0</v>
      </c>
      <c r="I25" s="71">
        <f t="shared" si="11"/>
        <v>0</v>
      </c>
      <c r="J25" s="71">
        <f t="shared" si="11"/>
        <v>0</v>
      </c>
      <c r="K25" s="71">
        <f t="shared" si="11"/>
        <v>0</v>
      </c>
      <c r="L25" s="71">
        <f t="shared" si="11"/>
        <v>0</v>
      </c>
      <c r="M25" s="71">
        <f t="shared" si="11"/>
        <v>0</v>
      </c>
      <c r="N25" s="71">
        <f t="shared" si="11"/>
        <v>0</v>
      </c>
      <c r="O25" s="71">
        <f t="shared" si="11"/>
        <v>1005</v>
      </c>
      <c r="P25" s="71">
        <f t="shared" si="11"/>
        <v>1005</v>
      </c>
      <c r="Q25" s="71">
        <f t="shared" si="11"/>
        <v>0</v>
      </c>
      <c r="R25" s="71">
        <f t="shared" si="11"/>
        <v>0</v>
      </c>
      <c r="S25" s="71">
        <f t="shared" si="11"/>
        <v>0</v>
      </c>
      <c r="T25" s="71">
        <f aca="true" t="shared" si="12" ref="T25:Y25">SUM(T23:T24)</f>
        <v>0</v>
      </c>
      <c r="U25" s="71">
        <f t="shared" si="12"/>
        <v>0</v>
      </c>
      <c r="V25" s="128">
        <f t="shared" si="12"/>
        <v>0</v>
      </c>
      <c r="W25" s="556">
        <f t="shared" si="12"/>
        <v>2750</v>
      </c>
      <c r="X25" s="76">
        <f t="shared" si="12"/>
        <v>1549</v>
      </c>
      <c r="Y25" s="76">
        <f t="shared" si="12"/>
        <v>1005</v>
      </c>
    </row>
    <row r="26" spans="1:25" s="60" customFormat="1" ht="22.5" customHeight="1">
      <c r="A26" s="129" t="s">
        <v>177</v>
      </c>
      <c r="B26" s="68">
        <v>300</v>
      </c>
      <c r="C26" s="68">
        <v>0</v>
      </c>
      <c r="D26" s="68">
        <v>0</v>
      </c>
      <c r="E26" s="68">
        <v>2200</v>
      </c>
      <c r="F26" s="68">
        <v>0.6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93">
        <v>0</v>
      </c>
      <c r="T26" s="68">
        <v>0</v>
      </c>
      <c r="U26" s="68">
        <v>0</v>
      </c>
      <c r="V26" s="93">
        <v>0</v>
      </c>
      <c r="W26" s="257">
        <f t="shared" si="0"/>
        <v>2500</v>
      </c>
      <c r="X26" s="68">
        <f t="shared" si="1"/>
        <v>0.6</v>
      </c>
      <c r="Y26" s="68">
        <f t="shared" si="2"/>
        <v>0</v>
      </c>
    </row>
    <row r="27" spans="1:25" s="60" customFormat="1" ht="22.5" customHeight="1">
      <c r="A27" s="129" t="s">
        <v>211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110</v>
      </c>
      <c r="J27" s="68">
        <v>110</v>
      </c>
      <c r="K27" s="68">
        <v>0</v>
      </c>
      <c r="L27" s="121">
        <v>85</v>
      </c>
      <c r="M27" s="121">
        <v>85</v>
      </c>
      <c r="N27" s="121">
        <v>0</v>
      </c>
      <c r="O27" s="121">
        <v>10</v>
      </c>
      <c r="P27" s="121">
        <v>10</v>
      </c>
      <c r="Q27" s="121">
        <v>0</v>
      </c>
      <c r="R27" s="121">
        <v>0</v>
      </c>
      <c r="S27" s="126">
        <v>0</v>
      </c>
      <c r="T27" s="121">
        <v>0</v>
      </c>
      <c r="U27" s="121">
        <v>0</v>
      </c>
      <c r="V27" s="126">
        <v>0</v>
      </c>
      <c r="W27" s="257">
        <f t="shared" si="0"/>
        <v>0</v>
      </c>
      <c r="X27" s="68">
        <f t="shared" si="1"/>
        <v>205</v>
      </c>
      <c r="Y27" s="68">
        <f t="shared" si="2"/>
        <v>205</v>
      </c>
    </row>
    <row r="28" spans="1:25" s="60" customFormat="1" ht="22.5" customHeight="1">
      <c r="A28" s="123">
        <v>533</v>
      </c>
      <c r="B28" s="71">
        <f aca="true" t="shared" si="13" ref="B28:I28">SUM(B26,B27)</f>
        <v>300</v>
      </c>
      <c r="C28" s="71">
        <f t="shared" si="13"/>
        <v>0</v>
      </c>
      <c r="D28" s="71">
        <f t="shared" si="13"/>
        <v>0</v>
      </c>
      <c r="E28" s="71">
        <f t="shared" si="13"/>
        <v>2200</v>
      </c>
      <c r="F28" s="71">
        <f t="shared" si="13"/>
        <v>0.6</v>
      </c>
      <c r="G28" s="71">
        <f t="shared" si="13"/>
        <v>0</v>
      </c>
      <c r="H28" s="71">
        <f t="shared" si="13"/>
        <v>0</v>
      </c>
      <c r="I28" s="71">
        <f t="shared" si="13"/>
        <v>110</v>
      </c>
      <c r="J28" s="71">
        <f aca="true" t="shared" si="14" ref="J28:V28">SUM(J26,J27)</f>
        <v>110</v>
      </c>
      <c r="K28" s="71">
        <f t="shared" si="14"/>
        <v>0</v>
      </c>
      <c r="L28" s="71">
        <f t="shared" si="14"/>
        <v>85</v>
      </c>
      <c r="M28" s="71">
        <f t="shared" si="14"/>
        <v>85</v>
      </c>
      <c r="N28" s="71">
        <f t="shared" si="14"/>
        <v>0</v>
      </c>
      <c r="O28" s="71">
        <f t="shared" si="14"/>
        <v>10</v>
      </c>
      <c r="P28" s="71">
        <f t="shared" si="14"/>
        <v>10</v>
      </c>
      <c r="Q28" s="71">
        <f t="shared" si="14"/>
        <v>0</v>
      </c>
      <c r="R28" s="71">
        <f t="shared" si="14"/>
        <v>0</v>
      </c>
      <c r="S28" s="128">
        <f t="shared" si="14"/>
        <v>0</v>
      </c>
      <c r="T28" s="71">
        <f t="shared" si="14"/>
        <v>0</v>
      </c>
      <c r="U28" s="71">
        <f t="shared" si="14"/>
        <v>0</v>
      </c>
      <c r="V28" s="128">
        <f t="shared" si="14"/>
        <v>0</v>
      </c>
      <c r="W28" s="556">
        <f>SUM(W26:W27)</f>
        <v>2500</v>
      </c>
      <c r="X28" s="76">
        <f>SUM(X26:X27)</f>
        <v>205.6</v>
      </c>
      <c r="Y28" s="76">
        <f>SUM(Y26:Y27)</f>
        <v>205</v>
      </c>
    </row>
    <row r="29" spans="1:25" s="60" customFormat="1" ht="22.5" customHeight="1">
      <c r="A29" s="440" t="s">
        <v>350</v>
      </c>
      <c r="B29" s="441">
        <v>0</v>
      </c>
      <c r="C29" s="441">
        <v>53.6</v>
      </c>
      <c r="D29" s="441">
        <v>53.6</v>
      </c>
      <c r="E29" s="441">
        <v>0</v>
      </c>
      <c r="F29" s="441">
        <v>139.3</v>
      </c>
      <c r="G29" s="441">
        <v>139.2</v>
      </c>
      <c r="H29" s="441">
        <v>0</v>
      </c>
      <c r="I29" s="441">
        <v>0</v>
      </c>
      <c r="J29" s="441">
        <v>0</v>
      </c>
      <c r="K29" s="441">
        <v>0</v>
      </c>
      <c r="L29" s="441">
        <v>0</v>
      </c>
      <c r="M29" s="441">
        <v>0</v>
      </c>
      <c r="N29" s="441">
        <v>0</v>
      </c>
      <c r="O29" s="441">
        <v>0</v>
      </c>
      <c r="P29" s="441">
        <v>0</v>
      </c>
      <c r="Q29" s="441">
        <v>0</v>
      </c>
      <c r="R29" s="441">
        <v>0</v>
      </c>
      <c r="S29" s="445">
        <v>0</v>
      </c>
      <c r="T29" s="441">
        <v>0</v>
      </c>
      <c r="U29" s="441">
        <v>0</v>
      </c>
      <c r="V29" s="445">
        <v>0</v>
      </c>
      <c r="W29" s="257">
        <f t="shared" si="0"/>
        <v>0</v>
      </c>
      <c r="X29" s="68">
        <f t="shared" si="1"/>
        <v>192.9</v>
      </c>
      <c r="Y29" s="68">
        <f t="shared" si="2"/>
        <v>192.79999999999998</v>
      </c>
    </row>
    <row r="30" spans="1:25" s="60" customFormat="1" ht="22.5" customHeight="1">
      <c r="A30" s="120" t="s">
        <v>37</v>
      </c>
      <c r="B30" s="68">
        <v>0</v>
      </c>
      <c r="C30" s="68">
        <v>0</v>
      </c>
      <c r="D30" s="68">
        <v>0</v>
      </c>
      <c r="E30" s="68">
        <v>850</v>
      </c>
      <c r="F30" s="68">
        <v>60</v>
      </c>
      <c r="G30" s="68">
        <v>59.5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93">
        <v>0</v>
      </c>
      <c r="T30" s="68">
        <v>0</v>
      </c>
      <c r="U30" s="68">
        <v>0</v>
      </c>
      <c r="V30" s="93">
        <v>0</v>
      </c>
      <c r="W30" s="257">
        <f t="shared" si="0"/>
        <v>850</v>
      </c>
      <c r="X30" s="68">
        <f t="shared" si="1"/>
        <v>60</v>
      </c>
      <c r="Y30" s="68">
        <f t="shared" si="2"/>
        <v>59.5</v>
      </c>
    </row>
    <row r="31" spans="1:25" s="60" customFormat="1" ht="22.5" customHeight="1" thickBot="1">
      <c r="A31" s="123">
        <v>612</v>
      </c>
      <c r="B31" s="71">
        <f aca="true" t="shared" si="15" ref="B31:G31">SUM(B29:B30)</f>
        <v>0</v>
      </c>
      <c r="C31" s="71">
        <f t="shared" si="15"/>
        <v>53.6</v>
      </c>
      <c r="D31" s="71">
        <f t="shared" si="15"/>
        <v>53.6</v>
      </c>
      <c r="E31" s="71">
        <f t="shared" si="15"/>
        <v>850</v>
      </c>
      <c r="F31" s="71">
        <f t="shared" si="15"/>
        <v>199.3</v>
      </c>
      <c r="G31" s="71">
        <f t="shared" si="15"/>
        <v>198.7</v>
      </c>
      <c r="H31" s="71">
        <f aca="true" t="shared" si="16" ref="H31:N31">SUM(H29:H30)</f>
        <v>0</v>
      </c>
      <c r="I31" s="71">
        <f t="shared" si="16"/>
        <v>0</v>
      </c>
      <c r="J31" s="71">
        <f t="shared" si="16"/>
        <v>0</v>
      </c>
      <c r="K31" s="71">
        <f t="shared" si="16"/>
        <v>0</v>
      </c>
      <c r="L31" s="71">
        <f t="shared" si="16"/>
        <v>0</v>
      </c>
      <c r="M31" s="71">
        <f t="shared" si="16"/>
        <v>0</v>
      </c>
      <c r="N31" s="71">
        <f t="shared" si="16"/>
        <v>0</v>
      </c>
      <c r="O31" s="71">
        <f aca="true" t="shared" si="17" ref="O31:Y31">SUM(O29:O30)</f>
        <v>0</v>
      </c>
      <c r="P31" s="71">
        <f t="shared" si="17"/>
        <v>0</v>
      </c>
      <c r="Q31" s="71">
        <f t="shared" si="17"/>
        <v>0</v>
      </c>
      <c r="R31" s="71">
        <f t="shared" si="17"/>
        <v>0</v>
      </c>
      <c r="S31" s="128">
        <f t="shared" si="17"/>
        <v>0</v>
      </c>
      <c r="T31" s="71">
        <f t="shared" si="17"/>
        <v>0</v>
      </c>
      <c r="U31" s="71">
        <f t="shared" si="17"/>
        <v>0</v>
      </c>
      <c r="V31" s="128">
        <f t="shared" si="17"/>
        <v>0</v>
      </c>
      <c r="W31" s="556">
        <f t="shared" si="17"/>
        <v>850</v>
      </c>
      <c r="X31" s="76">
        <f t="shared" si="17"/>
        <v>252.9</v>
      </c>
      <c r="Y31" s="76">
        <f t="shared" si="17"/>
        <v>252.29999999999998</v>
      </c>
    </row>
    <row r="32" spans="1:25" s="60" customFormat="1" ht="32.25" customHeight="1">
      <c r="A32" s="94" t="s">
        <v>9</v>
      </c>
      <c r="B32" s="266">
        <f>SUM(B7,B12,B17,B22,B25,B28,B31)</f>
        <v>860</v>
      </c>
      <c r="C32" s="266">
        <f aca="true" t="shared" si="18" ref="C32:T32">SUM(C7,C12,C17,C19,C22,C25,C28,C31)</f>
        <v>279.6</v>
      </c>
      <c r="D32" s="266">
        <f t="shared" si="18"/>
        <v>183.29999999999998</v>
      </c>
      <c r="E32" s="266">
        <f t="shared" si="18"/>
        <v>8200</v>
      </c>
      <c r="F32" s="266">
        <f t="shared" si="18"/>
        <v>3182.9</v>
      </c>
      <c r="G32" s="266">
        <f t="shared" si="18"/>
        <v>2520.2</v>
      </c>
      <c r="H32" s="266">
        <f t="shared" si="18"/>
        <v>0</v>
      </c>
      <c r="I32" s="266">
        <f t="shared" si="18"/>
        <v>110</v>
      </c>
      <c r="J32" s="266">
        <f t="shared" si="18"/>
        <v>110</v>
      </c>
      <c r="K32" s="266">
        <f t="shared" si="18"/>
        <v>0</v>
      </c>
      <c r="L32" s="266">
        <f t="shared" si="18"/>
        <v>85</v>
      </c>
      <c r="M32" s="266">
        <f t="shared" si="18"/>
        <v>85</v>
      </c>
      <c r="N32" s="266">
        <f t="shared" si="18"/>
        <v>0</v>
      </c>
      <c r="O32" s="266">
        <f t="shared" si="18"/>
        <v>1055</v>
      </c>
      <c r="P32" s="266">
        <f t="shared" si="18"/>
        <v>1055</v>
      </c>
      <c r="Q32" s="266">
        <f t="shared" si="18"/>
        <v>0</v>
      </c>
      <c r="R32" s="266">
        <f t="shared" si="18"/>
        <v>245</v>
      </c>
      <c r="S32" s="266">
        <f t="shared" si="18"/>
        <v>245</v>
      </c>
      <c r="T32" s="266">
        <f t="shared" si="18"/>
        <v>0</v>
      </c>
      <c r="U32" s="266">
        <f>SUM(U7,U12,U17,U19,U22,U25,U28,U31)</f>
        <v>401.00000000000006</v>
      </c>
      <c r="V32" s="266">
        <f>SUM(V7,V12,V17,V19,V22,V25,V28,V31)</f>
        <v>400.90000000000003</v>
      </c>
      <c r="W32" s="267">
        <f>SUM(W7,W12,W17,W19,W22,W25,W28,W31)</f>
        <v>9060</v>
      </c>
      <c r="X32" s="96">
        <f>SUM(X7,X12,X17,X19,X22,X25,X28,X31)</f>
        <v>5358.5</v>
      </c>
      <c r="Y32" s="96">
        <f>SUM(Y7,Y12,Y17,Y19,Y22,Y25,Y28,Y31)</f>
        <v>4599.4</v>
      </c>
    </row>
    <row r="33" spans="1:25" s="3" customFormat="1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6"/>
    </row>
    <row r="34" spans="1:24" ht="24.75" customHeight="1">
      <c r="A34" s="15"/>
      <c r="X34" s="3"/>
    </row>
    <row r="35" ht="24.75" customHeight="1"/>
    <row r="36" ht="24.75" customHeight="1"/>
    <row r="37" ht="24.75" customHeight="1"/>
    <row r="38" ht="24.75" customHeight="1"/>
    <row r="39" ht="24.75" customHeight="1"/>
    <row r="40" spans="1:25" ht="24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</sheetData>
  <sheetProtection/>
  <mergeCells count="17">
    <mergeCell ref="N3:P3"/>
    <mergeCell ref="K2:M2"/>
    <mergeCell ref="T2:V2"/>
    <mergeCell ref="T3:V3"/>
    <mergeCell ref="Q3:S3"/>
    <mergeCell ref="K3:M3"/>
    <mergeCell ref="N2:P2"/>
    <mergeCell ref="A1:X1"/>
    <mergeCell ref="H3:J3"/>
    <mergeCell ref="A2:A4"/>
    <mergeCell ref="B3:D3"/>
    <mergeCell ref="E3:G3"/>
    <mergeCell ref="E2:G2"/>
    <mergeCell ref="B2:D2"/>
    <mergeCell ref="H2:J2"/>
    <mergeCell ref="W2:Y3"/>
    <mergeCell ref="Q2:S2"/>
  </mergeCells>
  <printOptions horizontalCentered="1" verticalCentered="1"/>
  <pageMargins left="0.3937007874015748" right="0.4724409448818898" top="0" bottom="0.4724409448818898" header="0.15748031496062992" footer="0.2362204724409449"/>
  <pageSetup horizontalDpi="300" verticalDpi="300" orientation="landscape" paperSize="9" scale="64" r:id="rId1"/>
  <headerFooter alignWithMargins="0">
    <oddFooter>&amp;L&amp;"Times New Roman CE,Obyčejné"&amp;8Rozbor za rok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="75" zoomScaleSheetLayoutView="75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7" sqref="E17"/>
    </sheetView>
  </sheetViews>
  <sheetFormatPr defaultColWidth="9.00390625" defaultRowHeight="12.75"/>
  <cols>
    <col min="1" max="1" width="29.25390625" style="1" customWidth="1"/>
    <col min="2" max="10" width="10.375" style="1" customWidth="1"/>
    <col min="11" max="13" width="9.00390625" style="1" customWidth="1"/>
    <col min="14" max="19" width="6.875" style="1" customWidth="1"/>
    <col min="20" max="20" width="9.00390625" style="1" customWidth="1"/>
    <col min="21" max="22" width="8.875" style="1" customWidth="1"/>
    <col min="23" max="16384" width="9.125" style="1" customWidth="1"/>
  </cols>
  <sheetData>
    <row r="1" spans="1:22" ht="31.5" customHeight="1">
      <c r="A1" s="964" t="s">
        <v>313</v>
      </c>
      <c r="B1" s="965"/>
      <c r="C1" s="965"/>
      <c r="D1" s="965"/>
      <c r="E1" s="965"/>
      <c r="F1" s="965"/>
      <c r="G1" s="965"/>
      <c r="H1" s="965"/>
      <c r="I1" s="965"/>
      <c r="J1" s="965"/>
      <c r="K1" s="855"/>
      <c r="L1" s="963"/>
      <c r="M1" s="34"/>
      <c r="N1" s="37"/>
      <c r="O1" s="37"/>
      <c r="P1" s="37"/>
      <c r="Q1" s="37"/>
      <c r="R1" s="37"/>
      <c r="S1" s="37"/>
      <c r="T1" s="33"/>
      <c r="U1" s="34"/>
      <c r="V1" s="34"/>
    </row>
    <row r="2" spans="1:22" ht="30.75" customHeight="1">
      <c r="A2" s="130"/>
      <c r="B2" s="948"/>
      <c r="C2" s="948"/>
      <c r="D2" s="948"/>
      <c r="E2" s="948"/>
      <c r="F2" s="948"/>
      <c r="G2" s="948"/>
      <c r="H2" s="966"/>
      <c r="I2" s="855" t="s">
        <v>304</v>
      </c>
      <c r="J2" s="963"/>
      <c r="K2" s="131"/>
      <c r="L2" s="131"/>
      <c r="M2" s="131"/>
      <c r="N2" s="38"/>
      <c r="O2" s="38"/>
      <c r="P2" s="38"/>
      <c r="Q2" s="38"/>
      <c r="R2" s="38"/>
      <c r="S2" s="38"/>
      <c r="T2" s="39"/>
      <c r="U2" s="39"/>
      <c r="V2" s="39"/>
    </row>
    <row r="3" spans="1:22" ht="20.25" customHeight="1">
      <c r="A3" s="870" t="s">
        <v>351</v>
      </c>
      <c r="B3" s="857" t="s">
        <v>23</v>
      </c>
      <c r="C3" s="869"/>
      <c r="D3" s="869"/>
      <c r="E3" s="863" t="s">
        <v>24</v>
      </c>
      <c r="F3" s="864"/>
      <c r="G3" s="865"/>
      <c r="H3" s="131"/>
      <c r="I3" s="33"/>
      <c r="J3" s="550"/>
      <c r="K3" s="131"/>
      <c r="L3" s="131"/>
      <c r="M3" s="131"/>
      <c r="N3" s="38"/>
      <c r="O3" s="38"/>
      <c r="P3" s="38"/>
      <c r="Q3" s="38"/>
      <c r="R3" s="38"/>
      <c r="S3" s="38"/>
      <c r="T3" s="39"/>
      <c r="U3" s="39"/>
      <c r="V3" s="39"/>
    </row>
    <row r="4" spans="1:22" ht="20.25" customHeight="1">
      <c r="A4" s="871"/>
      <c r="B4" s="861" t="s">
        <v>352</v>
      </c>
      <c r="C4" s="942"/>
      <c r="D4" s="942"/>
      <c r="E4" s="866"/>
      <c r="F4" s="867"/>
      <c r="G4" s="868"/>
      <c r="H4" s="131"/>
      <c r="I4" s="33"/>
      <c r="J4" s="550"/>
      <c r="K4" s="131"/>
      <c r="L4" s="131"/>
      <c r="M4" s="131"/>
      <c r="N4" s="38"/>
      <c r="O4" s="38"/>
      <c r="P4" s="38"/>
      <c r="Q4" s="38"/>
      <c r="R4" s="38"/>
      <c r="S4" s="38"/>
      <c r="T4" s="39"/>
      <c r="U4" s="39"/>
      <c r="V4" s="39"/>
    </row>
    <row r="5" spans="1:22" ht="20.25" customHeight="1">
      <c r="A5" s="872"/>
      <c r="B5" s="119" t="s">
        <v>5</v>
      </c>
      <c r="C5" s="64" t="s">
        <v>6</v>
      </c>
      <c r="D5" s="63" t="s">
        <v>0</v>
      </c>
      <c r="E5" s="273" t="s">
        <v>27</v>
      </c>
      <c r="F5" s="64" t="s">
        <v>6</v>
      </c>
      <c r="G5" s="117" t="s">
        <v>0</v>
      </c>
      <c r="H5" s="131"/>
      <c r="I5" s="33"/>
      <c r="J5" s="550"/>
      <c r="K5" s="131"/>
      <c r="L5" s="131"/>
      <c r="M5" s="131"/>
      <c r="N5" s="38"/>
      <c r="O5" s="38"/>
      <c r="P5" s="38"/>
      <c r="Q5" s="38"/>
      <c r="R5" s="38"/>
      <c r="S5" s="38"/>
      <c r="T5" s="39"/>
      <c r="U5" s="39"/>
      <c r="V5" s="39"/>
    </row>
    <row r="6" spans="1:22" ht="19.5" customHeight="1">
      <c r="A6" s="446" t="s">
        <v>353</v>
      </c>
      <c r="B6" s="448">
        <v>44.2</v>
      </c>
      <c r="C6" s="448">
        <v>44.2</v>
      </c>
      <c r="D6" s="80">
        <v>17.3</v>
      </c>
      <c r="E6" s="257">
        <f aca="true" t="shared" si="0" ref="E6:F8">SUM(B6)</f>
        <v>44.2</v>
      </c>
      <c r="F6" s="68">
        <f t="shared" si="0"/>
        <v>44.2</v>
      </c>
      <c r="G6" s="68">
        <f>D6</f>
        <v>17.3</v>
      </c>
      <c r="H6" s="131"/>
      <c r="I6" s="33"/>
      <c r="J6" s="550"/>
      <c r="K6" s="131"/>
      <c r="L6" s="131"/>
      <c r="M6" s="131"/>
      <c r="N6" s="38"/>
      <c r="O6" s="38"/>
      <c r="P6" s="38"/>
      <c r="Q6" s="38"/>
      <c r="R6" s="38"/>
      <c r="S6" s="38"/>
      <c r="T6" s="39"/>
      <c r="U6" s="39"/>
      <c r="V6" s="39"/>
    </row>
    <row r="7" spans="1:22" ht="19.5" customHeight="1">
      <c r="A7" s="446" t="s">
        <v>105</v>
      </c>
      <c r="B7" s="448">
        <v>60</v>
      </c>
      <c r="C7" s="448">
        <v>60</v>
      </c>
      <c r="D7" s="80">
        <v>44.2</v>
      </c>
      <c r="E7" s="257">
        <f t="shared" si="0"/>
        <v>60</v>
      </c>
      <c r="F7" s="68">
        <f t="shared" si="0"/>
        <v>60</v>
      </c>
      <c r="G7" s="68">
        <f>D7</f>
        <v>44.2</v>
      </c>
      <c r="H7" s="131"/>
      <c r="I7" s="33"/>
      <c r="J7" s="550"/>
      <c r="K7" s="131"/>
      <c r="L7" s="131"/>
      <c r="M7" s="131"/>
      <c r="N7" s="38"/>
      <c r="O7" s="38"/>
      <c r="P7" s="38"/>
      <c r="Q7" s="38"/>
      <c r="R7" s="38"/>
      <c r="S7" s="38"/>
      <c r="T7" s="39"/>
      <c r="U7" s="39"/>
      <c r="V7" s="39"/>
    </row>
    <row r="8" spans="1:22" ht="19.5" customHeight="1">
      <c r="A8" s="446" t="s">
        <v>354</v>
      </c>
      <c r="B8" s="448">
        <v>28</v>
      </c>
      <c r="C8" s="448">
        <v>79</v>
      </c>
      <c r="D8" s="80">
        <v>56.5</v>
      </c>
      <c r="E8" s="257">
        <f t="shared" si="0"/>
        <v>28</v>
      </c>
      <c r="F8" s="68">
        <f t="shared" si="0"/>
        <v>79</v>
      </c>
      <c r="G8" s="68">
        <f>D8</f>
        <v>56.5</v>
      </c>
      <c r="H8" s="131"/>
      <c r="I8" s="33"/>
      <c r="J8" s="550"/>
      <c r="K8" s="131"/>
      <c r="L8" s="131"/>
      <c r="M8" s="131"/>
      <c r="N8" s="38"/>
      <c r="O8" s="38"/>
      <c r="P8" s="38"/>
      <c r="Q8" s="38"/>
      <c r="R8" s="38"/>
      <c r="S8" s="38"/>
      <c r="T8" s="39"/>
      <c r="U8" s="39"/>
      <c r="V8" s="39"/>
    </row>
    <row r="9" spans="1:22" ht="19.5" customHeight="1">
      <c r="A9" s="447">
        <v>513</v>
      </c>
      <c r="B9" s="551">
        <f aca="true" t="shared" si="1" ref="B9:G9">SUM(B6:B8)</f>
        <v>132.2</v>
      </c>
      <c r="C9" s="551">
        <f t="shared" si="1"/>
        <v>183.2</v>
      </c>
      <c r="D9" s="554">
        <f t="shared" si="1"/>
        <v>118</v>
      </c>
      <c r="E9" s="555">
        <f t="shared" si="1"/>
        <v>132.2</v>
      </c>
      <c r="F9" s="551">
        <f t="shared" si="1"/>
        <v>183.2</v>
      </c>
      <c r="G9" s="551">
        <f t="shared" si="1"/>
        <v>118</v>
      </c>
      <c r="H9" s="131"/>
      <c r="I9" s="33"/>
      <c r="J9" s="550"/>
      <c r="K9" s="131"/>
      <c r="L9" s="131"/>
      <c r="M9" s="131"/>
      <c r="N9" s="38"/>
      <c r="O9" s="38"/>
      <c r="P9" s="38"/>
      <c r="Q9" s="38"/>
      <c r="R9" s="38"/>
      <c r="S9" s="38"/>
      <c r="T9" s="39"/>
      <c r="U9" s="39"/>
      <c r="V9" s="39"/>
    </row>
    <row r="10" spans="1:22" ht="19.5" customHeight="1">
      <c r="A10" s="446" t="s">
        <v>355</v>
      </c>
      <c r="B10" s="448">
        <v>0.8</v>
      </c>
      <c r="C10" s="448">
        <v>4.8</v>
      </c>
      <c r="D10" s="80">
        <v>2.1</v>
      </c>
      <c r="E10" s="257">
        <f aca="true" t="shared" si="2" ref="E10:G12">SUM(B10)</f>
        <v>0.8</v>
      </c>
      <c r="F10" s="68">
        <f t="shared" si="2"/>
        <v>4.8</v>
      </c>
      <c r="G10" s="68">
        <f t="shared" si="2"/>
        <v>2.1</v>
      </c>
      <c r="H10" s="131"/>
      <c r="I10" s="33"/>
      <c r="J10" s="550"/>
      <c r="K10" s="131"/>
      <c r="L10" s="131"/>
      <c r="M10" s="131"/>
      <c r="N10" s="38"/>
      <c r="O10" s="38"/>
      <c r="P10" s="38"/>
      <c r="Q10" s="38"/>
      <c r="R10" s="38"/>
      <c r="S10" s="38"/>
      <c r="T10" s="39"/>
      <c r="U10" s="39"/>
      <c r="V10" s="39"/>
    </row>
    <row r="11" spans="1:22" ht="19.5" customHeight="1">
      <c r="A11" s="446" t="s">
        <v>116</v>
      </c>
      <c r="B11" s="448">
        <v>2.6</v>
      </c>
      <c r="C11" s="448">
        <v>4.4</v>
      </c>
      <c r="D11" s="80">
        <v>1.7</v>
      </c>
      <c r="E11" s="257">
        <f t="shared" si="2"/>
        <v>2.6</v>
      </c>
      <c r="F11" s="68">
        <f t="shared" si="2"/>
        <v>4.4</v>
      </c>
      <c r="G11" s="68">
        <f t="shared" si="2"/>
        <v>1.7</v>
      </c>
      <c r="H11" s="131"/>
      <c r="I11" s="33"/>
      <c r="J11" s="550"/>
      <c r="K11" s="131"/>
      <c r="L11" s="131"/>
      <c r="M11" s="131"/>
      <c r="N11" s="38"/>
      <c r="O11" s="38"/>
      <c r="P11" s="38"/>
      <c r="Q11" s="38"/>
      <c r="R11" s="38"/>
      <c r="S11" s="38"/>
      <c r="T11" s="39"/>
      <c r="U11" s="39"/>
      <c r="V11" s="39"/>
    </row>
    <row r="12" spans="1:22" ht="19.5" customHeight="1">
      <c r="A12" s="446" t="s">
        <v>117</v>
      </c>
      <c r="B12" s="448">
        <v>2.3</v>
      </c>
      <c r="C12" s="448">
        <v>8.8</v>
      </c>
      <c r="D12" s="80">
        <v>3.9</v>
      </c>
      <c r="E12" s="257">
        <f t="shared" si="2"/>
        <v>2.3</v>
      </c>
      <c r="F12" s="68">
        <f t="shared" si="2"/>
        <v>8.8</v>
      </c>
      <c r="G12" s="68">
        <f t="shared" si="2"/>
        <v>3.9</v>
      </c>
      <c r="H12" s="131"/>
      <c r="I12" s="33"/>
      <c r="J12" s="550"/>
      <c r="K12" s="131"/>
      <c r="L12" s="131"/>
      <c r="M12" s="131"/>
      <c r="N12" s="38"/>
      <c r="O12" s="38"/>
      <c r="P12" s="38"/>
      <c r="Q12" s="38"/>
      <c r="R12" s="38"/>
      <c r="S12" s="38"/>
      <c r="T12" s="39"/>
      <c r="U12" s="39"/>
      <c r="V12" s="39"/>
    </row>
    <row r="13" spans="1:22" ht="19.5" customHeight="1">
      <c r="A13" s="447">
        <v>515</v>
      </c>
      <c r="B13" s="551">
        <f aca="true" t="shared" si="3" ref="B13:G13">SUM(B10:B12)</f>
        <v>5.7</v>
      </c>
      <c r="C13" s="551">
        <f t="shared" si="3"/>
        <v>18</v>
      </c>
      <c r="D13" s="554">
        <f t="shared" si="3"/>
        <v>7.699999999999999</v>
      </c>
      <c r="E13" s="555">
        <f t="shared" si="3"/>
        <v>5.7</v>
      </c>
      <c r="F13" s="551">
        <f t="shared" si="3"/>
        <v>18</v>
      </c>
      <c r="G13" s="551">
        <f t="shared" si="3"/>
        <v>7.699999999999999</v>
      </c>
      <c r="H13" s="131"/>
      <c r="I13" s="33"/>
      <c r="J13" s="550"/>
      <c r="K13" s="131"/>
      <c r="L13" s="131"/>
      <c r="M13" s="131"/>
      <c r="N13" s="38"/>
      <c r="O13" s="38"/>
      <c r="P13" s="38"/>
      <c r="Q13" s="38"/>
      <c r="R13" s="38"/>
      <c r="S13" s="38"/>
      <c r="T13" s="39"/>
      <c r="U13" s="39"/>
      <c r="V13" s="39"/>
    </row>
    <row r="14" spans="1:22" ht="19.5" customHeight="1">
      <c r="A14" s="446" t="s">
        <v>60</v>
      </c>
      <c r="B14" s="448">
        <v>4</v>
      </c>
      <c r="C14" s="448">
        <v>4</v>
      </c>
      <c r="D14" s="80">
        <v>0</v>
      </c>
      <c r="E14" s="257">
        <f aca="true" t="shared" si="4" ref="E14:G17">SUM(B14)</f>
        <v>4</v>
      </c>
      <c r="F14" s="68">
        <f t="shared" si="4"/>
        <v>4</v>
      </c>
      <c r="G14" s="68">
        <f t="shared" si="4"/>
        <v>0</v>
      </c>
      <c r="H14" s="131"/>
      <c r="I14" s="33"/>
      <c r="J14" s="550"/>
      <c r="K14" s="131"/>
      <c r="L14" s="131"/>
      <c r="M14" s="131"/>
      <c r="N14" s="38"/>
      <c r="O14" s="38"/>
      <c r="P14" s="38"/>
      <c r="Q14" s="38"/>
      <c r="R14" s="38"/>
      <c r="S14" s="38"/>
      <c r="T14" s="39"/>
      <c r="U14" s="39"/>
      <c r="V14" s="39"/>
    </row>
    <row r="15" spans="1:22" ht="19.5" customHeight="1">
      <c r="A15" s="446" t="s">
        <v>30</v>
      </c>
      <c r="B15" s="448">
        <v>8</v>
      </c>
      <c r="C15" s="448">
        <v>8</v>
      </c>
      <c r="D15" s="80">
        <v>0.2</v>
      </c>
      <c r="E15" s="257">
        <f t="shared" si="4"/>
        <v>8</v>
      </c>
      <c r="F15" s="68">
        <f t="shared" si="4"/>
        <v>8</v>
      </c>
      <c r="G15" s="68">
        <f t="shared" si="4"/>
        <v>0.2</v>
      </c>
      <c r="H15" s="131"/>
      <c r="I15" s="33"/>
      <c r="J15" s="550"/>
      <c r="K15" s="131"/>
      <c r="L15" s="131"/>
      <c r="M15" s="131"/>
      <c r="N15" s="38"/>
      <c r="O15" s="38"/>
      <c r="P15" s="38"/>
      <c r="Q15" s="38"/>
      <c r="R15" s="38"/>
      <c r="S15" s="38"/>
      <c r="T15" s="39"/>
      <c r="U15" s="39"/>
      <c r="V15" s="39"/>
    </row>
    <row r="16" spans="1:22" ht="19.5" customHeight="1">
      <c r="A16" s="446" t="s">
        <v>174</v>
      </c>
      <c r="B16" s="448">
        <v>1.6</v>
      </c>
      <c r="C16" s="448">
        <v>5.6</v>
      </c>
      <c r="D16" s="80">
        <v>1.9</v>
      </c>
      <c r="E16" s="257">
        <f t="shared" si="4"/>
        <v>1.6</v>
      </c>
      <c r="F16" s="68">
        <f t="shared" si="4"/>
        <v>5.6</v>
      </c>
      <c r="G16" s="68">
        <f t="shared" si="4"/>
        <v>1.9</v>
      </c>
      <c r="H16" s="131"/>
      <c r="I16" s="33"/>
      <c r="J16" s="550"/>
      <c r="K16" s="131"/>
      <c r="L16" s="131"/>
      <c r="M16" s="131"/>
      <c r="N16" s="38"/>
      <c r="O16" s="38"/>
      <c r="P16" s="38"/>
      <c r="Q16" s="38"/>
      <c r="R16" s="38"/>
      <c r="S16" s="38"/>
      <c r="T16" s="39"/>
      <c r="U16" s="39"/>
      <c r="V16" s="39"/>
    </row>
    <row r="17" spans="1:22" ht="19.5" customHeight="1">
      <c r="A17" s="446" t="s">
        <v>172</v>
      </c>
      <c r="B17" s="448">
        <v>64.2</v>
      </c>
      <c r="C17" s="448">
        <v>64.2</v>
      </c>
      <c r="D17" s="80">
        <v>0.9</v>
      </c>
      <c r="E17" s="257">
        <f t="shared" si="4"/>
        <v>64.2</v>
      </c>
      <c r="F17" s="68">
        <f t="shared" si="4"/>
        <v>64.2</v>
      </c>
      <c r="G17" s="68">
        <f t="shared" si="4"/>
        <v>0.9</v>
      </c>
      <c r="H17" s="131"/>
      <c r="I17" s="33"/>
      <c r="J17" s="550"/>
      <c r="K17" s="131"/>
      <c r="L17" s="131"/>
      <c r="M17" s="131"/>
      <c r="N17" s="38"/>
      <c r="O17" s="38"/>
      <c r="P17" s="38"/>
      <c r="Q17" s="38"/>
      <c r="R17" s="38"/>
      <c r="S17" s="38"/>
      <c r="T17" s="39"/>
      <c r="U17" s="39"/>
      <c r="V17" s="39"/>
    </row>
    <row r="18" spans="1:22" ht="19.5" customHeight="1">
      <c r="A18" s="447">
        <v>516</v>
      </c>
      <c r="B18" s="551">
        <f aca="true" t="shared" si="5" ref="B18:G18">SUM(B14:B17)</f>
        <v>77.8</v>
      </c>
      <c r="C18" s="551">
        <f t="shared" si="5"/>
        <v>81.80000000000001</v>
      </c>
      <c r="D18" s="551">
        <f t="shared" si="5"/>
        <v>3</v>
      </c>
      <c r="E18" s="551">
        <f t="shared" si="5"/>
        <v>77.8</v>
      </c>
      <c r="F18" s="551">
        <f t="shared" si="5"/>
        <v>81.80000000000001</v>
      </c>
      <c r="G18" s="551">
        <f t="shared" si="5"/>
        <v>3</v>
      </c>
      <c r="H18" s="131"/>
      <c r="I18" s="33"/>
      <c r="J18" s="550"/>
      <c r="K18" s="131"/>
      <c r="L18" s="131"/>
      <c r="M18" s="131"/>
      <c r="N18" s="38"/>
      <c r="O18" s="38"/>
      <c r="P18" s="38"/>
      <c r="Q18" s="38"/>
      <c r="R18" s="38"/>
      <c r="S18" s="38"/>
      <c r="T18" s="39"/>
      <c r="U18" s="39"/>
      <c r="V18" s="39"/>
    </row>
    <row r="19" spans="1:22" ht="19.5" customHeight="1">
      <c r="A19" s="446" t="s">
        <v>35</v>
      </c>
      <c r="B19" s="448">
        <v>10.8</v>
      </c>
      <c r="C19" s="448">
        <v>10.8</v>
      </c>
      <c r="D19" s="80">
        <v>10.6</v>
      </c>
      <c r="E19" s="257">
        <f aca="true" t="shared" si="6" ref="E19:G20">SUM(B19)</f>
        <v>10.8</v>
      </c>
      <c r="F19" s="68">
        <f t="shared" si="6"/>
        <v>10.8</v>
      </c>
      <c r="G19" s="68">
        <f t="shared" si="6"/>
        <v>10.6</v>
      </c>
      <c r="H19" s="131"/>
      <c r="I19" s="33"/>
      <c r="J19" s="550"/>
      <c r="K19" s="131"/>
      <c r="L19" s="131"/>
      <c r="M19" s="131"/>
      <c r="N19" s="38"/>
      <c r="O19" s="38"/>
      <c r="P19" s="38"/>
      <c r="Q19" s="38"/>
      <c r="R19" s="38"/>
      <c r="S19" s="38"/>
      <c r="T19" s="39"/>
      <c r="U19" s="39"/>
      <c r="V19" s="39"/>
    </row>
    <row r="20" spans="1:22" ht="19.5" customHeight="1">
      <c r="A20" s="446" t="s">
        <v>48</v>
      </c>
      <c r="B20" s="448">
        <v>0</v>
      </c>
      <c r="C20" s="448">
        <v>30</v>
      </c>
      <c r="D20" s="80">
        <v>13.3</v>
      </c>
      <c r="E20" s="257">
        <f t="shared" si="6"/>
        <v>0</v>
      </c>
      <c r="F20" s="68">
        <f t="shared" si="6"/>
        <v>30</v>
      </c>
      <c r="G20" s="68">
        <f t="shared" si="6"/>
        <v>13.3</v>
      </c>
      <c r="H20" s="131"/>
      <c r="I20" s="33"/>
      <c r="J20" s="550"/>
      <c r="K20" s="131"/>
      <c r="L20" s="131"/>
      <c r="M20" s="131"/>
      <c r="N20" s="38"/>
      <c r="O20" s="38"/>
      <c r="P20" s="38"/>
      <c r="Q20" s="38"/>
      <c r="R20" s="38"/>
      <c r="S20" s="38"/>
      <c r="T20" s="39"/>
      <c r="U20" s="39"/>
      <c r="V20" s="39"/>
    </row>
    <row r="21" spans="1:22" ht="19.5" customHeight="1">
      <c r="A21" s="447">
        <v>517</v>
      </c>
      <c r="B21" s="551">
        <f aca="true" t="shared" si="7" ref="B21:G21">SUM(B19:B20)</f>
        <v>10.8</v>
      </c>
      <c r="C21" s="551">
        <f t="shared" si="7"/>
        <v>40.8</v>
      </c>
      <c r="D21" s="551">
        <f t="shared" si="7"/>
        <v>23.9</v>
      </c>
      <c r="E21" s="551">
        <f t="shared" si="7"/>
        <v>10.8</v>
      </c>
      <c r="F21" s="551">
        <f t="shared" si="7"/>
        <v>40.8</v>
      </c>
      <c r="G21" s="551">
        <f t="shared" si="7"/>
        <v>23.9</v>
      </c>
      <c r="H21" s="131"/>
      <c r="I21" s="33"/>
      <c r="J21" s="550"/>
      <c r="K21" s="131"/>
      <c r="L21" s="131"/>
      <c r="M21" s="131"/>
      <c r="N21" s="38"/>
      <c r="O21" s="38"/>
      <c r="P21" s="38"/>
      <c r="Q21" s="38"/>
      <c r="R21" s="38"/>
      <c r="S21" s="38"/>
      <c r="T21" s="39"/>
      <c r="U21" s="39"/>
      <c r="V21" s="39"/>
    </row>
    <row r="22" spans="1:22" ht="19.5" customHeight="1">
      <c r="A22" s="446" t="s">
        <v>284</v>
      </c>
      <c r="B22" s="448">
        <v>4.5</v>
      </c>
      <c r="C22" s="448">
        <v>240.7</v>
      </c>
      <c r="D22" s="80">
        <v>0</v>
      </c>
      <c r="E22" s="257">
        <f>SUM(B22)</f>
        <v>4.5</v>
      </c>
      <c r="F22" s="68">
        <f>SUM(C22)</f>
        <v>240.7</v>
      </c>
      <c r="G22" s="68">
        <f>SUM(D22)</f>
        <v>0</v>
      </c>
      <c r="H22" s="131"/>
      <c r="I22" s="33"/>
      <c r="J22" s="550"/>
      <c r="K22" s="131"/>
      <c r="L22" s="131"/>
      <c r="M22" s="131"/>
      <c r="N22" s="38"/>
      <c r="O22" s="38"/>
      <c r="P22" s="38"/>
      <c r="Q22" s="38"/>
      <c r="R22" s="38"/>
      <c r="S22" s="38"/>
      <c r="T22" s="39"/>
      <c r="U22" s="39"/>
      <c r="V22" s="39"/>
    </row>
    <row r="23" spans="1:22" ht="19.5" customHeight="1" thickBot="1">
      <c r="A23" s="453">
        <v>590</v>
      </c>
      <c r="B23" s="454">
        <f aca="true" t="shared" si="8" ref="B23:G23">SUM(B22)</f>
        <v>4.5</v>
      </c>
      <c r="C23" s="454">
        <f t="shared" si="8"/>
        <v>240.7</v>
      </c>
      <c r="D23" s="454">
        <f t="shared" si="8"/>
        <v>0</v>
      </c>
      <c r="E23" s="454">
        <f t="shared" si="8"/>
        <v>4.5</v>
      </c>
      <c r="F23" s="454">
        <f t="shared" si="8"/>
        <v>240.7</v>
      </c>
      <c r="G23" s="454">
        <f t="shared" si="8"/>
        <v>0</v>
      </c>
      <c r="H23" s="131"/>
      <c r="I23" s="33"/>
      <c r="J23" s="550"/>
      <c r="K23" s="131"/>
      <c r="L23" s="131"/>
      <c r="M23" s="131"/>
      <c r="N23" s="38"/>
      <c r="O23" s="38"/>
      <c r="P23" s="38"/>
      <c r="Q23" s="38"/>
      <c r="R23" s="38"/>
      <c r="S23" s="38"/>
      <c r="T23" s="39"/>
      <c r="U23" s="39"/>
      <c r="V23" s="39"/>
    </row>
    <row r="24" spans="1:22" ht="34.5" customHeight="1">
      <c r="A24" s="452" t="s">
        <v>9</v>
      </c>
      <c r="B24" s="450">
        <f aca="true" t="shared" si="9" ref="B24:G24">B9+B13+B18+B21+B23</f>
        <v>231</v>
      </c>
      <c r="C24" s="450">
        <f t="shared" si="9"/>
        <v>564.5</v>
      </c>
      <c r="D24" s="450">
        <f t="shared" si="9"/>
        <v>152.6</v>
      </c>
      <c r="E24" s="450">
        <f t="shared" si="9"/>
        <v>231</v>
      </c>
      <c r="F24" s="450">
        <f t="shared" si="9"/>
        <v>564.5</v>
      </c>
      <c r="G24" s="450">
        <f t="shared" si="9"/>
        <v>152.6</v>
      </c>
      <c r="H24" s="131"/>
      <c r="I24" s="33"/>
      <c r="J24" s="550"/>
      <c r="K24" s="131"/>
      <c r="L24" s="131"/>
      <c r="M24" s="131"/>
      <c r="N24" s="38"/>
      <c r="O24" s="38"/>
      <c r="P24" s="38"/>
      <c r="Q24" s="38"/>
      <c r="R24" s="38"/>
      <c r="S24" s="38"/>
      <c r="T24" s="39"/>
      <c r="U24" s="39"/>
      <c r="V24" s="39"/>
    </row>
    <row r="25" spans="1:22" ht="30.75" customHeight="1">
      <c r="A25" s="130"/>
      <c r="B25" s="437"/>
      <c r="C25" s="437"/>
      <c r="D25" s="437"/>
      <c r="E25" s="131"/>
      <c r="F25" s="131"/>
      <c r="G25" s="131"/>
      <c r="H25" s="131"/>
      <c r="I25" s="33"/>
      <c r="J25" s="550"/>
      <c r="K25" s="131"/>
      <c r="L25" s="131"/>
      <c r="M25" s="131"/>
      <c r="N25" s="38"/>
      <c r="O25" s="38"/>
      <c r="P25" s="38"/>
      <c r="Q25" s="38"/>
      <c r="R25" s="38"/>
      <c r="S25" s="38"/>
      <c r="T25" s="39"/>
      <c r="U25" s="39"/>
      <c r="V25" s="39"/>
    </row>
    <row r="26" spans="1:22" ht="20.25" customHeight="1">
      <c r="A26" s="870" t="s">
        <v>356</v>
      </c>
      <c r="B26" s="857" t="s">
        <v>23</v>
      </c>
      <c r="C26" s="869"/>
      <c r="D26" s="962"/>
      <c r="E26" s="863" t="s">
        <v>24</v>
      </c>
      <c r="F26" s="945"/>
      <c r="G26" s="946"/>
      <c r="H26" s="438"/>
      <c r="I26" s="131"/>
      <c r="J26" s="131"/>
      <c r="K26" s="131"/>
      <c r="L26" s="131"/>
      <c r="M26" s="131"/>
      <c r="N26" s="38"/>
      <c r="O26" s="38"/>
      <c r="P26" s="38"/>
      <c r="Q26" s="38"/>
      <c r="R26" s="38"/>
      <c r="S26" s="38"/>
      <c r="T26" s="39"/>
      <c r="U26" s="39"/>
      <c r="V26" s="39"/>
    </row>
    <row r="27" spans="1:22" ht="20.25" customHeight="1">
      <c r="A27" s="960"/>
      <c r="B27" s="861" t="s">
        <v>26</v>
      </c>
      <c r="C27" s="942"/>
      <c r="D27" s="953"/>
      <c r="E27" s="947"/>
      <c r="F27" s="948"/>
      <c r="G27" s="949"/>
      <c r="H27" s="131"/>
      <c r="I27" s="131"/>
      <c r="J27" s="131"/>
      <c r="K27" s="131"/>
      <c r="L27" s="131"/>
      <c r="M27" s="131"/>
      <c r="N27" s="38"/>
      <c r="O27" s="38"/>
      <c r="P27" s="38"/>
      <c r="Q27" s="38"/>
      <c r="R27" s="38"/>
      <c r="S27" s="38"/>
      <c r="T27" s="39"/>
      <c r="U27" s="39"/>
      <c r="V27" s="39"/>
    </row>
    <row r="28" spans="1:22" ht="20.25" customHeight="1">
      <c r="A28" s="961"/>
      <c r="B28" s="119" t="s">
        <v>5</v>
      </c>
      <c r="C28" s="64" t="s">
        <v>6</v>
      </c>
      <c r="D28" s="63" t="s">
        <v>0</v>
      </c>
      <c r="E28" s="273" t="s">
        <v>27</v>
      </c>
      <c r="F28" s="64" t="s">
        <v>6</v>
      </c>
      <c r="G28" s="117" t="s">
        <v>0</v>
      </c>
      <c r="H28" s="131"/>
      <c r="I28" s="131"/>
      <c r="J28" s="131"/>
      <c r="K28" s="131"/>
      <c r="L28" s="131"/>
      <c r="M28" s="131"/>
      <c r="N28" s="38"/>
      <c r="O28" s="38"/>
      <c r="P28" s="38"/>
      <c r="Q28" s="38"/>
      <c r="R28" s="38"/>
      <c r="S28" s="38"/>
      <c r="T28" s="39"/>
      <c r="U28" s="39"/>
      <c r="V28" s="39"/>
    </row>
    <row r="29" spans="1:22" ht="19.5" customHeight="1">
      <c r="A29" s="446" t="s">
        <v>241</v>
      </c>
      <c r="B29" s="448">
        <v>260.7</v>
      </c>
      <c r="C29" s="448">
        <v>534.5</v>
      </c>
      <c r="D29" s="80">
        <v>530.8</v>
      </c>
      <c r="E29" s="257">
        <f>SUM(B29)</f>
        <v>260.7</v>
      </c>
      <c r="F29" s="68">
        <f>SUM(C29)</f>
        <v>534.5</v>
      </c>
      <c r="G29" s="68">
        <f>D29</f>
        <v>530.8</v>
      </c>
      <c r="H29" s="131"/>
      <c r="I29" s="131"/>
      <c r="J29" s="131"/>
      <c r="K29" s="131"/>
      <c r="L29" s="131"/>
      <c r="M29" s="131"/>
      <c r="N29" s="38"/>
      <c r="O29" s="38"/>
      <c r="P29" s="38"/>
      <c r="Q29" s="38"/>
      <c r="R29" s="38"/>
      <c r="S29" s="38"/>
      <c r="T29" s="39"/>
      <c r="U29" s="39"/>
      <c r="V29" s="39"/>
    </row>
    <row r="30" spans="1:22" ht="19.5" customHeight="1">
      <c r="A30" s="447">
        <v>502</v>
      </c>
      <c r="B30" s="150">
        <f aca="true" t="shared" si="10" ref="B30:G30">SUM(B29)</f>
        <v>260.7</v>
      </c>
      <c r="C30" s="150">
        <f t="shared" si="10"/>
        <v>534.5</v>
      </c>
      <c r="D30" s="149">
        <f t="shared" si="10"/>
        <v>530.8</v>
      </c>
      <c r="E30" s="449">
        <f t="shared" si="10"/>
        <v>260.7</v>
      </c>
      <c r="F30" s="150">
        <f t="shared" si="10"/>
        <v>534.5</v>
      </c>
      <c r="G30" s="150">
        <f t="shared" si="10"/>
        <v>530.8</v>
      </c>
      <c r="H30" s="131"/>
      <c r="I30" s="131"/>
      <c r="J30" s="131"/>
      <c r="K30" s="131"/>
      <c r="L30" s="131"/>
      <c r="M30" s="131"/>
      <c r="N30" s="38"/>
      <c r="O30" s="38"/>
      <c r="P30" s="38"/>
      <c r="Q30" s="38"/>
      <c r="R30" s="38"/>
      <c r="S30" s="38"/>
      <c r="T30" s="39"/>
      <c r="U30" s="39"/>
      <c r="V30" s="39"/>
    </row>
    <row r="31" spans="1:22" ht="19.5" customHeight="1">
      <c r="A31" s="446" t="s">
        <v>285</v>
      </c>
      <c r="B31" s="448">
        <v>57.1</v>
      </c>
      <c r="C31" s="448">
        <v>138.9</v>
      </c>
      <c r="D31" s="80">
        <v>115.4</v>
      </c>
      <c r="E31" s="257">
        <f aca="true" t="shared" si="11" ref="E31:G32">SUM(B31)</f>
        <v>57.1</v>
      </c>
      <c r="F31" s="68">
        <f t="shared" si="11"/>
        <v>138.9</v>
      </c>
      <c r="G31" s="68">
        <f t="shared" si="11"/>
        <v>115.4</v>
      </c>
      <c r="H31" s="131"/>
      <c r="I31" s="131"/>
      <c r="J31" s="131"/>
      <c r="K31" s="131"/>
      <c r="L31" s="131"/>
      <c r="M31" s="131"/>
      <c r="N31" s="38"/>
      <c r="O31" s="38"/>
      <c r="P31" s="38"/>
      <c r="Q31" s="38"/>
      <c r="R31" s="38"/>
      <c r="S31" s="38"/>
      <c r="T31" s="39"/>
      <c r="U31" s="39"/>
      <c r="V31" s="39"/>
    </row>
    <row r="32" spans="1:22" ht="19.5" customHeight="1">
      <c r="A32" s="446" t="s">
        <v>243</v>
      </c>
      <c r="B32" s="448">
        <v>20</v>
      </c>
      <c r="C32" s="448">
        <v>48.2</v>
      </c>
      <c r="D32" s="80">
        <v>40</v>
      </c>
      <c r="E32" s="257">
        <f t="shared" si="11"/>
        <v>20</v>
      </c>
      <c r="F32" s="68">
        <f t="shared" si="11"/>
        <v>48.2</v>
      </c>
      <c r="G32" s="68">
        <f t="shared" si="11"/>
        <v>40</v>
      </c>
      <c r="H32" s="131"/>
      <c r="I32" s="131"/>
      <c r="J32" s="131"/>
      <c r="K32" s="131"/>
      <c r="L32" s="131"/>
      <c r="M32" s="131"/>
      <c r="N32" s="38"/>
      <c r="O32" s="38"/>
      <c r="P32" s="38"/>
      <c r="Q32" s="38"/>
      <c r="R32" s="38"/>
      <c r="S32" s="38"/>
      <c r="T32" s="39"/>
      <c r="U32" s="39"/>
      <c r="V32" s="39"/>
    </row>
    <row r="33" spans="1:22" ht="19.5" customHeight="1" thickBot="1">
      <c r="A33" s="453">
        <v>503</v>
      </c>
      <c r="B33" s="454">
        <f aca="true" t="shared" si="12" ref="B33:G33">SUM(B31:B32)</f>
        <v>77.1</v>
      </c>
      <c r="C33" s="454">
        <f t="shared" si="12"/>
        <v>187.10000000000002</v>
      </c>
      <c r="D33" s="455">
        <f t="shared" si="12"/>
        <v>155.4</v>
      </c>
      <c r="E33" s="322">
        <f t="shared" si="12"/>
        <v>77.1</v>
      </c>
      <c r="F33" s="454">
        <f t="shared" si="12"/>
        <v>187.10000000000002</v>
      </c>
      <c r="G33" s="454">
        <f t="shared" si="12"/>
        <v>155.4</v>
      </c>
      <c r="H33" s="131"/>
      <c r="I33" s="131"/>
      <c r="J33" s="131"/>
      <c r="K33" s="131"/>
      <c r="L33" s="131"/>
      <c r="M33" s="131"/>
      <c r="N33" s="38"/>
      <c r="O33" s="38"/>
      <c r="P33" s="38"/>
      <c r="Q33" s="38"/>
      <c r="R33" s="38"/>
      <c r="S33" s="38"/>
      <c r="T33" s="39"/>
      <c r="U33" s="39"/>
      <c r="V33" s="39"/>
    </row>
    <row r="34" spans="1:22" ht="34.5" customHeight="1">
      <c r="A34" s="452" t="s">
        <v>9</v>
      </c>
      <c r="B34" s="450">
        <f aca="true" t="shared" si="13" ref="B34:G34">B30+B33</f>
        <v>337.79999999999995</v>
      </c>
      <c r="C34" s="450">
        <f t="shared" si="13"/>
        <v>721.6</v>
      </c>
      <c r="D34" s="289">
        <f t="shared" si="13"/>
        <v>686.1999999999999</v>
      </c>
      <c r="E34" s="451">
        <f t="shared" si="13"/>
        <v>337.79999999999995</v>
      </c>
      <c r="F34" s="450">
        <f t="shared" si="13"/>
        <v>721.6</v>
      </c>
      <c r="G34" s="450">
        <f t="shared" si="13"/>
        <v>686.1999999999999</v>
      </c>
      <c r="H34" s="131"/>
      <c r="I34" s="131"/>
      <c r="J34" s="131"/>
      <c r="K34" s="131"/>
      <c r="L34" s="131"/>
      <c r="M34" s="131"/>
      <c r="N34" s="38"/>
      <c r="O34" s="38"/>
      <c r="P34" s="38"/>
      <c r="Q34" s="38"/>
      <c r="R34" s="38"/>
      <c r="S34" s="38"/>
      <c r="T34" s="39"/>
      <c r="U34" s="39"/>
      <c r="V34" s="39"/>
    </row>
    <row r="35" spans="1:22" ht="30.75" customHeight="1">
      <c r="A35" s="130"/>
      <c r="B35" s="437"/>
      <c r="C35" s="437"/>
      <c r="D35" s="437"/>
      <c r="E35" s="437"/>
      <c r="F35" s="437"/>
      <c r="G35" s="437"/>
      <c r="H35" s="131"/>
      <c r="I35" s="131"/>
      <c r="J35" s="131"/>
      <c r="K35" s="131"/>
      <c r="L35" s="131"/>
      <c r="M35" s="131"/>
      <c r="N35" s="38"/>
      <c r="O35" s="38"/>
      <c r="P35" s="38"/>
      <c r="Q35" s="38"/>
      <c r="R35" s="38"/>
      <c r="S35" s="38"/>
      <c r="T35" s="39"/>
      <c r="U35" s="39"/>
      <c r="V35" s="39"/>
    </row>
    <row r="36" spans="1:22" ht="20.25" customHeight="1">
      <c r="A36" s="870" t="s">
        <v>293</v>
      </c>
      <c r="B36" s="857" t="s">
        <v>22</v>
      </c>
      <c r="C36" s="869"/>
      <c r="D36" s="944"/>
      <c r="E36" s="857" t="s">
        <v>23</v>
      </c>
      <c r="F36" s="869"/>
      <c r="G36" s="869"/>
      <c r="H36" s="863" t="s">
        <v>24</v>
      </c>
      <c r="I36" s="864"/>
      <c r="J36" s="865"/>
      <c r="K36" s="951"/>
      <c r="L36" s="954"/>
      <c r="M36" s="954"/>
      <c r="N36" s="35"/>
      <c r="O36" s="35"/>
      <c r="P36" s="35"/>
      <c r="Q36" s="35"/>
      <c r="R36" s="35"/>
      <c r="S36" s="35"/>
      <c r="T36" s="20"/>
      <c r="U36" s="20"/>
      <c r="V36" s="20"/>
    </row>
    <row r="37" spans="1:22" ht="20.25" customHeight="1">
      <c r="A37" s="871"/>
      <c r="B37" s="861" t="s">
        <v>25</v>
      </c>
      <c r="C37" s="942"/>
      <c r="D37" s="943"/>
      <c r="E37" s="861" t="s">
        <v>26</v>
      </c>
      <c r="F37" s="942"/>
      <c r="G37" s="942"/>
      <c r="H37" s="866"/>
      <c r="I37" s="867"/>
      <c r="J37" s="868"/>
      <c r="K37" s="955"/>
      <c r="L37" s="954"/>
      <c r="M37" s="954"/>
      <c r="N37" s="20"/>
      <c r="O37" s="20"/>
      <c r="P37" s="20"/>
      <c r="Q37" s="25"/>
      <c r="R37" s="25"/>
      <c r="S37" s="25"/>
      <c r="T37" s="20"/>
      <c r="U37" s="20"/>
      <c r="V37" s="20"/>
    </row>
    <row r="38" spans="1:22" ht="20.25" customHeight="1">
      <c r="A38" s="872"/>
      <c r="B38" s="119" t="s">
        <v>5</v>
      </c>
      <c r="C38" s="64" t="s">
        <v>6</v>
      </c>
      <c r="D38" s="119" t="s">
        <v>0</v>
      </c>
      <c r="E38" s="119" t="s">
        <v>5</v>
      </c>
      <c r="F38" s="64" t="s">
        <v>6</v>
      </c>
      <c r="G38" s="63" t="s">
        <v>0</v>
      </c>
      <c r="H38" s="273" t="s">
        <v>27</v>
      </c>
      <c r="I38" s="64" t="s">
        <v>6</v>
      </c>
      <c r="J38" s="117" t="s">
        <v>0</v>
      </c>
      <c r="K38" s="951"/>
      <c r="L38" s="880"/>
      <c r="M38" s="88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19.5" customHeight="1">
      <c r="A39" s="120" t="s">
        <v>28</v>
      </c>
      <c r="B39" s="448">
        <v>0</v>
      </c>
      <c r="C39" s="448">
        <v>0</v>
      </c>
      <c r="D39" s="448">
        <v>0</v>
      </c>
      <c r="E39" s="121">
        <v>0</v>
      </c>
      <c r="F39" s="121">
        <v>130</v>
      </c>
      <c r="G39" s="121">
        <v>129.9</v>
      </c>
      <c r="H39" s="274">
        <f>B39+E39</f>
        <v>0</v>
      </c>
      <c r="I39" s="121">
        <f>C39+F39</f>
        <v>130</v>
      </c>
      <c r="J39" s="121">
        <f>D39+G39</f>
        <v>129.9</v>
      </c>
      <c r="K39" s="951"/>
      <c r="L39" s="880"/>
      <c r="M39" s="880"/>
      <c r="N39" s="20"/>
      <c r="O39" s="20"/>
      <c r="P39" s="20"/>
      <c r="Q39" s="20"/>
      <c r="R39" s="20"/>
      <c r="S39" s="20"/>
      <c r="T39" s="20"/>
      <c r="U39" s="20"/>
      <c r="V39" s="20"/>
    </row>
    <row r="40" spans="1:22" ht="19.5" customHeight="1">
      <c r="A40" s="123">
        <v>517</v>
      </c>
      <c r="B40" s="551">
        <f>B39</f>
        <v>0</v>
      </c>
      <c r="C40" s="551">
        <f>C39</f>
        <v>0</v>
      </c>
      <c r="D40" s="551">
        <f>D39</f>
        <v>0</v>
      </c>
      <c r="E40" s="71">
        <f aca="true" t="shared" si="14" ref="E40:J40">SUM(E39)</f>
        <v>0</v>
      </c>
      <c r="F40" s="71">
        <f t="shared" si="14"/>
        <v>130</v>
      </c>
      <c r="G40" s="71">
        <f t="shared" si="14"/>
        <v>129.9</v>
      </c>
      <c r="H40" s="259">
        <f t="shared" si="14"/>
        <v>0</v>
      </c>
      <c r="I40" s="71">
        <f t="shared" si="14"/>
        <v>130</v>
      </c>
      <c r="J40" s="71">
        <f t="shared" si="14"/>
        <v>129.9</v>
      </c>
      <c r="K40" s="951"/>
      <c r="L40" s="880"/>
      <c r="M40" s="880"/>
      <c r="N40" s="20"/>
      <c r="O40" s="20"/>
      <c r="P40" s="20"/>
      <c r="Q40" s="20"/>
      <c r="R40" s="20"/>
      <c r="S40" s="20"/>
      <c r="T40" s="20"/>
      <c r="U40" s="20"/>
      <c r="V40" s="20"/>
    </row>
    <row r="41" spans="1:22" ht="19.5" customHeight="1">
      <c r="A41" s="120" t="s">
        <v>140</v>
      </c>
      <c r="B41" s="68">
        <v>9820</v>
      </c>
      <c r="C41" s="68">
        <v>20401.3</v>
      </c>
      <c r="D41" s="68">
        <v>19853.8</v>
      </c>
      <c r="E41" s="68">
        <v>105322</v>
      </c>
      <c r="F41" s="68">
        <v>112688.1</v>
      </c>
      <c r="G41" s="93">
        <v>110890.8</v>
      </c>
      <c r="H41" s="274">
        <f>B41+E41</f>
        <v>115142</v>
      </c>
      <c r="I41" s="121">
        <f>C41+F41</f>
        <v>133089.4</v>
      </c>
      <c r="J41" s="121">
        <f>D41+G41</f>
        <v>130744.6</v>
      </c>
      <c r="K41" s="952"/>
      <c r="L41" s="880"/>
      <c r="M41" s="880"/>
      <c r="N41" s="5"/>
      <c r="O41" s="5"/>
      <c r="P41" s="5"/>
      <c r="Q41" s="5"/>
      <c r="R41" s="5"/>
      <c r="S41" s="5"/>
      <c r="T41" s="5"/>
      <c r="U41" s="5"/>
      <c r="V41" s="5"/>
    </row>
    <row r="42" spans="1:22" ht="19.5" customHeight="1" thickBot="1">
      <c r="A42" s="123">
        <v>612</v>
      </c>
      <c r="B42" s="71">
        <f aca="true" t="shared" si="15" ref="B42:J42">SUM(B41)</f>
        <v>9820</v>
      </c>
      <c r="C42" s="71">
        <f t="shared" si="15"/>
        <v>20401.3</v>
      </c>
      <c r="D42" s="71">
        <f t="shared" si="15"/>
        <v>19853.8</v>
      </c>
      <c r="E42" s="71">
        <f t="shared" si="15"/>
        <v>105322</v>
      </c>
      <c r="F42" s="71">
        <f t="shared" si="15"/>
        <v>112688.1</v>
      </c>
      <c r="G42" s="128">
        <f t="shared" si="15"/>
        <v>110890.8</v>
      </c>
      <c r="H42" s="259">
        <f t="shared" si="15"/>
        <v>115142</v>
      </c>
      <c r="I42" s="71">
        <f t="shared" si="15"/>
        <v>133089.4</v>
      </c>
      <c r="J42" s="71">
        <f t="shared" si="15"/>
        <v>130744.6</v>
      </c>
      <c r="K42" s="952"/>
      <c r="L42" s="880"/>
      <c r="M42" s="880"/>
      <c r="N42" s="6"/>
      <c r="O42" s="6"/>
      <c r="P42" s="6"/>
      <c r="Q42" s="6"/>
      <c r="R42" s="6"/>
      <c r="S42" s="6"/>
      <c r="T42" s="6"/>
      <c r="U42" s="6"/>
      <c r="V42" s="6"/>
    </row>
    <row r="43" spans="1:22" ht="36" customHeight="1">
      <c r="A43" s="327" t="s">
        <v>9</v>
      </c>
      <c r="B43" s="96">
        <f aca="true" t="shared" si="16" ref="B43:J43">SUM(B40,B42)</f>
        <v>9820</v>
      </c>
      <c r="C43" s="96">
        <f t="shared" si="16"/>
        <v>20401.3</v>
      </c>
      <c r="D43" s="96">
        <f t="shared" si="16"/>
        <v>19853.8</v>
      </c>
      <c r="E43" s="96">
        <f t="shared" si="16"/>
        <v>105322</v>
      </c>
      <c r="F43" s="96">
        <f t="shared" si="16"/>
        <v>112818.1</v>
      </c>
      <c r="G43" s="308">
        <f t="shared" si="16"/>
        <v>111020.7</v>
      </c>
      <c r="H43" s="267">
        <f t="shared" si="16"/>
        <v>115142</v>
      </c>
      <c r="I43" s="96">
        <f t="shared" si="16"/>
        <v>133219.4</v>
      </c>
      <c r="J43" s="96">
        <f t="shared" si="16"/>
        <v>130874.5</v>
      </c>
      <c r="K43" s="952"/>
      <c r="L43" s="880"/>
      <c r="M43" s="880"/>
      <c r="N43" s="6"/>
      <c r="O43" s="6"/>
      <c r="P43" s="6"/>
      <c r="Q43" s="6"/>
      <c r="R43" s="6"/>
      <c r="S43" s="6"/>
      <c r="T43" s="6"/>
      <c r="U43" s="6"/>
      <c r="V43" s="6"/>
    </row>
    <row r="44" ht="15.75" customHeight="1"/>
    <row r="45" ht="15.75" customHeight="1"/>
    <row r="46" ht="15.75" customHeight="1"/>
    <row r="47" spans="1:4" ht="15.75" customHeight="1">
      <c r="A47" s="956"/>
      <c r="B47" s="958"/>
      <c r="C47" s="958"/>
      <c r="D47" s="958"/>
    </row>
    <row r="48" spans="1:4" ht="15.75" customHeight="1">
      <c r="A48" s="957"/>
      <c r="B48" s="959"/>
      <c r="C48" s="959"/>
      <c r="D48" s="959"/>
    </row>
    <row r="49" spans="1:4" ht="15.75" customHeight="1">
      <c r="A49" s="957"/>
      <c r="B49" s="20"/>
      <c r="C49" s="20"/>
      <c r="D49" s="2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23">
    <mergeCell ref="K1:L1"/>
    <mergeCell ref="A1:J1"/>
    <mergeCell ref="I2:J2"/>
    <mergeCell ref="B2:H2"/>
    <mergeCell ref="A3:A5"/>
    <mergeCell ref="B3:D3"/>
    <mergeCell ref="E3:G4"/>
    <mergeCell ref="B4:D4"/>
    <mergeCell ref="A47:A49"/>
    <mergeCell ref="B47:D47"/>
    <mergeCell ref="B48:D48"/>
    <mergeCell ref="A26:A28"/>
    <mergeCell ref="B26:D26"/>
    <mergeCell ref="A36:A38"/>
    <mergeCell ref="K38:M43"/>
    <mergeCell ref="E26:G27"/>
    <mergeCell ref="B27:D27"/>
    <mergeCell ref="K36:M37"/>
    <mergeCell ref="B37:D37"/>
    <mergeCell ref="E37:G37"/>
    <mergeCell ref="B36:D36"/>
    <mergeCell ref="E36:G36"/>
    <mergeCell ref="H36:J37"/>
  </mergeCells>
  <printOptions horizontalCentered="1"/>
  <pageMargins left="0.3937007874015748" right="0.4724409448818898" top="0.4724409448818898" bottom="0.4724409448818898" header="0.31496062992125984" footer="0.2362204724409449"/>
  <pageSetup horizontalDpi="300" verticalDpi="300" orientation="portrait" paperSize="9" scale="78" r:id="rId1"/>
  <headerFooter alignWithMargins="0">
    <oddFooter>&amp;L&amp;"Times New Roman CE,Obyčejné"&amp;8Rozbor za rok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56"/>
  <sheetViews>
    <sheetView view="pageBreakPreview" zoomScale="60" zoomScalePageLayoutView="0" workbookViewId="0" topLeftCell="A79">
      <selection activeCell="N75" sqref="N75:P76"/>
    </sheetView>
  </sheetViews>
  <sheetFormatPr defaultColWidth="9.00390625" defaultRowHeight="12.75"/>
  <cols>
    <col min="1" max="1" width="68.25390625" style="518" customWidth="1"/>
    <col min="2" max="4" width="10.00390625" style="518" customWidth="1"/>
    <col min="5" max="5" width="9.00390625" style="518" bestFit="1" customWidth="1"/>
    <col min="6" max="7" width="10.00390625" style="518" customWidth="1"/>
    <col min="8" max="8" width="10.25390625" style="518" customWidth="1"/>
    <col min="9" max="9" width="11.125" style="518" customWidth="1"/>
    <col min="10" max="10" width="10.25390625" style="518" customWidth="1"/>
    <col min="11" max="11" width="9.00390625" style="518" bestFit="1" customWidth="1"/>
    <col min="12" max="12" width="9.75390625" style="518" customWidth="1"/>
    <col min="13" max="13" width="10.875" style="518" customWidth="1"/>
    <col min="14" max="14" width="10.25390625" style="518" customWidth="1"/>
    <col min="15" max="16" width="11.75390625" style="518" customWidth="1"/>
    <col min="17" max="17" width="7.125" style="518" customWidth="1"/>
    <col min="18" max="18" width="12.00390625" style="518" customWidth="1"/>
    <col min="19" max="19" width="11.25390625" style="518" customWidth="1"/>
    <col min="20" max="20" width="8.625" style="518" customWidth="1"/>
    <col min="21" max="21" width="10.25390625" style="518" customWidth="1"/>
    <col min="22" max="22" width="10.125" style="518" customWidth="1"/>
    <col min="23" max="16384" width="9.125" style="518" customWidth="1"/>
  </cols>
  <sheetData>
    <row r="1" spans="1:22" ht="29.25" customHeight="1">
      <c r="A1" s="981" t="s">
        <v>314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529"/>
      <c r="O1" s="529"/>
      <c r="P1" s="529"/>
      <c r="Q1" s="529"/>
      <c r="R1" s="529"/>
      <c r="S1" s="529"/>
      <c r="T1" s="529"/>
      <c r="U1" s="984"/>
      <c r="V1" s="984"/>
    </row>
    <row r="2" spans="1:22" ht="33.75" customHeight="1">
      <c r="A2" s="639"/>
      <c r="B2" s="640"/>
      <c r="C2" s="640"/>
      <c r="D2" s="640"/>
      <c r="E2" s="640"/>
      <c r="F2" s="640"/>
      <c r="G2" s="640"/>
      <c r="H2" s="640"/>
      <c r="I2" s="640"/>
      <c r="J2" s="641"/>
      <c r="K2" s="642"/>
      <c r="L2" s="983"/>
      <c r="M2" s="983"/>
      <c r="N2" s="629"/>
      <c r="O2" s="629"/>
      <c r="P2" s="629"/>
      <c r="Q2" s="629"/>
      <c r="R2" s="629"/>
      <c r="S2" s="629"/>
      <c r="T2" s="779"/>
      <c r="U2" s="983" t="s">
        <v>446</v>
      </c>
      <c r="V2" s="983"/>
    </row>
    <row r="3" spans="1:22" ht="19.5" customHeight="1">
      <c r="A3" s="987" t="s">
        <v>449</v>
      </c>
      <c r="B3" s="985" t="s">
        <v>368</v>
      </c>
      <c r="C3" s="986"/>
      <c r="D3" s="986"/>
      <c r="E3" s="986"/>
      <c r="F3" s="986"/>
      <c r="G3" s="986"/>
      <c r="H3" s="986"/>
      <c r="I3" s="986"/>
      <c r="J3" s="986"/>
      <c r="K3" s="986"/>
      <c r="L3" s="993"/>
      <c r="M3" s="993"/>
      <c r="N3" s="993"/>
      <c r="O3" s="993"/>
      <c r="P3" s="994"/>
      <c r="Q3" s="985" t="s">
        <v>369</v>
      </c>
      <c r="R3" s="993"/>
      <c r="S3" s="993"/>
      <c r="T3" s="993"/>
      <c r="U3" s="993"/>
      <c r="V3" s="994"/>
    </row>
    <row r="4" spans="1:22" ht="19.5" customHeight="1">
      <c r="A4" s="988"/>
      <c r="B4" s="969" t="s">
        <v>370</v>
      </c>
      <c r="C4" s="977"/>
      <c r="D4" s="978"/>
      <c r="E4" s="969" t="s">
        <v>371</v>
      </c>
      <c r="F4" s="977"/>
      <c r="G4" s="978"/>
      <c r="H4" s="969" t="s">
        <v>372</v>
      </c>
      <c r="I4" s="970"/>
      <c r="J4" s="971"/>
      <c r="K4" s="974" t="s">
        <v>373</v>
      </c>
      <c r="L4" s="975"/>
      <c r="M4" s="976"/>
      <c r="N4" s="974" t="s">
        <v>374</v>
      </c>
      <c r="O4" s="975"/>
      <c r="P4" s="976"/>
      <c r="Q4" s="974" t="s">
        <v>77</v>
      </c>
      <c r="R4" s="975"/>
      <c r="S4" s="976"/>
      <c r="T4" s="974" t="s">
        <v>78</v>
      </c>
      <c r="U4" s="975"/>
      <c r="V4" s="976"/>
    </row>
    <row r="5" spans="1:22" ht="28.5" customHeight="1">
      <c r="A5" s="988"/>
      <c r="B5" s="887" t="s">
        <v>375</v>
      </c>
      <c r="C5" s="979"/>
      <c r="D5" s="980"/>
      <c r="E5" s="887" t="s">
        <v>376</v>
      </c>
      <c r="F5" s="979"/>
      <c r="G5" s="980"/>
      <c r="H5" s="887" t="s">
        <v>377</v>
      </c>
      <c r="I5" s="888"/>
      <c r="J5" s="900"/>
      <c r="K5" s="990" t="s">
        <v>378</v>
      </c>
      <c r="L5" s="991"/>
      <c r="M5" s="992"/>
      <c r="N5" s="887" t="s">
        <v>379</v>
      </c>
      <c r="O5" s="888"/>
      <c r="P5" s="900"/>
      <c r="Q5" s="887" t="s">
        <v>380</v>
      </c>
      <c r="R5" s="888"/>
      <c r="S5" s="900"/>
      <c r="T5" s="887" t="s">
        <v>156</v>
      </c>
      <c r="U5" s="888"/>
      <c r="V5" s="900"/>
    </row>
    <row r="6" spans="1:22" ht="19.5" customHeight="1">
      <c r="A6" s="989"/>
      <c r="B6" s="643" t="s">
        <v>5</v>
      </c>
      <c r="C6" s="643" t="s">
        <v>6</v>
      </c>
      <c r="D6" s="643" t="s">
        <v>0</v>
      </c>
      <c r="E6" s="643" t="s">
        <v>5</v>
      </c>
      <c r="F6" s="643" t="s">
        <v>6</v>
      </c>
      <c r="G6" s="643" t="s">
        <v>0</v>
      </c>
      <c r="H6" s="643" t="s">
        <v>5</v>
      </c>
      <c r="I6" s="643" t="s">
        <v>6</v>
      </c>
      <c r="J6" s="644" t="s">
        <v>0</v>
      </c>
      <c r="K6" s="643" t="s">
        <v>5</v>
      </c>
      <c r="L6" s="643" t="s">
        <v>6</v>
      </c>
      <c r="M6" s="644" t="s">
        <v>0</v>
      </c>
      <c r="N6" s="643" t="s">
        <v>5</v>
      </c>
      <c r="O6" s="643" t="s">
        <v>6</v>
      </c>
      <c r="P6" s="644" t="s">
        <v>0</v>
      </c>
      <c r="Q6" s="643" t="s">
        <v>5</v>
      </c>
      <c r="R6" s="643" t="s">
        <v>6</v>
      </c>
      <c r="S6" s="644" t="s">
        <v>0</v>
      </c>
      <c r="T6" s="643" t="s">
        <v>5</v>
      </c>
      <c r="U6" s="643" t="s">
        <v>6</v>
      </c>
      <c r="V6" s="644" t="s">
        <v>0</v>
      </c>
    </row>
    <row r="7" spans="1:22" ht="24.75" customHeight="1">
      <c r="A7" s="645" t="s">
        <v>381</v>
      </c>
      <c r="B7" s="646">
        <v>0</v>
      </c>
      <c r="C7" s="646">
        <v>0</v>
      </c>
      <c r="D7" s="646">
        <v>0</v>
      </c>
      <c r="E7" s="646">
        <v>0</v>
      </c>
      <c r="F7" s="646">
        <v>0</v>
      </c>
      <c r="G7" s="646">
        <v>0</v>
      </c>
      <c r="H7" s="646">
        <v>0</v>
      </c>
      <c r="I7" s="646">
        <v>0</v>
      </c>
      <c r="J7" s="647">
        <v>0</v>
      </c>
      <c r="K7" s="646">
        <v>0</v>
      </c>
      <c r="L7" s="646">
        <v>0</v>
      </c>
      <c r="M7" s="646">
        <v>0</v>
      </c>
      <c r="N7" s="646">
        <v>0</v>
      </c>
      <c r="O7" s="646">
        <v>0</v>
      </c>
      <c r="P7" s="646">
        <v>0</v>
      </c>
      <c r="Q7" s="646">
        <v>0</v>
      </c>
      <c r="R7" s="646">
        <v>0</v>
      </c>
      <c r="S7" s="646">
        <v>0</v>
      </c>
      <c r="T7" s="646">
        <v>0</v>
      </c>
      <c r="U7" s="646">
        <v>0</v>
      </c>
      <c r="V7" s="647">
        <v>0</v>
      </c>
    </row>
    <row r="8" spans="1:22" ht="24.75" customHeight="1">
      <c r="A8" s="645" t="s">
        <v>105</v>
      </c>
      <c r="B8" s="646">
        <v>0</v>
      </c>
      <c r="C8" s="646">
        <v>0</v>
      </c>
      <c r="D8" s="646">
        <v>0</v>
      </c>
      <c r="E8" s="646">
        <v>0</v>
      </c>
      <c r="F8" s="646">
        <v>0</v>
      </c>
      <c r="G8" s="646">
        <v>0</v>
      </c>
      <c r="H8" s="646">
        <v>0</v>
      </c>
      <c r="I8" s="646">
        <v>0</v>
      </c>
      <c r="J8" s="647">
        <v>0</v>
      </c>
      <c r="K8" s="646">
        <v>0</v>
      </c>
      <c r="L8" s="646">
        <v>0</v>
      </c>
      <c r="M8" s="646">
        <v>0</v>
      </c>
      <c r="N8" s="646">
        <v>0</v>
      </c>
      <c r="O8" s="646">
        <v>0</v>
      </c>
      <c r="P8" s="646">
        <v>0</v>
      </c>
      <c r="Q8" s="646">
        <v>0</v>
      </c>
      <c r="R8" s="646">
        <v>0</v>
      </c>
      <c r="S8" s="646">
        <v>0</v>
      </c>
      <c r="T8" s="646">
        <v>0</v>
      </c>
      <c r="U8" s="646">
        <v>0</v>
      </c>
      <c r="V8" s="647">
        <v>0</v>
      </c>
    </row>
    <row r="9" spans="1:22" ht="24.75" customHeight="1">
      <c r="A9" s="648" t="s">
        <v>29</v>
      </c>
      <c r="B9" s="649">
        <v>0</v>
      </c>
      <c r="C9" s="649">
        <v>0</v>
      </c>
      <c r="D9" s="649">
        <v>0</v>
      </c>
      <c r="E9" s="649">
        <v>0</v>
      </c>
      <c r="F9" s="649">
        <v>0</v>
      </c>
      <c r="G9" s="649">
        <v>0</v>
      </c>
      <c r="H9" s="649">
        <v>0</v>
      </c>
      <c r="I9" s="649">
        <v>0</v>
      </c>
      <c r="J9" s="650">
        <v>0</v>
      </c>
      <c r="K9" s="649">
        <v>0</v>
      </c>
      <c r="L9" s="649">
        <v>0</v>
      </c>
      <c r="M9" s="649">
        <v>0</v>
      </c>
      <c r="N9" s="649">
        <v>0</v>
      </c>
      <c r="O9" s="649">
        <v>0</v>
      </c>
      <c r="P9" s="649">
        <v>0</v>
      </c>
      <c r="Q9" s="649">
        <v>0</v>
      </c>
      <c r="R9" s="649">
        <v>0</v>
      </c>
      <c r="S9" s="649">
        <v>0</v>
      </c>
      <c r="T9" s="649">
        <v>0</v>
      </c>
      <c r="U9" s="649">
        <v>0</v>
      </c>
      <c r="V9" s="650">
        <v>0</v>
      </c>
    </row>
    <row r="10" spans="1:22" ht="24.75" customHeight="1">
      <c r="A10" s="651">
        <v>513</v>
      </c>
      <c r="B10" s="652">
        <f aca="true" t="shared" si="0" ref="B10:V10">SUM(B7,B9)</f>
        <v>0</v>
      </c>
      <c r="C10" s="652">
        <f t="shared" si="0"/>
        <v>0</v>
      </c>
      <c r="D10" s="652">
        <f t="shared" si="0"/>
        <v>0</v>
      </c>
      <c r="E10" s="652">
        <f t="shared" si="0"/>
        <v>0</v>
      </c>
      <c r="F10" s="652">
        <f t="shared" si="0"/>
        <v>0</v>
      </c>
      <c r="G10" s="652">
        <f t="shared" si="0"/>
        <v>0</v>
      </c>
      <c r="H10" s="652">
        <f t="shared" si="0"/>
        <v>0</v>
      </c>
      <c r="I10" s="652">
        <f t="shared" si="0"/>
        <v>0</v>
      </c>
      <c r="J10" s="653">
        <f t="shared" si="0"/>
        <v>0</v>
      </c>
      <c r="K10" s="652">
        <f t="shared" si="0"/>
        <v>0</v>
      </c>
      <c r="L10" s="652">
        <f t="shared" si="0"/>
        <v>0</v>
      </c>
      <c r="M10" s="652">
        <f t="shared" si="0"/>
        <v>0</v>
      </c>
      <c r="N10" s="652">
        <f t="shared" si="0"/>
        <v>0</v>
      </c>
      <c r="O10" s="652">
        <f t="shared" si="0"/>
        <v>0</v>
      </c>
      <c r="P10" s="652">
        <f t="shared" si="0"/>
        <v>0</v>
      </c>
      <c r="Q10" s="652">
        <f t="shared" si="0"/>
        <v>0</v>
      </c>
      <c r="R10" s="652">
        <f t="shared" si="0"/>
        <v>0</v>
      </c>
      <c r="S10" s="652">
        <f t="shared" si="0"/>
        <v>0</v>
      </c>
      <c r="T10" s="652">
        <f t="shared" si="0"/>
        <v>0</v>
      </c>
      <c r="U10" s="652">
        <f t="shared" si="0"/>
        <v>0</v>
      </c>
      <c r="V10" s="653">
        <f t="shared" si="0"/>
        <v>0</v>
      </c>
    </row>
    <row r="11" spans="1:22" ht="24.75" customHeight="1">
      <c r="A11" s="645" t="s">
        <v>382</v>
      </c>
      <c r="B11" s="646">
        <v>0</v>
      </c>
      <c r="C11" s="646">
        <v>0</v>
      </c>
      <c r="D11" s="646">
        <v>0</v>
      </c>
      <c r="E11" s="646">
        <v>0</v>
      </c>
      <c r="F11" s="646">
        <v>0</v>
      </c>
      <c r="G11" s="646">
        <v>0</v>
      </c>
      <c r="H11" s="646">
        <v>0</v>
      </c>
      <c r="I11" s="646">
        <v>0</v>
      </c>
      <c r="J11" s="647">
        <v>0</v>
      </c>
      <c r="K11" s="646">
        <v>0</v>
      </c>
      <c r="L11" s="646">
        <v>0</v>
      </c>
      <c r="M11" s="646">
        <v>0</v>
      </c>
      <c r="N11" s="646">
        <v>0</v>
      </c>
      <c r="O11" s="646">
        <v>0</v>
      </c>
      <c r="P11" s="646">
        <v>0</v>
      </c>
      <c r="Q11" s="646">
        <v>0</v>
      </c>
      <c r="R11" s="646">
        <v>0</v>
      </c>
      <c r="S11" s="646">
        <v>0</v>
      </c>
      <c r="T11" s="646">
        <v>0</v>
      </c>
      <c r="U11" s="646">
        <v>0</v>
      </c>
      <c r="V11" s="647">
        <v>0</v>
      </c>
    </row>
    <row r="12" spans="1:22" ht="24.75" customHeight="1">
      <c r="A12" s="645" t="s">
        <v>19</v>
      </c>
      <c r="B12" s="646">
        <v>0</v>
      </c>
      <c r="C12" s="646">
        <v>0</v>
      </c>
      <c r="D12" s="646">
        <v>0</v>
      </c>
      <c r="E12" s="646">
        <v>0</v>
      </c>
      <c r="F12" s="646">
        <v>0</v>
      </c>
      <c r="G12" s="646">
        <v>0</v>
      </c>
      <c r="H12" s="646">
        <v>0</v>
      </c>
      <c r="I12" s="646">
        <v>0</v>
      </c>
      <c r="J12" s="647">
        <v>0</v>
      </c>
      <c r="K12" s="646">
        <v>0</v>
      </c>
      <c r="L12" s="646">
        <v>0</v>
      </c>
      <c r="M12" s="646">
        <v>0</v>
      </c>
      <c r="N12" s="646">
        <v>0</v>
      </c>
      <c r="O12" s="646">
        <v>0</v>
      </c>
      <c r="P12" s="646">
        <v>0</v>
      </c>
      <c r="Q12" s="646">
        <v>0</v>
      </c>
      <c r="R12" s="646">
        <v>0</v>
      </c>
      <c r="S12" s="646">
        <v>0</v>
      </c>
      <c r="T12" s="646">
        <v>0</v>
      </c>
      <c r="U12" s="646">
        <v>0</v>
      </c>
      <c r="V12" s="647">
        <v>0</v>
      </c>
    </row>
    <row r="13" spans="1:22" ht="24.75" customHeight="1">
      <c r="A13" s="645" t="s">
        <v>383</v>
      </c>
      <c r="B13" s="646">
        <v>0</v>
      </c>
      <c r="C13" s="646">
        <v>0</v>
      </c>
      <c r="D13" s="646">
        <v>0</v>
      </c>
      <c r="E13" s="646">
        <v>0</v>
      </c>
      <c r="F13" s="646">
        <v>0</v>
      </c>
      <c r="G13" s="646">
        <v>0</v>
      </c>
      <c r="H13" s="646">
        <v>0</v>
      </c>
      <c r="I13" s="646">
        <v>0</v>
      </c>
      <c r="J13" s="647">
        <v>0</v>
      </c>
      <c r="K13" s="646">
        <v>0</v>
      </c>
      <c r="L13" s="646">
        <v>0</v>
      </c>
      <c r="M13" s="646">
        <v>0</v>
      </c>
      <c r="N13" s="646">
        <v>0</v>
      </c>
      <c r="O13" s="646">
        <v>0</v>
      </c>
      <c r="P13" s="646">
        <v>0</v>
      </c>
      <c r="Q13" s="646">
        <v>0</v>
      </c>
      <c r="R13" s="646">
        <v>0</v>
      </c>
      <c r="S13" s="646">
        <v>0</v>
      </c>
      <c r="T13" s="646">
        <v>0</v>
      </c>
      <c r="U13" s="646">
        <v>0</v>
      </c>
      <c r="V13" s="647">
        <v>0</v>
      </c>
    </row>
    <row r="14" spans="1:22" ht="24.75" customHeight="1">
      <c r="A14" s="645" t="s">
        <v>33</v>
      </c>
      <c r="B14" s="646">
        <f aca="true" t="shared" si="1" ref="B14:V14">SUM(B12)</f>
        <v>0</v>
      </c>
      <c r="C14" s="646">
        <f t="shared" si="1"/>
        <v>0</v>
      </c>
      <c r="D14" s="646">
        <f t="shared" si="1"/>
        <v>0</v>
      </c>
      <c r="E14" s="646">
        <f t="shared" si="1"/>
        <v>0</v>
      </c>
      <c r="F14" s="646">
        <f t="shared" si="1"/>
        <v>0</v>
      </c>
      <c r="G14" s="646">
        <f t="shared" si="1"/>
        <v>0</v>
      </c>
      <c r="H14" s="646">
        <f t="shared" si="1"/>
        <v>0</v>
      </c>
      <c r="I14" s="646">
        <f t="shared" si="1"/>
        <v>0</v>
      </c>
      <c r="J14" s="647">
        <f t="shared" si="1"/>
        <v>0</v>
      </c>
      <c r="K14" s="646">
        <f t="shared" si="1"/>
        <v>0</v>
      </c>
      <c r="L14" s="646">
        <f t="shared" si="1"/>
        <v>0</v>
      </c>
      <c r="M14" s="646">
        <f t="shared" si="1"/>
        <v>0</v>
      </c>
      <c r="N14" s="646">
        <f t="shared" si="1"/>
        <v>0</v>
      </c>
      <c r="O14" s="646">
        <f t="shared" si="1"/>
        <v>0</v>
      </c>
      <c r="P14" s="646">
        <f t="shared" si="1"/>
        <v>0</v>
      </c>
      <c r="Q14" s="646">
        <f t="shared" si="1"/>
        <v>0</v>
      </c>
      <c r="R14" s="646">
        <f t="shared" si="1"/>
        <v>0</v>
      </c>
      <c r="S14" s="646">
        <f t="shared" si="1"/>
        <v>0</v>
      </c>
      <c r="T14" s="646">
        <f t="shared" si="1"/>
        <v>0</v>
      </c>
      <c r="U14" s="646">
        <f t="shared" si="1"/>
        <v>0</v>
      </c>
      <c r="V14" s="647">
        <f t="shared" si="1"/>
        <v>0</v>
      </c>
    </row>
    <row r="15" spans="1:22" ht="24.75" customHeight="1">
      <c r="A15" s="651">
        <v>516</v>
      </c>
      <c r="B15" s="652">
        <f>SUM(B11:B14)</f>
        <v>0</v>
      </c>
      <c r="C15" s="652">
        <f aca="true" t="shared" si="2" ref="C15:V15">SUM(C11:C14)</f>
        <v>0</v>
      </c>
      <c r="D15" s="652">
        <f t="shared" si="2"/>
        <v>0</v>
      </c>
      <c r="E15" s="652">
        <f t="shared" si="2"/>
        <v>0</v>
      </c>
      <c r="F15" s="652">
        <f t="shared" si="2"/>
        <v>0</v>
      </c>
      <c r="G15" s="652">
        <f t="shared" si="2"/>
        <v>0</v>
      </c>
      <c r="H15" s="652">
        <f t="shared" si="2"/>
        <v>0</v>
      </c>
      <c r="I15" s="652">
        <f t="shared" si="2"/>
        <v>0</v>
      </c>
      <c r="J15" s="652">
        <f t="shared" si="2"/>
        <v>0</v>
      </c>
      <c r="K15" s="652">
        <f t="shared" si="2"/>
        <v>0</v>
      </c>
      <c r="L15" s="652">
        <f t="shared" si="2"/>
        <v>0</v>
      </c>
      <c r="M15" s="652">
        <f t="shared" si="2"/>
        <v>0</v>
      </c>
      <c r="N15" s="652">
        <f t="shared" si="2"/>
        <v>0</v>
      </c>
      <c r="O15" s="652">
        <f t="shared" si="2"/>
        <v>0</v>
      </c>
      <c r="P15" s="652">
        <f t="shared" si="2"/>
        <v>0</v>
      </c>
      <c r="Q15" s="652">
        <f t="shared" si="2"/>
        <v>0</v>
      </c>
      <c r="R15" s="652">
        <f t="shared" si="2"/>
        <v>0</v>
      </c>
      <c r="S15" s="652">
        <f t="shared" si="2"/>
        <v>0</v>
      </c>
      <c r="T15" s="652">
        <f t="shared" si="2"/>
        <v>0</v>
      </c>
      <c r="U15" s="652">
        <f t="shared" si="2"/>
        <v>0</v>
      </c>
      <c r="V15" s="654">
        <f t="shared" si="2"/>
        <v>0</v>
      </c>
    </row>
    <row r="16" spans="1:22" ht="24.75" customHeight="1">
      <c r="A16" s="645" t="s">
        <v>34</v>
      </c>
      <c r="B16" s="646">
        <v>0</v>
      </c>
      <c r="C16" s="646">
        <v>0</v>
      </c>
      <c r="D16" s="646">
        <v>0</v>
      </c>
      <c r="E16" s="646">
        <v>0</v>
      </c>
      <c r="F16" s="646">
        <v>0</v>
      </c>
      <c r="G16" s="646">
        <v>0</v>
      </c>
      <c r="H16" s="646">
        <v>0</v>
      </c>
      <c r="I16" s="646">
        <v>0</v>
      </c>
      <c r="J16" s="646">
        <v>0</v>
      </c>
      <c r="K16" s="646">
        <v>0</v>
      </c>
      <c r="L16" s="646">
        <v>0</v>
      </c>
      <c r="M16" s="646">
        <v>0</v>
      </c>
      <c r="N16" s="646">
        <v>0</v>
      </c>
      <c r="O16" s="646">
        <v>0</v>
      </c>
      <c r="P16" s="646">
        <v>0</v>
      </c>
      <c r="Q16" s="646">
        <v>0</v>
      </c>
      <c r="R16" s="646">
        <v>0</v>
      </c>
      <c r="S16" s="646">
        <v>0</v>
      </c>
      <c r="T16" s="646">
        <v>0</v>
      </c>
      <c r="U16" s="646">
        <v>0</v>
      </c>
      <c r="V16" s="647">
        <v>0</v>
      </c>
    </row>
    <row r="17" spans="1:22" ht="24.75" customHeight="1">
      <c r="A17" s="645" t="s">
        <v>47</v>
      </c>
      <c r="B17" s="646">
        <v>0</v>
      </c>
      <c r="C17" s="646">
        <v>0</v>
      </c>
      <c r="D17" s="646">
        <v>0</v>
      </c>
      <c r="E17" s="646">
        <v>0</v>
      </c>
      <c r="F17" s="646">
        <v>0</v>
      </c>
      <c r="G17" s="646">
        <v>0</v>
      </c>
      <c r="H17" s="646">
        <v>0</v>
      </c>
      <c r="I17" s="646">
        <v>0</v>
      </c>
      <c r="J17" s="646">
        <v>0</v>
      </c>
      <c r="K17" s="646">
        <v>0</v>
      </c>
      <c r="L17" s="646">
        <v>0</v>
      </c>
      <c r="M17" s="646">
        <v>0</v>
      </c>
      <c r="N17" s="646">
        <v>0</v>
      </c>
      <c r="O17" s="646">
        <v>0</v>
      </c>
      <c r="P17" s="646">
        <v>0</v>
      </c>
      <c r="Q17" s="646">
        <v>0</v>
      </c>
      <c r="R17" s="646">
        <v>0</v>
      </c>
      <c r="S17" s="646">
        <v>0</v>
      </c>
      <c r="T17" s="646">
        <v>0</v>
      </c>
      <c r="U17" s="646">
        <v>0</v>
      </c>
      <c r="V17" s="647">
        <v>0</v>
      </c>
    </row>
    <row r="18" spans="1:22" ht="24.75" customHeight="1">
      <c r="A18" s="645" t="s">
        <v>48</v>
      </c>
      <c r="B18" s="646">
        <v>0</v>
      </c>
      <c r="C18" s="646">
        <v>0</v>
      </c>
      <c r="D18" s="646">
        <v>0</v>
      </c>
      <c r="E18" s="646">
        <v>0</v>
      </c>
      <c r="F18" s="646">
        <v>0</v>
      </c>
      <c r="G18" s="646">
        <v>0</v>
      </c>
      <c r="H18" s="646">
        <v>0</v>
      </c>
      <c r="I18" s="646">
        <v>0</v>
      </c>
      <c r="J18" s="646">
        <v>0</v>
      </c>
      <c r="K18" s="646">
        <v>0</v>
      </c>
      <c r="L18" s="646">
        <v>0</v>
      </c>
      <c r="M18" s="646">
        <v>0</v>
      </c>
      <c r="N18" s="646">
        <v>0</v>
      </c>
      <c r="O18" s="646">
        <v>0</v>
      </c>
      <c r="P18" s="646">
        <v>0</v>
      </c>
      <c r="Q18" s="646">
        <v>0</v>
      </c>
      <c r="R18" s="646">
        <v>0</v>
      </c>
      <c r="S18" s="646">
        <v>0</v>
      </c>
      <c r="T18" s="646">
        <v>0</v>
      </c>
      <c r="U18" s="646">
        <v>0</v>
      </c>
      <c r="V18" s="647">
        <v>0</v>
      </c>
    </row>
    <row r="19" spans="1:22" ht="24.75" customHeight="1">
      <c r="A19" s="651">
        <v>517</v>
      </c>
      <c r="B19" s="652">
        <f aca="true" t="shared" si="3" ref="B19:V19">SUM(B16:B18)</f>
        <v>0</v>
      </c>
      <c r="C19" s="652">
        <f t="shared" si="3"/>
        <v>0</v>
      </c>
      <c r="D19" s="652">
        <f t="shared" si="3"/>
        <v>0</v>
      </c>
      <c r="E19" s="652">
        <f t="shared" si="3"/>
        <v>0</v>
      </c>
      <c r="F19" s="652">
        <f t="shared" si="3"/>
        <v>0</v>
      </c>
      <c r="G19" s="652">
        <f t="shared" si="3"/>
        <v>0</v>
      </c>
      <c r="H19" s="652">
        <f t="shared" si="3"/>
        <v>0</v>
      </c>
      <c r="I19" s="652">
        <f t="shared" si="3"/>
        <v>0</v>
      </c>
      <c r="J19" s="652">
        <f t="shared" si="3"/>
        <v>0</v>
      </c>
      <c r="K19" s="652">
        <f t="shared" si="3"/>
        <v>0</v>
      </c>
      <c r="L19" s="652">
        <f t="shared" si="3"/>
        <v>0</v>
      </c>
      <c r="M19" s="652">
        <f t="shared" si="3"/>
        <v>0</v>
      </c>
      <c r="N19" s="652">
        <f t="shared" si="3"/>
        <v>0</v>
      </c>
      <c r="O19" s="652">
        <f t="shared" si="3"/>
        <v>0</v>
      </c>
      <c r="P19" s="652">
        <f t="shared" si="3"/>
        <v>0</v>
      </c>
      <c r="Q19" s="652">
        <f t="shared" si="3"/>
        <v>0</v>
      </c>
      <c r="R19" s="652">
        <f t="shared" si="3"/>
        <v>0</v>
      </c>
      <c r="S19" s="652">
        <f t="shared" si="3"/>
        <v>0</v>
      </c>
      <c r="T19" s="652">
        <f t="shared" si="3"/>
        <v>0</v>
      </c>
      <c r="U19" s="652">
        <f t="shared" si="3"/>
        <v>0</v>
      </c>
      <c r="V19" s="654">
        <f t="shared" si="3"/>
        <v>0</v>
      </c>
    </row>
    <row r="20" spans="1:22" ht="24.75" customHeight="1">
      <c r="A20" s="655" t="s">
        <v>183</v>
      </c>
      <c r="B20" s="646">
        <v>0</v>
      </c>
      <c r="C20" s="646">
        <v>0</v>
      </c>
      <c r="D20" s="646">
        <v>0</v>
      </c>
      <c r="E20" s="646">
        <v>0</v>
      </c>
      <c r="F20" s="646">
        <v>0</v>
      </c>
      <c r="G20" s="646">
        <v>0</v>
      </c>
      <c r="H20" s="646">
        <v>0</v>
      </c>
      <c r="I20" s="646">
        <v>0</v>
      </c>
      <c r="J20" s="646">
        <v>0</v>
      </c>
      <c r="K20" s="646">
        <v>0</v>
      </c>
      <c r="L20" s="646">
        <v>0</v>
      </c>
      <c r="M20" s="646">
        <v>0</v>
      </c>
      <c r="N20" s="646">
        <v>0</v>
      </c>
      <c r="O20" s="646">
        <v>0</v>
      </c>
      <c r="P20" s="646">
        <v>0</v>
      </c>
      <c r="Q20" s="646">
        <v>0</v>
      </c>
      <c r="R20" s="646">
        <v>0</v>
      </c>
      <c r="S20" s="646">
        <v>0</v>
      </c>
      <c r="T20" s="646">
        <v>0</v>
      </c>
      <c r="U20" s="646">
        <v>0</v>
      </c>
      <c r="V20" s="647">
        <v>0</v>
      </c>
    </row>
    <row r="21" spans="1:22" ht="24.75" customHeight="1">
      <c r="A21" s="651">
        <v>519</v>
      </c>
      <c r="B21" s="652">
        <f aca="true" t="shared" si="4" ref="B21:V21">SUM(B20)</f>
        <v>0</v>
      </c>
      <c r="C21" s="652">
        <f t="shared" si="4"/>
        <v>0</v>
      </c>
      <c r="D21" s="652">
        <f t="shared" si="4"/>
        <v>0</v>
      </c>
      <c r="E21" s="652">
        <f t="shared" si="4"/>
        <v>0</v>
      </c>
      <c r="F21" s="652">
        <f t="shared" si="4"/>
        <v>0</v>
      </c>
      <c r="G21" s="652">
        <f t="shared" si="4"/>
        <v>0</v>
      </c>
      <c r="H21" s="652">
        <f t="shared" si="4"/>
        <v>0</v>
      </c>
      <c r="I21" s="652">
        <f t="shared" si="4"/>
        <v>0</v>
      </c>
      <c r="J21" s="652">
        <f t="shared" si="4"/>
        <v>0</v>
      </c>
      <c r="K21" s="652">
        <f t="shared" si="4"/>
        <v>0</v>
      </c>
      <c r="L21" s="652">
        <f t="shared" si="4"/>
        <v>0</v>
      </c>
      <c r="M21" s="652">
        <f t="shared" si="4"/>
        <v>0</v>
      </c>
      <c r="N21" s="652">
        <f t="shared" si="4"/>
        <v>0</v>
      </c>
      <c r="O21" s="652">
        <f t="shared" si="4"/>
        <v>0</v>
      </c>
      <c r="P21" s="652">
        <f t="shared" si="4"/>
        <v>0</v>
      </c>
      <c r="Q21" s="652">
        <f t="shared" si="4"/>
        <v>0</v>
      </c>
      <c r="R21" s="652">
        <f t="shared" si="4"/>
        <v>0</v>
      </c>
      <c r="S21" s="652">
        <f t="shared" si="4"/>
        <v>0</v>
      </c>
      <c r="T21" s="652">
        <f t="shared" si="4"/>
        <v>0</v>
      </c>
      <c r="U21" s="652">
        <f t="shared" si="4"/>
        <v>0</v>
      </c>
      <c r="V21" s="653">
        <f t="shared" si="4"/>
        <v>0</v>
      </c>
    </row>
    <row r="22" spans="1:22" ht="24.75" customHeight="1">
      <c r="A22" s="656" t="s">
        <v>384</v>
      </c>
      <c r="B22" s="657">
        <v>0</v>
      </c>
      <c r="C22" s="657">
        <v>0</v>
      </c>
      <c r="D22" s="657">
        <v>0</v>
      </c>
      <c r="E22" s="657">
        <v>0</v>
      </c>
      <c r="F22" s="657">
        <v>0</v>
      </c>
      <c r="G22" s="657">
        <v>0</v>
      </c>
      <c r="H22" s="657">
        <v>0</v>
      </c>
      <c r="I22" s="657">
        <v>0</v>
      </c>
      <c r="J22" s="657">
        <v>0</v>
      </c>
      <c r="K22" s="657">
        <v>0</v>
      </c>
      <c r="L22" s="657">
        <v>0</v>
      </c>
      <c r="M22" s="657">
        <v>0</v>
      </c>
      <c r="N22" s="657">
        <v>0</v>
      </c>
      <c r="O22" s="657">
        <v>0</v>
      </c>
      <c r="P22" s="657">
        <v>0</v>
      </c>
      <c r="Q22" s="657">
        <v>0</v>
      </c>
      <c r="R22" s="657">
        <v>0</v>
      </c>
      <c r="S22" s="657">
        <v>0</v>
      </c>
      <c r="T22" s="657">
        <v>0</v>
      </c>
      <c r="U22" s="657">
        <v>0</v>
      </c>
      <c r="V22" s="657">
        <v>0</v>
      </c>
    </row>
    <row r="23" spans="1:22" ht="24.75" customHeight="1">
      <c r="A23" s="651">
        <v>521</v>
      </c>
      <c r="B23" s="658">
        <f aca="true" t="shared" si="5" ref="B23:V23">SUM(B22)</f>
        <v>0</v>
      </c>
      <c r="C23" s="658">
        <f t="shared" si="5"/>
        <v>0</v>
      </c>
      <c r="D23" s="658">
        <f t="shared" si="5"/>
        <v>0</v>
      </c>
      <c r="E23" s="658">
        <f t="shared" si="5"/>
        <v>0</v>
      </c>
      <c r="F23" s="658">
        <f t="shared" si="5"/>
        <v>0</v>
      </c>
      <c r="G23" s="658">
        <f t="shared" si="5"/>
        <v>0</v>
      </c>
      <c r="H23" s="658">
        <f t="shared" si="5"/>
        <v>0</v>
      </c>
      <c r="I23" s="658">
        <f t="shared" si="5"/>
        <v>0</v>
      </c>
      <c r="J23" s="658">
        <f t="shared" si="5"/>
        <v>0</v>
      </c>
      <c r="K23" s="658">
        <f t="shared" si="5"/>
        <v>0</v>
      </c>
      <c r="L23" s="658">
        <f t="shared" si="5"/>
        <v>0</v>
      </c>
      <c r="M23" s="658">
        <f t="shared" si="5"/>
        <v>0</v>
      </c>
      <c r="N23" s="658">
        <f t="shared" si="5"/>
        <v>0</v>
      </c>
      <c r="O23" s="658">
        <f t="shared" si="5"/>
        <v>0</v>
      </c>
      <c r="P23" s="658">
        <f t="shared" si="5"/>
        <v>0</v>
      </c>
      <c r="Q23" s="658">
        <f t="shared" si="5"/>
        <v>0</v>
      </c>
      <c r="R23" s="658">
        <f t="shared" si="5"/>
        <v>0</v>
      </c>
      <c r="S23" s="658">
        <f t="shared" si="5"/>
        <v>0</v>
      </c>
      <c r="T23" s="658">
        <f t="shared" si="5"/>
        <v>0</v>
      </c>
      <c r="U23" s="658">
        <f t="shared" si="5"/>
        <v>0</v>
      </c>
      <c r="V23" s="658">
        <f t="shared" si="5"/>
        <v>0</v>
      </c>
    </row>
    <row r="24" spans="1:22" ht="24.75" customHeight="1">
      <c r="A24" s="655" t="s">
        <v>385</v>
      </c>
      <c r="B24" s="659">
        <v>0</v>
      </c>
      <c r="C24" s="659">
        <v>0</v>
      </c>
      <c r="D24" s="659">
        <v>0</v>
      </c>
      <c r="E24" s="659">
        <v>0</v>
      </c>
      <c r="F24" s="659">
        <v>0</v>
      </c>
      <c r="G24" s="659">
        <v>0</v>
      </c>
      <c r="H24" s="659">
        <v>0</v>
      </c>
      <c r="I24" s="659">
        <v>0</v>
      </c>
      <c r="J24" s="659">
        <v>0</v>
      </c>
      <c r="K24" s="659">
        <v>0</v>
      </c>
      <c r="L24" s="659">
        <v>0</v>
      </c>
      <c r="M24" s="659">
        <v>0</v>
      </c>
      <c r="N24" s="659">
        <v>0</v>
      </c>
      <c r="O24" s="659">
        <v>0</v>
      </c>
      <c r="P24" s="659">
        <v>0</v>
      </c>
      <c r="Q24" s="659">
        <v>0</v>
      </c>
      <c r="R24" s="659">
        <v>0</v>
      </c>
      <c r="S24" s="659">
        <v>0</v>
      </c>
      <c r="T24" s="659">
        <v>0</v>
      </c>
      <c r="U24" s="659">
        <v>0</v>
      </c>
      <c r="V24" s="659">
        <v>0</v>
      </c>
    </row>
    <row r="25" spans="1:22" ht="24.75" customHeight="1">
      <c r="A25" s="655" t="s">
        <v>386</v>
      </c>
      <c r="B25" s="659">
        <v>0</v>
      </c>
      <c r="C25" s="659">
        <v>0</v>
      </c>
      <c r="D25" s="659">
        <v>0</v>
      </c>
      <c r="E25" s="659">
        <v>0</v>
      </c>
      <c r="F25" s="659">
        <v>0</v>
      </c>
      <c r="G25" s="659">
        <v>0</v>
      </c>
      <c r="H25" s="659">
        <v>0</v>
      </c>
      <c r="I25" s="659">
        <v>0</v>
      </c>
      <c r="J25" s="659">
        <v>0</v>
      </c>
      <c r="K25" s="659">
        <v>0</v>
      </c>
      <c r="L25" s="659">
        <v>0</v>
      </c>
      <c r="M25" s="659">
        <v>0</v>
      </c>
      <c r="N25" s="659">
        <v>0</v>
      </c>
      <c r="O25" s="659">
        <v>0</v>
      </c>
      <c r="P25" s="659">
        <v>0</v>
      </c>
      <c r="Q25" s="659">
        <v>0</v>
      </c>
      <c r="R25" s="659">
        <v>0</v>
      </c>
      <c r="S25" s="659">
        <v>0</v>
      </c>
      <c r="T25" s="659">
        <v>0</v>
      </c>
      <c r="U25" s="659">
        <v>0</v>
      </c>
      <c r="V25" s="659">
        <v>0</v>
      </c>
    </row>
    <row r="26" spans="1:22" ht="24.75" customHeight="1">
      <c r="A26" s="645" t="s">
        <v>348</v>
      </c>
      <c r="B26" s="659">
        <v>0</v>
      </c>
      <c r="C26" s="659">
        <v>0</v>
      </c>
      <c r="D26" s="659">
        <v>0</v>
      </c>
      <c r="E26" s="659">
        <v>0</v>
      </c>
      <c r="F26" s="659">
        <v>0</v>
      </c>
      <c r="G26" s="659">
        <v>0</v>
      </c>
      <c r="H26" s="659">
        <v>0</v>
      </c>
      <c r="I26" s="659">
        <v>0</v>
      </c>
      <c r="J26" s="659">
        <v>0</v>
      </c>
      <c r="K26" s="659">
        <v>0</v>
      </c>
      <c r="L26" s="659">
        <v>0</v>
      </c>
      <c r="M26" s="659">
        <v>0</v>
      </c>
      <c r="N26" s="659">
        <v>0</v>
      </c>
      <c r="O26" s="659">
        <v>0</v>
      </c>
      <c r="P26" s="659">
        <v>0</v>
      </c>
      <c r="Q26" s="659">
        <v>0</v>
      </c>
      <c r="R26" s="659">
        <v>0</v>
      </c>
      <c r="S26" s="659">
        <v>0</v>
      </c>
      <c r="T26" s="659">
        <v>0</v>
      </c>
      <c r="U26" s="659">
        <v>0</v>
      </c>
      <c r="V26" s="659">
        <v>0</v>
      </c>
    </row>
    <row r="27" spans="1:22" ht="24.75" customHeight="1">
      <c r="A27" s="651">
        <v>522</v>
      </c>
      <c r="B27" s="658">
        <f aca="true" t="shared" si="6" ref="B27:V27">SUM(B24:B26)</f>
        <v>0</v>
      </c>
      <c r="C27" s="658">
        <f t="shared" si="6"/>
        <v>0</v>
      </c>
      <c r="D27" s="658">
        <f t="shared" si="6"/>
        <v>0</v>
      </c>
      <c r="E27" s="658">
        <f t="shared" si="6"/>
        <v>0</v>
      </c>
      <c r="F27" s="658">
        <f t="shared" si="6"/>
        <v>0</v>
      </c>
      <c r="G27" s="658">
        <f t="shared" si="6"/>
        <v>0</v>
      </c>
      <c r="H27" s="658">
        <f t="shared" si="6"/>
        <v>0</v>
      </c>
      <c r="I27" s="658">
        <f t="shared" si="6"/>
        <v>0</v>
      </c>
      <c r="J27" s="658">
        <f t="shared" si="6"/>
        <v>0</v>
      </c>
      <c r="K27" s="658">
        <f t="shared" si="6"/>
        <v>0</v>
      </c>
      <c r="L27" s="658">
        <f t="shared" si="6"/>
        <v>0</v>
      </c>
      <c r="M27" s="658">
        <f t="shared" si="6"/>
        <v>0</v>
      </c>
      <c r="N27" s="658">
        <f t="shared" si="6"/>
        <v>0</v>
      </c>
      <c r="O27" s="658">
        <f t="shared" si="6"/>
        <v>0</v>
      </c>
      <c r="P27" s="658">
        <f t="shared" si="6"/>
        <v>0</v>
      </c>
      <c r="Q27" s="658">
        <f t="shared" si="6"/>
        <v>0</v>
      </c>
      <c r="R27" s="658">
        <f t="shared" si="6"/>
        <v>0</v>
      </c>
      <c r="S27" s="658">
        <f t="shared" si="6"/>
        <v>0</v>
      </c>
      <c r="T27" s="658">
        <f t="shared" si="6"/>
        <v>0</v>
      </c>
      <c r="U27" s="658">
        <f t="shared" si="6"/>
        <v>0</v>
      </c>
      <c r="V27" s="658">
        <f t="shared" si="6"/>
        <v>0</v>
      </c>
    </row>
    <row r="28" spans="1:22" ht="24.75" customHeight="1">
      <c r="A28" s="655" t="s">
        <v>179</v>
      </c>
      <c r="B28" s="659">
        <v>0</v>
      </c>
      <c r="C28" s="659">
        <v>0</v>
      </c>
      <c r="D28" s="659">
        <v>0</v>
      </c>
      <c r="E28" s="659">
        <v>0</v>
      </c>
      <c r="F28" s="659">
        <v>0</v>
      </c>
      <c r="G28" s="659">
        <v>0</v>
      </c>
      <c r="H28" s="659">
        <v>0</v>
      </c>
      <c r="I28" s="659">
        <v>0</v>
      </c>
      <c r="J28" s="659">
        <v>0</v>
      </c>
      <c r="K28" s="659">
        <v>0</v>
      </c>
      <c r="L28" s="659">
        <v>0</v>
      </c>
      <c r="M28" s="659">
        <v>0</v>
      </c>
      <c r="N28" s="659">
        <v>0</v>
      </c>
      <c r="O28" s="659">
        <v>0</v>
      </c>
      <c r="P28" s="659">
        <v>0</v>
      </c>
      <c r="Q28" s="659">
        <v>0</v>
      </c>
      <c r="R28" s="659">
        <v>0</v>
      </c>
      <c r="S28" s="659">
        <v>0</v>
      </c>
      <c r="T28" s="659">
        <v>0</v>
      </c>
      <c r="U28" s="659">
        <v>0</v>
      </c>
      <c r="V28" s="659">
        <v>0</v>
      </c>
    </row>
    <row r="29" spans="1:22" ht="24.75" customHeight="1">
      <c r="A29" s="655" t="s">
        <v>180</v>
      </c>
      <c r="B29" s="659">
        <v>0</v>
      </c>
      <c r="C29" s="659">
        <v>0</v>
      </c>
      <c r="D29" s="659">
        <v>0</v>
      </c>
      <c r="E29" s="659">
        <v>0</v>
      </c>
      <c r="F29" s="659">
        <v>0</v>
      </c>
      <c r="G29" s="659">
        <v>0</v>
      </c>
      <c r="H29" s="659">
        <v>0</v>
      </c>
      <c r="I29" s="659">
        <v>0</v>
      </c>
      <c r="J29" s="659">
        <v>0</v>
      </c>
      <c r="K29" s="659">
        <v>0</v>
      </c>
      <c r="L29" s="659">
        <v>0</v>
      </c>
      <c r="M29" s="659">
        <v>0</v>
      </c>
      <c r="N29" s="659">
        <v>0</v>
      </c>
      <c r="O29" s="659">
        <v>0</v>
      </c>
      <c r="P29" s="659">
        <v>0</v>
      </c>
      <c r="Q29" s="659">
        <v>0</v>
      </c>
      <c r="R29" s="659">
        <v>0</v>
      </c>
      <c r="S29" s="659">
        <v>0</v>
      </c>
      <c r="T29" s="659">
        <v>0</v>
      </c>
      <c r="U29" s="659">
        <v>0</v>
      </c>
      <c r="V29" s="659">
        <v>0</v>
      </c>
    </row>
    <row r="30" spans="1:22" ht="24.75" customHeight="1">
      <c r="A30" s="651">
        <v>533</v>
      </c>
      <c r="B30" s="658">
        <f aca="true" t="shared" si="7" ref="B30:V30">SUM(B28:B29)</f>
        <v>0</v>
      </c>
      <c r="C30" s="658">
        <f t="shared" si="7"/>
        <v>0</v>
      </c>
      <c r="D30" s="658">
        <f t="shared" si="7"/>
        <v>0</v>
      </c>
      <c r="E30" s="658">
        <f t="shared" si="7"/>
        <v>0</v>
      </c>
      <c r="F30" s="658">
        <f t="shared" si="7"/>
        <v>0</v>
      </c>
      <c r="G30" s="658">
        <f t="shared" si="7"/>
        <v>0</v>
      </c>
      <c r="H30" s="658">
        <f t="shared" si="7"/>
        <v>0</v>
      </c>
      <c r="I30" s="658">
        <f t="shared" si="7"/>
        <v>0</v>
      </c>
      <c r="J30" s="658">
        <f t="shared" si="7"/>
        <v>0</v>
      </c>
      <c r="K30" s="658">
        <f t="shared" si="7"/>
        <v>0</v>
      </c>
      <c r="L30" s="658">
        <f t="shared" si="7"/>
        <v>0</v>
      </c>
      <c r="M30" s="658">
        <f t="shared" si="7"/>
        <v>0</v>
      </c>
      <c r="N30" s="658">
        <f t="shared" si="7"/>
        <v>0</v>
      </c>
      <c r="O30" s="658">
        <f t="shared" si="7"/>
        <v>0</v>
      </c>
      <c r="P30" s="658">
        <f t="shared" si="7"/>
        <v>0</v>
      </c>
      <c r="Q30" s="658">
        <f t="shared" si="7"/>
        <v>0</v>
      </c>
      <c r="R30" s="658">
        <f t="shared" si="7"/>
        <v>0</v>
      </c>
      <c r="S30" s="658">
        <f t="shared" si="7"/>
        <v>0</v>
      </c>
      <c r="T30" s="658">
        <f t="shared" si="7"/>
        <v>0</v>
      </c>
      <c r="U30" s="658">
        <f t="shared" si="7"/>
        <v>0</v>
      </c>
      <c r="V30" s="658">
        <f t="shared" si="7"/>
        <v>0</v>
      </c>
    </row>
    <row r="31" spans="1:22" ht="24.75" customHeight="1">
      <c r="A31" s="645" t="s">
        <v>150</v>
      </c>
      <c r="B31" s="657">
        <v>0</v>
      </c>
      <c r="C31" s="657">
        <v>7800</v>
      </c>
      <c r="D31" s="657">
        <v>6330.9</v>
      </c>
      <c r="E31" s="657">
        <v>0</v>
      </c>
      <c r="F31" s="657">
        <v>3217.9</v>
      </c>
      <c r="G31" s="657">
        <v>1487.9</v>
      </c>
      <c r="H31" s="657">
        <v>0</v>
      </c>
      <c r="I31" s="657">
        <v>500</v>
      </c>
      <c r="J31" s="657">
        <v>349</v>
      </c>
      <c r="K31" s="657">
        <v>0</v>
      </c>
      <c r="L31" s="657">
        <v>200</v>
      </c>
      <c r="M31" s="657">
        <v>93.2</v>
      </c>
      <c r="N31" s="657">
        <v>0</v>
      </c>
      <c r="O31" s="657">
        <v>3600</v>
      </c>
      <c r="P31" s="657">
        <v>1506.4</v>
      </c>
      <c r="Q31" s="657">
        <v>0</v>
      </c>
      <c r="R31" s="657">
        <v>500</v>
      </c>
      <c r="S31" s="657">
        <v>143</v>
      </c>
      <c r="T31" s="657">
        <v>0</v>
      </c>
      <c r="U31" s="657">
        <v>2600</v>
      </c>
      <c r="V31" s="657">
        <v>2299.9</v>
      </c>
    </row>
    <row r="32" spans="1:22" ht="24.75" customHeight="1">
      <c r="A32" s="651">
        <v>541</v>
      </c>
      <c r="B32" s="660">
        <f aca="true" t="shared" si="8" ref="B32:S32">SUM(B31)</f>
        <v>0</v>
      </c>
      <c r="C32" s="660">
        <f t="shared" si="8"/>
        <v>7800</v>
      </c>
      <c r="D32" s="660">
        <f t="shared" si="8"/>
        <v>6330.9</v>
      </c>
      <c r="E32" s="660">
        <f t="shared" si="8"/>
        <v>0</v>
      </c>
      <c r="F32" s="660">
        <f t="shared" si="8"/>
        <v>3217.9</v>
      </c>
      <c r="G32" s="660">
        <f t="shared" si="8"/>
        <v>1487.9</v>
      </c>
      <c r="H32" s="660">
        <f t="shared" si="8"/>
        <v>0</v>
      </c>
      <c r="I32" s="660">
        <f t="shared" si="8"/>
        <v>500</v>
      </c>
      <c r="J32" s="660">
        <f t="shared" si="8"/>
        <v>349</v>
      </c>
      <c r="K32" s="660">
        <f t="shared" si="8"/>
        <v>0</v>
      </c>
      <c r="L32" s="660">
        <f t="shared" si="8"/>
        <v>200</v>
      </c>
      <c r="M32" s="660">
        <f t="shared" si="8"/>
        <v>93.2</v>
      </c>
      <c r="N32" s="660">
        <f t="shared" si="8"/>
        <v>0</v>
      </c>
      <c r="O32" s="660">
        <f t="shared" si="8"/>
        <v>3600</v>
      </c>
      <c r="P32" s="660">
        <f t="shared" si="8"/>
        <v>1506.4</v>
      </c>
      <c r="Q32" s="660">
        <f t="shared" si="8"/>
        <v>0</v>
      </c>
      <c r="R32" s="660">
        <f t="shared" si="8"/>
        <v>500</v>
      </c>
      <c r="S32" s="660">
        <f t="shared" si="8"/>
        <v>143</v>
      </c>
      <c r="T32" s="660">
        <f>SUM(T31)</f>
        <v>0</v>
      </c>
      <c r="U32" s="660">
        <f>SUM(U31)</f>
        <v>2600</v>
      </c>
      <c r="V32" s="660">
        <f>SUM(V31)</f>
        <v>2299.9</v>
      </c>
    </row>
    <row r="33" spans="1:22" ht="26.25" customHeight="1">
      <c r="A33" s="661" t="s">
        <v>387</v>
      </c>
      <c r="B33" s="659">
        <v>0</v>
      </c>
      <c r="C33" s="659">
        <v>0</v>
      </c>
      <c r="D33" s="659">
        <v>0</v>
      </c>
      <c r="E33" s="659">
        <v>0</v>
      </c>
      <c r="F33" s="659">
        <v>0</v>
      </c>
      <c r="G33" s="659">
        <v>0</v>
      </c>
      <c r="H33" s="659">
        <v>0</v>
      </c>
      <c r="I33" s="659">
        <v>0</v>
      </c>
      <c r="J33" s="659">
        <v>0</v>
      </c>
      <c r="K33" s="659">
        <v>0</v>
      </c>
      <c r="L33" s="659">
        <v>0</v>
      </c>
      <c r="M33" s="659">
        <v>0</v>
      </c>
      <c r="N33" s="659">
        <v>0</v>
      </c>
      <c r="O33" s="659">
        <v>0</v>
      </c>
      <c r="P33" s="659">
        <v>0</v>
      </c>
      <c r="Q33" s="659">
        <v>0</v>
      </c>
      <c r="R33" s="659">
        <v>0</v>
      </c>
      <c r="S33" s="659">
        <v>0</v>
      </c>
      <c r="T33" s="659">
        <v>0</v>
      </c>
      <c r="U33" s="659">
        <v>0</v>
      </c>
      <c r="V33" s="659">
        <v>0</v>
      </c>
    </row>
    <row r="34" spans="1:22" ht="24.75" customHeight="1">
      <c r="A34" s="661" t="s">
        <v>388</v>
      </c>
      <c r="B34" s="659">
        <v>0</v>
      </c>
      <c r="C34" s="659">
        <v>0</v>
      </c>
      <c r="D34" s="659">
        <v>0</v>
      </c>
      <c r="E34" s="659">
        <v>0</v>
      </c>
      <c r="F34" s="659">
        <v>0</v>
      </c>
      <c r="G34" s="659">
        <v>0</v>
      </c>
      <c r="H34" s="659">
        <v>0</v>
      </c>
      <c r="I34" s="659">
        <v>0</v>
      </c>
      <c r="J34" s="659">
        <v>0</v>
      </c>
      <c r="K34" s="659">
        <v>0</v>
      </c>
      <c r="L34" s="659">
        <v>0</v>
      </c>
      <c r="M34" s="659">
        <v>0</v>
      </c>
      <c r="N34" s="659">
        <v>0</v>
      </c>
      <c r="O34" s="659">
        <v>0</v>
      </c>
      <c r="P34" s="659">
        <v>0</v>
      </c>
      <c r="Q34" s="659">
        <v>0</v>
      </c>
      <c r="R34" s="659">
        <v>0</v>
      </c>
      <c r="S34" s="659">
        <v>0</v>
      </c>
      <c r="T34" s="659">
        <v>0</v>
      </c>
      <c r="U34" s="659">
        <v>0</v>
      </c>
      <c r="V34" s="659">
        <v>0</v>
      </c>
    </row>
    <row r="35" spans="1:22" ht="24.75" customHeight="1" thickBot="1">
      <c r="A35" s="662">
        <v>635</v>
      </c>
      <c r="B35" s="663">
        <f>SUM(B33:B34)</f>
        <v>0</v>
      </c>
      <c r="C35" s="663">
        <f aca="true" t="shared" si="9" ref="C35:V35">SUM(C33:C34)</f>
        <v>0</v>
      </c>
      <c r="D35" s="663">
        <f t="shared" si="9"/>
        <v>0</v>
      </c>
      <c r="E35" s="663">
        <f t="shared" si="9"/>
        <v>0</v>
      </c>
      <c r="F35" s="663">
        <f t="shared" si="9"/>
        <v>0</v>
      </c>
      <c r="G35" s="663">
        <f t="shared" si="9"/>
        <v>0</v>
      </c>
      <c r="H35" s="663">
        <f t="shared" si="9"/>
        <v>0</v>
      </c>
      <c r="I35" s="663">
        <f t="shared" si="9"/>
        <v>0</v>
      </c>
      <c r="J35" s="663">
        <f t="shared" si="9"/>
        <v>0</v>
      </c>
      <c r="K35" s="663">
        <f t="shared" si="9"/>
        <v>0</v>
      </c>
      <c r="L35" s="663">
        <f t="shared" si="9"/>
        <v>0</v>
      </c>
      <c r="M35" s="663">
        <f t="shared" si="9"/>
        <v>0</v>
      </c>
      <c r="N35" s="663">
        <f t="shared" si="9"/>
        <v>0</v>
      </c>
      <c r="O35" s="663">
        <f t="shared" si="9"/>
        <v>0</v>
      </c>
      <c r="P35" s="663">
        <f t="shared" si="9"/>
        <v>0</v>
      </c>
      <c r="Q35" s="663">
        <f t="shared" si="9"/>
        <v>0</v>
      </c>
      <c r="R35" s="663">
        <f t="shared" si="9"/>
        <v>0</v>
      </c>
      <c r="S35" s="663">
        <f t="shared" si="9"/>
        <v>0</v>
      </c>
      <c r="T35" s="663">
        <f t="shared" si="9"/>
        <v>0</v>
      </c>
      <c r="U35" s="663">
        <f t="shared" si="9"/>
        <v>0</v>
      </c>
      <c r="V35" s="663">
        <f t="shared" si="9"/>
        <v>0</v>
      </c>
    </row>
    <row r="36" spans="1:22" ht="26.25" customHeight="1">
      <c r="A36" s="664" t="s">
        <v>21</v>
      </c>
      <c r="B36" s="665">
        <f aca="true" t="shared" si="10" ref="B36:V36">SUM(B10+B15+B19+B21+B23+B27+B30+B32+B35)</f>
        <v>0</v>
      </c>
      <c r="C36" s="665">
        <f>SUM(C10+C15+C19+C21+C23+C27+C30+C32+C35)</f>
        <v>7800</v>
      </c>
      <c r="D36" s="665">
        <f>SUM(D10+D15+D19+D21+D23+D27+D30+D32+D35)</f>
        <v>6330.9</v>
      </c>
      <c r="E36" s="665">
        <f t="shared" si="10"/>
        <v>0</v>
      </c>
      <c r="F36" s="665">
        <f t="shared" si="10"/>
        <v>3217.9</v>
      </c>
      <c r="G36" s="665">
        <f t="shared" si="10"/>
        <v>1487.9</v>
      </c>
      <c r="H36" s="665">
        <f t="shared" si="10"/>
        <v>0</v>
      </c>
      <c r="I36" s="665">
        <f t="shared" si="10"/>
        <v>500</v>
      </c>
      <c r="J36" s="665">
        <f t="shared" si="10"/>
        <v>349</v>
      </c>
      <c r="K36" s="665">
        <f t="shared" si="10"/>
        <v>0</v>
      </c>
      <c r="L36" s="665">
        <f t="shared" si="10"/>
        <v>200</v>
      </c>
      <c r="M36" s="665">
        <f t="shared" si="10"/>
        <v>93.2</v>
      </c>
      <c r="N36" s="665">
        <f t="shared" si="10"/>
        <v>0</v>
      </c>
      <c r="O36" s="665">
        <f t="shared" si="10"/>
        <v>3600</v>
      </c>
      <c r="P36" s="665">
        <f t="shared" si="10"/>
        <v>1506.4</v>
      </c>
      <c r="Q36" s="665">
        <f t="shared" si="10"/>
        <v>0</v>
      </c>
      <c r="R36" s="665">
        <f t="shared" si="10"/>
        <v>500</v>
      </c>
      <c r="S36" s="665">
        <f t="shared" si="10"/>
        <v>143</v>
      </c>
      <c r="T36" s="665">
        <f t="shared" si="10"/>
        <v>0</v>
      </c>
      <c r="U36" s="665">
        <f>SUM(U10+U15+U19+U21+U23+U27+U30+U32+U35)</f>
        <v>2600</v>
      </c>
      <c r="V36" s="665">
        <f t="shared" si="10"/>
        <v>2299.9</v>
      </c>
    </row>
    <row r="37" spans="1:22" ht="33.75" customHeight="1">
      <c r="A37" s="666"/>
      <c r="B37" s="964"/>
      <c r="C37" s="972"/>
      <c r="D37" s="972"/>
      <c r="E37" s="972"/>
      <c r="F37" s="972"/>
      <c r="G37" s="972"/>
      <c r="H37" s="972"/>
      <c r="I37" s="973"/>
      <c r="J37" s="973"/>
      <c r="K37" s="667"/>
      <c r="L37" s="973"/>
      <c r="M37" s="973"/>
      <c r="N37" s="668"/>
      <c r="O37" s="668"/>
      <c r="P37" s="668"/>
      <c r="Q37" s="668"/>
      <c r="R37" s="668"/>
      <c r="S37" s="668"/>
      <c r="T37" s="668"/>
      <c r="U37" s="967" t="s">
        <v>438</v>
      </c>
      <c r="V37" s="968"/>
    </row>
    <row r="38" spans="1:22" ht="19.5" customHeight="1">
      <c r="A38" s="987" t="s">
        <v>367</v>
      </c>
      <c r="B38" s="985"/>
      <c r="C38" s="997"/>
      <c r="D38" s="997"/>
      <c r="E38" s="997"/>
      <c r="F38" s="997"/>
      <c r="G38" s="997"/>
      <c r="H38" s="975"/>
      <c r="I38" s="997"/>
      <c r="J38" s="997"/>
      <c r="K38" s="975"/>
      <c r="L38" s="997"/>
      <c r="M38" s="997"/>
      <c r="N38" s="975"/>
      <c r="O38" s="997"/>
      <c r="P38" s="1000"/>
      <c r="Q38" s="1001"/>
      <c r="R38" s="1002"/>
      <c r="S38" s="1003"/>
      <c r="T38" s="668"/>
      <c r="U38" s="668"/>
      <c r="V38" s="668"/>
    </row>
    <row r="39" spans="1:22" ht="19.5" customHeight="1">
      <c r="A39" s="995"/>
      <c r="B39" s="969" t="s">
        <v>79</v>
      </c>
      <c r="C39" s="970"/>
      <c r="D39" s="971"/>
      <c r="E39" s="969" t="s">
        <v>168</v>
      </c>
      <c r="F39" s="970"/>
      <c r="G39" s="971"/>
      <c r="H39" s="969" t="s">
        <v>166</v>
      </c>
      <c r="I39" s="1004"/>
      <c r="J39" s="1005"/>
      <c r="K39" s="969" t="s">
        <v>80</v>
      </c>
      <c r="L39" s="1004"/>
      <c r="M39" s="1005"/>
      <c r="N39" s="969" t="s">
        <v>389</v>
      </c>
      <c r="O39" s="1004"/>
      <c r="P39" s="1005"/>
      <c r="Q39" s="974" t="s">
        <v>390</v>
      </c>
      <c r="R39" s="993"/>
      <c r="S39" s="994"/>
      <c r="T39" s="668"/>
      <c r="U39" s="668"/>
      <c r="V39" s="668"/>
    </row>
    <row r="40" spans="1:22" ht="19.5" customHeight="1">
      <c r="A40" s="995"/>
      <c r="B40" s="887" t="s">
        <v>157</v>
      </c>
      <c r="C40" s="888"/>
      <c r="D40" s="900"/>
      <c r="E40" s="887" t="s">
        <v>169</v>
      </c>
      <c r="F40" s="888"/>
      <c r="G40" s="900"/>
      <c r="H40" s="887" t="s">
        <v>167</v>
      </c>
      <c r="I40" s="998"/>
      <c r="J40" s="999"/>
      <c r="K40" s="887" t="s">
        <v>158</v>
      </c>
      <c r="L40" s="998"/>
      <c r="M40" s="999"/>
      <c r="N40" s="887" t="s">
        <v>391</v>
      </c>
      <c r="O40" s="998"/>
      <c r="P40" s="999"/>
      <c r="Q40" s="887" t="s">
        <v>392</v>
      </c>
      <c r="R40" s="998"/>
      <c r="S40" s="999"/>
      <c r="T40" s="668"/>
      <c r="U40" s="668"/>
      <c r="V40" s="668"/>
    </row>
    <row r="41" spans="1:22" ht="19.5" customHeight="1">
      <c r="A41" s="996"/>
      <c r="B41" s="669" t="s">
        <v>5</v>
      </c>
      <c r="C41" s="643" t="s">
        <v>6</v>
      </c>
      <c r="D41" s="643" t="s">
        <v>0</v>
      </c>
      <c r="E41" s="643" t="s">
        <v>5</v>
      </c>
      <c r="F41" s="643" t="s">
        <v>6</v>
      </c>
      <c r="G41" s="643" t="s">
        <v>0</v>
      </c>
      <c r="H41" s="643" t="s">
        <v>5</v>
      </c>
      <c r="I41" s="643" t="s">
        <v>6</v>
      </c>
      <c r="J41" s="670" t="s">
        <v>0</v>
      </c>
      <c r="K41" s="643" t="s">
        <v>5</v>
      </c>
      <c r="L41" s="643" t="s">
        <v>6</v>
      </c>
      <c r="M41" s="670" t="s">
        <v>0</v>
      </c>
      <c r="N41" s="643" t="s">
        <v>5</v>
      </c>
      <c r="O41" s="643" t="s">
        <v>6</v>
      </c>
      <c r="P41" s="670" t="s">
        <v>0</v>
      </c>
      <c r="Q41" s="643" t="s">
        <v>5</v>
      </c>
      <c r="R41" s="643" t="s">
        <v>6</v>
      </c>
      <c r="S41" s="670" t="s">
        <v>0</v>
      </c>
      <c r="T41" s="668"/>
      <c r="U41" s="668"/>
      <c r="V41" s="668"/>
    </row>
    <row r="42" spans="1:22" ht="24.75" customHeight="1">
      <c r="A42" s="645" t="s">
        <v>381</v>
      </c>
      <c r="B42" s="646">
        <v>0</v>
      </c>
      <c r="C42" s="646">
        <v>0</v>
      </c>
      <c r="D42" s="646">
        <v>0</v>
      </c>
      <c r="E42" s="646">
        <v>0</v>
      </c>
      <c r="F42" s="646">
        <v>0</v>
      </c>
      <c r="G42" s="646">
        <v>0</v>
      </c>
      <c r="H42" s="646">
        <v>0</v>
      </c>
      <c r="I42" s="646">
        <v>0</v>
      </c>
      <c r="J42" s="671">
        <v>0</v>
      </c>
      <c r="K42" s="671">
        <v>0</v>
      </c>
      <c r="L42" s="671">
        <v>0</v>
      </c>
      <c r="M42" s="671">
        <v>0</v>
      </c>
      <c r="N42" s="646">
        <v>0</v>
      </c>
      <c r="O42" s="646">
        <v>0</v>
      </c>
      <c r="P42" s="671">
        <v>0</v>
      </c>
      <c r="Q42" s="671">
        <v>0</v>
      </c>
      <c r="R42" s="671">
        <v>0</v>
      </c>
      <c r="S42" s="671">
        <v>0</v>
      </c>
      <c r="T42" s="668"/>
      <c r="U42" s="668"/>
      <c r="V42" s="668"/>
    </row>
    <row r="43" spans="1:22" ht="24.75" customHeight="1">
      <c r="A43" s="645" t="s">
        <v>105</v>
      </c>
      <c r="B43" s="646">
        <v>0</v>
      </c>
      <c r="C43" s="646">
        <v>0</v>
      </c>
      <c r="D43" s="646">
        <v>0</v>
      </c>
      <c r="E43" s="646">
        <v>0</v>
      </c>
      <c r="F43" s="646">
        <v>0</v>
      </c>
      <c r="G43" s="646">
        <v>0</v>
      </c>
      <c r="H43" s="646">
        <v>0</v>
      </c>
      <c r="I43" s="646">
        <v>0</v>
      </c>
      <c r="J43" s="671">
        <v>0</v>
      </c>
      <c r="K43" s="671">
        <v>0</v>
      </c>
      <c r="L43" s="671">
        <v>0</v>
      </c>
      <c r="M43" s="671">
        <v>0</v>
      </c>
      <c r="N43" s="646">
        <v>0</v>
      </c>
      <c r="O43" s="646">
        <v>0</v>
      </c>
      <c r="P43" s="671">
        <v>0</v>
      </c>
      <c r="Q43" s="671">
        <v>0</v>
      </c>
      <c r="R43" s="671">
        <v>0</v>
      </c>
      <c r="S43" s="671">
        <v>0</v>
      </c>
      <c r="T43" s="668"/>
      <c r="U43" s="668"/>
      <c r="V43" s="668"/>
    </row>
    <row r="44" spans="1:22" ht="24.75" customHeight="1">
      <c r="A44" s="645" t="s">
        <v>29</v>
      </c>
      <c r="B44" s="646">
        <v>0</v>
      </c>
      <c r="C44" s="646">
        <v>0</v>
      </c>
      <c r="D44" s="646">
        <v>0</v>
      </c>
      <c r="E44" s="646">
        <v>0</v>
      </c>
      <c r="F44" s="646">
        <v>0</v>
      </c>
      <c r="G44" s="646">
        <v>0</v>
      </c>
      <c r="H44" s="646">
        <v>0</v>
      </c>
      <c r="I44" s="646">
        <v>0</v>
      </c>
      <c r="J44" s="671">
        <v>0</v>
      </c>
      <c r="K44" s="671">
        <v>0</v>
      </c>
      <c r="L44" s="671">
        <v>0</v>
      </c>
      <c r="M44" s="671">
        <v>0</v>
      </c>
      <c r="N44" s="646">
        <v>0</v>
      </c>
      <c r="O44" s="646">
        <v>0</v>
      </c>
      <c r="P44" s="671">
        <v>0</v>
      </c>
      <c r="Q44" s="671">
        <v>0</v>
      </c>
      <c r="R44" s="671">
        <v>0</v>
      </c>
      <c r="S44" s="671">
        <v>0</v>
      </c>
      <c r="T44" s="668"/>
      <c r="U44" s="668"/>
      <c r="V44" s="668"/>
    </row>
    <row r="45" spans="1:22" ht="24.75" customHeight="1">
      <c r="A45" s="651">
        <v>513</v>
      </c>
      <c r="B45" s="652">
        <f>SUM(B42,B43:B44)</f>
        <v>0</v>
      </c>
      <c r="C45" s="652">
        <f>SUM(C42,C43:C44)</f>
        <v>0</v>
      </c>
      <c r="D45" s="652">
        <f aca="true" t="shared" si="11" ref="D45:O45">SUM(D42,D43:D44)</f>
        <v>0</v>
      </c>
      <c r="E45" s="652">
        <f t="shared" si="11"/>
        <v>0</v>
      </c>
      <c r="F45" s="652">
        <f t="shared" si="11"/>
        <v>0</v>
      </c>
      <c r="G45" s="652">
        <f t="shared" si="11"/>
        <v>0</v>
      </c>
      <c r="H45" s="652">
        <f t="shared" si="11"/>
        <v>0</v>
      </c>
      <c r="I45" s="652">
        <f t="shared" si="11"/>
        <v>0</v>
      </c>
      <c r="J45" s="652">
        <f t="shared" si="11"/>
        <v>0</v>
      </c>
      <c r="K45" s="652">
        <f t="shared" si="11"/>
        <v>0</v>
      </c>
      <c r="L45" s="652">
        <f t="shared" si="11"/>
        <v>0</v>
      </c>
      <c r="M45" s="652">
        <f t="shared" si="11"/>
        <v>0</v>
      </c>
      <c r="N45" s="652">
        <f t="shared" si="11"/>
        <v>0</v>
      </c>
      <c r="O45" s="652">
        <f t="shared" si="11"/>
        <v>0</v>
      </c>
      <c r="P45" s="654">
        <f>SUM(P42,P44)</f>
        <v>0</v>
      </c>
      <c r="Q45" s="654">
        <f>SUM(Q42,Q44)</f>
        <v>0</v>
      </c>
      <c r="R45" s="654">
        <f>SUM(R42,R44)</f>
        <v>0</v>
      </c>
      <c r="S45" s="654">
        <f>SUM(S42,S44)</f>
        <v>0</v>
      </c>
      <c r="T45" s="668"/>
      <c r="U45" s="668"/>
      <c r="V45" s="668"/>
    </row>
    <row r="46" spans="1:22" ht="24.75" customHeight="1">
      <c r="A46" s="645" t="s">
        <v>382</v>
      </c>
      <c r="B46" s="646">
        <v>0</v>
      </c>
      <c r="C46" s="646">
        <v>0</v>
      </c>
      <c r="D46" s="646">
        <v>0</v>
      </c>
      <c r="E46" s="646">
        <v>0</v>
      </c>
      <c r="F46" s="646">
        <v>0</v>
      </c>
      <c r="G46" s="646">
        <v>0</v>
      </c>
      <c r="H46" s="646">
        <v>0</v>
      </c>
      <c r="I46" s="646">
        <v>0</v>
      </c>
      <c r="J46" s="647">
        <v>0</v>
      </c>
      <c r="K46" s="646">
        <v>0</v>
      </c>
      <c r="L46" s="646">
        <v>0</v>
      </c>
      <c r="M46" s="646">
        <v>0</v>
      </c>
      <c r="N46" s="646">
        <v>0</v>
      </c>
      <c r="O46" s="646">
        <v>0</v>
      </c>
      <c r="P46" s="646">
        <v>0</v>
      </c>
      <c r="Q46" s="646">
        <v>0</v>
      </c>
      <c r="R46" s="646">
        <v>0</v>
      </c>
      <c r="S46" s="646">
        <v>0</v>
      </c>
      <c r="T46" s="672"/>
      <c r="U46" s="668"/>
      <c r="V46" s="668"/>
    </row>
    <row r="47" spans="1:22" ht="24.75" customHeight="1">
      <c r="A47" s="645" t="s">
        <v>19</v>
      </c>
      <c r="B47" s="646">
        <v>0</v>
      </c>
      <c r="C47" s="646">
        <v>0</v>
      </c>
      <c r="D47" s="646">
        <v>0</v>
      </c>
      <c r="E47" s="646">
        <v>0</v>
      </c>
      <c r="F47" s="646">
        <v>0</v>
      </c>
      <c r="G47" s="646">
        <v>0</v>
      </c>
      <c r="H47" s="646">
        <v>0</v>
      </c>
      <c r="I47" s="646">
        <v>0</v>
      </c>
      <c r="J47" s="646">
        <v>0</v>
      </c>
      <c r="K47" s="646">
        <v>0</v>
      </c>
      <c r="L47" s="646">
        <v>0</v>
      </c>
      <c r="M47" s="647">
        <v>0</v>
      </c>
      <c r="N47" s="646">
        <v>0</v>
      </c>
      <c r="O47" s="646">
        <v>0</v>
      </c>
      <c r="P47" s="646">
        <v>0</v>
      </c>
      <c r="Q47" s="646">
        <v>0</v>
      </c>
      <c r="R47" s="646">
        <v>0</v>
      </c>
      <c r="S47" s="647">
        <v>0</v>
      </c>
      <c r="T47" s="668"/>
      <c r="U47" s="668"/>
      <c r="V47" s="668"/>
    </row>
    <row r="48" spans="1:22" ht="24.75" customHeight="1">
      <c r="A48" s="645" t="s">
        <v>383</v>
      </c>
      <c r="B48" s="646">
        <v>0</v>
      </c>
      <c r="C48" s="646">
        <v>0</v>
      </c>
      <c r="D48" s="646">
        <v>0</v>
      </c>
      <c r="E48" s="646">
        <v>0</v>
      </c>
      <c r="F48" s="646">
        <v>0</v>
      </c>
      <c r="G48" s="646">
        <v>0</v>
      </c>
      <c r="H48" s="646">
        <v>0</v>
      </c>
      <c r="I48" s="646">
        <v>0</v>
      </c>
      <c r="J48" s="646">
        <v>0</v>
      </c>
      <c r="K48" s="646">
        <v>0</v>
      </c>
      <c r="L48" s="646">
        <v>0</v>
      </c>
      <c r="M48" s="647">
        <v>0</v>
      </c>
      <c r="N48" s="646">
        <v>0</v>
      </c>
      <c r="O48" s="646">
        <v>0</v>
      </c>
      <c r="P48" s="646">
        <v>0</v>
      </c>
      <c r="Q48" s="646">
        <v>0</v>
      </c>
      <c r="R48" s="646">
        <v>0</v>
      </c>
      <c r="S48" s="647">
        <v>0</v>
      </c>
      <c r="T48" s="668"/>
      <c r="U48" s="668"/>
      <c r="V48" s="668"/>
    </row>
    <row r="49" spans="1:22" ht="24.75" customHeight="1">
      <c r="A49" s="645" t="s">
        <v>172</v>
      </c>
      <c r="B49" s="646">
        <f aca="true" t="shared" si="12" ref="B49:J49">SUM(B47)</f>
        <v>0</v>
      </c>
      <c r="C49" s="646">
        <f t="shared" si="12"/>
        <v>0</v>
      </c>
      <c r="D49" s="646">
        <f t="shared" si="12"/>
        <v>0</v>
      </c>
      <c r="E49" s="646">
        <f t="shared" si="12"/>
        <v>0</v>
      </c>
      <c r="F49" s="646">
        <f t="shared" si="12"/>
        <v>0</v>
      </c>
      <c r="G49" s="646">
        <f t="shared" si="12"/>
        <v>0</v>
      </c>
      <c r="H49" s="646">
        <f t="shared" si="12"/>
        <v>0</v>
      </c>
      <c r="I49" s="646">
        <f t="shared" si="12"/>
        <v>0</v>
      </c>
      <c r="J49" s="646">
        <f t="shared" si="12"/>
        <v>0</v>
      </c>
      <c r="K49" s="649">
        <v>0</v>
      </c>
      <c r="L49" s="649">
        <v>0</v>
      </c>
      <c r="M49" s="650">
        <v>0</v>
      </c>
      <c r="N49" s="646">
        <f>SUM(N47)</f>
        <v>0</v>
      </c>
      <c r="O49" s="646">
        <f>SUM(O47)</f>
        <v>0</v>
      </c>
      <c r="P49" s="646">
        <f>SUM(P47)</f>
        <v>0</v>
      </c>
      <c r="Q49" s="649">
        <v>0</v>
      </c>
      <c r="R49" s="649">
        <v>0</v>
      </c>
      <c r="S49" s="650">
        <v>0</v>
      </c>
      <c r="T49" s="668"/>
      <c r="U49" s="668"/>
      <c r="V49" s="668"/>
    </row>
    <row r="50" spans="1:22" ht="24.75" customHeight="1">
      <c r="A50" s="651">
        <v>516</v>
      </c>
      <c r="B50" s="652">
        <f>SUM(B46:B49)</f>
        <v>0</v>
      </c>
      <c r="C50" s="652">
        <f aca="true" t="shared" si="13" ref="C50:S50">SUM(C46:C49)</f>
        <v>0</v>
      </c>
      <c r="D50" s="652">
        <f t="shared" si="13"/>
        <v>0</v>
      </c>
      <c r="E50" s="652">
        <f t="shared" si="13"/>
        <v>0</v>
      </c>
      <c r="F50" s="652">
        <f t="shared" si="13"/>
        <v>0</v>
      </c>
      <c r="G50" s="652">
        <f t="shared" si="13"/>
        <v>0</v>
      </c>
      <c r="H50" s="652">
        <f t="shared" si="13"/>
        <v>0</v>
      </c>
      <c r="I50" s="652">
        <f t="shared" si="13"/>
        <v>0</v>
      </c>
      <c r="J50" s="652">
        <f t="shared" si="13"/>
        <v>0</v>
      </c>
      <c r="K50" s="652">
        <f t="shared" si="13"/>
        <v>0</v>
      </c>
      <c r="L50" s="652">
        <f t="shared" si="13"/>
        <v>0</v>
      </c>
      <c r="M50" s="652">
        <f t="shared" si="13"/>
        <v>0</v>
      </c>
      <c r="N50" s="652">
        <f t="shared" si="13"/>
        <v>0</v>
      </c>
      <c r="O50" s="652">
        <f t="shared" si="13"/>
        <v>0</v>
      </c>
      <c r="P50" s="652">
        <f t="shared" si="13"/>
        <v>0</v>
      </c>
      <c r="Q50" s="652">
        <f t="shared" si="13"/>
        <v>0</v>
      </c>
      <c r="R50" s="652">
        <f t="shared" si="13"/>
        <v>0</v>
      </c>
      <c r="S50" s="652">
        <f t="shared" si="13"/>
        <v>0</v>
      </c>
      <c r="T50" s="672"/>
      <c r="U50" s="668"/>
      <c r="V50" s="668"/>
    </row>
    <row r="51" spans="1:22" ht="24.75" customHeight="1">
      <c r="A51" s="645" t="s">
        <v>34</v>
      </c>
      <c r="B51" s="646">
        <v>0</v>
      </c>
      <c r="C51" s="646">
        <v>0</v>
      </c>
      <c r="D51" s="646">
        <v>0</v>
      </c>
      <c r="E51" s="646">
        <v>0</v>
      </c>
      <c r="F51" s="646">
        <v>0</v>
      </c>
      <c r="G51" s="646">
        <v>0</v>
      </c>
      <c r="H51" s="646">
        <v>0</v>
      </c>
      <c r="I51" s="646">
        <v>0</v>
      </c>
      <c r="J51" s="646">
        <v>0</v>
      </c>
      <c r="K51" s="649">
        <v>0</v>
      </c>
      <c r="L51" s="649">
        <v>0</v>
      </c>
      <c r="M51" s="650">
        <v>0</v>
      </c>
      <c r="N51" s="646">
        <v>0</v>
      </c>
      <c r="O51" s="646">
        <v>0</v>
      </c>
      <c r="P51" s="646">
        <v>0</v>
      </c>
      <c r="Q51" s="649">
        <v>0</v>
      </c>
      <c r="R51" s="649">
        <v>0</v>
      </c>
      <c r="S51" s="650">
        <v>0</v>
      </c>
      <c r="T51" s="668"/>
      <c r="U51" s="668"/>
      <c r="V51" s="668"/>
    </row>
    <row r="52" spans="1:22" ht="24.75" customHeight="1">
      <c r="A52" s="645" t="s">
        <v>47</v>
      </c>
      <c r="B52" s="646">
        <v>0</v>
      </c>
      <c r="C52" s="646">
        <v>0</v>
      </c>
      <c r="D52" s="646">
        <v>0</v>
      </c>
      <c r="E52" s="646">
        <v>0</v>
      </c>
      <c r="F52" s="646">
        <v>0</v>
      </c>
      <c r="G52" s="646">
        <v>0</v>
      </c>
      <c r="H52" s="646">
        <v>0</v>
      </c>
      <c r="I52" s="646">
        <v>0</v>
      </c>
      <c r="J52" s="646">
        <v>0</v>
      </c>
      <c r="K52" s="649">
        <v>0</v>
      </c>
      <c r="L52" s="649">
        <v>0</v>
      </c>
      <c r="M52" s="650">
        <v>0</v>
      </c>
      <c r="N52" s="646">
        <v>0</v>
      </c>
      <c r="O52" s="646">
        <v>0</v>
      </c>
      <c r="P52" s="646">
        <v>0</v>
      </c>
      <c r="Q52" s="649">
        <v>0</v>
      </c>
      <c r="R52" s="649">
        <v>0</v>
      </c>
      <c r="S52" s="650">
        <v>0</v>
      </c>
      <c r="T52" s="668"/>
      <c r="U52" s="668"/>
      <c r="V52" s="668"/>
    </row>
    <row r="53" spans="1:22" ht="24.75" customHeight="1">
      <c r="A53" s="645" t="s">
        <v>48</v>
      </c>
      <c r="B53" s="646">
        <v>0</v>
      </c>
      <c r="C53" s="646">
        <v>0</v>
      </c>
      <c r="D53" s="646">
        <v>0</v>
      </c>
      <c r="E53" s="646">
        <v>0</v>
      </c>
      <c r="F53" s="646">
        <v>0</v>
      </c>
      <c r="G53" s="646">
        <v>0</v>
      </c>
      <c r="H53" s="646">
        <v>0</v>
      </c>
      <c r="I53" s="646">
        <v>0</v>
      </c>
      <c r="J53" s="646">
        <v>0</v>
      </c>
      <c r="K53" s="649">
        <v>0</v>
      </c>
      <c r="L53" s="649">
        <v>0</v>
      </c>
      <c r="M53" s="650">
        <v>0</v>
      </c>
      <c r="N53" s="646">
        <v>0</v>
      </c>
      <c r="O53" s="646">
        <v>0</v>
      </c>
      <c r="P53" s="646">
        <v>0</v>
      </c>
      <c r="Q53" s="649">
        <v>0</v>
      </c>
      <c r="R53" s="649">
        <v>0</v>
      </c>
      <c r="S53" s="650">
        <v>0</v>
      </c>
      <c r="T53" s="668"/>
      <c r="U53" s="668"/>
      <c r="V53" s="668"/>
    </row>
    <row r="54" spans="1:22" ht="24.75" customHeight="1">
      <c r="A54" s="651">
        <v>517</v>
      </c>
      <c r="B54" s="652">
        <f>SUM(B51:B53)</f>
        <v>0</v>
      </c>
      <c r="C54" s="652">
        <f aca="true" t="shared" si="14" ref="C54:S54">SUM(C51:C53)</f>
        <v>0</v>
      </c>
      <c r="D54" s="652">
        <f t="shared" si="14"/>
        <v>0</v>
      </c>
      <c r="E54" s="652">
        <f t="shared" si="14"/>
        <v>0</v>
      </c>
      <c r="F54" s="652">
        <f t="shared" si="14"/>
        <v>0</v>
      </c>
      <c r="G54" s="652">
        <f t="shared" si="14"/>
        <v>0</v>
      </c>
      <c r="H54" s="652">
        <f t="shared" si="14"/>
        <v>0</v>
      </c>
      <c r="I54" s="652">
        <f t="shared" si="14"/>
        <v>0</v>
      </c>
      <c r="J54" s="652">
        <f t="shared" si="14"/>
        <v>0</v>
      </c>
      <c r="K54" s="673">
        <f t="shared" si="14"/>
        <v>0</v>
      </c>
      <c r="L54" s="673">
        <f t="shared" si="14"/>
        <v>0</v>
      </c>
      <c r="M54" s="674">
        <f t="shared" si="14"/>
        <v>0</v>
      </c>
      <c r="N54" s="652">
        <f t="shared" si="14"/>
        <v>0</v>
      </c>
      <c r="O54" s="652">
        <f t="shared" si="14"/>
        <v>0</v>
      </c>
      <c r="P54" s="652">
        <f t="shared" si="14"/>
        <v>0</v>
      </c>
      <c r="Q54" s="673">
        <f t="shared" si="14"/>
        <v>0</v>
      </c>
      <c r="R54" s="673">
        <f t="shared" si="14"/>
        <v>0</v>
      </c>
      <c r="S54" s="674">
        <f t="shared" si="14"/>
        <v>0</v>
      </c>
      <c r="T54" s="668"/>
      <c r="U54" s="668"/>
      <c r="V54" s="668"/>
    </row>
    <row r="55" spans="1:22" ht="24.75" customHeight="1">
      <c r="A55" s="655" t="s">
        <v>183</v>
      </c>
      <c r="B55" s="646">
        <v>0</v>
      </c>
      <c r="C55" s="646">
        <v>0</v>
      </c>
      <c r="D55" s="646">
        <v>0</v>
      </c>
      <c r="E55" s="646">
        <v>0</v>
      </c>
      <c r="F55" s="646">
        <v>0</v>
      </c>
      <c r="G55" s="646">
        <v>0</v>
      </c>
      <c r="H55" s="646">
        <v>0</v>
      </c>
      <c r="I55" s="646">
        <v>0</v>
      </c>
      <c r="J55" s="646">
        <v>0</v>
      </c>
      <c r="K55" s="649">
        <v>0</v>
      </c>
      <c r="L55" s="649">
        <v>0</v>
      </c>
      <c r="M55" s="650">
        <v>0</v>
      </c>
      <c r="N55" s="646">
        <v>0</v>
      </c>
      <c r="O55" s="646">
        <v>0</v>
      </c>
      <c r="P55" s="646">
        <v>0</v>
      </c>
      <c r="Q55" s="649">
        <v>0</v>
      </c>
      <c r="R55" s="649">
        <v>0</v>
      </c>
      <c r="S55" s="650">
        <v>0</v>
      </c>
      <c r="T55" s="668"/>
      <c r="U55" s="668"/>
      <c r="V55" s="668"/>
    </row>
    <row r="56" spans="1:22" ht="24.75" customHeight="1">
      <c r="A56" s="651">
        <v>519</v>
      </c>
      <c r="B56" s="652">
        <f aca="true" t="shared" si="15" ref="B56:S56">SUM(B55)</f>
        <v>0</v>
      </c>
      <c r="C56" s="652">
        <f t="shared" si="15"/>
        <v>0</v>
      </c>
      <c r="D56" s="652">
        <f t="shared" si="15"/>
        <v>0</v>
      </c>
      <c r="E56" s="652">
        <f t="shared" si="15"/>
        <v>0</v>
      </c>
      <c r="F56" s="652">
        <f t="shared" si="15"/>
        <v>0</v>
      </c>
      <c r="G56" s="652">
        <f t="shared" si="15"/>
        <v>0</v>
      </c>
      <c r="H56" s="652">
        <f t="shared" si="15"/>
        <v>0</v>
      </c>
      <c r="I56" s="652">
        <f t="shared" si="15"/>
        <v>0</v>
      </c>
      <c r="J56" s="652">
        <f t="shared" si="15"/>
        <v>0</v>
      </c>
      <c r="K56" s="673">
        <f t="shared" si="15"/>
        <v>0</v>
      </c>
      <c r="L56" s="673">
        <f t="shared" si="15"/>
        <v>0</v>
      </c>
      <c r="M56" s="674">
        <f t="shared" si="15"/>
        <v>0</v>
      </c>
      <c r="N56" s="652">
        <f t="shared" si="15"/>
        <v>0</v>
      </c>
      <c r="O56" s="652">
        <f t="shared" si="15"/>
        <v>0</v>
      </c>
      <c r="P56" s="652">
        <f t="shared" si="15"/>
        <v>0</v>
      </c>
      <c r="Q56" s="673">
        <f t="shared" si="15"/>
        <v>0</v>
      </c>
      <c r="R56" s="673">
        <f t="shared" si="15"/>
        <v>0</v>
      </c>
      <c r="S56" s="674">
        <f t="shared" si="15"/>
        <v>0</v>
      </c>
      <c r="T56" s="668"/>
      <c r="U56" s="668"/>
      <c r="V56" s="668"/>
    </row>
    <row r="57" spans="1:22" ht="24.75" customHeight="1">
      <c r="A57" s="656" t="s">
        <v>384</v>
      </c>
      <c r="B57" s="657">
        <v>0</v>
      </c>
      <c r="C57" s="657">
        <v>0</v>
      </c>
      <c r="D57" s="657">
        <v>0</v>
      </c>
      <c r="E57" s="657">
        <v>0</v>
      </c>
      <c r="F57" s="657">
        <v>0</v>
      </c>
      <c r="G57" s="657">
        <v>0</v>
      </c>
      <c r="H57" s="657">
        <v>0</v>
      </c>
      <c r="I57" s="657">
        <v>0</v>
      </c>
      <c r="J57" s="657">
        <v>0</v>
      </c>
      <c r="K57" s="657">
        <v>0</v>
      </c>
      <c r="L57" s="657">
        <v>0</v>
      </c>
      <c r="M57" s="657">
        <v>0</v>
      </c>
      <c r="N57" s="657">
        <v>0</v>
      </c>
      <c r="O57" s="657">
        <v>0</v>
      </c>
      <c r="P57" s="657">
        <v>0</v>
      </c>
      <c r="Q57" s="657">
        <v>0</v>
      </c>
      <c r="R57" s="657">
        <v>0</v>
      </c>
      <c r="S57" s="657">
        <v>0</v>
      </c>
      <c r="T57" s="675"/>
      <c r="U57" s="675"/>
      <c r="V57" s="675"/>
    </row>
    <row r="58" spans="1:22" ht="24.75" customHeight="1">
      <c r="A58" s="651">
        <v>521</v>
      </c>
      <c r="B58" s="658">
        <f>SUM(B57)</f>
        <v>0</v>
      </c>
      <c r="C58" s="658">
        <f aca="true" t="shared" si="16" ref="C58:J58">SUM(C57)</f>
        <v>0</v>
      </c>
      <c r="D58" s="658">
        <f t="shared" si="16"/>
        <v>0</v>
      </c>
      <c r="E58" s="658">
        <f t="shared" si="16"/>
        <v>0</v>
      </c>
      <c r="F58" s="658">
        <f t="shared" si="16"/>
        <v>0</v>
      </c>
      <c r="G58" s="658">
        <f t="shared" si="16"/>
        <v>0</v>
      </c>
      <c r="H58" s="658">
        <f t="shared" si="16"/>
        <v>0</v>
      </c>
      <c r="I58" s="658">
        <f t="shared" si="16"/>
        <v>0</v>
      </c>
      <c r="J58" s="658">
        <f t="shared" si="16"/>
        <v>0</v>
      </c>
      <c r="K58" s="660">
        <f aca="true" t="shared" si="17" ref="K58:S58">SUM(K57)</f>
        <v>0</v>
      </c>
      <c r="L58" s="660">
        <f t="shared" si="17"/>
        <v>0</v>
      </c>
      <c r="M58" s="660">
        <f t="shared" si="17"/>
        <v>0</v>
      </c>
      <c r="N58" s="658">
        <f t="shared" si="17"/>
        <v>0</v>
      </c>
      <c r="O58" s="658">
        <f t="shared" si="17"/>
        <v>0</v>
      </c>
      <c r="P58" s="658">
        <f t="shared" si="17"/>
        <v>0</v>
      </c>
      <c r="Q58" s="660">
        <f t="shared" si="17"/>
        <v>0</v>
      </c>
      <c r="R58" s="660">
        <f t="shared" si="17"/>
        <v>0</v>
      </c>
      <c r="S58" s="660">
        <f t="shared" si="17"/>
        <v>0</v>
      </c>
      <c r="T58" s="668"/>
      <c r="U58" s="668"/>
      <c r="V58" s="668"/>
    </row>
    <row r="59" spans="1:22" ht="24.75" customHeight="1">
      <c r="A59" s="655" t="s">
        <v>385</v>
      </c>
      <c r="B59" s="659">
        <v>0</v>
      </c>
      <c r="C59" s="659">
        <v>0</v>
      </c>
      <c r="D59" s="659">
        <v>0</v>
      </c>
      <c r="E59" s="659">
        <v>0</v>
      </c>
      <c r="F59" s="659">
        <v>0</v>
      </c>
      <c r="G59" s="659">
        <v>0</v>
      </c>
      <c r="H59" s="659">
        <v>0</v>
      </c>
      <c r="I59" s="659">
        <v>0</v>
      </c>
      <c r="J59" s="659">
        <v>0</v>
      </c>
      <c r="K59" s="657">
        <v>0</v>
      </c>
      <c r="L59" s="657">
        <v>0</v>
      </c>
      <c r="M59" s="657">
        <v>0</v>
      </c>
      <c r="N59" s="659">
        <v>0</v>
      </c>
      <c r="O59" s="659">
        <v>0</v>
      </c>
      <c r="P59" s="659">
        <v>0</v>
      </c>
      <c r="Q59" s="657">
        <v>0</v>
      </c>
      <c r="R59" s="657">
        <v>0</v>
      </c>
      <c r="S59" s="657">
        <v>0</v>
      </c>
      <c r="T59" s="668"/>
      <c r="U59" s="668"/>
      <c r="V59" s="668"/>
    </row>
    <row r="60" spans="1:22" ht="24.75" customHeight="1">
      <c r="A60" s="656" t="s">
        <v>433</v>
      </c>
      <c r="B60" s="659">
        <v>0</v>
      </c>
      <c r="C60" s="659">
        <v>0</v>
      </c>
      <c r="D60" s="659">
        <v>0</v>
      </c>
      <c r="E60" s="659">
        <v>0</v>
      </c>
      <c r="F60" s="659">
        <v>0</v>
      </c>
      <c r="G60" s="659">
        <v>0</v>
      </c>
      <c r="H60" s="659">
        <v>0</v>
      </c>
      <c r="I60" s="659">
        <v>0</v>
      </c>
      <c r="J60" s="659">
        <v>0</v>
      </c>
      <c r="K60" s="657">
        <v>0</v>
      </c>
      <c r="L60" s="657">
        <v>0</v>
      </c>
      <c r="M60" s="657">
        <v>0</v>
      </c>
      <c r="N60" s="659">
        <v>0</v>
      </c>
      <c r="O60" s="659">
        <v>0</v>
      </c>
      <c r="P60" s="659">
        <v>0</v>
      </c>
      <c r="Q60" s="657">
        <v>0</v>
      </c>
      <c r="R60" s="657">
        <v>0</v>
      </c>
      <c r="S60" s="657">
        <v>0</v>
      </c>
      <c r="T60" s="668"/>
      <c r="U60" s="668"/>
      <c r="V60" s="668"/>
    </row>
    <row r="61" spans="1:22" ht="24.75" customHeight="1">
      <c r="A61" s="656" t="s">
        <v>393</v>
      </c>
      <c r="B61" s="659">
        <v>0</v>
      </c>
      <c r="C61" s="659">
        <v>0</v>
      </c>
      <c r="D61" s="659">
        <v>0</v>
      </c>
      <c r="E61" s="659">
        <v>0</v>
      </c>
      <c r="F61" s="659">
        <v>0</v>
      </c>
      <c r="G61" s="659">
        <v>0</v>
      </c>
      <c r="H61" s="659">
        <v>0</v>
      </c>
      <c r="I61" s="659">
        <v>0</v>
      </c>
      <c r="J61" s="659">
        <v>0</v>
      </c>
      <c r="K61" s="657">
        <v>0</v>
      </c>
      <c r="L61" s="657">
        <v>0</v>
      </c>
      <c r="M61" s="657">
        <v>0</v>
      </c>
      <c r="N61" s="659">
        <v>0</v>
      </c>
      <c r="O61" s="659">
        <v>0</v>
      </c>
      <c r="P61" s="659">
        <v>0</v>
      </c>
      <c r="Q61" s="657">
        <v>0</v>
      </c>
      <c r="R61" s="657">
        <v>0</v>
      </c>
      <c r="S61" s="657">
        <v>0</v>
      </c>
      <c r="T61" s="668"/>
      <c r="U61" s="668"/>
      <c r="V61" s="668"/>
    </row>
    <row r="62" spans="1:22" ht="24.75" customHeight="1">
      <c r="A62" s="648" t="s">
        <v>434</v>
      </c>
      <c r="B62" s="657">
        <v>0</v>
      </c>
      <c r="C62" s="657">
        <v>0</v>
      </c>
      <c r="D62" s="657">
        <v>0</v>
      </c>
      <c r="E62" s="657">
        <v>0</v>
      </c>
      <c r="F62" s="657">
        <v>0</v>
      </c>
      <c r="G62" s="657">
        <v>0</v>
      </c>
      <c r="H62" s="657">
        <v>0</v>
      </c>
      <c r="I62" s="657">
        <v>0</v>
      </c>
      <c r="J62" s="657">
        <v>0</v>
      </c>
      <c r="K62" s="657">
        <v>0</v>
      </c>
      <c r="L62" s="657">
        <v>0</v>
      </c>
      <c r="M62" s="657">
        <v>0</v>
      </c>
      <c r="N62" s="657">
        <v>0</v>
      </c>
      <c r="O62" s="657">
        <v>0</v>
      </c>
      <c r="P62" s="657">
        <v>0</v>
      </c>
      <c r="Q62" s="657">
        <v>0</v>
      </c>
      <c r="R62" s="657">
        <v>0</v>
      </c>
      <c r="S62" s="657">
        <v>0</v>
      </c>
      <c r="T62" s="668"/>
      <c r="U62" s="668"/>
      <c r="V62" s="668"/>
    </row>
    <row r="63" spans="1:22" ht="24.75" customHeight="1">
      <c r="A63" s="645" t="s">
        <v>348</v>
      </c>
      <c r="B63" s="657">
        <v>0</v>
      </c>
      <c r="C63" s="657">
        <v>0</v>
      </c>
      <c r="D63" s="657">
        <v>0</v>
      </c>
      <c r="E63" s="657">
        <v>0</v>
      </c>
      <c r="F63" s="657">
        <v>0</v>
      </c>
      <c r="G63" s="657">
        <v>0</v>
      </c>
      <c r="H63" s="657">
        <v>0</v>
      </c>
      <c r="I63" s="657">
        <v>0</v>
      </c>
      <c r="J63" s="657">
        <v>0</v>
      </c>
      <c r="K63" s="657">
        <v>0</v>
      </c>
      <c r="L63" s="657">
        <v>0</v>
      </c>
      <c r="M63" s="657">
        <v>0</v>
      </c>
      <c r="N63" s="657">
        <v>0</v>
      </c>
      <c r="O63" s="657">
        <v>0</v>
      </c>
      <c r="P63" s="657">
        <v>0</v>
      </c>
      <c r="Q63" s="657">
        <v>0</v>
      </c>
      <c r="R63" s="657">
        <v>0</v>
      </c>
      <c r="S63" s="657">
        <v>0</v>
      </c>
      <c r="T63" s="668"/>
      <c r="U63" s="668"/>
      <c r="V63" s="668"/>
    </row>
    <row r="64" spans="1:22" ht="24.75" customHeight="1">
      <c r="A64" s="651">
        <v>522</v>
      </c>
      <c r="B64" s="660">
        <f>SUM(B59:B63)</f>
        <v>0</v>
      </c>
      <c r="C64" s="660">
        <f aca="true" t="shared" si="18" ref="C64:S64">SUM(C59:C63)</f>
        <v>0</v>
      </c>
      <c r="D64" s="660">
        <f t="shared" si="18"/>
        <v>0</v>
      </c>
      <c r="E64" s="660">
        <f t="shared" si="18"/>
        <v>0</v>
      </c>
      <c r="F64" s="660">
        <f t="shared" si="18"/>
        <v>0</v>
      </c>
      <c r="G64" s="660">
        <f t="shared" si="18"/>
        <v>0</v>
      </c>
      <c r="H64" s="660">
        <f t="shared" si="18"/>
        <v>0</v>
      </c>
      <c r="I64" s="660">
        <f t="shared" si="18"/>
        <v>0</v>
      </c>
      <c r="J64" s="660">
        <f t="shared" si="18"/>
        <v>0</v>
      </c>
      <c r="K64" s="660">
        <f t="shared" si="18"/>
        <v>0</v>
      </c>
      <c r="L64" s="660">
        <f t="shared" si="18"/>
        <v>0</v>
      </c>
      <c r="M64" s="660">
        <f t="shared" si="18"/>
        <v>0</v>
      </c>
      <c r="N64" s="660">
        <f t="shared" si="18"/>
        <v>0</v>
      </c>
      <c r="O64" s="660">
        <f t="shared" si="18"/>
        <v>0</v>
      </c>
      <c r="P64" s="660">
        <f t="shared" si="18"/>
        <v>0</v>
      </c>
      <c r="Q64" s="660">
        <f t="shared" si="18"/>
        <v>0</v>
      </c>
      <c r="R64" s="660">
        <f t="shared" si="18"/>
        <v>0</v>
      </c>
      <c r="S64" s="660">
        <f t="shared" si="18"/>
        <v>0</v>
      </c>
      <c r="T64" s="668"/>
      <c r="U64" s="668"/>
      <c r="V64" s="668"/>
    </row>
    <row r="65" spans="1:22" ht="24.75" customHeight="1">
      <c r="A65" s="655" t="s">
        <v>179</v>
      </c>
      <c r="B65" s="657">
        <v>0</v>
      </c>
      <c r="C65" s="657">
        <v>0</v>
      </c>
      <c r="D65" s="657">
        <v>0</v>
      </c>
      <c r="E65" s="657">
        <v>0</v>
      </c>
      <c r="F65" s="657">
        <v>0</v>
      </c>
      <c r="G65" s="657">
        <v>0</v>
      </c>
      <c r="H65" s="657">
        <v>0</v>
      </c>
      <c r="I65" s="657">
        <v>0</v>
      </c>
      <c r="J65" s="657">
        <v>0</v>
      </c>
      <c r="K65" s="657">
        <v>0</v>
      </c>
      <c r="L65" s="657">
        <v>0</v>
      </c>
      <c r="M65" s="657">
        <v>0</v>
      </c>
      <c r="N65" s="657">
        <v>0</v>
      </c>
      <c r="O65" s="657">
        <v>0</v>
      </c>
      <c r="P65" s="657">
        <v>0</v>
      </c>
      <c r="Q65" s="657">
        <v>0</v>
      </c>
      <c r="R65" s="657">
        <v>0</v>
      </c>
      <c r="S65" s="657">
        <v>0</v>
      </c>
      <c r="T65" s="668"/>
      <c r="U65" s="668"/>
      <c r="V65" s="668"/>
    </row>
    <row r="66" spans="1:22" ht="24.75" customHeight="1">
      <c r="A66" s="655" t="s">
        <v>180</v>
      </c>
      <c r="B66" s="657">
        <v>0</v>
      </c>
      <c r="C66" s="657">
        <v>0</v>
      </c>
      <c r="D66" s="657">
        <v>0</v>
      </c>
      <c r="E66" s="657">
        <v>0</v>
      </c>
      <c r="F66" s="657">
        <v>0</v>
      </c>
      <c r="G66" s="657">
        <v>0</v>
      </c>
      <c r="H66" s="646">
        <v>0</v>
      </c>
      <c r="I66" s="646">
        <v>0</v>
      </c>
      <c r="J66" s="646">
        <v>0</v>
      </c>
      <c r="K66" s="646">
        <v>0</v>
      </c>
      <c r="L66" s="646">
        <v>0</v>
      </c>
      <c r="M66" s="657">
        <v>0</v>
      </c>
      <c r="N66" s="646">
        <v>0</v>
      </c>
      <c r="O66" s="646">
        <v>0</v>
      </c>
      <c r="P66" s="646">
        <v>0</v>
      </c>
      <c r="Q66" s="646">
        <v>0</v>
      </c>
      <c r="R66" s="646">
        <v>0</v>
      </c>
      <c r="S66" s="657">
        <v>0</v>
      </c>
      <c r="T66" s="668"/>
      <c r="U66" s="668"/>
      <c r="V66" s="668"/>
    </row>
    <row r="67" spans="1:22" ht="24.75" customHeight="1">
      <c r="A67" s="651">
        <v>533</v>
      </c>
      <c r="B67" s="660">
        <f>SUM(B65:B66)</f>
        <v>0</v>
      </c>
      <c r="C67" s="660">
        <f aca="true" t="shared" si="19" ref="C67:S67">SUM(C65:C66)</f>
        <v>0</v>
      </c>
      <c r="D67" s="660">
        <f t="shared" si="19"/>
        <v>0</v>
      </c>
      <c r="E67" s="660">
        <f t="shared" si="19"/>
        <v>0</v>
      </c>
      <c r="F67" s="660">
        <f t="shared" si="19"/>
        <v>0</v>
      </c>
      <c r="G67" s="660">
        <f t="shared" si="19"/>
        <v>0</v>
      </c>
      <c r="H67" s="660">
        <f t="shared" si="19"/>
        <v>0</v>
      </c>
      <c r="I67" s="660">
        <f t="shared" si="19"/>
        <v>0</v>
      </c>
      <c r="J67" s="660">
        <f t="shared" si="19"/>
        <v>0</v>
      </c>
      <c r="K67" s="660">
        <f t="shared" si="19"/>
        <v>0</v>
      </c>
      <c r="L67" s="660">
        <f t="shared" si="19"/>
        <v>0</v>
      </c>
      <c r="M67" s="660">
        <f t="shared" si="19"/>
        <v>0</v>
      </c>
      <c r="N67" s="660">
        <f t="shared" si="19"/>
        <v>0</v>
      </c>
      <c r="O67" s="660">
        <f t="shared" si="19"/>
        <v>0</v>
      </c>
      <c r="P67" s="660">
        <f t="shared" si="19"/>
        <v>0</v>
      </c>
      <c r="Q67" s="660">
        <f t="shared" si="19"/>
        <v>0</v>
      </c>
      <c r="R67" s="660">
        <f t="shared" si="19"/>
        <v>0</v>
      </c>
      <c r="S67" s="660">
        <f t="shared" si="19"/>
        <v>0</v>
      </c>
      <c r="T67" s="668"/>
      <c r="U67" s="668"/>
      <c r="V67" s="668"/>
    </row>
    <row r="68" spans="1:22" ht="24.75" customHeight="1">
      <c r="A68" s="645" t="s">
        <v>150</v>
      </c>
      <c r="B68" s="657">
        <v>0</v>
      </c>
      <c r="C68" s="657">
        <v>500</v>
      </c>
      <c r="D68" s="657">
        <v>150</v>
      </c>
      <c r="E68" s="657">
        <v>0</v>
      </c>
      <c r="F68" s="657">
        <v>2300</v>
      </c>
      <c r="G68" s="657">
        <v>752.3</v>
      </c>
      <c r="H68" s="657">
        <v>0</v>
      </c>
      <c r="I68" s="657">
        <v>10722.1</v>
      </c>
      <c r="J68" s="657">
        <v>8140.6</v>
      </c>
      <c r="K68" s="657">
        <v>0</v>
      </c>
      <c r="L68" s="657">
        <v>500</v>
      </c>
      <c r="M68" s="657">
        <v>357.5</v>
      </c>
      <c r="N68" s="657">
        <v>0</v>
      </c>
      <c r="O68" s="657">
        <v>100</v>
      </c>
      <c r="P68" s="657">
        <v>0</v>
      </c>
      <c r="Q68" s="657">
        <v>0</v>
      </c>
      <c r="R68" s="657">
        <v>65467</v>
      </c>
      <c r="S68" s="657">
        <v>59878.5</v>
      </c>
      <c r="T68" s="668"/>
      <c r="U68" s="668"/>
      <c r="V68" s="668"/>
    </row>
    <row r="69" spans="1:22" ht="24.75" customHeight="1">
      <c r="A69" s="651">
        <v>541</v>
      </c>
      <c r="B69" s="660">
        <f>SUM(B68)</f>
        <v>0</v>
      </c>
      <c r="C69" s="660">
        <f aca="true" t="shared" si="20" ref="C69:S69">SUM(C68)</f>
        <v>500</v>
      </c>
      <c r="D69" s="660">
        <f t="shared" si="20"/>
        <v>150</v>
      </c>
      <c r="E69" s="660">
        <f t="shared" si="20"/>
        <v>0</v>
      </c>
      <c r="F69" s="660">
        <f t="shared" si="20"/>
        <v>2300</v>
      </c>
      <c r="G69" s="660">
        <f t="shared" si="20"/>
        <v>752.3</v>
      </c>
      <c r="H69" s="660">
        <f t="shared" si="20"/>
        <v>0</v>
      </c>
      <c r="I69" s="660">
        <f t="shared" si="20"/>
        <v>10722.1</v>
      </c>
      <c r="J69" s="660">
        <f t="shared" si="20"/>
        <v>8140.6</v>
      </c>
      <c r="K69" s="660">
        <f t="shared" si="20"/>
        <v>0</v>
      </c>
      <c r="L69" s="660">
        <f t="shared" si="20"/>
        <v>500</v>
      </c>
      <c r="M69" s="660">
        <f t="shared" si="20"/>
        <v>357.5</v>
      </c>
      <c r="N69" s="660">
        <f t="shared" si="20"/>
        <v>0</v>
      </c>
      <c r="O69" s="660">
        <f t="shared" si="20"/>
        <v>100</v>
      </c>
      <c r="P69" s="660">
        <f t="shared" si="20"/>
        <v>0</v>
      </c>
      <c r="Q69" s="660">
        <f t="shared" si="20"/>
        <v>0</v>
      </c>
      <c r="R69" s="660">
        <f t="shared" si="20"/>
        <v>65467</v>
      </c>
      <c r="S69" s="660">
        <f t="shared" si="20"/>
        <v>59878.5</v>
      </c>
      <c r="T69" s="668"/>
      <c r="U69" s="668"/>
      <c r="V69" s="668"/>
    </row>
    <row r="70" spans="1:22" ht="24.75" customHeight="1">
      <c r="A70" s="661" t="s">
        <v>387</v>
      </c>
      <c r="B70" s="659">
        <v>0</v>
      </c>
      <c r="C70" s="659">
        <v>0</v>
      </c>
      <c r="D70" s="659">
        <v>0</v>
      </c>
      <c r="E70" s="659">
        <v>0</v>
      </c>
      <c r="F70" s="659">
        <v>0</v>
      </c>
      <c r="G70" s="659">
        <v>0</v>
      </c>
      <c r="H70" s="659">
        <v>0</v>
      </c>
      <c r="I70" s="659">
        <v>0</v>
      </c>
      <c r="J70" s="659">
        <v>0</v>
      </c>
      <c r="K70" s="659">
        <v>0</v>
      </c>
      <c r="L70" s="659">
        <v>0</v>
      </c>
      <c r="M70" s="659">
        <v>0</v>
      </c>
      <c r="N70" s="659">
        <v>0</v>
      </c>
      <c r="O70" s="659">
        <v>0</v>
      </c>
      <c r="P70" s="659">
        <v>0</v>
      </c>
      <c r="Q70" s="659">
        <v>0</v>
      </c>
      <c r="R70" s="659">
        <v>0</v>
      </c>
      <c r="S70" s="659">
        <v>0</v>
      </c>
      <c r="T70" s="668"/>
      <c r="U70" s="668"/>
      <c r="V70" s="668"/>
    </row>
    <row r="71" spans="1:22" ht="24.75" customHeight="1">
      <c r="A71" s="661" t="s">
        <v>388</v>
      </c>
      <c r="B71" s="659">
        <v>0</v>
      </c>
      <c r="C71" s="659">
        <v>0</v>
      </c>
      <c r="D71" s="659">
        <v>0</v>
      </c>
      <c r="E71" s="659">
        <v>0</v>
      </c>
      <c r="F71" s="659">
        <v>0</v>
      </c>
      <c r="G71" s="659">
        <v>0</v>
      </c>
      <c r="H71" s="659">
        <v>0</v>
      </c>
      <c r="I71" s="659">
        <v>0</v>
      </c>
      <c r="J71" s="659">
        <v>0</v>
      </c>
      <c r="K71" s="659">
        <v>0</v>
      </c>
      <c r="L71" s="659">
        <v>0</v>
      </c>
      <c r="M71" s="659">
        <v>0</v>
      </c>
      <c r="N71" s="659">
        <v>0</v>
      </c>
      <c r="O71" s="659">
        <v>0</v>
      </c>
      <c r="P71" s="659">
        <v>0</v>
      </c>
      <c r="Q71" s="659">
        <v>0</v>
      </c>
      <c r="R71" s="659">
        <v>0</v>
      </c>
      <c r="S71" s="659">
        <v>0</v>
      </c>
      <c r="T71" s="668"/>
      <c r="U71" s="668"/>
      <c r="V71" s="668"/>
    </row>
    <row r="72" spans="1:22" ht="24.75" customHeight="1" thickBot="1">
      <c r="A72" s="662">
        <v>635</v>
      </c>
      <c r="B72" s="663">
        <f>SUM(B70:B71)</f>
        <v>0</v>
      </c>
      <c r="C72" s="663">
        <f aca="true" t="shared" si="21" ref="C72:S72">SUM(C70:C71)</f>
        <v>0</v>
      </c>
      <c r="D72" s="663">
        <f t="shared" si="21"/>
        <v>0</v>
      </c>
      <c r="E72" s="663">
        <f t="shared" si="21"/>
        <v>0</v>
      </c>
      <c r="F72" s="663">
        <f t="shared" si="21"/>
        <v>0</v>
      </c>
      <c r="G72" s="663">
        <f t="shared" si="21"/>
        <v>0</v>
      </c>
      <c r="H72" s="663">
        <f t="shared" si="21"/>
        <v>0</v>
      </c>
      <c r="I72" s="663">
        <f t="shared" si="21"/>
        <v>0</v>
      </c>
      <c r="J72" s="663">
        <f t="shared" si="21"/>
        <v>0</v>
      </c>
      <c r="K72" s="663">
        <f t="shared" si="21"/>
        <v>0</v>
      </c>
      <c r="L72" s="663">
        <f t="shared" si="21"/>
        <v>0</v>
      </c>
      <c r="M72" s="663">
        <f t="shared" si="21"/>
        <v>0</v>
      </c>
      <c r="N72" s="663">
        <f t="shared" si="21"/>
        <v>0</v>
      </c>
      <c r="O72" s="663">
        <f t="shared" si="21"/>
        <v>0</v>
      </c>
      <c r="P72" s="663">
        <f t="shared" si="21"/>
        <v>0</v>
      </c>
      <c r="Q72" s="663">
        <f t="shared" si="21"/>
        <v>0</v>
      </c>
      <c r="R72" s="663">
        <f t="shared" si="21"/>
        <v>0</v>
      </c>
      <c r="S72" s="663">
        <f t="shared" si="21"/>
        <v>0</v>
      </c>
      <c r="T72" s="668"/>
      <c r="U72" s="668"/>
      <c r="V72" s="668"/>
    </row>
    <row r="73" spans="1:22" ht="25.5" customHeight="1">
      <c r="A73" s="664" t="s">
        <v>21</v>
      </c>
      <c r="B73" s="665">
        <f>SUM(B45+B50+B54+B56+B58+B64+B67+B69+B72)</f>
        <v>0</v>
      </c>
      <c r="C73" s="665">
        <f aca="true" t="shared" si="22" ref="C73:S73">SUM(C45+C50+C54+C56+C58+C64+C67+C69+C72)</f>
        <v>500</v>
      </c>
      <c r="D73" s="665">
        <f t="shared" si="22"/>
        <v>150</v>
      </c>
      <c r="E73" s="665">
        <f t="shared" si="22"/>
        <v>0</v>
      </c>
      <c r="F73" s="665">
        <f t="shared" si="22"/>
        <v>2300</v>
      </c>
      <c r="G73" s="665">
        <f t="shared" si="22"/>
        <v>752.3</v>
      </c>
      <c r="H73" s="665">
        <f t="shared" si="22"/>
        <v>0</v>
      </c>
      <c r="I73" s="665">
        <f t="shared" si="22"/>
        <v>10722.1</v>
      </c>
      <c r="J73" s="665">
        <f t="shared" si="22"/>
        <v>8140.6</v>
      </c>
      <c r="K73" s="665">
        <f t="shared" si="22"/>
        <v>0</v>
      </c>
      <c r="L73" s="665">
        <f t="shared" si="22"/>
        <v>500</v>
      </c>
      <c r="M73" s="665">
        <f t="shared" si="22"/>
        <v>357.5</v>
      </c>
      <c r="N73" s="665">
        <f t="shared" si="22"/>
        <v>0</v>
      </c>
      <c r="O73" s="665">
        <f t="shared" si="22"/>
        <v>100</v>
      </c>
      <c r="P73" s="665">
        <f t="shared" si="22"/>
        <v>0</v>
      </c>
      <c r="Q73" s="665">
        <f t="shared" si="22"/>
        <v>0</v>
      </c>
      <c r="R73" s="665">
        <f>SUM(R45+R50+R54+R56+R58+R64+R67+R69+R72)</f>
        <v>65467</v>
      </c>
      <c r="S73" s="665">
        <f t="shared" si="22"/>
        <v>59878.5</v>
      </c>
      <c r="T73" s="675"/>
      <c r="U73" s="675"/>
      <c r="V73" s="675"/>
    </row>
    <row r="74" spans="1:22" ht="24.75" customHeight="1">
      <c r="A74" s="666"/>
      <c r="B74" s="1006"/>
      <c r="C74" s="1007"/>
      <c r="D74" s="1007"/>
      <c r="E74" s="1007"/>
      <c r="F74" s="1007"/>
      <c r="G74" s="1007"/>
      <c r="H74" s="1007"/>
      <c r="I74" s="973"/>
      <c r="J74" s="973"/>
      <c r="K74" s="667"/>
      <c r="L74" s="973"/>
      <c r="M74" s="973"/>
      <c r="N74" s="668"/>
      <c r="O74" s="1008"/>
      <c r="P74" s="1008"/>
      <c r="Q74" s="668"/>
      <c r="R74" s="668"/>
      <c r="S74" s="668"/>
      <c r="T74" s="668"/>
      <c r="U74" s="967" t="s">
        <v>439</v>
      </c>
      <c r="V74" s="968"/>
    </row>
    <row r="75" spans="1:22" ht="19.5" customHeight="1">
      <c r="A75" s="1009" t="s">
        <v>394</v>
      </c>
      <c r="B75" s="974" t="s">
        <v>46</v>
      </c>
      <c r="C75" s="975"/>
      <c r="D75" s="976"/>
      <c r="E75" s="974" t="s">
        <v>49</v>
      </c>
      <c r="F75" s="997"/>
      <c r="G75" s="1000"/>
      <c r="H75" s="974" t="s">
        <v>50</v>
      </c>
      <c r="I75" s="997"/>
      <c r="J75" s="1000"/>
      <c r="K75" s="974" t="s">
        <v>395</v>
      </c>
      <c r="L75" s="997"/>
      <c r="M75" s="997"/>
      <c r="N75" s="1012" t="s">
        <v>18</v>
      </c>
      <c r="O75" s="1013"/>
      <c r="P75" s="1014"/>
      <c r="Q75" s="668"/>
      <c r="R75" s="668"/>
      <c r="S75" s="668"/>
      <c r="T75" s="668"/>
      <c r="U75" s="668"/>
      <c r="V75" s="668"/>
    </row>
    <row r="76" spans="1:22" ht="28.5" customHeight="1">
      <c r="A76" s="1010"/>
      <c r="B76" s="887" t="s">
        <v>81</v>
      </c>
      <c r="C76" s="888"/>
      <c r="D76" s="900"/>
      <c r="E76" s="990" t="s">
        <v>396</v>
      </c>
      <c r="F76" s="979"/>
      <c r="G76" s="980"/>
      <c r="H76" s="887" t="s">
        <v>82</v>
      </c>
      <c r="I76" s="979"/>
      <c r="J76" s="980"/>
      <c r="K76" s="990" t="s">
        <v>397</v>
      </c>
      <c r="L76" s="979"/>
      <c r="M76" s="979"/>
      <c r="N76" s="1015"/>
      <c r="O76" s="1016"/>
      <c r="P76" s="1017"/>
      <c r="Q76" s="668"/>
      <c r="R76" s="668"/>
      <c r="S76" s="668"/>
      <c r="T76" s="668"/>
      <c r="U76" s="668"/>
      <c r="V76" s="668"/>
    </row>
    <row r="77" spans="1:22" ht="19.5" customHeight="1">
      <c r="A77" s="1011"/>
      <c r="B77" s="643" t="s">
        <v>5</v>
      </c>
      <c r="C77" s="643" t="s">
        <v>6</v>
      </c>
      <c r="D77" s="670" t="s">
        <v>0</v>
      </c>
      <c r="E77" s="643" t="s">
        <v>5</v>
      </c>
      <c r="F77" s="643" t="s">
        <v>6</v>
      </c>
      <c r="G77" s="643" t="s">
        <v>0</v>
      </c>
      <c r="H77" s="643" t="s">
        <v>5</v>
      </c>
      <c r="I77" s="643" t="s">
        <v>6</v>
      </c>
      <c r="J77" s="643" t="s">
        <v>0</v>
      </c>
      <c r="K77" s="643" t="s">
        <v>5</v>
      </c>
      <c r="L77" s="643" t="s">
        <v>6</v>
      </c>
      <c r="M77" s="643" t="s">
        <v>0</v>
      </c>
      <c r="N77" s="676" t="s">
        <v>5</v>
      </c>
      <c r="O77" s="643" t="s">
        <v>6</v>
      </c>
      <c r="P77" s="670" t="s">
        <v>0</v>
      </c>
      <c r="Q77" s="668"/>
      <c r="R77" s="668"/>
      <c r="S77" s="668"/>
      <c r="T77" s="668"/>
      <c r="U77" s="668"/>
      <c r="V77" s="668"/>
    </row>
    <row r="78" spans="1:22" ht="24.75" customHeight="1">
      <c r="A78" s="648" t="s">
        <v>381</v>
      </c>
      <c r="B78" s="657">
        <v>0</v>
      </c>
      <c r="C78" s="657">
        <v>0</v>
      </c>
      <c r="D78" s="657">
        <v>0</v>
      </c>
      <c r="E78" s="657">
        <v>0</v>
      </c>
      <c r="F78" s="657">
        <v>0</v>
      </c>
      <c r="G78" s="657">
        <v>0</v>
      </c>
      <c r="H78" s="657">
        <v>0</v>
      </c>
      <c r="I78" s="657">
        <v>0</v>
      </c>
      <c r="J78" s="657">
        <v>0</v>
      </c>
      <c r="K78" s="657">
        <v>0</v>
      </c>
      <c r="L78" s="657">
        <v>0</v>
      </c>
      <c r="M78" s="657">
        <v>0</v>
      </c>
      <c r="N78" s="677">
        <f aca="true" t="shared" si="23" ref="N78:P80">SUM(B7,E7,H7,K7,N7,Q7,T7,B42,E42,H42,K42,B78,E78,H78,K78)</f>
        <v>0</v>
      </c>
      <c r="O78" s="659">
        <f t="shared" si="23"/>
        <v>0</v>
      </c>
      <c r="P78" s="659">
        <f t="shared" si="23"/>
        <v>0</v>
      </c>
      <c r="Q78" s="668"/>
      <c r="R78" s="668"/>
      <c r="S78" s="668"/>
      <c r="T78" s="668"/>
      <c r="U78" s="668"/>
      <c r="V78" s="668"/>
    </row>
    <row r="79" spans="1:22" ht="24.75" customHeight="1">
      <c r="A79" s="648" t="s">
        <v>105</v>
      </c>
      <c r="B79" s="657">
        <v>0</v>
      </c>
      <c r="C79" s="657">
        <v>0</v>
      </c>
      <c r="D79" s="657">
        <v>0</v>
      </c>
      <c r="E79" s="657">
        <v>0</v>
      </c>
      <c r="F79" s="657">
        <v>0</v>
      </c>
      <c r="G79" s="657">
        <v>0</v>
      </c>
      <c r="H79" s="657">
        <v>0</v>
      </c>
      <c r="I79" s="657">
        <v>0</v>
      </c>
      <c r="J79" s="657">
        <v>0</v>
      </c>
      <c r="K79" s="657">
        <v>0</v>
      </c>
      <c r="L79" s="657">
        <v>0</v>
      </c>
      <c r="M79" s="657">
        <v>0</v>
      </c>
      <c r="N79" s="677">
        <f t="shared" si="23"/>
        <v>0</v>
      </c>
      <c r="O79" s="659">
        <f t="shared" si="23"/>
        <v>0</v>
      </c>
      <c r="P79" s="659">
        <f t="shared" si="23"/>
        <v>0</v>
      </c>
      <c r="Q79" s="668"/>
      <c r="R79" s="668"/>
      <c r="S79" s="668"/>
      <c r="T79" s="668"/>
      <c r="U79" s="668"/>
      <c r="V79" s="668"/>
    </row>
    <row r="80" spans="1:22" ht="24.75" customHeight="1">
      <c r="A80" s="648" t="s">
        <v>29</v>
      </c>
      <c r="B80" s="657">
        <v>0</v>
      </c>
      <c r="C80" s="657">
        <v>0</v>
      </c>
      <c r="D80" s="657">
        <v>0</v>
      </c>
      <c r="E80" s="657">
        <v>0</v>
      </c>
      <c r="F80" s="657">
        <v>0</v>
      </c>
      <c r="G80" s="657">
        <v>0</v>
      </c>
      <c r="H80" s="649">
        <v>12</v>
      </c>
      <c r="I80" s="649">
        <v>12</v>
      </c>
      <c r="J80" s="649">
        <v>4.9</v>
      </c>
      <c r="K80" s="657">
        <v>0</v>
      </c>
      <c r="L80" s="657">
        <v>0</v>
      </c>
      <c r="M80" s="657">
        <v>0</v>
      </c>
      <c r="N80" s="677">
        <f t="shared" si="23"/>
        <v>12</v>
      </c>
      <c r="O80" s="659">
        <f t="shared" si="23"/>
        <v>12</v>
      </c>
      <c r="P80" s="659">
        <f t="shared" si="23"/>
        <v>4.9</v>
      </c>
      <c r="Q80" s="668"/>
      <c r="R80" s="668"/>
      <c r="S80" s="668"/>
      <c r="T80" s="668"/>
      <c r="U80" s="668"/>
      <c r="V80" s="668"/>
    </row>
    <row r="81" spans="1:22" ht="24.75" customHeight="1">
      <c r="A81" s="678">
        <v>513</v>
      </c>
      <c r="B81" s="673">
        <f>SUM(B78,B79:B80)</f>
        <v>0</v>
      </c>
      <c r="C81" s="673">
        <f aca="true" t="shared" si="24" ref="C81:M81">SUM(C78,C79:C80)</f>
        <v>0</v>
      </c>
      <c r="D81" s="673">
        <f t="shared" si="24"/>
        <v>0</v>
      </c>
      <c r="E81" s="673">
        <f t="shared" si="24"/>
        <v>0</v>
      </c>
      <c r="F81" s="673">
        <f t="shared" si="24"/>
        <v>0</v>
      </c>
      <c r="G81" s="673">
        <f t="shared" si="24"/>
        <v>0</v>
      </c>
      <c r="H81" s="673">
        <f t="shared" si="24"/>
        <v>12</v>
      </c>
      <c r="I81" s="673">
        <f t="shared" si="24"/>
        <v>12</v>
      </c>
      <c r="J81" s="673">
        <f t="shared" si="24"/>
        <v>4.9</v>
      </c>
      <c r="K81" s="673">
        <f t="shared" si="24"/>
        <v>0</v>
      </c>
      <c r="L81" s="673">
        <f t="shared" si="24"/>
        <v>0</v>
      </c>
      <c r="M81" s="673">
        <f t="shared" si="24"/>
        <v>0</v>
      </c>
      <c r="N81" s="679">
        <f>SUM(N78:N80)</f>
        <v>12</v>
      </c>
      <c r="O81" s="679">
        <f>SUM(O78:O80)</f>
        <v>12</v>
      </c>
      <c r="P81" s="679">
        <f>SUM(P78:P80)</f>
        <v>4.9</v>
      </c>
      <c r="Q81" s="672"/>
      <c r="R81" s="668"/>
      <c r="S81" s="668"/>
      <c r="T81" s="668"/>
      <c r="U81" s="668"/>
      <c r="V81" s="668"/>
    </row>
    <row r="82" spans="1:22" ht="24.75" customHeight="1">
      <c r="A82" s="656" t="s">
        <v>441</v>
      </c>
      <c r="B82" s="657">
        <v>0</v>
      </c>
      <c r="C82" s="657">
        <v>0</v>
      </c>
      <c r="D82" s="657">
        <v>0</v>
      </c>
      <c r="E82" s="680">
        <v>0</v>
      </c>
      <c r="F82" s="680">
        <v>0</v>
      </c>
      <c r="G82" s="680">
        <v>0</v>
      </c>
      <c r="H82" s="657">
        <v>0</v>
      </c>
      <c r="I82" s="657">
        <v>0</v>
      </c>
      <c r="J82" s="657">
        <v>0</v>
      </c>
      <c r="K82" s="657">
        <v>0</v>
      </c>
      <c r="L82" s="657">
        <v>0</v>
      </c>
      <c r="M82" s="657">
        <v>0</v>
      </c>
      <c r="N82" s="681">
        <f>B82+E82+H82+K82</f>
        <v>0</v>
      </c>
      <c r="O82" s="682">
        <f>C82+F82+I82+L82</f>
        <v>0</v>
      </c>
      <c r="P82" s="682">
        <f>D82+G82+J82+M82</f>
        <v>0</v>
      </c>
      <c r="Q82" s="672"/>
      <c r="R82" s="668"/>
      <c r="S82" s="668"/>
      <c r="T82" s="668"/>
      <c r="U82" s="668"/>
      <c r="V82" s="668"/>
    </row>
    <row r="83" spans="1:22" ht="24.75" customHeight="1">
      <c r="A83" s="678">
        <v>515</v>
      </c>
      <c r="B83" s="673">
        <f>B82</f>
        <v>0</v>
      </c>
      <c r="C83" s="673">
        <f aca="true" t="shared" si="25" ref="C83:M83">C82</f>
        <v>0</v>
      </c>
      <c r="D83" s="673">
        <f t="shared" si="25"/>
        <v>0</v>
      </c>
      <c r="E83" s="673">
        <f t="shared" si="25"/>
        <v>0</v>
      </c>
      <c r="F83" s="673">
        <f t="shared" si="25"/>
        <v>0</v>
      </c>
      <c r="G83" s="673">
        <f t="shared" si="25"/>
        <v>0</v>
      </c>
      <c r="H83" s="673">
        <f>H82</f>
        <v>0</v>
      </c>
      <c r="I83" s="673">
        <f t="shared" si="25"/>
        <v>0</v>
      </c>
      <c r="J83" s="673">
        <f t="shared" si="25"/>
        <v>0</v>
      </c>
      <c r="K83" s="673">
        <f t="shared" si="25"/>
        <v>0</v>
      </c>
      <c r="L83" s="673">
        <f t="shared" si="25"/>
        <v>0</v>
      </c>
      <c r="M83" s="673">
        <f t="shared" si="25"/>
        <v>0</v>
      </c>
      <c r="N83" s="683">
        <f>N82</f>
        <v>0</v>
      </c>
      <c r="O83" s="673">
        <f>O82</f>
        <v>0</v>
      </c>
      <c r="P83" s="673">
        <f>P82</f>
        <v>0</v>
      </c>
      <c r="Q83" s="672"/>
      <c r="R83" s="668"/>
      <c r="S83" s="668"/>
      <c r="T83" s="668"/>
      <c r="U83" s="668"/>
      <c r="V83" s="668"/>
    </row>
    <row r="84" spans="1:22" ht="24.75" customHeight="1">
      <c r="A84" s="648" t="s">
        <v>382</v>
      </c>
      <c r="B84" s="657">
        <v>0</v>
      </c>
      <c r="C84" s="657">
        <v>0</v>
      </c>
      <c r="D84" s="657">
        <v>0</v>
      </c>
      <c r="E84" s="657">
        <v>0</v>
      </c>
      <c r="F84" s="657">
        <v>0</v>
      </c>
      <c r="G84" s="657">
        <v>0</v>
      </c>
      <c r="H84" s="649">
        <v>0</v>
      </c>
      <c r="I84" s="649">
        <v>0</v>
      </c>
      <c r="J84" s="649">
        <v>0</v>
      </c>
      <c r="K84" s="657">
        <v>0</v>
      </c>
      <c r="L84" s="657">
        <v>0</v>
      </c>
      <c r="M84" s="657">
        <v>0</v>
      </c>
      <c r="N84" s="677">
        <f aca="true" t="shared" si="26" ref="N84:P87">SUM(B11,E11,H11,K11,N11,Q11,T11,B46,E46,H46,K46,B84,E84,H84,K84)</f>
        <v>0</v>
      </c>
      <c r="O84" s="659">
        <f t="shared" si="26"/>
        <v>0</v>
      </c>
      <c r="P84" s="659">
        <f t="shared" si="26"/>
        <v>0</v>
      </c>
      <c r="Q84" s="684"/>
      <c r="R84" s="668"/>
      <c r="S84" s="668"/>
      <c r="T84" s="668"/>
      <c r="U84" s="668"/>
      <c r="V84" s="668"/>
    </row>
    <row r="85" spans="1:22" ht="24.75" customHeight="1">
      <c r="A85" s="648" t="s">
        <v>19</v>
      </c>
      <c r="B85" s="657">
        <v>0</v>
      </c>
      <c r="C85" s="657">
        <v>0</v>
      </c>
      <c r="D85" s="657">
        <v>0</v>
      </c>
      <c r="E85" s="657">
        <v>0</v>
      </c>
      <c r="F85" s="657">
        <v>0</v>
      </c>
      <c r="G85" s="657">
        <v>0</v>
      </c>
      <c r="H85" s="649">
        <v>106</v>
      </c>
      <c r="I85" s="649">
        <v>73</v>
      </c>
      <c r="J85" s="649">
        <v>72.9</v>
      </c>
      <c r="K85" s="657">
        <v>0</v>
      </c>
      <c r="L85" s="657">
        <v>0</v>
      </c>
      <c r="M85" s="657">
        <v>0</v>
      </c>
      <c r="N85" s="677">
        <f t="shared" si="26"/>
        <v>106</v>
      </c>
      <c r="O85" s="659">
        <f t="shared" si="26"/>
        <v>73</v>
      </c>
      <c r="P85" s="659">
        <f t="shared" si="26"/>
        <v>72.9</v>
      </c>
      <c r="Q85" s="668"/>
      <c r="R85" s="668"/>
      <c r="S85" s="668"/>
      <c r="T85" s="668"/>
      <c r="U85" s="668"/>
      <c r="V85" s="668"/>
    </row>
    <row r="86" spans="1:22" ht="24.75" customHeight="1">
      <c r="A86" s="648" t="s">
        <v>383</v>
      </c>
      <c r="B86" s="657">
        <v>0</v>
      </c>
      <c r="C86" s="657">
        <v>0</v>
      </c>
      <c r="D86" s="657">
        <v>0</v>
      </c>
      <c r="E86" s="657">
        <v>0</v>
      </c>
      <c r="F86" s="657">
        <v>0</v>
      </c>
      <c r="G86" s="657">
        <v>0</v>
      </c>
      <c r="H86" s="649">
        <v>0</v>
      </c>
      <c r="I86" s="649">
        <v>0</v>
      </c>
      <c r="J86" s="649">
        <v>0</v>
      </c>
      <c r="K86" s="657">
        <v>0</v>
      </c>
      <c r="L86" s="657">
        <v>0</v>
      </c>
      <c r="M86" s="657">
        <v>0</v>
      </c>
      <c r="N86" s="677">
        <f t="shared" si="26"/>
        <v>0</v>
      </c>
      <c r="O86" s="659">
        <f t="shared" si="26"/>
        <v>0</v>
      </c>
      <c r="P86" s="659">
        <f t="shared" si="26"/>
        <v>0</v>
      </c>
      <c r="Q86" s="668"/>
      <c r="R86" s="668"/>
      <c r="S86" s="668"/>
      <c r="T86" s="668"/>
      <c r="U86" s="668"/>
      <c r="V86" s="668"/>
    </row>
    <row r="87" spans="1:22" ht="24.75" customHeight="1">
      <c r="A87" s="648" t="s">
        <v>172</v>
      </c>
      <c r="B87" s="649">
        <v>520</v>
      </c>
      <c r="C87" s="649">
        <v>0</v>
      </c>
      <c r="D87" s="649">
        <v>0</v>
      </c>
      <c r="E87" s="657">
        <v>7</v>
      </c>
      <c r="F87" s="657">
        <v>174</v>
      </c>
      <c r="G87" s="657">
        <v>170.2</v>
      </c>
      <c r="H87" s="649">
        <v>177</v>
      </c>
      <c r="I87" s="649">
        <v>115</v>
      </c>
      <c r="J87" s="649">
        <v>115</v>
      </c>
      <c r="K87" s="657">
        <v>0</v>
      </c>
      <c r="L87" s="657">
        <v>0</v>
      </c>
      <c r="M87" s="657">
        <v>0</v>
      </c>
      <c r="N87" s="677">
        <f t="shared" si="26"/>
        <v>704</v>
      </c>
      <c r="O87" s="659">
        <f t="shared" si="26"/>
        <v>289</v>
      </c>
      <c r="P87" s="659">
        <f t="shared" si="26"/>
        <v>285.2</v>
      </c>
      <c r="Q87" s="668"/>
      <c r="R87" s="668"/>
      <c r="S87" s="668"/>
      <c r="T87" s="668"/>
      <c r="U87" s="668"/>
      <c r="V87" s="668"/>
    </row>
    <row r="88" spans="1:22" ht="24.75" customHeight="1">
      <c r="A88" s="678">
        <v>516</v>
      </c>
      <c r="B88" s="673">
        <f>SUM(B84:B87)</f>
        <v>520</v>
      </c>
      <c r="C88" s="673">
        <f aca="true" t="shared" si="27" ref="C88:M88">SUM(C84:C87)</f>
        <v>0</v>
      </c>
      <c r="D88" s="673">
        <f t="shared" si="27"/>
        <v>0</v>
      </c>
      <c r="E88" s="673">
        <f t="shared" si="27"/>
        <v>7</v>
      </c>
      <c r="F88" s="673">
        <f t="shared" si="27"/>
        <v>174</v>
      </c>
      <c r="G88" s="673">
        <f t="shared" si="27"/>
        <v>170.2</v>
      </c>
      <c r="H88" s="673">
        <f t="shared" si="27"/>
        <v>283</v>
      </c>
      <c r="I88" s="673">
        <f t="shared" si="27"/>
        <v>188</v>
      </c>
      <c r="J88" s="673">
        <f t="shared" si="27"/>
        <v>187.9</v>
      </c>
      <c r="K88" s="673">
        <f t="shared" si="27"/>
        <v>0</v>
      </c>
      <c r="L88" s="673">
        <f t="shared" si="27"/>
        <v>0</v>
      </c>
      <c r="M88" s="673">
        <f t="shared" si="27"/>
        <v>0</v>
      </c>
      <c r="N88" s="679">
        <f>SUM(N84:N85,N87)</f>
        <v>810</v>
      </c>
      <c r="O88" s="652">
        <f>SUM(O84:O85,O87)</f>
        <v>362</v>
      </c>
      <c r="P88" s="652">
        <f>SUM(P84:P85,P87)</f>
        <v>358.1</v>
      </c>
      <c r="Q88" s="672"/>
      <c r="R88" s="668"/>
      <c r="S88" s="668"/>
      <c r="T88" s="668"/>
      <c r="U88" s="668"/>
      <c r="V88" s="668"/>
    </row>
    <row r="89" spans="1:22" ht="24.75" customHeight="1">
      <c r="A89" s="648" t="s">
        <v>34</v>
      </c>
      <c r="B89" s="657">
        <v>0</v>
      </c>
      <c r="C89" s="657">
        <v>0</v>
      </c>
      <c r="D89" s="657">
        <v>0</v>
      </c>
      <c r="E89" s="657">
        <v>0</v>
      </c>
      <c r="F89" s="657">
        <v>0</v>
      </c>
      <c r="G89" s="657">
        <v>0</v>
      </c>
      <c r="H89" s="657">
        <v>0</v>
      </c>
      <c r="I89" s="657">
        <v>0</v>
      </c>
      <c r="J89" s="657">
        <v>0</v>
      </c>
      <c r="K89" s="657">
        <v>0</v>
      </c>
      <c r="L89" s="657">
        <v>0</v>
      </c>
      <c r="M89" s="657">
        <v>0</v>
      </c>
      <c r="N89" s="677">
        <f aca="true" t="shared" si="28" ref="N89:P91">SUM(B16,E16,H16,K16,N16,Q16,T16,B51,E51,H51,K51,B89,E89,H89,K89)</f>
        <v>0</v>
      </c>
      <c r="O89" s="659">
        <f t="shared" si="28"/>
        <v>0</v>
      </c>
      <c r="P89" s="659">
        <f t="shared" si="28"/>
        <v>0</v>
      </c>
      <c r="Q89" s="668"/>
      <c r="R89" s="668"/>
      <c r="S89" s="668"/>
      <c r="T89" s="668"/>
      <c r="U89" s="668"/>
      <c r="V89" s="668"/>
    </row>
    <row r="90" spans="1:22" ht="24.75" customHeight="1">
      <c r="A90" s="648" t="s">
        <v>47</v>
      </c>
      <c r="B90" s="649">
        <v>0</v>
      </c>
      <c r="C90" s="649">
        <v>0</v>
      </c>
      <c r="D90" s="649">
        <v>0</v>
      </c>
      <c r="E90" s="657">
        <v>8</v>
      </c>
      <c r="F90" s="657">
        <v>8</v>
      </c>
      <c r="G90" s="657">
        <v>2.3</v>
      </c>
      <c r="H90" s="657">
        <v>0</v>
      </c>
      <c r="I90" s="657">
        <v>0</v>
      </c>
      <c r="J90" s="657">
        <v>0</v>
      </c>
      <c r="K90" s="657">
        <v>0</v>
      </c>
      <c r="L90" s="657">
        <v>0</v>
      </c>
      <c r="M90" s="657">
        <v>0</v>
      </c>
      <c r="N90" s="677">
        <f t="shared" si="28"/>
        <v>8</v>
      </c>
      <c r="O90" s="659">
        <f t="shared" si="28"/>
        <v>8</v>
      </c>
      <c r="P90" s="659">
        <f t="shared" si="28"/>
        <v>2.3</v>
      </c>
      <c r="Q90" s="668"/>
      <c r="R90" s="668"/>
      <c r="S90" s="668"/>
      <c r="T90" s="668"/>
      <c r="U90" s="668"/>
      <c r="V90" s="668"/>
    </row>
    <row r="91" spans="1:22" ht="24.75" customHeight="1">
      <c r="A91" s="648" t="s">
        <v>48</v>
      </c>
      <c r="B91" s="657">
        <v>10</v>
      </c>
      <c r="C91" s="657">
        <v>0</v>
      </c>
      <c r="D91" s="657">
        <v>0</v>
      </c>
      <c r="E91" s="657">
        <v>0</v>
      </c>
      <c r="F91" s="657">
        <v>0</v>
      </c>
      <c r="G91" s="657">
        <v>0</v>
      </c>
      <c r="H91" s="649">
        <v>60</v>
      </c>
      <c r="I91" s="649">
        <v>30</v>
      </c>
      <c r="J91" s="649">
        <v>29.3</v>
      </c>
      <c r="K91" s="657">
        <v>0</v>
      </c>
      <c r="L91" s="657">
        <v>0</v>
      </c>
      <c r="M91" s="657">
        <v>0</v>
      </c>
      <c r="N91" s="677">
        <f t="shared" si="28"/>
        <v>70</v>
      </c>
      <c r="O91" s="659">
        <f t="shared" si="28"/>
        <v>30</v>
      </c>
      <c r="P91" s="659">
        <f t="shared" si="28"/>
        <v>29.3</v>
      </c>
      <c r="Q91" s="668"/>
      <c r="R91" s="668"/>
      <c r="S91" s="668"/>
      <c r="T91" s="668"/>
      <c r="U91" s="668"/>
      <c r="V91" s="668"/>
    </row>
    <row r="92" spans="1:22" ht="24.75" customHeight="1">
      <c r="A92" s="678">
        <v>517</v>
      </c>
      <c r="B92" s="673">
        <f>SUM(B89:B91)</f>
        <v>10</v>
      </c>
      <c r="C92" s="673">
        <f aca="true" t="shared" si="29" ref="C92:P92">SUM(C89:C91)</f>
        <v>0</v>
      </c>
      <c r="D92" s="673">
        <f t="shared" si="29"/>
        <v>0</v>
      </c>
      <c r="E92" s="673">
        <f t="shared" si="29"/>
        <v>8</v>
      </c>
      <c r="F92" s="673">
        <f t="shared" si="29"/>
        <v>8</v>
      </c>
      <c r="G92" s="673">
        <f t="shared" si="29"/>
        <v>2.3</v>
      </c>
      <c r="H92" s="673">
        <f t="shared" si="29"/>
        <v>60</v>
      </c>
      <c r="I92" s="673">
        <f t="shared" si="29"/>
        <v>30</v>
      </c>
      <c r="J92" s="673">
        <f t="shared" si="29"/>
        <v>29.3</v>
      </c>
      <c r="K92" s="673">
        <f t="shared" si="29"/>
        <v>0</v>
      </c>
      <c r="L92" s="673">
        <f t="shared" si="29"/>
        <v>0</v>
      </c>
      <c r="M92" s="673">
        <f t="shared" si="29"/>
        <v>0</v>
      </c>
      <c r="N92" s="679">
        <f>SUM(N89:N91)</f>
        <v>78</v>
      </c>
      <c r="O92" s="652">
        <f t="shared" si="29"/>
        <v>38</v>
      </c>
      <c r="P92" s="653">
        <f t="shared" si="29"/>
        <v>31.6</v>
      </c>
      <c r="Q92" s="668"/>
      <c r="R92" s="668"/>
      <c r="S92" s="668"/>
      <c r="T92" s="668"/>
      <c r="U92" s="668"/>
      <c r="V92" s="668"/>
    </row>
    <row r="93" spans="1:22" ht="24.75" customHeight="1">
      <c r="A93" s="656" t="s">
        <v>183</v>
      </c>
      <c r="B93" s="657">
        <v>0</v>
      </c>
      <c r="C93" s="657">
        <v>0</v>
      </c>
      <c r="D93" s="657">
        <v>0</v>
      </c>
      <c r="E93" s="657">
        <v>0</v>
      </c>
      <c r="F93" s="657">
        <v>0</v>
      </c>
      <c r="G93" s="657">
        <v>0</v>
      </c>
      <c r="H93" s="657">
        <v>0</v>
      </c>
      <c r="I93" s="657">
        <v>0</v>
      </c>
      <c r="J93" s="657">
        <v>0</v>
      </c>
      <c r="K93" s="657">
        <v>0</v>
      </c>
      <c r="L93" s="657">
        <v>0</v>
      </c>
      <c r="M93" s="657">
        <v>0</v>
      </c>
      <c r="N93" s="677">
        <f>SUM(B20,E20,H20,K20,N20,Q20,T20,B55,E55,H55,K55,B93,E93,H93,K93)</f>
        <v>0</v>
      </c>
      <c r="O93" s="659">
        <f>SUM(C20,F20,I20,L20,O20,R20,U20,C55,F55,I55,L55,C93,F93,I93,L93)</f>
        <v>0</v>
      </c>
      <c r="P93" s="659">
        <f>SUM(D20,G20,J20,M20,P20,S20,V20,D55,G55,J55,M55,D93,G93,J93,M93)</f>
        <v>0</v>
      </c>
      <c r="Q93" s="668"/>
      <c r="R93" s="668"/>
      <c r="S93" s="668"/>
      <c r="T93" s="668"/>
      <c r="U93" s="668"/>
      <c r="V93" s="668"/>
    </row>
    <row r="94" spans="1:22" ht="24.75" customHeight="1">
      <c r="A94" s="678">
        <v>519</v>
      </c>
      <c r="B94" s="673">
        <f>SUM(B93)</f>
        <v>0</v>
      </c>
      <c r="C94" s="673">
        <f aca="true" t="shared" si="30" ref="C94:P94">SUM(C93)</f>
        <v>0</v>
      </c>
      <c r="D94" s="673">
        <f t="shared" si="30"/>
        <v>0</v>
      </c>
      <c r="E94" s="673">
        <f t="shared" si="30"/>
        <v>0</v>
      </c>
      <c r="F94" s="673">
        <f t="shared" si="30"/>
        <v>0</v>
      </c>
      <c r="G94" s="673">
        <f t="shared" si="30"/>
        <v>0</v>
      </c>
      <c r="H94" s="673">
        <f t="shared" si="30"/>
        <v>0</v>
      </c>
      <c r="I94" s="673">
        <f t="shared" si="30"/>
        <v>0</v>
      </c>
      <c r="J94" s="673">
        <f t="shared" si="30"/>
        <v>0</v>
      </c>
      <c r="K94" s="673">
        <f t="shared" si="30"/>
        <v>0</v>
      </c>
      <c r="L94" s="673">
        <f t="shared" si="30"/>
        <v>0</v>
      </c>
      <c r="M94" s="673">
        <f t="shared" si="30"/>
        <v>0</v>
      </c>
      <c r="N94" s="679">
        <f>SUM(N93)</f>
        <v>0</v>
      </c>
      <c r="O94" s="652">
        <f t="shared" si="30"/>
        <v>0</v>
      </c>
      <c r="P94" s="653">
        <f t="shared" si="30"/>
        <v>0</v>
      </c>
      <c r="Q94" s="668"/>
      <c r="R94" s="668"/>
      <c r="S94" s="668"/>
      <c r="T94" s="668"/>
      <c r="U94" s="668"/>
      <c r="V94" s="668"/>
    </row>
    <row r="95" spans="1:22" ht="24.75" customHeight="1">
      <c r="A95" s="656" t="s">
        <v>398</v>
      </c>
      <c r="B95" s="657">
        <v>0</v>
      </c>
      <c r="C95" s="657">
        <v>0</v>
      </c>
      <c r="D95" s="657">
        <v>0</v>
      </c>
      <c r="E95" s="657">
        <v>0</v>
      </c>
      <c r="F95" s="657">
        <v>0</v>
      </c>
      <c r="G95" s="657">
        <v>0</v>
      </c>
      <c r="H95" s="657">
        <v>0</v>
      </c>
      <c r="I95" s="657">
        <v>0</v>
      </c>
      <c r="J95" s="657">
        <v>0</v>
      </c>
      <c r="K95" s="657">
        <v>0</v>
      </c>
      <c r="L95" s="657">
        <v>0</v>
      </c>
      <c r="M95" s="685">
        <v>0</v>
      </c>
      <c r="N95" s="686">
        <f>SUM(B22,E22,H22,K22,N22,Q22,T22,B57,E57,H57,K57,B95,E95,H95,K95)</f>
        <v>0</v>
      </c>
      <c r="O95" s="657">
        <f>SUM(C22,F22,I22,L22,O22,R22,U22,C57,F57,I57,L57,C95,F95,I95,L95)</f>
        <v>0</v>
      </c>
      <c r="P95" s="657">
        <f>SUM(D22,G22,J22,M22,P22,S22,V22,D57,G57,J57,M57,D95,G95,J95,M95)</f>
        <v>0</v>
      </c>
      <c r="Q95" s="675"/>
      <c r="R95" s="675"/>
      <c r="S95" s="675"/>
      <c r="T95" s="675"/>
      <c r="U95" s="675"/>
      <c r="V95" s="675"/>
    </row>
    <row r="96" spans="1:22" ht="24.75" customHeight="1">
      <c r="A96" s="678">
        <v>521</v>
      </c>
      <c r="B96" s="660">
        <f>SUM(B95)</f>
        <v>0</v>
      </c>
      <c r="C96" s="660">
        <f aca="true" t="shared" si="31" ref="C96:P96">SUM(C95)</f>
        <v>0</v>
      </c>
      <c r="D96" s="660">
        <f t="shared" si="31"/>
        <v>0</v>
      </c>
      <c r="E96" s="660">
        <f t="shared" si="31"/>
        <v>0</v>
      </c>
      <c r="F96" s="660">
        <f t="shared" si="31"/>
        <v>0</v>
      </c>
      <c r="G96" s="660">
        <f t="shared" si="31"/>
        <v>0</v>
      </c>
      <c r="H96" s="660">
        <f>SUM(H95)</f>
        <v>0</v>
      </c>
      <c r="I96" s="660">
        <f t="shared" si="31"/>
        <v>0</v>
      </c>
      <c r="J96" s="660">
        <f t="shared" si="31"/>
        <v>0</v>
      </c>
      <c r="K96" s="660">
        <f t="shared" si="31"/>
        <v>0</v>
      </c>
      <c r="L96" s="660">
        <f t="shared" si="31"/>
        <v>0</v>
      </c>
      <c r="M96" s="687">
        <f t="shared" si="31"/>
        <v>0</v>
      </c>
      <c r="N96" s="688">
        <f t="shared" si="31"/>
        <v>0</v>
      </c>
      <c r="O96" s="658">
        <f t="shared" si="31"/>
        <v>0</v>
      </c>
      <c r="P96" s="658">
        <f t="shared" si="31"/>
        <v>0</v>
      </c>
      <c r="Q96" s="668"/>
      <c r="R96" s="668"/>
      <c r="S96" s="668"/>
      <c r="T96" s="668"/>
      <c r="U96" s="668"/>
      <c r="V96" s="668"/>
    </row>
    <row r="97" spans="1:22" ht="24.75" customHeight="1">
      <c r="A97" s="656" t="s">
        <v>385</v>
      </c>
      <c r="B97" s="657">
        <v>800</v>
      </c>
      <c r="C97" s="657">
        <v>0</v>
      </c>
      <c r="D97" s="657">
        <v>0</v>
      </c>
      <c r="E97" s="657">
        <v>0</v>
      </c>
      <c r="F97" s="657">
        <v>22</v>
      </c>
      <c r="G97" s="657">
        <v>22</v>
      </c>
      <c r="H97" s="657">
        <v>70</v>
      </c>
      <c r="I97" s="657">
        <v>70</v>
      </c>
      <c r="J97" s="657">
        <v>55.7</v>
      </c>
      <c r="K97" s="657">
        <v>0</v>
      </c>
      <c r="L97" s="657">
        <v>0</v>
      </c>
      <c r="M97" s="657">
        <v>0</v>
      </c>
      <c r="N97" s="689">
        <f>SUM(B24,E24,H24,K24,N24,Q24,T24,B59,E59,H59,K59,B97,E97,H97,K97)</f>
        <v>870</v>
      </c>
      <c r="O97" s="690">
        <f>SUM(C24,F24,I24,L24,O24,R24,U24,C59,F59,I59,L59,C97,F97,I97,L97)</f>
        <v>92</v>
      </c>
      <c r="P97" s="659">
        <f>SUM(D24,G24,J24,M24,P24,S24,V24,D59,G59,J59,M59,D97,G97,J97,M97)</f>
        <v>77.7</v>
      </c>
      <c r="Q97" s="668"/>
      <c r="R97" s="668"/>
      <c r="S97" s="668"/>
      <c r="T97" s="668"/>
      <c r="U97" s="668"/>
      <c r="V97" s="668"/>
    </row>
    <row r="98" spans="1:22" ht="24.75" customHeight="1">
      <c r="A98" s="656" t="s">
        <v>433</v>
      </c>
      <c r="B98" s="657">
        <v>0</v>
      </c>
      <c r="C98" s="657">
        <v>0</v>
      </c>
      <c r="D98" s="657">
        <v>0</v>
      </c>
      <c r="E98" s="657">
        <v>0</v>
      </c>
      <c r="F98" s="657">
        <v>50</v>
      </c>
      <c r="G98" s="657">
        <v>50</v>
      </c>
      <c r="H98" s="657">
        <v>0</v>
      </c>
      <c r="I98" s="657">
        <v>0</v>
      </c>
      <c r="J98" s="657">
        <v>0</v>
      </c>
      <c r="K98" s="657">
        <v>0</v>
      </c>
      <c r="L98" s="657">
        <v>0</v>
      </c>
      <c r="M98" s="657">
        <v>0</v>
      </c>
      <c r="N98" s="689">
        <f>SUM(B60,E60,H60,K60,B98,E98,H98,K98)</f>
        <v>0</v>
      </c>
      <c r="O98" s="690">
        <f>SUM(C60,F60,I60,L60,C98,F98,I98,L98)</f>
        <v>50</v>
      </c>
      <c r="P98" s="659">
        <f>SUM(D60,G60,J60,M60,D98,G98,J98,M98)</f>
        <v>50</v>
      </c>
      <c r="Q98" s="668"/>
      <c r="R98" s="668"/>
      <c r="S98" s="668"/>
      <c r="T98" s="668"/>
      <c r="U98" s="668"/>
      <c r="V98" s="668"/>
    </row>
    <row r="99" spans="1:22" ht="24.75" customHeight="1">
      <c r="A99" s="656" t="s">
        <v>393</v>
      </c>
      <c r="B99" s="657">
        <v>0</v>
      </c>
      <c r="C99" s="657">
        <v>0</v>
      </c>
      <c r="D99" s="657">
        <v>0</v>
      </c>
      <c r="E99" s="657">
        <v>0</v>
      </c>
      <c r="F99" s="657">
        <v>0</v>
      </c>
      <c r="G99" s="657">
        <v>0</v>
      </c>
      <c r="H99" s="657">
        <v>0</v>
      </c>
      <c r="I99" s="657">
        <v>0</v>
      </c>
      <c r="J99" s="657">
        <v>0</v>
      </c>
      <c r="K99" s="657">
        <v>0</v>
      </c>
      <c r="L99" s="657">
        <v>0</v>
      </c>
      <c r="M99" s="657">
        <v>0</v>
      </c>
      <c r="N99" s="677">
        <f>SUM(B25,E25,H25,K25,N25,Q25,T25,B61,E61,H61,K61,B99,E99,H99,K99)</f>
        <v>0</v>
      </c>
      <c r="O99" s="691">
        <f>SUM(C25,F25,I25,L25,O25,R25,U25,C61,F61,I61,L61,C99,F99,I99,L99)</f>
        <v>0</v>
      </c>
      <c r="P99" s="659">
        <f>SUM(D25,G25,J25,M25,P25,S25,V25,D61,G61,J61,M61,D99,G99,J99,M99)</f>
        <v>0</v>
      </c>
      <c r="Q99" s="668"/>
      <c r="R99" s="668"/>
      <c r="S99" s="668"/>
      <c r="T99" s="668"/>
      <c r="U99" s="668"/>
      <c r="V99" s="668"/>
    </row>
    <row r="100" spans="1:22" ht="24.75" customHeight="1">
      <c r="A100" s="648" t="s">
        <v>434</v>
      </c>
      <c r="B100" s="657">
        <v>500</v>
      </c>
      <c r="C100" s="657">
        <v>0</v>
      </c>
      <c r="D100" s="657">
        <v>0</v>
      </c>
      <c r="E100" s="657">
        <v>150</v>
      </c>
      <c r="F100" s="657">
        <v>40.1</v>
      </c>
      <c r="G100" s="657">
        <v>40</v>
      </c>
      <c r="H100" s="657">
        <v>50</v>
      </c>
      <c r="I100" s="657">
        <v>8</v>
      </c>
      <c r="J100" s="657">
        <v>0</v>
      </c>
      <c r="K100" s="657">
        <v>0</v>
      </c>
      <c r="L100" s="657">
        <v>0</v>
      </c>
      <c r="M100" s="657">
        <v>0</v>
      </c>
      <c r="N100" s="689">
        <f>SUM(B62,E62,H62,K62,B100,E100,H100,K100)</f>
        <v>700</v>
      </c>
      <c r="O100" s="659">
        <f>SUM(C62,F62,I62,L62,C100,F100,I100,L100)</f>
        <v>48.1</v>
      </c>
      <c r="P100" s="692">
        <f>SUM(D62,G62,J62,M62,D100,G100,J100,M100)</f>
        <v>40</v>
      </c>
      <c r="Q100" s="668"/>
      <c r="R100" s="668"/>
      <c r="S100" s="668"/>
      <c r="T100" s="668"/>
      <c r="U100" s="668"/>
      <c r="V100" s="668"/>
    </row>
    <row r="101" spans="1:22" ht="24.75" customHeight="1">
      <c r="A101" s="648" t="s">
        <v>348</v>
      </c>
      <c r="B101" s="657">
        <v>0</v>
      </c>
      <c r="C101" s="657">
        <v>0</v>
      </c>
      <c r="D101" s="657">
        <v>0</v>
      </c>
      <c r="E101" s="657">
        <v>0</v>
      </c>
      <c r="F101" s="657">
        <v>0</v>
      </c>
      <c r="G101" s="657">
        <v>0</v>
      </c>
      <c r="H101" s="657">
        <v>0</v>
      </c>
      <c r="I101" s="657">
        <v>0</v>
      </c>
      <c r="J101" s="657">
        <v>0</v>
      </c>
      <c r="K101" s="657">
        <v>500</v>
      </c>
      <c r="L101" s="657">
        <v>0</v>
      </c>
      <c r="M101" s="657">
        <v>0</v>
      </c>
      <c r="N101" s="689">
        <f>SUM(B26,E26,H26,K26,N26,Q26,T26,B63,E63,H63,K63,B101,E101,H101,K101)</f>
        <v>500</v>
      </c>
      <c r="O101" s="690">
        <f>SUM(C26,F26,I26,L26,O26,R26,U26,C63,F63,I63,L63,C101,F101,I101,L101)</f>
        <v>0</v>
      </c>
      <c r="P101" s="659">
        <f>SUM(D26,G26,J26,M26,P26,S26,V26,D63,G63,J63,M63,D101,G101,J101,M101)</f>
        <v>0</v>
      </c>
      <c r="Q101" s="668"/>
      <c r="R101" s="668"/>
      <c r="S101" s="668"/>
      <c r="T101" s="668"/>
      <c r="U101" s="668"/>
      <c r="V101" s="668"/>
    </row>
    <row r="102" spans="1:22" ht="24.75" customHeight="1">
      <c r="A102" s="678">
        <v>522</v>
      </c>
      <c r="B102" s="660">
        <f>SUM(B97:B101)</f>
        <v>1300</v>
      </c>
      <c r="C102" s="660">
        <f aca="true" t="shared" si="32" ref="C102:M102">SUM(C97:C101)</f>
        <v>0</v>
      </c>
      <c r="D102" s="660">
        <f t="shared" si="32"/>
        <v>0</v>
      </c>
      <c r="E102" s="660">
        <f t="shared" si="32"/>
        <v>150</v>
      </c>
      <c r="F102" s="660">
        <f t="shared" si="32"/>
        <v>112.1</v>
      </c>
      <c r="G102" s="660">
        <f>SUM(G97:G101)</f>
        <v>112</v>
      </c>
      <c r="H102" s="660">
        <f>SUM(H97:H101)</f>
        <v>120</v>
      </c>
      <c r="I102" s="660">
        <f t="shared" si="32"/>
        <v>78</v>
      </c>
      <c r="J102" s="660">
        <f t="shared" si="32"/>
        <v>55.7</v>
      </c>
      <c r="K102" s="660">
        <f t="shared" si="32"/>
        <v>500</v>
      </c>
      <c r="L102" s="660">
        <f>SUM(L97:L101)</f>
        <v>0</v>
      </c>
      <c r="M102" s="660">
        <f t="shared" si="32"/>
        <v>0</v>
      </c>
      <c r="N102" s="693">
        <f>SUM(N97:N101)</f>
        <v>2070</v>
      </c>
      <c r="O102" s="694">
        <f>SUM(O97:O101)</f>
        <v>190.1</v>
      </c>
      <c r="P102" s="658">
        <f>SUM(P97:P101)</f>
        <v>167.7</v>
      </c>
      <c r="Q102" s="668"/>
      <c r="R102" s="668"/>
      <c r="S102" s="668"/>
      <c r="T102" s="668"/>
      <c r="U102" s="668"/>
      <c r="V102" s="668"/>
    </row>
    <row r="103" spans="1:22" ht="24.75" customHeight="1">
      <c r="A103" s="656" t="s">
        <v>179</v>
      </c>
      <c r="B103" s="657">
        <v>0</v>
      </c>
      <c r="C103" s="657">
        <v>0</v>
      </c>
      <c r="D103" s="657">
        <v>0</v>
      </c>
      <c r="E103" s="657">
        <v>0</v>
      </c>
      <c r="F103" s="657">
        <v>0</v>
      </c>
      <c r="G103" s="657">
        <v>0</v>
      </c>
      <c r="H103" s="657">
        <v>0</v>
      </c>
      <c r="I103" s="657">
        <v>0</v>
      </c>
      <c r="J103" s="657">
        <v>0</v>
      </c>
      <c r="K103" s="657">
        <v>0</v>
      </c>
      <c r="L103" s="657">
        <v>0</v>
      </c>
      <c r="M103" s="657">
        <v>0</v>
      </c>
      <c r="N103" s="689">
        <f aca="true" t="shared" si="33" ref="N103:P104">SUM(B28,E28,H28,K28,N28,Q28,T28,B65,E65,H65,K65,B103,E103,H103,K103)</f>
        <v>0</v>
      </c>
      <c r="O103" s="690">
        <f t="shared" si="33"/>
        <v>0</v>
      </c>
      <c r="P103" s="659">
        <f t="shared" si="33"/>
        <v>0</v>
      </c>
      <c r="Q103" s="668"/>
      <c r="R103" s="668"/>
      <c r="S103" s="668"/>
      <c r="T103" s="668"/>
      <c r="U103" s="668"/>
      <c r="V103" s="668"/>
    </row>
    <row r="104" spans="1:22" ht="24.75" customHeight="1">
      <c r="A104" s="656" t="s">
        <v>233</v>
      </c>
      <c r="B104" s="657">
        <v>0</v>
      </c>
      <c r="C104" s="657">
        <v>0</v>
      </c>
      <c r="D104" s="657">
        <v>0</v>
      </c>
      <c r="E104" s="657">
        <v>0</v>
      </c>
      <c r="F104" s="657">
        <v>44</v>
      </c>
      <c r="G104" s="657">
        <v>44</v>
      </c>
      <c r="H104" s="657">
        <v>0</v>
      </c>
      <c r="I104" s="657">
        <v>0</v>
      </c>
      <c r="J104" s="657">
        <v>0</v>
      </c>
      <c r="K104" s="657">
        <v>0</v>
      </c>
      <c r="L104" s="657">
        <v>0</v>
      </c>
      <c r="M104" s="657">
        <v>0</v>
      </c>
      <c r="N104" s="689">
        <f t="shared" si="33"/>
        <v>0</v>
      </c>
      <c r="O104" s="690">
        <f t="shared" si="33"/>
        <v>44</v>
      </c>
      <c r="P104" s="659">
        <f t="shared" si="33"/>
        <v>44</v>
      </c>
      <c r="Q104" s="668"/>
      <c r="R104" s="668"/>
      <c r="S104" s="668"/>
      <c r="T104" s="668"/>
      <c r="U104" s="668"/>
      <c r="V104" s="668"/>
    </row>
    <row r="105" spans="1:22" ht="24.75" customHeight="1">
      <c r="A105" s="656" t="s">
        <v>222</v>
      </c>
      <c r="B105" s="657">
        <v>0</v>
      </c>
      <c r="C105" s="657">
        <v>0</v>
      </c>
      <c r="D105" s="657">
        <v>0</v>
      </c>
      <c r="E105" s="657">
        <v>0</v>
      </c>
      <c r="F105" s="657">
        <v>0</v>
      </c>
      <c r="G105" s="657">
        <v>0</v>
      </c>
      <c r="H105" s="657">
        <v>0</v>
      </c>
      <c r="I105" s="657">
        <v>0</v>
      </c>
      <c r="J105" s="657">
        <v>0</v>
      </c>
      <c r="K105" s="657">
        <v>0</v>
      </c>
      <c r="L105" s="657">
        <v>0</v>
      </c>
      <c r="M105" s="657">
        <v>0</v>
      </c>
      <c r="N105" s="677">
        <f>B105+E105+H105+K105</f>
        <v>0</v>
      </c>
      <c r="O105" s="659">
        <f>C105+F105+I105+L105</f>
        <v>0</v>
      </c>
      <c r="P105" s="659">
        <f>D105+G105+J105+M105</f>
        <v>0</v>
      </c>
      <c r="Q105" s="668"/>
      <c r="R105" s="668"/>
      <c r="S105" s="668"/>
      <c r="T105" s="668"/>
      <c r="U105" s="668"/>
      <c r="V105" s="668"/>
    </row>
    <row r="106" spans="1:22" ht="24.75" customHeight="1">
      <c r="A106" s="678">
        <v>533</v>
      </c>
      <c r="B106" s="660">
        <f>SUM(B103:B105)</f>
        <v>0</v>
      </c>
      <c r="C106" s="660">
        <f aca="true" t="shared" si="34" ref="C106:O106">SUM(C103:C105)</f>
        <v>0</v>
      </c>
      <c r="D106" s="660">
        <f t="shared" si="34"/>
        <v>0</v>
      </c>
      <c r="E106" s="660">
        <f t="shared" si="34"/>
        <v>0</v>
      </c>
      <c r="F106" s="660">
        <f t="shared" si="34"/>
        <v>44</v>
      </c>
      <c r="G106" s="660">
        <f t="shared" si="34"/>
        <v>44</v>
      </c>
      <c r="H106" s="660">
        <f>SUM(H103:H105)</f>
        <v>0</v>
      </c>
      <c r="I106" s="660">
        <f t="shared" si="34"/>
        <v>0</v>
      </c>
      <c r="J106" s="660">
        <f t="shared" si="34"/>
        <v>0</v>
      </c>
      <c r="K106" s="660">
        <f t="shared" si="34"/>
        <v>0</v>
      </c>
      <c r="L106" s="660">
        <f>SUM(L103:L105)</f>
        <v>0</v>
      </c>
      <c r="M106" s="687">
        <f t="shared" si="34"/>
        <v>0</v>
      </c>
      <c r="N106" s="688">
        <f>SUM(N103:N105)</f>
        <v>0</v>
      </c>
      <c r="O106" s="658">
        <f t="shared" si="34"/>
        <v>44</v>
      </c>
      <c r="P106" s="658">
        <f>SUM(P103:P105)</f>
        <v>44</v>
      </c>
      <c r="Q106" s="668"/>
      <c r="R106" s="668"/>
      <c r="S106" s="668"/>
      <c r="T106" s="668"/>
      <c r="U106" s="668"/>
      <c r="V106" s="668"/>
    </row>
    <row r="107" spans="1:22" ht="24.75" customHeight="1">
      <c r="A107" s="648" t="s">
        <v>150</v>
      </c>
      <c r="B107" s="657">
        <v>0</v>
      </c>
      <c r="C107" s="657">
        <v>0</v>
      </c>
      <c r="D107" s="657">
        <v>0</v>
      </c>
      <c r="E107" s="657">
        <v>0</v>
      </c>
      <c r="F107" s="657">
        <v>0</v>
      </c>
      <c r="G107" s="657">
        <v>0</v>
      </c>
      <c r="H107" s="657">
        <v>0</v>
      </c>
      <c r="I107" s="657">
        <v>0</v>
      </c>
      <c r="J107" s="657">
        <v>0</v>
      </c>
      <c r="K107" s="657">
        <v>0</v>
      </c>
      <c r="L107" s="657">
        <v>0</v>
      </c>
      <c r="M107" s="657">
        <v>0</v>
      </c>
      <c r="N107" s="689">
        <f>SUM(B31,E31,H31,K31,N31,Q31,T31,B68,E68,H68,K68,B107,E107,H107,K107,N68,Q68)</f>
        <v>0</v>
      </c>
      <c r="O107" s="690">
        <f>SUM(C31,F31,I31,L31,O31,R31,U31,C68,F68,I68,L68,C107,F107,I107,L107,O68,R68)</f>
        <v>98007</v>
      </c>
      <c r="P107" s="659">
        <f>SUM(D31,G31,J31,M31,P31,S31,V31,D68,G68,J68,M68,D107,G107,J107,M107,P68,S68)</f>
        <v>81489.2</v>
      </c>
      <c r="Q107" s="668"/>
      <c r="R107" s="668"/>
      <c r="S107" s="668"/>
      <c r="T107" s="668"/>
      <c r="U107" s="668"/>
      <c r="V107" s="668"/>
    </row>
    <row r="108" spans="1:22" ht="24.75" customHeight="1">
      <c r="A108" s="678">
        <v>541</v>
      </c>
      <c r="B108" s="660">
        <f>SUM(B107)</f>
        <v>0</v>
      </c>
      <c r="C108" s="660">
        <f aca="true" t="shared" si="35" ref="C108:O108">SUM(C107)</f>
        <v>0</v>
      </c>
      <c r="D108" s="660">
        <f t="shared" si="35"/>
        <v>0</v>
      </c>
      <c r="E108" s="660">
        <f t="shared" si="35"/>
        <v>0</v>
      </c>
      <c r="F108" s="660">
        <f t="shared" si="35"/>
        <v>0</v>
      </c>
      <c r="G108" s="660">
        <f t="shared" si="35"/>
        <v>0</v>
      </c>
      <c r="H108" s="660">
        <f t="shared" si="35"/>
        <v>0</v>
      </c>
      <c r="I108" s="660">
        <f t="shared" si="35"/>
        <v>0</v>
      </c>
      <c r="J108" s="660">
        <f t="shared" si="35"/>
        <v>0</v>
      </c>
      <c r="K108" s="660">
        <f t="shared" si="35"/>
        <v>0</v>
      </c>
      <c r="L108" s="660">
        <f t="shared" si="35"/>
        <v>0</v>
      </c>
      <c r="M108" s="687">
        <f t="shared" si="35"/>
        <v>0</v>
      </c>
      <c r="N108" s="688">
        <f>SUM(N107)</f>
        <v>0</v>
      </c>
      <c r="O108" s="658">
        <f t="shared" si="35"/>
        <v>98007</v>
      </c>
      <c r="P108" s="658">
        <f>SUM(P107)</f>
        <v>81489.2</v>
      </c>
      <c r="Q108" s="668"/>
      <c r="R108" s="668"/>
      <c r="S108" s="668"/>
      <c r="T108" s="668"/>
      <c r="U108" s="668"/>
      <c r="V108" s="668"/>
    </row>
    <row r="109" spans="1:22" ht="24.75" customHeight="1">
      <c r="A109" s="695" t="s">
        <v>409</v>
      </c>
      <c r="B109" s="657">
        <v>0</v>
      </c>
      <c r="C109" s="657">
        <v>0</v>
      </c>
      <c r="D109" s="657">
        <v>0</v>
      </c>
      <c r="E109" s="657">
        <v>0</v>
      </c>
      <c r="F109" s="657">
        <v>102</v>
      </c>
      <c r="G109" s="657">
        <v>99</v>
      </c>
      <c r="H109" s="657">
        <v>0</v>
      </c>
      <c r="I109" s="657">
        <v>0</v>
      </c>
      <c r="J109" s="657">
        <v>0</v>
      </c>
      <c r="K109" s="657">
        <v>0</v>
      </c>
      <c r="L109" s="657">
        <v>0</v>
      </c>
      <c r="M109" s="657">
        <v>0</v>
      </c>
      <c r="N109" s="689">
        <f>SUM(B33,E33,H33,K33,N33,Q33,T33,B70,E70,H70,K70,B109,E109,H109,K109,N70,Q70)</f>
        <v>0</v>
      </c>
      <c r="O109" s="690">
        <f>SUM(C109,F109,I109,L109)</f>
        <v>102</v>
      </c>
      <c r="P109" s="659">
        <f>SUM(D109,G109,J109,M109)</f>
        <v>99</v>
      </c>
      <c r="Q109" s="668"/>
      <c r="R109" s="668"/>
      <c r="S109" s="668"/>
      <c r="T109" s="668"/>
      <c r="U109" s="668"/>
      <c r="V109" s="668"/>
    </row>
    <row r="110" spans="1:22" ht="24.75" customHeight="1">
      <c r="A110" s="696">
        <v>549</v>
      </c>
      <c r="B110" s="660">
        <f>SUM(B109)</f>
        <v>0</v>
      </c>
      <c r="C110" s="660">
        <f aca="true" t="shared" si="36" ref="C110:M110">SUM(C109)</f>
        <v>0</v>
      </c>
      <c r="D110" s="660">
        <f t="shared" si="36"/>
        <v>0</v>
      </c>
      <c r="E110" s="660">
        <f t="shared" si="36"/>
        <v>0</v>
      </c>
      <c r="F110" s="660">
        <f t="shared" si="36"/>
        <v>102</v>
      </c>
      <c r="G110" s="660">
        <f t="shared" si="36"/>
        <v>99</v>
      </c>
      <c r="H110" s="660">
        <f t="shared" si="36"/>
        <v>0</v>
      </c>
      <c r="I110" s="660">
        <f t="shared" si="36"/>
        <v>0</v>
      </c>
      <c r="J110" s="660">
        <f t="shared" si="36"/>
        <v>0</v>
      </c>
      <c r="K110" s="660">
        <f t="shared" si="36"/>
        <v>0</v>
      </c>
      <c r="L110" s="660">
        <f t="shared" si="36"/>
        <v>0</v>
      </c>
      <c r="M110" s="687">
        <f t="shared" si="36"/>
        <v>0</v>
      </c>
      <c r="N110" s="688">
        <f>SUM(N109)</f>
        <v>0</v>
      </c>
      <c r="O110" s="658">
        <f>SUM(O109)</f>
        <v>102</v>
      </c>
      <c r="P110" s="658">
        <f>SUM(P109)</f>
        <v>99</v>
      </c>
      <c r="Q110" s="668"/>
      <c r="R110" s="668"/>
      <c r="S110" s="668"/>
      <c r="T110" s="668"/>
      <c r="U110" s="668"/>
      <c r="V110" s="668"/>
    </row>
    <row r="111" spans="1:22" ht="24.75" customHeight="1">
      <c r="A111" s="697" t="s">
        <v>387</v>
      </c>
      <c r="B111" s="657">
        <v>0</v>
      </c>
      <c r="C111" s="657">
        <v>0</v>
      </c>
      <c r="D111" s="657">
        <v>0</v>
      </c>
      <c r="E111" s="657">
        <v>0</v>
      </c>
      <c r="F111" s="657">
        <v>0</v>
      </c>
      <c r="G111" s="657">
        <v>0</v>
      </c>
      <c r="H111" s="657">
        <v>0</v>
      </c>
      <c r="I111" s="657">
        <v>0</v>
      </c>
      <c r="J111" s="657">
        <v>0</v>
      </c>
      <c r="K111" s="657">
        <v>0</v>
      </c>
      <c r="L111" s="657">
        <v>0</v>
      </c>
      <c r="M111" s="657">
        <v>0</v>
      </c>
      <c r="N111" s="677">
        <f aca="true" t="shared" si="37" ref="N111:P112">SUM(B33,E33,H33,K33,N33,Q33,T33,B70,E70,H70,K70,B111,E111,H111,K111)</f>
        <v>0</v>
      </c>
      <c r="O111" s="659">
        <f t="shared" si="37"/>
        <v>0</v>
      </c>
      <c r="P111" s="659">
        <f t="shared" si="37"/>
        <v>0</v>
      </c>
      <c r="Q111" s="668"/>
      <c r="R111" s="668"/>
      <c r="S111" s="668"/>
      <c r="T111" s="668"/>
      <c r="U111" s="668"/>
      <c r="V111" s="668"/>
    </row>
    <row r="112" spans="1:22" ht="24.75" customHeight="1">
      <c r="A112" s="697" t="s">
        <v>388</v>
      </c>
      <c r="B112" s="657">
        <v>0</v>
      </c>
      <c r="C112" s="657">
        <v>0</v>
      </c>
      <c r="D112" s="657">
        <v>0</v>
      </c>
      <c r="E112" s="657">
        <v>0</v>
      </c>
      <c r="F112" s="657">
        <v>0</v>
      </c>
      <c r="G112" s="657">
        <v>0</v>
      </c>
      <c r="H112" s="657">
        <v>0</v>
      </c>
      <c r="I112" s="657">
        <v>0</v>
      </c>
      <c r="J112" s="657">
        <v>0</v>
      </c>
      <c r="K112" s="657">
        <v>0</v>
      </c>
      <c r="L112" s="657">
        <v>0</v>
      </c>
      <c r="M112" s="657">
        <v>0</v>
      </c>
      <c r="N112" s="677">
        <f t="shared" si="37"/>
        <v>0</v>
      </c>
      <c r="O112" s="659">
        <f t="shared" si="37"/>
        <v>0</v>
      </c>
      <c r="P112" s="659">
        <f t="shared" si="37"/>
        <v>0</v>
      </c>
      <c r="Q112" s="668"/>
      <c r="R112" s="668"/>
      <c r="S112" s="668"/>
      <c r="T112" s="668"/>
      <c r="U112" s="668"/>
      <c r="V112" s="668"/>
    </row>
    <row r="113" spans="1:22" ht="24.75" customHeight="1" thickBot="1">
      <c r="A113" s="662">
        <v>635</v>
      </c>
      <c r="B113" s="663">
        <f>SUM(B111:B112)</f>
        <v>0</v>
      </c>
      <c r="C113" s="663">
        <f aca="true" t="shared" si="38" ref="C113:M113">SUM(C111:C112)</f>
        <v>0</v>
      </c>
      <c r="D113" s="663">
        <f t="shared" si="38"/>
        <v>0</v>
      </c>
      <c r="E113" s="663">
        <f t="shared" si="38"/>
        <v>0</v>
      </c>
      <c r="F113" s="663">
        <f t="shared" si="38"/>
        <v>0</v>
      </c>
      <c r="G113" s="663">
        <f t="shared" si="38"/>
        <v>0</v>
      </c>
      <c r="H113" s="663">
        <f t="shared" si="38"/>
        <v>0</v>
      </c>
      <c r="I113" s="663">
        <f t="shared" si="38"/>
        <v>0</v>
      </c>
      <c r="J113" s="663">
        <f t="shared" si="38"/>
        <v>0</v>
      </c>
      <c r="K113" s="663">
        <f t="shared" si="38"/>
        <v>0</v>
      </c>
      <c r="L113" s="663">
        <f t="shared" si="38"/>
        <v>0</v>
      </c>
      <c r="M113" s="663">
        <f t="shared" si="38"/>
        <v>0</v>
      </c>
      <c r="N113" s="698">
        <f>SUM(N111:N112)</f>
        <v>0</v>
      </c>
      <c r="O113" s="699">
        <f>SUM(O111:O112)</f>
        <v>0</v>
      </c>
      <c r="P113" s="700">
        <f>SUM(P111:P112)</f>
        <v>0</v>
      </c>
      <c r="Q113" s="668"/>
      <c r="R113" s="701"/>
      <c r="S113" s="668"/>
      <c r="T113" s="668"/>
      <c r="U113" s="668"/>
      <c r="V113" s="668"/>
    </row>
    <row r="114" spans="1:22" ht="26.25" customHeight="1">
      <c r="A114" s="664" t="s">
        <v>399</v>
      </c>
      <c r="B114" s="665">
        <f>SUM(B81+B88+B92+B94+B96+B102+B106+B108+B113+B110)</f>
        <v>1830</v>
      </c>
      <c r="C114" s="665">
        <f aca="true" t="shared" si="39" ref="C114:L114">SUM(C81+C88+C92+C94+C96+C102+C106+C108+C113+C110)</f>
        <v>0</v>
      </c>
      <c r="D114" s="665">
        <f t="shared" si="39"/>
        <v>0</v>
      </c>
      <c r="E114" s="665">
        <f t="shared" si="39"/>
        <v>165</v>
      </c>
      <c r="F114" s="665">
        <f t="shared" si="39"/>
        <v>440.1</v>
      </c>
      <c r="G114" s="665">
        <f t="shared" si="39"/>
        <v>427.5</v>
      </c>
      <c r="H114" s="665">
        <f t="shared" si="39"/>
        <v>475</v>
      </c>
      <c r="I114" s="665">
        <f t="shared" si="39"/>
        <v>308</v>
      </c>
      <c r="J114" s="665">
        <f t="shared" si="39"/>
        <v>277.8</v>
      </c>
      <c r="K114" s="665">
        <f t="shared" si="39"/>
        <v>500</v>
      </c>
      <c r="L114" s="665">
        <f t="shared" si="39"/>
        <v>0</v>
      </c>
      <c r="M114" s="702">
        <f>SUM(M81+M88+M92+M94+M96+M102+M106+M108+M113)</f>
        <v>0</v>
      </c>
      <c r="N114" s="703">
        <f>SUM(N81+N88+N92+N94+N96+N102+N106+N108+N113+N83+N110)</f>
        <v>2970</v>
      </c>
      <c r="O114" s="702">
        <f>SUM(O81+O88+O92+O94+O96+O102+O106+O108+O113+O83+O110)</f>
        <v>98755.1</v>
      </c>
      <c r="P114" s="665">
        <f>SUM(P81+P88+P92+P94+P96+P102+P106+P108+P113+P83+P110)</f>
        <v>82194.5</v>
      </c>
      <c r="Q114" s="675"/>
      <c r="R114" s="704"/>
      <c r="S114" s="675"/>
      <c r="T114" s="675"/>
      <c r="U114" s="675"/>
      <c r="V114" s="675"/>
    </row>
    <row r="115" spans="1:22" ht="32.25" customHeight="1">
      <c r="A115" s="668"/>
      <c r="B115" s="668"/>
      <c r="C115" s="668"/>
      <c r="D115" s="668"/>
      <c r="E115" s="668"/>
      <c r="F115" s="668"/>
      <c r="G115" s="668"/>
      <c r="H115" s="701"/>
      <c r="I115" s="668"/>
      <c r="J115" s="668"/>
      <c r="K115" s="668"/>
      <c r="L115" s="668"/>
      <c r="M115" s="668"/>
      <c r="N115" s="668"/>
      <c r="O115" s="967" t="s">
        <v>440</v>
      </c>
      <c r="P115" s="968"/>
      <c r="Q115" s="668"/>
      <c r="R115" s="668"/>
      <c r="S115" s="668"/>
      <c r="T115" s="668"/>
      <c r="U115" s="668"/>
      <c r="V115" s="668"/>
    </row>
    <row r="116" spans="1:22" ht="19.5" customHeight="1">
      <c r="A116" s="1009" t="s">
        <v>400</v>
      </c>
      <c r="B116" s="974" t="s">
        <v>401</v>
      </c>
      <c r="C116" s="975"/>
      <c r="D116" s="976"/>
      <c r="E116" s="974" t="s">
        <v>402</v>
      </c>
      <c r="F116" s="997"/>
      <c r="G116" s="1000"/>
      <c r="H116" s="974" t="s">
        <v>403</v>
      </c>
      <c r="I116" s="997"/>
      <c r="J116" s="1000"/>
      <c r="K116" s="1012" t="s">
        <v>18</v>
      </c>
      <c r="L116" s="1013"/>
      <c r="M116" s="1014"/>
      <c r="N116" s="668"/>
      <c r="O116" s="668"/>
      <c r="P116" s="668"/>
      <c r="Q116" s="668"/>
      <c r="R116" s="668"/>
      <c r="S116" s="668"/>
      <c r="T116" s="668"/>
      <c r="U116" s="668"/>
      <c r="V116" s="668"/>
    </row>
    <row r="117" spans="1:22" ht="19.5" customHeight="1">
      <c r="A117" s="1010"/>
      <c r="B117" s="887" t="s">
        <v>404</v>
      </c>
      <c r="C117" s="888"/>
      <c r="D117" s="900"/>
      <c r="E117" s="990" t="s">
        <v>405</v>
      </c>
      <c r="F117" s="979"/>
      <c r="G117" s="980"/>
      <c r="H117" s="887" t="s">
        <v>406</v>
      </c>
      <c r="I117" s="979"/>
      <c r="J117" s="980"/>
      <c r="K117" s="1015"/>
      <c r="L117" s="1016"/>
      <c r="M117" s="1017"/>
      <c r="N117" s="668"/>
      <c r="O117" s="668"/>
      <c r="P117" s="668"/>
      <c r="Q117" s="668"/>
      <c r="R117" s="668"/>
      <c r="S117" s="668"/>
      <c r="T117" s="668"/>
      <c r="U117" s="668"/>
      <c r="V117" s="668"/>
    </row>
    <row r="118" spans="1:22" ht="19.5" customHeight="1">
      <c r="A118" s="1011"/>
      <c r="B118" s="643" t="s">
        <v>5</v>
      </c>
      <c r="C118" s="643" t="s">
        <v>6</v>
      </c>
      <c r="D118" s="670" t="s">
        <v>0</v>
      </c>
      <c r="E118" s="643" t="s">
        <v>5</v>
      </c>
      <c r="F118" s="643" t="s">
        <v>6</v>
      </c>
      <c r="G118" s="643" t="s">
        <v>0</v>
      </c>
      <c r="H118" s="643" t="s">
        <v>5</v>
      </c>
      <c r="I118" s="643" t="s">
        <v>6</v>
      </c>
      <c r="J118" s="643" t="s">
        <v>0</v>
      </c>
      <c r="K118" s="676" t="s">
        <v>5</v>
      </c>
      <c r="L118" s="643" t="s">
        <v>6</v>
      </c>
      <c r="M118" s="670" t="s">
        <v>0</v>
      </c>
      <c r="N118" s="668"/>
      <c r="O118" s="668"/>
      <c r="P118" s="668"/>
      <c r="Q118" s="668"/>
      <c r="R118" s="668"/>
      <c r="S118" s="668"/>
      <c r="T118" s="668"/>
      <c r="U118" s="668"/>
      <c r="V118" s="668"/>
    </row>
    <row r="119" spans="1:22" ht="24.75" customHeight="1">
      <c r="A119" s="645" t="s">
        <v>381</v>
      </c>
      <c r="B119" s="659">
        <v>0</v>
      </c>
      <c r="C119" s="659">
        <v>0</v>
      </c>
      <c r="D119" s="659">
        <v>0</v>
      </c>
      <c r="E119" s="659">
        <v>0</v>
      </c>
      <c r="F119" s="659">
        <v>0</v>
      </c>
      <c r="G119" s="659">
        <v>0</v>
      </c>
      <c r="H119" s="659">
        <v>0</v>
      </c>
      <c r="I119" s="659">
        <v>0</v>
      </c>
      <c r="J119" s="659">
        <v>0</v>
      </c>
      <c r="K119" s="677">
        <f aca="true" t="shared" si="40" ref="K119:M121">H119+B119+E119</f>
        <v>0</v>
      </c>
      <c r="L119" s="659">
        <f t="shared" si="40"/>
        <v>0</v>
      </c>
      <c r="M119" s="692">
        <f t="shared" si="40"/>
        <v>0</v>
      </c>
      <c r="N119" s="668"/>
      <c r="O119" s="668"/>
      <c r="P119" s="668"/>
      <c r="Q119" s="668"/>
      <c r="R119" s="668"/>
      <c r="S119" s="668"/>
      <c r="T119" s="668"/>
      <c r="U119" s="668"/>
      <c r="V119" s="668"/>
    </row>
    <row r="120" spans="1:22" ht="24.75" customHeight="1">
      <c r="A120" s="645" t="s">
        <v>105</v>
      </c>
      <c r="B120" s="659">
        <v>0</v>
      </c>
      <c r="C120" s="659">
        <v>0</v>
      </c>
      <c r="D120" s="659">
        <v>0</v>
      </c>
      <c r="E120" s="659">
        <v>0</v>
      </c>
      <c r="F120" s="659">
        <v>0</v>
      </c>
      <c r="G120" s="659">
        <v>0</v>
      </c>
      <c r="H120" s="659">
        <v>0</v>
      </c>
      <c r="I120" s="659">
        <v>0</v>
      </c>
      <c r="J120" s="659">
        <v>0</v>
      </c>
      <c r="K120" s="677">
        <f t="shared" si="40"/>
        <v>0</v>
      </c>
      <c r="L120" s="659">
        <f t="shared" si="40"/>
        <v>0</v>
      </c>
      <c r="M120" s="692">
        <f t="shared" si="40"/>
        <v>0</v>
      </c>
      <c r="N120" s="668"/>
      <c r="O120" s="668"/>
      <c r="P120" s="668"/>
      <c r="Q120" s="668"/>
      <c r="R120" s="668"/>
      <c r="S120" s="668"/>
      <c r="T120" s="668"/>
      <c r="U120" s="668"/>
      <c r="V120" s="668"/>
    </row>
    <row r="121" spans="1:22" ht="24.75" customHeight="1">
      <c r="A121" s="645" t="s">
        <v>29</v>
      </c>
      <c r="B121" s="659">
        <v>0</v>
      </c>
      <c r="C121" s="659">
        <v>0</v>
      </c>
      <c r="D121" s="659">
        <v>0</v>
      </c>
      <c r="E121" s="659">
        <v>0</v>
      </c>
      <c r="F121" s="659">
        <v>0</v>
      </c>
      <c r="G121" s="659">
        <v>0</v>
      </c>
      <c r="H121" s="659">
        <v>0</v>
      </c>
      <c r="I121" s="659">
        <v>0</v>
      </c>
      <c r="J121" s="659">
        <v>0</v>
      </c>
      <c r="K121" s="677">
        <f t="shared" si="40"/>
        <v>0</v>
      </c>
      <c r="L121" s="659">
        <f t="shared" si="40"/>
        <v>0</v>
      </c>
      <c r="M121" s="692">
        <f t="shared" si="40"/>
        <v>0</v>
      </c>
      <c r="N121" s="668"/>
      <c r="O121" s="668"/>
      <c r="P121" s="668"/>
      <c r="Q121" s="668"/>
      <c r="R121" s="668"/>
      <c r="S121" s="668"/>
      <c r="T121" s="668"/>
      <c r="U121" s="668"/>
      <c r="V121" s="668"/>
    </row>
    <row r="122" spans="1:22" ht="24.75" customHeight="1">
      <c r="A122" s="651">
        <v>513</v>
      </c>
      <c r="B122" s="673">
        <f>SUM(B119:B121)</f>
        <v>0</v>
      </c>
      <c r="C122" s="673">
        <f aca="true" t="shared" si="41" ref="C122:J122">SUM(C119:C121)</f>
        <v>0</v>
      </c>
      <c r="D122" s="673">
        <f t="shared" si="41"/>
        <v>0</v>
      </c>
      <c r="E122" s="673">
        <f t="shared" si="41"/>
        <v>0</v>
      </c>
      <c r="F122" s="673">
        <f t="shared" si="41"/>
        <v>0</v>
      </c>
      <c r="G122" s="673">
        <f t="shared" si="41"/>
        <v>0</v>
      </c>
      <c r="H122" s="673">
        <f t="shared" si="41"/>
        <v>0</v>
      </c>
      <c r="I122" s="673">
        <f t="shared" si="41"/>
        <v>0</v>
      </c>
      <c r="J122" s="673">
        <f t="shared" si="41"/>
        <v>0</v>
      </c>
      <c r="K122" s="705">
        <f>SUM(K119,K121)</f>
        <v>0</v>
      </c>
      <c r="L122" s="653">
        <f>SUM(L119,L121)</f>
        <v>0</v>
      </c>
      <c r="M122" s="706">
        <f>SUM(M119,M121)</f>
        <v>0</v>
      </c>
      <c r="N122" s="668"/>
      <c r="O122" s="668"/>
      <c r="P122" s="668"/>
      <c r="Q122" s="668"/>
      <c r="R122" s="668"/>
      <c r="S122" s="668"/>
      <c r="T122" s="668"/>
      <c r="U122" s="668"/>
      <c r="V122" s="668"/>
    </row>
    <row r="123" spans="1:22" ht="24.75" customHeight="1">
      <c r="A123" s="655" t="s">
        <v>441</v>
      </c>
      <c r="B123" s="659">
        <v>0</v>
      </c>
      <c r="C123" s="659">
        <v>0</v>
      </c>
      <c r="D123" s="659">
        <v>0</v>
      </c>
      <c r="E123" s="680">
        <v>0</v>
      </c>
      <c r="F123" s="680">
        <v>0</v>
      </c>
      <c r="G123" s="680">
        <v>0</v>
      </c>
      <c r="H123" s="659">
        <v>0</v>
      </c>
      <c r="I123" s="659">
        <v>0</v>
      </c>
      <c r="J123" s="659">
        <v>0</v>
      </c>
      <c r="K123" s="707">
        <f>+B123+E123+H123</f>
        <v>0</v>
      </c>
      <c r="L123" s="708">
        <f>+C123+F123+I123</f>
        <v>0</v>
      </c>
      <c r="M123" s="709">
        <f>+D123+G123+J123</f>
        <v>0</v>
      </c>
      <c r="N123" s="672"/>
      <c r="O123" s="668"/>
      <c r="P123" s="668"/>
      <c r="Q123" s="668"/>
      <c r="R123" s="668"/>
      <c r="S123" s="668"/>
      <c r="T123" s="668"/>
      <c r="U123" s="668"/>
      <c r="V123" s="668"/>
    </row>
    <row r="124" spans="1:22" ht="24.75" customHeight="1">
      <c r="A124" s="651">
        <v>515</v>
      </c>
      <c r="B124" s="673">
        <f>B123</f>
        <v>0</v>
      </c>
      <c r="C124" s="673">
        <f aca="true" t="shared" si="42" ref="C124:J124">C123</f>
        <v>0</v>
      </c>
      <c r="D124" s="673">
        <f t="shared" si="42"/>
        <v>0</v>
      </c>
      <c r="E124" s="673">
        <f t="shared" si="42"/>
        <v>0</v>
      </c>
      <c r="F124" s="673">
        <f t="shared" si="42"/>
        <v>0</v>
      </c>
      <c r="G124" s="673">
        <f t="shared" si="42"/>
        <v>0</v>
      </c>
      <c r="H124" s="673">
        <f t="shared" si="42"/>
        <v>0</v>
      </c>
      <c r="I124" s="673">
        <f t="shared" si="42"/>
        <v>0</v>
      </c>
      <c r="J124" s="673">
        <f t="shared" si="42"/>
        <v>0</v>
      </c>
      <c r="K124" s="683">
        <f>K123</f>
        <v>0</v>
      </c>
      <c r="L124" s="674">
        <f>L123</f>
        <v>0</v>
      </c>
      <c r="M124" s="710">
        <f>M123</f>
        <v>0</v>
      </c>
      <c r="N124" s="672"/>
      <c r="O124" s="668"/>
      <c r="P124" s="668"/>
      <c r="Q124" s="668"/>
      <c r="R124" s="668"/>
      <c r="S124" s="668"/>
      <c r="T124" s="668"/>
      <c r="U124" s="668"/>
      <c r="V124" s="668"/>
    </row>
    <row r="125" spans="1:22" ht="24.75" customHeight="1">
      <c r="A125" s="645" t="s">
        <v>382</v>
      </c>
      <c r="B125" s="659">
        <v>0</v>
      </c>
      <c r="C125" s="659">
        <v>0</v>
      </c>
      <c r="D125" s="659">
        <v>0</v>
      </c>
      <c r="E125" s="659">
        <v>0</v>
      </c>
      <c r="F125" s="659">
        <v>0</v>
      </c>
      <c r="G125" s="659">
        <v>0</v>
      </c>
      <c r="H125" s="649">
        <v>0</v>
      </c>
      <c r="I125" s="649">
        <v>0</v>
      </c>
      <c r="J125" s="649">
        <v>0</v>
      </c>
      <c r="K125" s="677">
        <f aca="true" t="shared" si="43" ref="K125:M128">H125+B125+E125</f>
        <v>0</v>
      </c>
      <c r="L125" s="659">
        <f t="shared" si="43"/>
        <v>0</v>
      </c>
      <c r="M125" s="692">
        <f t="shared" si="43"/>
        <v>0</v>
      </c>
      <c r="N125" s="668"/>
      <c r="O125" s="668"/>
      <c r="P125" s="668"/>
      <c r="Q125" s="668"/>
      <c r="R125" s="668"/>
      <c r="S125" s="668"/>
      <c r="T125" s="668"/>
      <c r="U125" s="668"/>
      <c r="V125" s="668"/>
    </row>
    <row r="126" spans="1:22" ht="24.75" customHeight="1">
      <c r="A126" s="645" t="s">
        <v>19</v>
      </c>
      <c r="B126" s="659">
        <v>0</v>
      </c>
      <c r="C126" s="659">
        <v>0</v>
      </c>
      <c r="D126" s="659">
        <v>0</v>
      </c>
      <c r="E126" s="659">
        <v>0</v>
      </c>
      <c r="F126" s="659">
        <v>0</v>
      </c>
      <c r="G126" s="659">
        <v>0</v>
      </c>
      <c r="H126" s="659">
        <v>0</v>
      </c>
      <c r="I126" s="659">
        <v>0</v>
      </c>
      <c r="J126" s="659">
        <v>0</v>
      </c>
      <c r="K126" s="677">
        <f t="shared" si="43"/>
        <v>0</v>
      </c>
      <c r="L126" s="659">
        <f t="shared" si="43"/>
        <v>0</v>
      </c>
      <c r="M126" s="692">
        <f t="shared" si="43"/>
        <v>0</v>
      </c>
      <c r="N126" s="668"/>
      <c r="O126" s="668"/>
      <c r="P126" s="668"/>
      <c r="Q126" s="668"/>
      <c r="R126" s="668"/>
      <c r="S126" s="668"/>
      <c r="T126" s="668"/>
      <c r="U126" s="668"/>
      <c r="V126" s="668"/>
    </row>
    <row r="127" spans="1:22" ht="24.75" customHeight="1">
      <c r="A127" s="645" t="s">
        <v>383</v>
      </c>
      <c r="B127" s="659">
        <v>0</v>
      </c>
      <c r="C127" s="659">
        <v>0</v>
      </c>
      <c r="D127" s="659">
        <v>0</v>
      </c>
      <c r="E127" s="659">
        <v>0</v>
      </c>
      <c r="F127" s="659">
        <v>0</v>
      </c>
      <c r="G127" s="659">
        <v>0</v>
      </c>
      <c r="H127" s="649">
        <v>0</v>
      </c>
      <c r="I127" s="649">
        <v>0</v>
      </c>
      <c r="J127" s="649">
        <v>0</v>
      </c>
      <c r="K127" s="677">
        <f t="shared" si="43"/>
        <v>0</v>
      </c>
      <c r="L127" s="659">
        <f t="shared" si="43"/>
        <v>0</v>
      </c>
      <c r="M127" s="692">
        <f t="shared" si="43"/>
        <v>0</v>
      </c>
      <c r="N127" s="668"/>
      <c r="O127" s="668"/>
      <c r="P127" s="668"/>
      <c r="Q127" s="668"/>
      <c r="R127" s="668"/>
      <c r="S127" s="668"/>
      <c r="T127" s="668"/>
      <c r="U127" s="668"/>
      <c r="V127" s="668"/>
    </row>
    <row r="128" spans="1:22" ht="24.75" customHeight="1">
      <c r="A128" s="648" t="s">
        <v>172</v>
      </c>
      <c r="B128" s="657">
        <v>0</v>
      </c>
      <c r="C128" s="657">
        <v>0</v>
      </c>
      <c r="D128" s="657">
        <v>0</v>
      </c>
      <c r="E128" s="657">
        <v>0</v>
      </c>
      <c r="F128" s="657">
        <v>0</v>
      </c>
      <c r="G128" s="657">
        <v>0</v>
      </c>
      <c r="H128" s="657">
        <v>0</v>
      </c>
      <c r="I128" s="657">
        <v>1254</v>
      </c>
      <c r="J128" s="657">
        <v>1186.6</v>
      </c>
      <c r="K128" s="677">
        <f t="shared" si="43"/>
        <v>0</v>
      </c>
      <c r="L128" s="659">
        <f t="shared" si="43"/>
        <v>1254</v>
      </c>
      <c r="M128" s="692">
        <f t="shared" si="43"/>
        <v>1186.6</v>
      </c>
      <c r="N128" s="668"/>
      <c r="O128" s="668"/>
      <c r="P128" s="668"/>
      <c r="Q128" s="668"/>
      <c r="R128" s="668"/>
      <c r="S128" s="668"/>
      <c r="T128" s="668"/>
      <c r="U128" s="668"/>
      <c r="V128" s="668"/>
    </row>
    <row r="129" spans="1:22" ht="24.75" customHeight="1">
      <c r="A129" s="678">
        <v>516</v>
      </c>
      <c r="B129" s="713">
        <f>SUM(B125:B128)</f>
        <v>0</v>
      </c>
      <c r="C129" s="713">
        <f aca="true" t="shared" si="44" ref="C129:I129">SUM(C125:C128)</f>
        <v>0</v>
      </c>
      <c r="D129" s="713">
        <f t="shared" si="44"/>
        <v>0</v>
      </c>
      <c r="E129" s="713">
        <f t="shared" si="44"/>
        <v>0</v>
      </c>
      <c r="F129" s="713">
        <f t="shared" si="44"/>
        <v>0</v>
      </c>
      <c r="G129" s="713">
        <f t="shared" si="44"/>
        <v>0</v>
      </c>
      <c r="H129" s="713">
        <f t="shared" si="44"/>
        <v>0</v>
      </c>
      <c r="I129" s="713">
        <f t="shared" si="44"/>
        <v>1254</v>
      </c>
      <c r="J129" s="713">
        <f>SUM(J125:J128)</f>
        <v>1186.6</v>
      </c>
      <c r="K129" s="714">
        <f>SUM(K125:K128)</f>
        <v>0</v>
      </c>
      <c r="L129" s="714">
        <f>SUM(L125:L128)</f>
        <v>1254</v>
      </c>
      <c r="M129" s="714">
        <f>SUM(M125:M128)</f>
        <v>1186.6</v>
      </c>
      <c r="N129" s="672"/>
      <c r="O129" s="668"/>
      <c r="P129" s="668"/>
      <c r="Q129" s="668"/>
      <c r="R129" s="668"/>
      <c r="S129" s="668"/>
      <c r="T129" s="668"/>
      <c r="U129" s="668"/>
      <c r="V129" s="668"/>
    </row>
    <row r="130" spans="1:22" ht="24.75" customHeight="1">
      <c r="A130" s="648" t="s">
        <v>34</v>
      </c>
      <c r="B130" s="657">
        <v>0</v>
      </c>
      <c r="C130" s="657">
        <v>0</v>
      </c>
      <c r="D130" s="657">
        <v>0</v>
      </c>
      <c r="E130" s="657">
        <v>0</v>
      </c>
      <c r="F130" s="657">
        <v>0</v>
      </c>
      <c r="G130" s="657">
        <v>0</v>
      </c>
      <c r="H130" s="657">
        <v>0</v>
      </c>
      <c r="I130" s="657">
        <v>0</v>
      </c>
      <c r="J130" s="657">
        <v>0</v>
      </c>
      <c r="K130" s="677">
        <f aca="true" t="shared" si="45" ref="K130:M132">H130+B130+E130</f>
        <v>0</v>
      </c>
      <c r="L130" s="659">
        <f t="shared" si="45"/>
        <v>0</v>
      </c>
      <c r="M130" s="692">
        <f t="shared" si="45"/>
        <v>0</v>
      </c>
      <c r="N130" s="668"/>
      <c r="O130" s="668"/>
      <c r="P130" s="668"/>
      <c r="Q130" s="668"/>
      <c r="R130" s="668"/>
      <c r="S130" s="668"/>
      <c r="T130" s="668"/>
      <c r="U130" s="668"/>
      <c r="V130" s="668"/>
    </row>
    <row r="131" spans="1:22" ht="24.75" customHeight="1">
      <c r="A131" s="648" t="s">
        <v>47</v>
      </c>
      <c r="B131" s="649">
        <v>0</v>
      </c>
      <c r="C131" s="649">
        <v>0</v>
      </c>
      <c r="D131" s="649">
        <v>0</v>
      </c>
      <c r="E131" s="649">
        <v>0</v>
      </c>
      <c r="F131" s="649">
        <v>0</v>
      </c>
      <c r="G131" s="649">
        <v>0</v>
      </c>
      <c r="H131" s="649">
        <v>0</v>
      </c>
      <c r="I131" s="649">
        <v>0</v>
      </c>
      <c r="J131" s="657">
        <v>0</v>
      </c>
      <c r="K131" s="677">
        <f t="shared" si="45"/>
        <v>0</v>
      </c>
      <c r="L131" s="659">
        <f t="shared" si="45"/>
        <v>0</v>
      </c>
      <c r="M131" s="692">
        <f t="shared" si="45"/>
        <v>0</v>
      </c>
      <c r="N131" s="668"/>
      <c r="O131" s="668"/>
      <c r="P131" s="668"/>
      <c r="Q131" s="668"/>
      <c r="R131" s="668"/>
      <c r="S131" s="668"/>
      <c r="T131" s="668"/>
      <c r="U131" s="668"/>
      <c r="V131" s="668"/>
    </row>
    <row r="132" spans="1:22" ht="24.75" customHeight="1">
      <c r="A132" s="648" t="s">
        <v>48</v>
      </c>
      <c r="B132" s="657">
        <v>0</v>
      </c>
      <c r="C132" s="657">
        <v>0</v>
      </c>
      <c r="D132" s="657">
        <v>0</v>
      </c>
      <c r="E132" s="657">
        <v>0</v>
      </c>
      <c r="F132" s="657">
        <v>0</v>
      </c>
      <c r="G132" s="657">
        <v>0</v>
      </c>
      <c r="H132" s="657">
        <v>0</v>
      </c>
      <c r="I132" s="657">
        <v>10</v>
      </c>
      <c r="J132" s="657">
        <v>0</v>
      </c>
      <c r="K132" s="677">
        <f t="shared" si="45"/>
        <v>0</v>
      </c>
      <c r="L132" s="659">
        <f t="shared" si="45"/>
        <v>10</v>
      </c>
      <c r="M132" s="692">
        <f t="shared" si="45"/>
        <v>0</v>
      </c>
      <c r="N132" s="668"/>
      <c r="O132" s="668"/>
      <c r="P132" s="668"/>
      <c r="Q132" s="668"/>
      <c r="R132" s="668"/>
      <c r="S132" s="668"/>
      <c r="T132" s="668"/>
      <c r="U132" s="668"/>
      <c r="V132" s="668"/>
    </row>
    <row r="133" spans="1:22" ht="24.75" customHeight="1">
      <c r="A133" s="678">
        <v>517</v>
      </c>
      <c r="B133" s="673">
        <f>SUM(B130:B132)</f>
        <v>0</v>
      </c>
      <c r="C133" s="673">
        <f aca="true" t="shared" si="46" ref="C133:H133">SUM(C130:C132)</f>
        <v>0</v>
      </c>
      <c r="D133" s="673">
        <f t="shared" si="46"/>
        <v>0</v>
      </c>
      <c r="E133" s="673">
        <f t="shared" si="46"/>
        <v>0</v>
      </c>
      <c r="F133" s="673">
        <f t="shared" si="46"/>
        <v>0</v>
      </c>
      <c r="G133" s="673">
        <f t="shared" si="46"/>
        <v>0</v>
      </c>
      <c r="H133" s="673">
        <f t="shared" si="46"/>
        <v>0</v>
      </c>
      <c r="I133" s="673">
        <f>SUM(I130:I132)</f>
        <v>10</v>
      </c>
      <c r="J133" s="673">
        <f>SUM(J130:J132)</f>
        <v>0</v>
      </c>
      <c r="K133" s="705">
        <f>SUM(K130:K132)</f>
        <v>0</v>
      </c>
      <c r="L133" s="653">
        <f>SUM(L130:L132)</f>
        <v>10</v>
      </c>
      <c r="M133" s="706">
        <f>SUM(M130:M132)</f>
        <v>0</v>
      </c>
      <c r="N133" s="668"/>
      <c r="O133" s="668"/>
      <c r="P133" s="668"/>
      <c r="Q133" s="668"/>
      <c r="R133" s="668"/>
      <c r="S133" s="668"/>
      <c r="T133" s="668"/>
      <c r="U133" s="668"/>
      <c r="V133" s="668"/>
    </row>
    <row r="134" spans="1:22" ht="24.75" customHeight="1">
      <c r="A134" s="656" t="s">
        <v>183</v>
      </c>
      <c r="B134" s="657">
        <v>0</v>
      </c>
      <c r="C134" s="657">
        <v>0</v>
      </c>
      <c r="D134" s="657">
        <v>0</v>
      </c>
      <c r="E134" s="657">
        <v>0</v>
      </c>
      <c r="F134" s="657">
        <v>0</v>
      </c>
      <c r="G134" s="657">
        <v>0</v>
      </c>
      <c r="H134" s="657">
        <v>0</v>
      </c>
      <c r="I134" s="657">
        <v>0</v>
      </c>
      <c r="J134" s="657">
        <v>0</v>
      </c>
      <c r="K134" s="677">
        <f>H134+B134+E134</f>
        <v>0</v>
      </c>
      <c r="L134" s="659">
        <f>I134+C134+F134</f>
        <v>0</v>
      </c>
      <c r="M134" s="692">
        <f>J134+D134+G134</f>
        <v>0</v>
      </c>
      <c r="N134" s="668"/>
      <c r="O134" s="668"/>
      <c r="P134" s="668"/>
      <c r="Q134" s="668"/>
      <c r="R134" s="668"/>
      <c r="S134" s="668"/>
      <c r="T134" s="668"/>
      <c r="U134" s="668"/>
      <c r="V134" s="668"/>
    </row>
    <row r="135" spans="1:22" ht="24.75" customHeight="1">
      <c r="A135" s="678">
        <v>519</v>
      </c>
      <c r="B135" s="673">
        <f aca="true" t="shared" si="47" ref="B135:J135">SUM(B134)</f>
        <v>0</v>
      </c>
      <c r="C135" s="673">
        <f t="shared" si="47"/>
        <v>0</v>
      </c>
      <c r="D135" s="673">
        <f t="shared" si="47"/>
        <v>0</v>
      </c>
      <c r="E135" s="673">
        <f t="shared" si="47"/>
        <v>0</v>
      </c>
      <c r="F135" s="673">
        <f t="shared" si="47"/>
        <v>0</v>
      </c>
      <c r="G135" s="673">
        <f t="shared" si="47"/>
        <v>0</v>
      </c>
      <c r="H135" s="673">
        <f t="shared" si="47"/>
        <v>0</v>
      </c>
      <c r="I135" s="673">
        <f t="shared" si="47"/>
        <v>0</v>
      </c>
      <c r="J135" s="673">
        <f t="shared" si="47"/>
        <v>0</v>
      </c>
      <c r="K135" s="705">
        <f>SUM(K134)</f>
        <v>0</v>
      </c>
      <c r="L135" s="653">
        <f>SUM(L134)</f>
        <v>0</v>
      </c>
      <c r="M135" s="706">
        <f>SUM(M134)</f>
        <v>0</v>
      </c>
      <c r="N135" s="668"/>
      <c r="O135" s="668"/>
      <c r="P135" s="668"/>
      <c r="Q135" s="668"/>
      <c r="R135" s="668"/>
      <c r="S135" s="668"/>
      <c r="T135" s="668"/>
      <c r="U135" s="668"/>
      <c r="V135" s="668"/>
    </row>
    <row r="136" spans="1:22" ht="24.75" customHeight="1">
      <c r="A136" s="656" t="s">
        <v>398</v>
      </c>
      <c r="B136" s="657">
        <v>0</v>
      </c>
      <c r="C136" s="657">
        <v>0</v>
      </c>
      <c r="D136" s="657">
        <v>0</v>
      </c>
      <c r="E136" s="657">
        <v>0</v>
      </c>
      <c r="F136" s="657">
        <v>0</v>
      </c>
      <c r="G136" s="657">
        <v>0</v>
      </c>
      <c r="H136" s="657">
        <v>0</v>
      </c>
      <c r="I136" s="657">
        <v>100</v>
      </c>
      <c r="J136" s="657">
        <v>100</v>
      </c>
      <c r="K136" s="677">
        <f>H136+B136+E136</f>
        <v>0</v>
      </c>
      <c r="L136" s="659">
        <f>I136+C136+F136</f>
        <v>100</v>
      </c>
      <c r="M136" s="692">
        <f>J136+D136+G136</f>
        <v>100</v>
      </c>
      <c r="N136" s="668"/>
      <c r="O136" s="668"/>
      <c r="P136" s="668"/>
      <c r="Q136" s="668"/>
      <c r="R136" s="668"/>
      <c r="S136" s="668"/>
      <c r="T136" s="668"/>
      <c r="U136" s="668"/>
      <c r="V136" s="668"/>
    </row>
    <row r="137" spans="1:22" ht="24.75" customHeight="1">
      <c r="A137" s="678">
        <v>521</v>
      </c>
      <c r="B137" s="660">
        <f>SUM(B136)</f>
        <v>0</v>
      </c>
      <c r="C137" s="660">
        <f aca="true" t="shared" si="48" ref="C137:M137">SUM(C136)</f>
        <v>0</v>
      </c>
      <c r="D137" s="660">
        <f t="shared" si="48"/>
        <v>0</v>
      </c>
      <c r="E137" s="660">
        <f t="shared" si="48"/>
        <v>0</v>
      </c>
      <c r="F137" s="660">
        <f t="shared" si="48"/>
        <v>0</v>
      </c>
      <c r="G137" s="660">
        <f t="shared" si="48"/>
        <v>0</v>
      </c>
      <c r="H137" s="660">
        <f t="shared" si="48"/>
        <v>0</v>
      </c>
      <c r="I137" s="660">
        <f t="shared" si="48"/>
        <v>100</v>
      </c>
      <c r="J137" s="660">
        <f t="shared" si="48"/>
        <v>100</v>
      </c>
      <c r="K137" s="688">
        <f t="shared" si="48"/>
        <v>0</v>
      </c>
      <c r="L137" s="658">
        <f t="shared" si="48"/>
        <v>100</v>
      </c>
      <c r="M137" s="711">
        <f t="shared" si="48"/>
        <v>100</v>
      </c>
      <c r="N137" s="668"/>
      <c r="O137" s="668"/>
      <c r="P137" s="668"/>
      <c r="Q137" s="668"/>
      <c r="R137" s="668"/>
      <c r="S137" s="668"/>
      <c r="T137" s="668"/>
      <c r="U137" s="668"/>
      <c r="V137" s="668"/>
    </row>
    <row r="138" spans="1:22" ht="24.75" customHeight="1">
      <c r="A138" s="656" t="s">
        <v>385</v>
      </c>
      <c r="B138" s="657">
        <v>0</v>
      </c>
      <c r="C138" s="657">
        <v>0</v>
      </c>
      <c r="D138" s="657">
        <v>0</v>
      </c>
      <c r="E138" s="657">
        <v>0</v>
      </c>
      <c r="F138" s="657">
        <v>0</v>
      </c>
      <c r="G138" s="657">
        <v>0</v>
      </c>
      <c r="H138" s="657">
        <v>0</v>
      </c>
      <c r="I138" s="657">
        <v>749</v>
      </c>
      <c r="J138" s="657">
        <v>471</v>
      </c>
      <c r="K138" s="677">
        <f aca="true" t="shared" si="49" ref="K138:M142">H138+B138+E138</f>
        <v>0</v>
      </c>
      <c r="L138" s="659">
        <f t="shared" si="49"/>
        <v>749</v>
      </c>
      <c r="M138" s="692">
        <f t="shared" si="49"/>
        <v>471</v>
      </c>
      <c r="N138" s="668"/>
      <c r="O138" s="668"/>
      <c r="P138" s="668"/>
      <c r="Q138" s="668"/>
      <c r="R138" s="668"/>
      <c r="S138" s="668"/>
      <c r="T138" s="668"/>
      <c r="U138" s="668"/>
      <c r="V138" s="668"/>
    </row>
    <row r="139" spans="1:22" ht="24.75" customHeight="1">
      <c r="A139" s="656" t="s">
        <v>433</v>
      </c>
      <c r="B139" s="657">
        <v>0</v>
      </c>
      <c r="C139" s="657">
        <v>0</v>
      </c>
      <c r="D139" s="657">
        <v>0</v>
      </c>
      <c r="E139" s="657">
        <v>0</v>
      </c>
      <c r="F139" s="657">
        <v>0</v>
      </c>
      <c r="G139" s="657">
        <v>0</v>
      </c>
      <c r="H139" s="657">
        <v>0</v>
      </c>
      <c r="I139" s="657">
        <v>313.5</v>
      </c>
      <c r="J139" s="657">
        <v>313.5</v>
      </c>
      <c r="K139" s="677">
        <f t="shared" si="49"/>
        <v>0</v>
      </c>
      <c r="L139" s="659">
        <f t="shared" si="49"/>
        <v>313.5</v>
      </c>
      <c r="M139" s="692">
        <f t="shared" si="49"/>
        <v>313.5</v>
      </c>
      <c r="N139" s="668"/>
      <c r="O139" s="668"/>
      <c r="P139" s="668"/>
      <c r="Q139" s="668"/>
      <c r="R139" s="668"/>
      <c r="S139" s="668"/>
      <c r="T139" s="668"/>
      <c r="U139" s="668"/>
      <c r="V139" s="668"/>
    </row>
    <row r="140" spans="1:22" ht="24.75" customHeight="1">
      <c r="A140" s="656" t="s">
        <v>393</v>
      </c>
      <c r="B140" s="657">
        <v>0</v>
      </c>
      <c r="C140" s="657">
        <v>0</v>
      </c>
      <c r="D140" s="657">
        <v>0</v>
      </c>
      <c r="E140" s="657">
        <v>0</v>
      </c>
      <c r="F140" s="657">
        <v>0</v>
      </c>
      <c r="G140" s="657">
        <v>0</v>
      </c>
      <c r="H140" s="657">
        <v>0</v>
      </c>
      <c r="I140" s="657">
        <v>36</v>
      </c>
      <c r="J140" s="657">
        <v>36</v>
      </c>
      <c r="K140" s="677">
        <f t="shared" si="49"/>
        <v>0</v>
      </c>
      <c r="L140" s="659">
        <f t="shared" si="49"/>
        <v>36</v>
      </c>
      <c r="M140" s="692">
        <f t="shared" si="49"/>
        <v>36</v>
      </c>
      <c r="N140" s="668"/>
      <c r="O140" s="668"/>
      <c r="P140" s="668"/>
      <c r="Q140" s="668"/>
      <c r="R140" s="668"/>
      <c r="S140" s="668"/>
      <c r="T140" s="668"/>
      <c r="U140" s="668"/>
      <c r="V140" s="668"/>
    </row>
    <row r="141" spans="1:22" ht="24.75" customHeight="1">
      <c r="A141" s="648" t="s">
        <v>434</v>
      </c>
      <c r="B141" s="657">
        <v>0</v>
      </c>
      <c r="C141" s="657">
        <v>0</v>
      </c>
      <c r="D141" s="657">
        <v>0</v>
      </c>
      <c r="E141" s="657">
        <v>0</v>
      </c>
      <c r="F141" s="657">
        <v>0</v>
      </c>
      <c r="G141" s="657">
        <v>0</v>
      </c>
      <c r="H141" s="657">
        <v>0</v>
      </c>
      <c r="I141" s="657">
        <v>77.5</v>
      </c>
      <c r="J141" s="657">
        <v>0</v>
      </c>
      <c r="K141" s="677">
        <f t="shared" si="49"/>
        <v>0</v>
      </c>
      <c r="L141" s="659">
        <f t="shared" si="49"/>
        <v>77.5</v>
      </c>
      <c r="M141" s="692">
        <f t="shared" si="49"/>
        <v>0</v>
      </c>
      <c r="N141" s="668"/>
      <c r="O141" s="668"/>
      <c r="P141" s="668"/>
      <c r="Q141" s="668"/>
      <c r="R141" s="668"/>
      <c r="S141" s="668"/>
      <c r="T141" s="668"/>
      <c r="U141" s="668"/>
      <c r="V141" s="668"/>
    </row>
    <row r="142" spans="1:22" ht="24.75" customHeight="1">
      <c r="A142" s="648" t="s">
        <v>348</v>
      </c>
      <c r="B142" s="657">
        <v>500</v>
      </c>
      <c r="C142" s="657">
        <v>363</v>
      </c>
      <c r="D142" s="657">
        <v>0</v>
      </c>
      <c r="E142" s="657">
        <v>0</v>
      </c>
      <c r="F142" s="657">
        <v>0</v>
      </c>
      <c r="G142" s="657">
        <v>0</v>
      </c>
      <c r="H142" s="657">
        <v>0</v>
      </c>
      <c r="I142" s="657">
        <v>0</v>
      </c>
      <c r="J142" s="657">
        <v>0</v>
      </c>
      <c r="K142" s="677">
        <f t="shared" si="49"/>
        <v>500</v>
      </c>
      <c r="L142" s="659">
        <f t="shared" si="49"/>
        <v>363</v>
      </c>
      <c r="M142" s="692">
        <f t="shared" si="49"/>
        <v>0</v>
      </c>
      <c r="N142" s="668"/>
      <c r="O142" s="668"/>
      <c r="P142" s="668"/>
      <c r="Q142" s="668"/>
      <c r="R142" s="668"/>
      <c r="S142" s="668"/>
      <c r="T142" s="668"/>
      <c r="U142" s="668"/>
      <c r="V142" s="668"/>
    </row>
    <row r="143" spans="1:22" ht="24.75" customHeight="1">
      <c r="A143" s="678">
        <v>522</v>
      </c>
      <c r="B143" s="660">
        <f>SUM(B138:B142)</f>
        <v>500</v>
      </c>
      <c r="C143" s="660">
        <f aca="true" t="shared" si="50" ref="C143:J143">SUM(C138:C142)</f>
        <v>363</v>
      </c>
      <c r="D143" s="660">
        <f t="shared" si="50"/>
        <v>0</v>
      </c>
      <c r="E143" s="660">
        <f t="shared" si="50"/>
        <v>0</v>
      </c>
      <c r="F143" s="660">
        <f t="shared" si="50"/>
        <v>0</v>
      </c>
      <c r="G143" s="660">
        <f t="shared" si="50"/>
        <v>0</v>
      </c>
      <c r="H143" s="660">
        <f t="shared" si="50"/>
        <v>0</v>
      </c>
      <c r="I143" s="660">
        <f>SUM(I138:I142)</f>
        <v>1176</v>
      </c>
      <c r="J143" s="660">
        <f t="shared" si="50"/>
        <v>820.5</v>
      </c>
      <c r="K143" s="688">
        <f>SUM(K138:K142)</f>
        <v>500</v>
      </c>
      <c r="L143" s="658">
        <f>SUM(L138:L142)</f>
        <v>1539</v>
      </c>
      <c r="M143" s="711">
        <f>SUM(M138:M142)</f>
        <v>820.5</v>
      </c>
      <c r="N143" s="668"/>
      <c r="O143" s="668"/>
      <c r="P143" s="668"/>
      <c r="Q143" s="668"/>
      <c r="R143" s="668"/>
      <c r="S143" s="668"/>
      <c r="T143" s="668"/>
      <c r="U143" s="668"/>
      <c r="V143" s="668"/>
    </row>
    <row r="144" spans="1:22" ht="24.75" customHeight="1">
      <c r="A144" s="656" t="s">
        <v>179</v>
      </c>
      <c r="B144" s="657">
        <v>0</v>
      </c>
      <c r="C144" s="657">
        <v>0</v>
      </c>
      <c r="D144" s="657">
        <v>0</v>
      </c>
      <c r="E144" s="657">
        <v>0</v>
      </c>
      <c r="F144" s="657">
        <v>0</v>
      </c>
      <c r="G144" s="657">
        <v>0</v>
      </c>
      <c r="H144" s="657">
        <v>0</v>
      </c>
      <c r="I144" s="657">
        <v>0</v>
      </c>
      <c r="J144" s="657">
        <v>0</v>
      </c>
      <c r="K144" s="677">
        <f aca="true" t="shared" si="51" ref="K144:M146">H144+B144+E144</f>
        <v>0</v>
      </c>
      <c r="L144" s="659">
        <f t="shared" si="51"/>
        <v>0</v>
      </c>
      <c r="M144" s="692">
        <f t="shared" si="51"/>
        <v>0</v>
      </c>
      <c r="N144" s="668"/>
      <c r="O144" s="668"/>
      <c r="P144" s="668"/>
      <c r="Q144" s="668"/>
      <c r="R144" s="668"/>
      <c r="S144" s="668"/>
      <c r="T144" s="668"/>
      <c r="U144" s="668"/>
      <c r="V144" s="668"/>
    </row>
    <row r="145" spans="1:22" ht="24.75" customHeight="1">
      <c r="A145" s="656" t="s">
        <v>233</v>
      </c>
      <c r="B145" s="657">
        <v>0</v>
      </c>
      <c r="C145" s="657">
        <v>0</v>
      </c>
      <c r="D145" s="657">
        <v>0</v>
      </c>
      <c r="E145" s="657">
        <v>0</v>
      </c>
      <c r="F145" s="657">
        <v>0</v>
      </c>
      <c r="G145" s="657">
        <v>0</v>
      </c>
      <c r="H145" s="657">
        <v>0</v>
      </c>
      <c r="I145" s="657">
        <v>0</v>
      </c>
      <c r="J145" s="657">
        <v>0</v>
      </c>
      <c r="K145" s="677">
        <f t="shared" si="51"/>
        <v>0</v>
      </c>
      <c r="L145" s="659">
        <f t="shared" si="51"/>
        <v>0</v>
      </c>
      <c r="M145" s="692">
        <f t="shared" si="51"/>
        <v>0</v>
      </c>
      <c r="N145" s="668"/>
      <c r="O145" s="668"/>
      <c r="P145" s="668"/>
      <c r="Q145" s="668"/>
      <c r="R145" s="668"/>
      <c r="S145" s="668"/>
      <c r="T145" s="668"/>
      <c r="U145" s="668"/>
      <c r="V145" s="668"/>
    </row>
    <row r="146" spans="1:22" ht="24.75" customHeight="1">
      <c r="A146" s="656" t="s">
        <v>222</v>
      </c>
      <c r="B146" s="657">
        <v>0</v>
      </c>
      <c r="C146" s="657">
        <v>0</v>
      </c>
      <c r="D146" s="657">
        <v>0</v>
      </c>
      <c r="E146" s="657">
        <v>0</v>
      </c>
      <c r="F146" s="657">
        <v>0</v>
      </c>
      <c r="G146" s="657">
        <v>0</v>
      </c>
      <c r="H146" s="657">
        <v>0</v>
      </c>
      <c r="I146" s="657">
        <v>0</v>
      </c>
      <c r="J146" s="657">
        <v>0</v>
      </c>
      <c r="K146" s="677">
        <f t="shared" si="51"/>
        <v>0</v>
      </c>
      <c r="L146" s="659">
        <f t="shared" si="51"/>
        <v>0</v>
      </c>
      <c r="M146" s="692">
        <f t="shared" si="51"/>
        <v>0</v>
      </c>
      <c r="N146" s="668"/>
      <c r="O146" s="668"/>
      <c r="P146" s="668"/>
      <c r="Q146" s="668"/>
      <c r="R146" s="668"/>
      <c r="S146" s="668"/>
      <c r="T146" s="668"/>
      <c r="U146" s="668"/>
      <c r="V146" s="668"/>
    </row>
    <row r="147" spans="1:22" ht="24.75" customHeight="1">
      <c r="A147" s="678">
        <v>533</v>
      </c>
      <c r="B147" s="660">
        <f>SUM(B144:B146)</f>
        <v>0</v>
      </c>
      <c r="C147" s="660">
        <f aca="true" t="shared" si="52" ref="C147:J147">SUM(C144:C146)</f>
        <v>0</v>
      </c>
      <c r="D147" s="660">
        <f t="shared" si="52"/>
        <v>0</v>
      </c>
      <c r="E147" s="660">
        <f t="shared" si="52"/>
        <v>0</v>
      </c>
      <c r="F147" s="660">
        <f t="shared" si="52"/>
        <v>0</v>
      </c>
      <c r="G147" s="660">
        <f t="shared" si="52"/>
        <v>0</v>
      </c>
      <c r="H147" s="660">
        <f t="shared" si="52"/>
        <v>0</v>
      </c>
      <c r="I147" s="660">
        <f t="shared" si="52"/>
        <v>0</v>
      </c>
      <c r="J147" s="660">
        <f t="shared" si="52"/>
        <v>0</v>
      </c>
      <c r="K147" s="688">
        <f>SUM(K144:K146)</f>
        <v>0</v>
      </c>
      <c r="L147" s="658">
        <f>SUM(L144:L146)</f>
        <v>0</v>
      </c>
      <c r="M147" s="711">
        <f>SUM(M144:M146)</f>
        <v>0</v>
      </c>
      <c r="N147" s="668"/>
      <c r="O147" s="668"/>
      <c r="P147" s="668"/>
      <c r="Q147" s="668"/>
      <c r="R147" s="668"/>
      <c r="S147" s="668"/>
      <c r="T147" s="668"/>
      <c r="U147" s="668"/>
      <c r="V147" s="668"/>
    </row>
    <row r="148" spans="1:22" ht="24.75" customHeight="1">
      <c r="A148" s="648" t="s">
        <v>150</v>
      </c>
      <c r="B148" s="657">
        <v>0</v>
      </c>
      <c r="C148" s="657">
        <v>0</v>
      </c>
      <c r="D148" s="657">
        <v>0</v>
      </c>
      <c r="E148" s="657">
        <v>0</v>
      </c>
      <c r="F148" s="657">
        <v>0</v>
      </c>
      <c r="G148" s="657">
        <v>0</v>
      </c>
      <c r="H148" s="657">
        <v>0</v>
      </c>
      <c r="I148" s="657">
        <v>0</v>
      </c>
      <c r="J148" s="657">
        <v>0</v>
      </c>
      <c r="K148" s="677">
        <f>H148+B148+E148</f>
        <v>0</v>
      </c>
      <c r="L148" s="659">
        <f>I148+C148+F148</f>
        <v>0</v>
      </c>
      <c r="M148" s="692">
        <f>J148+D148+G148</f>
        <v>0</v>
      </c>
      <c r="N148" s="668"/>
      <c r="O148" s="668"/>
      <c r="P148" s="668"/>
      <c r="Q148" s="668"/>
      <c r="R148" s="668"/>
      <c r="S148" s="668"/>
      <c r="T148" s="668"/>
      <c r="U148" s="668"/>
      <c r="V148" s="668"/>
    </row>
    <row r="149" spans="1:22" ht="24.75" customHeight="1">
      <c r="A149" s="678">
        <v>541</v>
      </c>
      <c r="B149" s="660">
        <f>SUM(B148)</f>
        <v>0</v>
      </c>
      <c r="C149" s="660">
        <f aca="true" t="shared" si="53" ref="C149:J149">SUM(C148)</f>
        <v>0</v>
      </c>
      <c r="D149" s="660">
        <f t="shared" si="53"/>
        <v>0</v>
      </c>
      <c r="E149" s="660">
        <f t="shared" si="53"/>
        <v>0</v>
      </c>
      <c r="F149" s="660">
        <f t="shared" si="53"/>
        <v>0</v>
      </c>
      <c r="G149" s="660">
        <f t="shared" si="53"/>
        <v>0</v>
      </c>
      <c r="H149" s="660">
        <f t="shared" si="53"/>
        <v>0</v>
      </c>
      <c r="I149" s="660">
        <f t="shared" si="53"/>
        <v>0</v>
      </c>
      <c r="J149" s="660">
        <f t="shared" si="53"/>
        <v>0</v>
      </c>
      <c r="K149" s="688">
        <f>SUM(K148)</f>
        <v>0</v>
      </c>
      <c r="L149" s="658">
        <f>SUM(L148)</f>
        <v>0</v>
      </c>
      <c r="M149" s="711">
        <f>SUM(M148)</f>
        <v>0</v>
      </c>
      <c r="N149" s="668"/>
      <c r="O149" s="668"/>
      <c r="P149" s="668"/>
      <c r="Q149" s="668"/>
      <c r="R149" s="668"/>
      <c r="S149" s="668"/>
      <c r="T149" s="668"/>
      <c r="U149" s="668"/>
      <c r="V149" s="668"/>
    </row>
    <row r="150" spans="1:22" ht="24.75" customHeight="1">
      <c r="A150" s="695" t="s">
        <v>410</v>
      </c>
      <c r="B150" s="657">
        <v>0</v>
      </c>
      <c r="C150" s="657">
        <v>0</v>
      </c>
      <c r="D150" s="657">
        <v>0</v>
      </c>
      <c r="E150" s="657">
        <v>0</v>
      </c>
      <c r="F150" s="657">
        <v>0</v>
      </c>
      <c r="G150" s="657">
        <v>0</v>
      </c>
      <c r="H150" s="657">
        <v>0</v>
      </c>
      <c r="I150" s="657">
        <v>300</v>
      </c>
      <c r="J150" s="657">
        <v>290.3</v>
      </c>
      <c r="K150" s="677">
        <f>H150+B150+E150</f>
        <v>0</v>
      </c>
      <c r="L150" s="659">
        <f>I150+C150+F150</f>
        <v>300</v>
      </c>
      <c r="M150" s="692">
        <f>J150+D150+G150</f>
        <v>290.3</v>
      </c>
      <c r="N150" s="668"/>
      <c r="O150" s="668"/>
      <c r="P150" s="668"/>
      <c r="Q150" s="668"/>
      <c r="R150" s="668"/>
      <c r="S150" s="668"/>
      <c r="T150" s="668"/>
      <c r="U150" s="668"/>
      <c r="V150" s="668"/>
    </row>
    <row r="151" spans="1:22" ht="24.75" customHeight="1">
      <c r="A151" s="696">
        <v>612</v>
      </c>
      <c r="B151" s="660">
        <f>SUM(B150)</f>
        <v>0</v>
      </c>
      <c r="C151" s="660">
        <f>SUM(C150)</f>
        <v>0</v>
      </c>
      <c r="D151" s="660">
        <f aca="true" t="shared" si="54" ref="D151:J151">SUM(D150)</f>
        <v>0</v>
      </c>
      <c r="E151" s="660">
        <f t="shared" si="54"/>
        <v>0</v>
      </c>
      <c r="F151" s="660">
        <f t="shared" si="54"/>
        <v>0</v>
      </c>
      <c r="G151" s="660">
        <f t="shared" si="54"/>
        <v>0</v>
      </c>
      <c r="H151" s="660">
        <f t="shared" si="54"/>
        <v>0</v>
      </c>
      <c r="I151" s="660">
        <f t="shared" si="54"/>
        <v>300</v>
      </c>
      <c r="J151" s="660">
        <f t="shared" si="54"/>
        <v>290.3</v>
      </c>
      <c r="K151" s="688">
        <f>SUM(K150)</f>
        <v>0</v>
      </c>
      <c r="L151" s="658">
        <f>SUM(L150)</f>
        <v>300</v>
      </c>
      <c r="M151" s="711">
        <f>SUM(M150)</f>
        <v>290.3</v>
      </c>
      <c r="N151" s="668"/>
      <c r="O151" s="668"/>
      <c r="P151" s="668"/>
      <c r="Q151" s="668"/>
      <c r="R151" s="668"/>
      <c r="S151" s="668"/>
      <c r="T151" s="668"/>
      <c r="U151" s="668"/>
      <c r="V151" s="668"/>
    </row>
    <row r="152" spans="1:22" ht="24.75" customHeight="1">
      <c r="A152" s="661" t="s">
        <v>387</v>
      </c>
      <c r="B152" s="659">
        <v>0</v>
      </c>
      <c r="C152" s="659">
        <v>0</v>
      </c>
      <c r="D152" s="659">
        <v>0</v>
      </c>
      <c r="E152" s="659">
        <v>0</v>
      </c>
      <c r="F152" s="659">
        <v>0</v>
      </c>
      <c r="G152" s="659">
        <v>0</v>
      </c>
      <c r="H152" s="659">
        <v>0</v>
      </c>
      <c r="I152" s="659">
        <v>0</v>
      </c>
      <c r="J152" s="659">
        <v>0</v>
      </c>
      <c r="K152" s="677">
        <f>H152+B152+E152</f>
        <v>0</v>
      </c>
      <c r="L152" s="659">
        <f aca="true" t="shared" si="55" ref="K152:M153">I152+C152+F152</f>
        <v>0</v>
      </c>
      <c r="M152" s="692">
        <f t="shared" si="55"/>
        <v>0</v>
      </c>
      <c r="N152" s="668"/>
      <c r="O152" s="668"/>
      <c r="P152" s="668"/>
      <c r="Q152" s="668"/>
      <c r="R152" s="668"/>
      <c r="S152" s="668"/>
      <c r="T152" s="668"/>
      <c r="U152" s="668"/>
      <c r="V152" s="668"/>
    </row>
    <row r="153" spans="1:22" ht="24.75" customHeight="1">
      <c r="A153" s="661" t="s">
        <v>388</v>
      </c>
      <c r="B153" s="659">
        <v>0</v>
      </c>
      <c r="C153" s="659">
        <v>0</v>
      </c>
      <c r="D153" s="659">
        <v>0</v>
      </c>
      <c r="E153" s="659">
        <v>0</v>
      </c>
      <c r="F153" s="659">
        <v>0</v>
      </c>
      <c r="G153" s="659">
        <v>0</v>
      </c>
      <c r="H153" s="659">
        <v>0</v>
      </c>
      <c r="I153" s="659">
        <v>0</v>
      </c>
      <c r="J153" s="659">
        <v>0</v>
      </c>
      <c r="K153" s="677">
        <f t="shared" si="55"/>
        <v>0</v>
      </c>
      <c r="L153" s="659">
        <f t="shared" si="55"/>
        <v>0</v>
      </c>
      <c r="M153" s="692">
        <f t="shared" si="55"/>
        <v>0</v>
      </c>
      <c r="N153" s="668"/>
      <c r="O153" s="668"/>
      <c r="P153" s="668"/>
      <c r="Q153" s="668"/>
      <c r="R153" s="668"/>
      <c r="S153" s="668"/>
      <c r="T153" s="668"/>
      <c r="U153" s="668"/>
      <c r="V153" s="668"/>
    </row>
    <row r="154" spans="1:22" ht="24.75" customHeight="1" thickBot="1">
      <c r="A154" s="662">
        <v>635</v>
      </c>
      <c r="B154" s="663">
        <f>SUM(B152:B153)</f>
        <v>0</v>
      </c>
      <c r="C154" s="663">
        <f aca="true" t="shared" si="56" ref="C154:J154">SUM(C152:C153)</f>
        <v>0</v>
      </c>
      <c r="D154" s="663">
        <f t="shared" si="56"/>
        <v>0</v>
      </c>
      <c r="E154" s="663">
        <f t="shared" si="56"/>
        <v>0</v>
      </c>
      <c r="F154" s="663">
        <f t="shared" si="56"/>
        <v>0</v>
      </c>
      <c r="G154" s="663">
        <f t="shared" si="56"/>
        <v>0</v>
      </c>
      <c r="H154" s="663">
        <f t="shared" si="56"/>
        <v>0</v>
      </c>
      <c r="I154" s="663">
        <f t="shared" si="56"/>
        <v>0</v>
      </c>
      <c r="J154" s="663">
        <f t="shared" si="56"/>
        <v>0</v>
      </c>
      <c r="K154" s="698">
        <f>SUM(K152:K153)</f>
        <v>0</v>
      </c>
      <c r="L154" s="699">
        <f>SUM(L152:L153)</f>
        <v>0</v>
      </c>
      <c r="M154" s="700">
        <f>SUM(M152:M153)</f>
        <v>0</v>
      </c>
      <c r="N154" s="668"/>
      <c r="O154" s="668"/>
      <c r="P154" s="668"/>
      <c r="Q154" s="668"/>
      <c r="R154" s="668"/>
      <c r="S154" s="668"/>
      <c r="T154" s="668"/>
      <c r="U154" s="668"/>
      <c r="V154" s="668"/>
    </row>
    <row r="155" spans="1:22" ht="26.25" customHeight="1">
      <c r="A155" s="664" t="s">
        <v>407</v>
      </c>
      <c r="B155" s="665">
        <f>SUM(B122+B129+B133+B135+B137+B143+B147+B149+B154+B151)</f>
        <v>500</v>
      </c>
      <c r="C155" s="665">
        <f aca="true" t="shared" si="57" ref="C155:J155">SUM(C122+C129+C133+C135+C137+C143+C147+C149+C154+C151)</f>
        <v>363</v>
      </c>
      <c r="D155" s="665">
        <f t="shared" si="57"/>
        <v>0</v>
      </c>
      <c r="E155" s="665">
        <f t="shared" si="57"/>
        <v>0</v>
      </c>
      <c r="F155" s="665">
        <f t="shared" si="57"/>
        <v>0</v>
      </c>
      <c r="G155" s="665">
        <f t="shared" si="57"/>
        <v>0</v>
      </c>
      <c r="H155" s="665">
        <f t="shared" si="57"/>
        <v>0</v>
      </c>
      <c r="I155" s="665">
        <f t="shared" si="57"/>
        <v>2840</v>
      </c>
      <c r="J155" s="665">
        <f t="shared" si="57"/>
        <v>2397.4</v>
      </c>
      <c r="K155" s="712">
        <f>SUM(K122+K129+K133+K135+K137+K143+K147+K149+K154+K124+K151)</f>
        <v>500</v>
      </c>
      <c r="L155" s="665">
        <f>SUM(L122+L129+L133+L135+L137+L143+L147+L149+L154+L124+L151)</f>
        <v>3203</v>
      </c>
      <c r="M155" s="665">
        <f>SUM(M122+M129+M133+M135+M137+M143+M147+M149+M154+M124+M151)</f>
        <v>2397.4</v>
      </c>
      <c r="N155" s="668"/>
      <c r="O155" s="668"/>
      <c r="P155" s="668"/>
      <c r="Q155" s="668"/>
      <c r="R155" s="668"/>
      <c r="S155" s="668"/>
      <c r="T155" s="668"/>
      <c r="U155" s="668"/>
      <c r="V155" s="668"/>
    </row>
    <row r="156" spans="1:22" ht="15.75">
      <c r="A156" s="568" t="s">
        <v>408</v>
      </c>
      <c r="B156" s="569"/>
      <c r="C156" s="569"/>
      <c r="D156" s="569"/>
      <c r="E156" s="569"/>
      <c r="F156" s="569"/>
      <c r="G156" s="569"/>
      <c r="H156" s="569"/>
      <c r="I156" s="569"/>
      <c r="J156" s="569"/>
      <c r="K156" s="570">
        <f>K155+N114</f>
        <v>3470</v>
      </c>
      <c r="L156" s="571">
        <f>L155+O114</f>
        <v>101958.1</v>
      </c>
      <c r="M156" s="571">
        <f>M155+P114</f>
        <v>84591.9</v>
      </c>
      <c r="N156" s="1"/>
      <c r="O156" s="1"/>
      <c r="P156" s="1"/>
      <c r="Q156" s="1"/>
      <c r="R156" s="1"/>
      <c r="S156" s="1"/>
      <c r="T156" s="1"/>
      <c r="U156" s="1"/>
      <c r="V156" s="1"/>
    </row>
  </sheetData>
  <sheetProtection/>
  <mergeCells count="68">
    <mergeCell ref="U2:V2"/>
    <mergeCell ref="K116:M117"/>
    <mergeCell ref="B117:D117"/>
    <mergeCell ref="E117:G117"/>
    <mergeCell ref="H117:J117"/>
    <mergeCell ref="K75:M75"/>
    <mergeCell ref="N75:P76"/>
    <mergeCell ref="B76:D76"/>
    <mergeCell ref="E76:G76"/>
    <mergeCell ref="H76:J76"/>
    <mergeCell ref="K76:M76"/>
    <mergeCell ref="A75:A77"/>
    <mergeCell ref="B75:D75"/>
    <mergeCell ref="E75:G75"/>
    <mergeCell ref="H75:J75"/>
    <mergeCell ref="A116:A118"/>
    <mergeCell ref="B116:D116"/>
    <mergeCell ref="E116:G116"/>
    <mergeCell ref="H116:J116"/>
    <mergeCell ref="Q40:S40"/>
    <mergeCell ref="B74:H74"/>
    <mergeCell ref="I74:J74"/>
    <mergeCell ref="L74:M74"/>
    <mergeCell ref="O74:P74"/>
    <mergeCell ref="K40:M40"/>
    <mergeCell ref="N40:P40"/>
    <mergeCell ref="N38:P38"/>
    <mergeCell ref="Q38:S38"/>
    <mergeCell ref="B39:D39"/>
    <mergeCell ref="E39:G39"/>
    <mergeCell ref="H39:J39"/>
    <mergeCell ref="K39:M39"/>
    <mergeCell ref="N39:P39"/>
    <mergeCell ref="Q39:S39"/>
    <mergeCell ref="A38:A41"/>
    <mergeCell ref="B38:G38"/>
    <mergeCell ref="H38:J38"/>
    <mergeCell ref="K38:M38"/>
    <mergeCell ref="B40:D40"/>
    <mergeCell ref="E40:G40"/>
    <mergeCell ref="H40:J40"/>
    <mergeCell ref="N5:P5"/>
    <mergeCell ref="Q4:S4"/>
    <mergeCell ref="K3:P3"/>
    <mergeCell ref="Q3:V3"/>
    <mergeCell ref="T5:V5"/>
    <mergeCell ref="B4:D4"/>
    <mergeCell ref="E5:G5"/>
    <mergeCell ref="E4:G4"/>
    <mergeCell ref="B5:D5"/>
    <mergeCell ref="A1:M1"/>
    <mergeCell ref="L2:M2"/>
    <mergeCell ref="U1:V1"/>
    <mergeCell ref="B3:J3"/>
    <mergeCell ref="A3:A6"/>
    <mergeCell ref="K4:M4"/>
    <mergeCell ref="K5:M5"/>
    <mergeCell ref="N4:P4"/>
    <mergeCell ref="U37:V37"/>
    <mergeCell ref="U74:V74"/>
    <mergeCell ref="O115:P115"/>
    <mergeCell ref="H4:J4"/>
    <mergeCell ref="H5:J5"/>
    <mergeCell ref="B37:H37"/>
    <mergeCell ref="I37:J37"/>
    <mergeCell ref="L37:M37"/>
    <mergeCell ref="Q5:S5"/>
    <mergeCell ref="T4:V4"/>
  </mergeCells>
  <printOptions horizontalCentered="1"/>
  <pageMargins left="0.3937007874015748" right="0.4724409448818898" top="0.5511811023622047" bottom="0.15748031496062992" header="0.15748031496062992" footer="0.15748031496062992"/>
  <pageSetup horizontalDpi="300" verticalDpi="300" orientation="landscape" scale="46" r:id="rId1"/>
  <headerFooter alignWithMargins="0">
    <oddFooter>&amp;L&amp;"Times New Roman,Obyčejné"&amp;12Rozbor za r. 2007</oddFooter>
  </headerFooter>
  <rowBreaks count="3" manualBreakCount="3">
    <brk id="36" max="21" man="1"/>
    <brk id="73" max="21" man="1"/>
    <brk id="114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="75" zoomScaleNormal="80" zoomScaleSheetLayoutView="75" zoomScalePageLayoutView="0" workbookViewId="0" topLeftCell="A13">
      <selection activeCell="Q2" sqref="Q2:S3"/>
    </sheetView>
  </sheetViews>
  <sheetFormatPr defaultColWidth="9.00390625" defaultRowHeight="12.75"/>
  <cols>
    <col min="1" max="1" width="30.875" style="328" customWidth="1"/>
    <col min="2" max="16" width="10.75390625" style="328" customWidth="1"/>
    <col min="17" max="17" width="9.125" style="328" customWidth="1"/>
    <col min="18" max="18" width="9.25390625" style="328" bestFit="1" customWidth="1"/>
    <col min="19" max="16384" width="9.125" style="328" customWidth="1"/>
  </cols>
  <sheetData>
    <row r="1" spans="1:19" ht="42" customHeight="1">
      <c r="A1" s="1027" t="s">
        <v>310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5" t="s">
        <v>270</v>
      </c>
      <c r="S1" s="1026"/>
    </row>
    <row r="2" spans="1:19" ht="14.25" customHeight="1">
      <c r="A2" s="1030" t="s">
        <v>159</v>
      </c>
      <c r="B2" s="1033" t="s">
        <v>146</v>
      </c>
      <c r="C2" s="1034"/>
      <c r="D2" s="1035"/>
      <c r="E2" s="1024" t="s">
        <v>38</v>
      </c>
      <c r="F2" s="1019"/>
      <c r="G2" s="1020"/>
      <c r="H2" s="1018" t="s">
        <v>39</v>
      </c>
      <c r="I2" s="1019"/>
      <c r="J2" s="1020"/>
      <c r="K2" s="1021" t="s">
        <v>411</v>
      </c>
      <c r="L2" s="1022"/>
      <c r="M2" s="1023"/>
      <c r="N2" s="1024" t="s">
        <v>40</v>
      </c>
      <c r="O2" s="1019"/>
      <c r="P2" s="1019"/>
      <c r="Q2" s="1012" t="s">
        <v>18</v>
      </c>
      <c r="R2" s="1013"/>
      <c r="S2" s="1014"/>
    </row>
    <row r="3" spans="1:19" ht="22.5" customHeight="1">
      <c r="A3" s="1031"/>
      <c r="B3" s="1036" t="s">
        <v>161</v>
      </c>
      <c r="C3" s="1037"/>
      <c r="D3" s="1038"/>
      <c r="E3" s="1039" t="s">
        <v>41</v>
      </c>
      <c r="F3" s="1019"/>
      <c r="G3" s="1020"/>
      <c r="H3" s="1039" t="s">
        <v>65</v>
      </c>
      <c r="I3" s="1022"/>
      <c r="J3" s="1023"/>
      <c r="K3" s="573"/>
      <c r="L3" s="572" t="s">
        <v>412</v>
      </c>
      <c r="M3" s="573"/>
      <c r="N3" s="1029" t="s">
        <v>66</v>
      </c>
      <c r="O3" s="1019"/>
      <c r="P3" s="1019"/>
      <c r="Q3" s="1015"/>
      <c r="R3" s="1016"/>
      <c r="S3" s="1017"/>
    </row>
    <row r="4" spans="1:19" ht="22.5" customHeight="1">
      <c r="A4" s="1032"/>
      <c r="B4" s="330" t="s">
        <v>5</v>
      </c>
      <c r="C4" s="331" t="s">
        <v>6</v>
      </c>
      <c r="D4" s="330" t="s">
        <v>0</v>
      </c>
      <c r="E4" s="332" t="s">
        <v>5</v>
      </c>
      <c r="F4" s="332" t="s">
        <v>6</v>
      </c>
      <c r="G4" s="335" t="s">
        <v>0</v>
      </c>
      <c r="H4" s="333" t="s">
        <v>5</v>
      </c>
      <c r="I4" s="332" t="s">
        <v>6</v>
      </c>
      <c r="J4" s="332" t="s">
        <v>0</v>
      </c>
      <c r="K4" s="335" t="s">
        <v>5</v>
      </c>
      <c r="L4" s="332" t="s">
        <v>6</v>
      </c>
      <c r="M4" s="332" t="s">
        <v>0</v>
      </c>
      <c r="N4" s="332" t="s">
        <v>5</v>
      </c>
      <c r="O4" s="332" t="s">
        <v>6</v>
      </c>
      <c r="P4" s="329" t="s">
        <v>0</v>
      </c>
      <c r="Q4" s="334" t="s">
        <v>5</v>
      </c>
      <c r="R4" s="332" t="s">
        <v>6</v>
      </c>
      <c r="S4" s="335" t="s">
        <v>0</v>
      </c>
    </row>
    <row r="5" spans="1:19" ht="22.5" customHeight="1">
      <c r="A5" s="336" t="s">
        <v>187</v>
      </c>
      <c r="B5" s="337">
        <v>0</v>
      </c>
      <c r="C5" s="337">
        <v>0</v>
      </c>
      <c r="D5" s="337">
        <v>0</v>
      </c>
      <c r="E5" s="338">
        <v>0</v>
      </c>
      <c r="F5" s="338">
        <v>0</v>
      </c>
      <c r="G5" s="374">
        <v>0</v>
      </c>
      <c r="H5" s="339">
        <v>0</v>
      </c>
      <c r="I5" s="340">
        <v>0</v>
      </c>
      <c r="J5" s="340">
        <v>0</v>
      </c>
      <c r="K5" s="340">
        <v>0</v>
      </c>
      <c r="L5" s="340">
        <v>0</v>
      </c>
      <c r="M5" s="340">
        <v>0</v>
      </c>
      <c r="N5" s="340">
        <v>0</v>
      </c>
      <c r="O5" s="340">
        <v>0</v>
      </c>
      <c r="P5" s="341">
        <v>0</v>
      </c>
      <c r="Q5" s="574">
        <f>SUM(B5,E5,H5,N5,K5)</f>
        <v>0</v>
      </c>
      <c r="R5" s="575">
        <f>SUM(C5,F5,I5,O5,L5)</f>
        <v>0</v>
      </c>
      <c r="S5" s="343">
        <f>SUM(D5,G5,J5,P5,M5)</f>
        <v>0</v>
      </c>
    </row>
    <row r="6" spans="1:19" ht="22.5" customHeight="1">
      <c r="A6" s="344">
        <v>501</v>
      </c>
      <c r="B6" s="345">
        <f aca="true" t="shared" si="0" ref="B6:N6">SUM(B5)</f>
        <v>0</v>
      </c>
      <c r="C6" s="345">
        <f t="shared" si="0"/>
        <v>0</v>
      </c>
      <c r="D6" s="345">
        <f t="shared" si="0"/>
        <v>0</v>
      </c>
      <c r="E6" s="346">
        <f t="shared" si="0"/>
        <v>0</v>
      </c>
      <c r="F6" s="346">
        <f t="shared" si="0"/>
        <v>0</v>
      </c>
      <c r="G6" s="412">
        <f>SUM(G5)</f>
        <v>0</v>
      </c>
      <c r="H6" s="347">
        <f t="shared" si="0"/>
        <v>0</v>
      </c>
      <c r="I6" s="348">
        <f t="shared" si="0"/>
        <v>0</v>
      </c>
      <c r="J6" s="348">
        <f t="shared" si="0"/>
        <v>0</v>
      </c>
      <c r="K6" s="348">
        <f>SUM(K5)</f>
        <v>0</v>
      </c>
      <c r="L6" s="348">
        <f>SUM(L5)</f>
        <v>0</v>
      </c>
      <c r="M6" s="348">
        <f>SUM(M5)</f>
        <v>0</v>
      </c>
      <c r="N6" s="348">
        <f t="shared" si="0"/>
        <v>0</v>
      </c>
      <c r="O6" s="348">
        <f>SUM(O5)</f>
        <v>0</v>
      </c>
      <c r="P6" s="349">
        <f>SUM(P5)</f>
        <v>0</v>
      </c>
      <c r="Q6" s="350">
        <f>SUM(Q5)</f>
        <v>0</v>
      </c>
      <c r="R6" s="351">
        <f>SUM(R5)</f>
        <v>0</v>
      </c>
      <c r="S6" s="351">
        <f>SUM(S5)</f>
        <v>0</v>
      </c>
    </row>
    <row r="7" spans="1:19" ht="22.5" customHeight="1">
      <c r="A7" s="352" t="s">
        <v>186</v>
      </c>
      <c r="B7" s="353">
        <v>0</v>
      </c>
      <c r="C7" s="353">
        <v>0</v>
      </c>
      <c r="D7" s="353">
        <v>0</v>
      </c>
      <c r="E7" s="353">
        <v>0</v>
      </c>
      <c r="F7" s="353">
        <v>0</v>
      </c>
      <c r="G7" s="353">
        <v>0</v>
      </c>
      <c r="H7" s="354">
        <v>0</v>
      </c>
      <c r="I7" s="355">
        <v>0</v>
      </c>
      <c r="J7" s="355">
        <v>0</v>
      </c>
      <c r="K7" s="355">
        <v>0</v>
      </c>
      <c r="L7" s="355">
        <v>0</v>
      </c>
      <c r="M7" s="355">
        <v>0</v>
      </c>
      <c r="N7" s="355">
        <v>0</v>
      </c>
      <c r="O7" s="355">
        <v>0</v>
      </c>
      <c r="P7" s="341">
        <v>0</v>
      </c>
      <c r="Q7" s="342">
        <f>SUM(B7,E7,H7,N7)</f>
        <v>0</v>
      </c>
      <c r="R7" s="343">
        <f>SUM(C7,F7,I7,O7)</f>
        <v>0</v>
      </c>
      <c r="S7" s="343">
        <f>SUM(D7,G7,J7,P7,)</f>
        <v>0</v>
      </c>
    </row>
    <row r="8" spans="1:19" ht="22.5" customHeight="1">
      <c r="A8" s="356">
        <v>503</v>
      </c>
      <c r="B8" s="357">
        <f aca="true" t="shared" si="1" ref="B8:P8">SUM(B7)</f>
        <v>0</v>
      </c>
      <c r="C8" s="357">
        <f t="shared" si="1"/>
        <v>0</v>
      </c>
      <c r="D8" s="357">
        <f t="shared" si="1"/>
        <v>0</v>
      </c>
      <c r="E8" s="357">
        <f t="shared" si="1"/>
        <v>0</v>
      </c>
      <c r="F8" s="357">
        <f>SUM(F7)</f>
        <v>0</v>
      </c>
      <c r="G8" s="357">
        <f>SUM(G7)</f>
        <v>0</v>
      </c>
      <c r="H8" s="358">
        <f t="shared" si="1"/>
        <v>0</v>
      </c>
      <c r="I8" s="359">
        <f t="shared" si="1"/>
        <v>0</v>
      </c>
      <c r="J8" s="359">
        <f t="shared" si="1"/>
        <v>0</v>
      </c>
      <c r="K8" s="359">
        <f t="shared" si="1"/>
        <v>0</v>
      </c>
      <c r="L8" s="359">
        <f t="shared" si="1"/>
        <v>0</v>
      </c>
      <c r="M8" s="359">
        <f t="shared" si="1"/>
        <v>0</v>
      </c>
      <c r="N8" s="359">
        <f t="shared" si="1"/>
        <v>0</v>
      </c>
      <c r="O8" s="359">
        <f t="shared" si="1"/>
        <v>0</v>
      </c>
      <c r="P8" s="349">
        <f t="shared" si="1"/>
        <v>0</v>
      </c>
      <c r="Q8" s="350">
        <f>SUM(Q7)</f>
        <v>0</v>
      </c>
      <c r="R8" s="351">
        <f>SUM(R7)</f>
        <v>0</v>
      </c>
      <c r="S8" s="351">
        <f>SUM(S7)</f>
        <v>0</v>
      </c>
    </row>
    <row r="9" spans="1:19" ht="22.5" customHeight="1">
      <c r="A9" s="352" t="s">
        <v>185</v>
      </c>
      <c r="B9" s="353">
        <v>0</v>
      </c>
      <c r="C9" s="353">
        <v>0</v>
      </c>
      <c r="D9" s="353">
        <v>0</v>
      </c>
      <c r="E9" s="353">
        <v>0</v>
      </c>
      <c r="F9" s="353">
        <v>0</v>
      </c>
      <c r="G9" s="353">
        <v>0</v>
      </c>
      <c r="H9" s="370">
        <v>0</v>
      </c>
      <c r="I9" s="370">
        <v>0</v>
      </c>
      <c r="J9" s="370">
        <v>0</v>
      </c>
      <c r="K9" s="353">
        <v>0</v>
      </c>
      <c r="L9" s="353">
        <v>0</v>
      </c>
      <c r="M9" s="353">
        <v>0</v>
      </c>
      <c r="N9" s="355">
        <v>0</v>
      </c>
      <c r="O9" s="355">
        <v>0</v>
      </c>
      <c r="P9" s="341">
        <v>0</v>
      </c>
      <c r="Q9" s="342">
        <f>SUM(B9,E9,H9,N9)</f>
        <v>0</v>
      </c>
      <c r="R9" s="343">
        <f aca="true" t="shared" si="2" ref="Q9:R14">SUM(C9,F9,I9,O9)</f>
        <v>0</v>
      </c>
      <c r="S9" s="343">
        <f aca="true" t="shared" si="3" ref="S9:S14">SUM(D9,G9,J9,P9,)</f>
        <v>0</v>
      </c>
    </row>
    <row r="10" spans="1:19" ht="22.5" customHeight="1">
      <c r="A10" s="352" t="s">
        <v>417</v>
      </c>
      <c r="B10" s="353">
        <v>0</v>
      </c>
      <c r="C10" s="353">
        <v>0</v>
      </c>
      <c r="D10" s="353">
        <v>0</v>
      </c>
      <c r="E10" s="353">
        <v>0</v>
      </c>
      <c r="F10" s="353">
        <v>0</v>
      </c>
      <c r="G10" s="353">
        <v>0</v>
      </c>
      <c r="H10" s="370">
        <v>0</v>
      </c>
      <c r="I10" s="370">
        <v>94</v>
      </c>
      <c r="J10" s="370">
        <v>94</v>
      </c>
      <c r="K10" s="353">
        <v>0</v>
      </c>
      <c r="L10" s="353">
        <v>0</v>
      </c>
      <c r="M10" s="353">
        <v>0</v>
      </c>
      <c r="N10" s="355">
        <v>0</v>
      </c>
      <c r="O10" s="355">
        <v>0</v>
      </c>
      <c r="P10" s="341">
        <v>0</v>
      </c>
      <c r="Q10" s="342">
        <f>SUM(B10,E10,H10,N10)</f>
        <v>0</v>
      </c>
      <c r="R10" s="343">
        <f>SUM(C10,F10,I10,O10)</f>
        <v>94</v>
      </c>
      <c r="S10" s="343">
        <f t="shared" si="3"/>
        <v>94</v>
      </c>
    </row>
    <row r="11" spans="1:19" ht="22.5" customHeight="1">
      <c r="A11" s="352" t="s">
        <v>418</v>
      </c>
      <c r="B11" s="353">
        <v>0</v>
      </c>
      <c r="C11" s="353">
        <v>0</v>
      </c>
      <c r="D11" s="353">
        <v>0</v>
      </c>
      <c r="E11" s="353">
        <v>0</v>
      </c>
      <c r="F11" s="353">
        <v>0</v>
      </c>
      <c r="G11" s="353">
        <v>0</v>
      </c>
      <c r="H11" s="370">
        <v>0</v>
      </c>
      <c r="I11" s="370">
        <v>81</v>
      </c>
      <c r="J11" s="370">
        <v>80.6</v>
      </c>
      <c r="K11" s="353">
        <v>0</v>
      </c>
      <c r="L11" s="353">
        <v>0</v>
      </c>
      <c r="M11" s="353">
        <v>0</v>
      </c>
      <c r="N11" s="355">
        <v>0</v>
      </c>
      <c r="O11" s="355">
        <v>0</v>
      </c>
      <c r="P11" s="341">
        <v>0</v>
      </c>
      <c r="Q11" s="342">
        <f>SUM(B11,E11,H11,N11)</f>
        <v>0</v>
      </c>
      <c r="R11" s="343">
        <f>SUM(C11,F11,I11,O11)</f>
        <v>81</v>
      </c>
      <c r="S11" s="343">
        <f t="shared" si="3"/>
        <v>80.6</v>
      </c>
    </row>
    <row r="12" spans="1:19" ht="22.5" customHeight="1">
      <c r="A12" s="352" t="s">
        <v>123</v>
      </c>
      <c r="B12" s="353">
        <v>0</v>
      </c>
      <c r="C12" s="353">
        <v>0</v>
      </c>
      <c r="D12" s="353">
        <v>0</v>
      </c>
      <c r="E12" s="353">
        <v>0</v>
      </c>
      <c r="F12" s="353">
        <v>0</v>
      </c>
      <c r="G12" s="353">
        <v>0</v>
      </c>
      <c r="H12" s="355">
        <v>5</v>
      </c>
      <c r="I12" s="355">
        <v>10.4</v>
      </c>
      <c r="J12" s="591">
        <v>5.2</v>
      </c>
      <c r="K12" s="353">
        <v>0</v>
      </c>
      <c r="L12" s="353">
        <v>0</v>
      </c>
      <c r="M12" s="353">
        <v>0</v>
      </c>
      <c r="N12" s="353">
        <v>0</v>
      </c>
      <c r="O12" s="353">
        <v>0</v>
      </c>
      <c r="P12" s="353">
        <v>0</v>
      </c>
      <c r="Q12" s="342">
        <f t="shared" si="2"/>
        <v>5</v>
      </c>
      <c r="R12" s="343">
        <f t="shared" si="2"/>
        <v>10.4</v>
      </c>
      <c r="S12" s="343">
        <f t="shared" si="3"/>
        <v>5.2</v>
      </c>
    </row>
    <row r="13" spans="1:19" ht="22.5" customHeight="1">
      <c r="A13" s="352" t="s">
        <v>221</v>
      </c>
      <c r="B13" s="353">
        <v>0</v>
      </c>
      <c r="C13" s="353">
        <v>0</v>
      </c>
      <c r="D13" s="353">
        <v>0</v>
      </c>
      <c r="E13" s="353">
        <v>0</v>
      </c>
      <c r="F13" s="353">
        <v>0</v>
      </c>
      <c r="G13" s="353">
        <v>0</v>
      </c>
      <c r="H13" s="355">
        <v>25</v>
      </c>
      <c r="I13" s="355">
        <v>352.6</v>
      </c>
      <c r="J13" s="591">
        <v>352.5</v>
      </c>
      <c r="K13" s="353">
        <v>0</v>
      </c>
      <c r="L13" s="353">
        <v>0</v>
      </c>
      <c r="M13" s="353">
        <v>0</v>
      </c>
      <c r="N13" s="353">
        <v>0</v>
      </c>
      <c r="O13" s="353">
        <v>0</v>
      </c>
      <c r="P13" s="353">
        <v>0</v>
      </c>
      <c r="Q13" s="342">
        <f t="shared" si="2"/>
        <v>25</v>
      </c>
      <c r="R13" s="343">
        <f t="shared" si="2"/>
        <v>352.6</v>
      </c>
      <c r="S13" s="343">
        <f t="shared" si="3"/>
        <v>352.5</v>
      </c>
    </row>
    <row r="14" spans="1:19" ht="22.5" customHeight="1">
      <c r="A14" s="352" t="s">
        <v>181</v>
      </c>
      <c r="B14" s="353">
        <v>0</v>
      </c>
      <c r="C14" s="353">
        <v>0</v>
      </c>
      <c r="D14" s="353">
        <v>0</v>
      </c>
      <c r="E14" s="353">
        <v>0</v>
      </c>
      <c r="F14" s="353">
        <v>0</v>
      </c>
      <c r="G14" s="353">
        <v>0</v>
      </c>
      <c r="H14" s="355">
        <v>350</v>
      </c>
      <c r="I14" s="355">
        <v>119</v>
      </c>
      <c r="J14" s="591">
        <v>97.7</v>
      </c>
      <c r="K14" s="353">
        <v>0</v>
      </c>
      <c r="L14" s="353">
        <v>0</v>
      </c>
      <c r="M14" s="353">
        <v>0</v>
      </c>
      <c r="N14" s="353">
        <v>0</v>
      </c>
      <c r="O14" s="353">
        <v>0</v>
      </c>
      <c r="P14" s="353">
        <v>0</v>
      </c>
      <c r="Q14" s="342">
        <f t="shared" si="2"/>
        <v>350</v>
      </c>
      <c r="R14" s="343">
        <f t="shared" si="2"/>
        <v>119</v>
      </c>
      <c r="S14" s="343">
        <f t="shared" si="3"/>
        <v>97.7</v>
      </c>
    </row>
    <row r="15" spans="1:19" ht="22.5" customHeight="1">
      <c r="A15" s="356">
        <v>513</v>
      </c>
      <c r="B15" s="357">
        <f>SUM(B9,B12,B14+B13+B10+B11)</f>
        <v>0</v>
      </c>
      <c r="C15" s="357">
        <f aca="true" t="shared" si="4" ref="C15:S15">SUM(C9,C12,C14+C13+C10+C11)</f>
        <v>0</v>
      </c>
      <c r="D15" s="357">
        <f t="shared" si="4"/>
        <v>0</v>
      </c>
      <c r="E15" s="357">
        <f t="shared" si="4"/>
        <v>0</v>
      </c>
      <c r="F15" s="357">
        <f t="shared" si="4"/>
        <v>0</v>
      </c>
      <c r="G15" s="357">
        <f t="shared" si="4"/>
        <v>0</v>
      </c>
      <c r="H15" s="361">
        <f t="shared" si="4"/>
        <v>380</v>
      </c>
      <c r="I15" s="361">
        <f t="shared" si="4"/>
        <v>657</v>
      </c>
      <c r="J15" s="361">
        <f t="shared" si="4"/>
        <v>630.0000000000001</v>
      </c>
      <c r="K15" s="357">
        <f t="shared" si="4"/>
        <v>0</v>
      </c>
      <c r="L15" s="357">
        <f t="shared" si="4"/>
        <v>0</v>
      </c>
      <c r="M15" s="357">
        <f t="shared" si="4"/>
        <v>0</v>
      </c>
      <c r="N15" s="357">
        <f t="shared" si="4"/>
        <v>0</v>
      </c>
      <c r="O15" s="357">
        <f t="shared" si="4"/>
        <v>0</v>
      </c>
      <c r="P15" s="590">
        <f t="shared" si="4"/>
        <v>0</v>
      </c>
      <c r="Q15" s="580">
        <f>SUM(Q9,Q12,Q14+Q13+Q10+Q11)</f>
        <v>380</v>
      </c>
      <c r="R15" s="357">
        <f t="shared" si="4"/>
        <v>657</v>
      </c>
      <c r="S15" s="357">
        <f t="shared" si="4"/>
        <v>630.0000000000001</v>
      </c>
    </row>
    <row r="16" spans="1:19" ht="22.5" customHeight="1">
      <c r="A16" s="589" t="s">
        <v>60</v>
      </c>
      <c r="B16" s="338">
        <v>0</v>
      </c>
      <c r="C16" s="338">
        <v>0</v>
      </c>
      <c r="D16" s="374">
        <v>0</v>
      </c>
      <c r="E16" s="338">
        <v>0</v>
      </c>
      <c r="F16" s="338">
        <v>0</v>
      </c>
      <c r="G16" s="374">
        <v>0</v>
      </c>
      <c r="H16" s="592">
        <v>0</v>
      </c>
      <c r="I16" s="592">
        <v>0.1</v>
      </c>
      <c r="J16" s="592">
        <v>0</v>
      </c>
      <c r="K16" s="340">
        <v>0</v>
      </c>
      <c r="L16" s="340">
        <v>0</v>
      </c>
      <c r="M16" s="340">
        <v>0</v>
      </c>
      <c r="N16" s="340">
        <v>0</v>
      </c>
      <c r="O16" s="340">
        <v>0</v>
      </c>
      <c r="P16" s="341">
        <v>0</v>
      </c>
      <c r="Q16" s="574">
        <f>SUM(B16,E16,H16,N16,K16)</f>
        <v>0</v>
      </c>
      <c r="R16" s="575">
        <f>SUM(C16,F16,I16,O16,L16)</f>
        <v>0.1</v>
      </c>
      <c r="S16" s="343">
        <f>SUM(D16,G16,J16,P16,M16)</f>
        <v>0</v>
      </c>
    </row>
    <row r="17" spans="1:19" ht="22.5" customHeight="1">
      <c r="A17" s="352" t="s">
        <v>125</v>
      </c>
      <c r="B17" s="353">
        <v>0</v>
      </c>
      <c r="C17" s="353">
        <v>0</v>
      </c>
      <c r="D17" s="353">
        <v>0</v>
      </c>
      <c r="E17" s="353">
        <v>0</v>
      </c>
      <c r="F17" s="353">
        <v>0</v>
      </c>
      <c r="G17" s="353">
        <v>0</v>
      </c>
      <c r="H17" s="370">
        <v>25</v>
      </c>
      <c r="I17" s="370">
        <v>8</v>
      </c>
      <c r="J17" s="370">
        <v>5.1</v>
      </c>
      <c r="K17" s="353">
        <v>0</v>
      </c>
      <c r="L17" s="353">
        <v>0</v>
      </c>
      <c r="M17" s="353">
        <v>0</v>
      </c>
      <c r="N17" s="355">
        <v>0</v>
      </c>
      <c r="O17" s="355">
        <v>0</v>
      </c>
      <c r="P17" s="355">
        <v>0</v>
      </c>
      <c r="Q17" s="342">
        <f aca="true" t="shared" si="5" ref="Q17:R20">SUM(B17,E17,H17,N17)</f>
        <v>25</v>
      </c>
      <c r="R17" s="343">
        <f t="shared" si="5"/>
        <v>8</v>
      </c>
      <c r="S17" s="343">
        <f>SUM(D17,G17,J17,P17,)</f>
        <v>5.1</v>
      </c>
    </row>
    <row r="18" spans="1:19" ht="22.5" customHeight="1">
      <c r="A18" s="352" t="s">
        <v>19</v>
      </c>
      <c r="B18" s="353">
        <v>0</v>
      </c>
      <c r="C18" s="353">
        <v>0</v>
      </c>
      <c r="D18" s="353">
        <v>0</v>
      </c>
      <c r="E18" s="353">
        <v>0</v>
      </c>
      <c r="F18" s="353">
        <v>0</v>
      </c>
      <c r="G18" s="353">
        <v>0</v>
      </c>
      <c r="H18" s="370">
        <v>0</v>
      </c>
      <c r="I18" s="370">
        <v>0</v>
      </c>
      <c r="J18" s="370">
        <v>0</v>
      </c>
      <c r="K18" s="353">
        <v>0</v>
      </c>
      <c r="L18" s="353">
        <v>0</v>
      </c>
      <c r="M18" s="353">
        <v>0</v>
      </c>
      <c r="N18" s="355">
        <v>0</v>
      </c>
      <c r="O18" s="355">
        <v>0</v>
      </c>
      <c r="P18" s="355">
        <v>0</v>
      </c>
      <c r="Q18" s="342">
        <f t="shared" si="5"/>
        <v>0</v>
      </c>
      <c r="R18" s="343">
        <f t="shared" si="5"/>
        <v>0</v>
      </c>
      <c r="S18" s="343">
        <f>SUM(D18,G18,J18,P18,)</f>
        <v>0</v>
      </c>
    </row>
    <row r="19" spans="1:19" ht="22.5" customHeight="1">
      <c r="A19" s="352" t="s">
        <v>184</v>
      </c>
      <c r="B19" s="353">
        <v>0</v>
      </c>
      <c r="C19" s="353">
        <v>0</v>
      </c>
      <c r="D19" s="353">
        <v>0</v>
      </c>
      <c r="E19" s="353">
        <v>0</v>
      </c>
      <c r="F19" s="353">
        <v>0</v>
      </c>
      <c r="G19" s="353">
        <v>0</v>
      </c>
      <c r="H19" s="370">
        <v>30</v>
      </c>
      <c r="I19" s="370">
        <v>41</v>
      </c>
      <c r="J19" s="370">
        <v>30.6</v>
      </c>
      <c r="K19" s="353">
        <v>0</v>
      </c>
      <c r="L19" s="353">
        <v>0</v>
      </c>
      <c r="M19" s="353">
        <v>0</v>
      </c>
      <c r="N19" s="363">
        <v>0</v>
      </c>
      <c r="O19" s="363">
        <v>0</v>
      </c>
      <c r="P19" s="363">
        <v>0</v>
      </c>
      <c r="Q19" s="342">
        <f t="shared" si="5"/>
        <v>30</v>
      </c>
      <c r="R19" s="343">
        <f t="shared" si="5"/>
        <v>41</v>
      </c>
      <c r="S19" s="343">
        <f>SUM(D19,G19,J19,P19,)</f>
        <v>30.6</v>
      </c>
    </row>
    <row r="20" spans="1:19" s="367" customFormat="1" ht="22.5" customHeight="1">
      <c r="A20" s="364" t="s">
        <v>172</v>
      </c>
      <c r="B20" s="577">
        <v>0</v>
      </c>
      <c r="C20" s="577">
        <v>0</v>
      </c>
      <c r="D20" s="577">
        <v>0</v>
      </c>
      <c r="E20" s="365">
        <v>0</v>
      </c>
      <c r="F20" s="353">
        <v>0</v>
      </c>
      <c r="G20" s="353">
        <v>0</v>
      </c>
      <c r="H20" s="370">
        <v>1325</v>
      </c>
      <c r="I20" s="370">
        <v>945.9</v>
      </c>
      <c r="J20" s="370">
        <v>821.7</v>
      </c>
      <c r="K20" s="577">
        <v>0</v>
      </c>
      <c r="L20" s="577">
        <v>0</v>
      </c>
      <c r="M20" s="577">
        <v>0</v>
      </c>
      <c r="N20" s="597">
        <v>50</v>
      </c>
      <c r="O20" s="597">
        <v>50</v>
      </c>
      <c r="P20" s="597">
        <v>10.2</v>
      </c>
      <c r="Q20" s="342">
        <f t="shared" si="5"/>
        <v>1375</v>
      </c>
      <c r="R20" s="343">
        <f t="shared" si="5"/>
        <v>995.9</v>
      </c>
      <c r="S20" s="343">
        <f>SUM(D20,G20,J20,P20,)</f>
        <v>831.9000000000001</v>
      </c>
    </row>
    <row r="21" spans="1:19" s="367" customFormat="1" ht="22.5" customHeight="1">
      <c r="A21" s="356">
        <v>516</v>
      </c>
      <c r="B21" s="357">
        <f>SUM(B17,B19,B20+B18+B16)</f>
        <v>0</v>
      </c>
      <c r="C21" s="357">
        <f aca="true" t="shared" si="6" ref="C21:S21">SUM(C17,C19,C20+C18+C16)</f>
        <v>0</v>
      </c>
      <c r="D21" s="357">
        <f t="shared" si="6"/>
        <v>0</v>
      </c>
      <c r="E21" s="357">
        <f t="shared" si="6"/>
        <v>0</v>
      </c>
      <c r="F21" s="357">
        <f t="shared" si="6"/>
        <v>0</v>
      </c>
      <c r="G21" s="357">
        <f t="shared" si="6"/>
        <v>0</v>
      </c>
      <c r="H21" s="361">
        <f>SUM(H17,H19,H20+H18+H16)</f>
        <v>1380</v>
      </c>
      <c r="I21" s="361">
        <f t="shared" si="6"/>
        <v>995</v>
      </c>
      <c r="J21" s="361">
        <f t="shared" si="6"/>
        <v>857.4000000000001</v>
      </c>
      <c r="K21" s="357">
        <f t="shared" si="6"/>
        <v>0</v>
      </c>
      <c r="L21" s="357">
        <f t="shared" si="6"/>
        <v>0</v>
      </c>
      <c r="M21" s="357">
        <f t="shared" si="6"/>
        <v>0</v>
      </c>
      <c r="N21" s="357">
        <f t="shared" si="6"/>
        <v>50</v>
      </c>
      <c r="O21" s="357">
        <f t="shared" si="6"/>
        <v>50</v>
      </c>
      <c r="P21" s="576">
        <f t="shared" si="6"/>
        <v>10.2</v>
      </c>
      <c r="Q21" s="362">
        <f>SUM(Q17,Q19,Q20+Q18+Q16)</f>
        <v>1430</v>
      </c>
      <c r="R21" s="357">
        <f t="shared" si="6"/>
        <v>1045</v>
      </c>
      <c r="S21" s="357">
        <f t="shared" si="6"/>
        <v>867.6000000000001</v>
      </c>
    </row>
    <row r="22" spans="1:19" s="367" customFormat="1" ht="22.5" customHeight="1">
      <c r="A22" s="589" t="s">
        <v>35</v>
      </c>
      <c r="B22" s="337">
        <v>0</v>
      </c>
      <c r="C22" s="337">
        <v>0</v>
      </c>
      <c r="D22" s="337">
        <v>0</v>
      </c>
      <c r="E22" s="338">
        <v>0</v>
      </c>
      <c r="F22" s="338">
        <v>0</v>
      </c>
      <c r="G22" s="374">
        <v>0</v>
      </c>
      <c r="H22" s="339">
        <v>0</v>
      </c>
      <c r="I22" s="340">
        <v>44</v>
      </c>
      <c r="J22" s="340">
        <v>43.1</v>
      </c>
      <c r="K22" s="340">
        <v>0</v>
      </c>
      <c r="L22" s="340">
        <v>0</v>
      </c>
      <c r="M22" s="340">
        <v>0</v>
      </c>
      <c r="N22" s="340">
        <v>0</v>
      </c>
      <c r="O22" s="340">
        <v>0</v>
      </c>
      <c r="P22" s="341">
        <v>0</v>
      </c>
      <c r="Q22" s="574">
        <f>SUM(B22,E22,H22,N22,K22)</f>
        <v>0</v>
      </c>
      <c r="R22" s="575">
        <f>SUM(C22,F22,I22,O22,L22)</f>
        <v>44</v>
      </c>
      <c r="S22" s="343">
        <f>SUM(D22,G22,J22,P22,M22)</f>
        <v>43.1</v>
      </c>
    </row>
    <row r="23" spans="1:19" s="367" customFormat="1" ht="22.5" customHeight="1">
      <c r="A23" s="352" t="s">
        <v>47</v>
      </c>
      <c r="B23" s="353">
        <v>0</v>
      </c>
      <c r="C23" s="353">
        <v>0</v>
      </c>
      <c r="D23" s="353">
        <v>0</v>
      </c>
      <c r="E23" s="353">
        <v>0</v>
      </c>
      <c r="F23" s="578">
        <v>0</v>
      </c>
      <c r="G23" s="353">
        <v>0</v>
      </c>
      <c r="H23" s="370">
        <v>0</v>
      </c>
      <c r="I23" s="370">
        <v>0</v>
      </c>
      <c r="J23" s="370">
        <v>0</v>
      </c>
      <c r="K23" s="353">
        <v>0</v>
      </c>
      <c r="L23" s="353">
        <v>0</v>
      </c>
      <c r="M23" s="353">
        <v>0</v>
      </c>
      <c r="N23" s="355">
        <v>0</v>
      </c>
      <c r="O23" s="369">
        <v>0</v>
      </c>
      <c r="P23" s="341">
        <v>0</v>
      </c>
      <c r="Q23" s="342">
        <f>SUM(B23,E23,H23,N23)</f>
        <v>0</v>
      </c>
      <c r="R23" s="343">
        <f>SUM(C23,F23,I23,O23)</f>
        <v>0</v>
      </c>
      <c r="S23" s="343">
        <f>SUM(D23,G23,J23,P23,)</f>
        <v>0</v>
      </c>
    </row>
    <row r="24" spans="1:19" s="367" customFormat="1" ht="22.5" customHeight="1">
      <c r="A24" s="352" t="s">
        <v>48</v>
      </c>
      <c r="B24" s="353">
        <v>0</v>
      </c>
      <c r="C24" s="353">
        <v>0</v>
      </c>
      <c r="D24" s="353">
        <v>0</v>
      </c>
      <c r="E24" s="353">
        <v>0</v>
      </c>
      <c r="F24" s="353">
        <v>0</v>
      </c>
      <c r="G24" s="353">
        <v>0</v>
      </c>
      <c r="H24" s="370">
        <v>20</v>
      </c>
      <c r="I24" s="370">
        <v>45</v>
      </c>
      <c r="J24" s="370">
        <v>24.3</v>
      </c>
      <c r="K24" s="353">
        <v>0</v>
      </c>
      <c r="L24" s="353">
        <v>0</v>
      </c>
      <c r="M24" s="353">
        <v>0</v>
      </c>
      <c r="N24" s="370">
        <v>0</v>
      </c>
      <c r="O24" s="370">
        <v>0</v>
      </c>
      <c r="P24" s="579">
        <v>0</v>
      </c>
      <c r="Q24" s="342">
        <f>SUM(B24,E24,H24,N24)</f>
        <v>20</v>
      </c>
      <c r="R24" s="343">
        <f>SUM(C24,F24,I24,O24)</f>
        <v>45</v>
      </c>
      <c r="S24" s="343">
        <f>SUM(D24,G24,J24,P24,)</f>
        <v>24.3</v>
      </c>
    </row>
    <row r="25" spans="1:19" s="367" customFormat="1" ht="22.5" customHeight="1">
      <c r="A25" s="356">
        <v>517</v>
      </c>
      <c r="B25" s="357">
        <f>SUM(B22:B24)</f>
        <v>0</v>
      </c>
      <c r="C25" s="357">
        <f aca="true" t="shared" si="7" ref="C25:S25">SUM(C22:C24)</f>
        <v>0</v>
      </c>
      <c r="D25" s="357">
        <f t="shared" si="7"/>
        <v>0</v>
      </c>
      <c r="E25" s="357">
        <f t="shared" si="7"/>
        <v>0</v>
      </c>
      <c r="F25" s="357">
        <f t="shared" si="7"/>
        <v>0</v>
      </c>
      <c r="G25" s="357">
        <f t="shared" si="7"/>
        <v>0</v>
      </c>
      <c r="H25" s="361">
        <f t="shared" si="7"/>
        <v>20</v>
      </c>
      <c r="I25" s="361">
        <f t="shared" si="7"/>
        <v>89</v>
      </c>
      <c r="J25" s="361">
        <f t="shared" si="7"/>
        <v>67.4</v>
      </c>
      <c r="K25" s="357">
        <f t="shared" si="7"/>
        <v>0</v>
      </c>
      <c r="L25" s="357">
        <f t="shared" si="7"/>
        <v>0</v>
      </c>
      <c r="M25" s="357">
        <f t="shared" si="7"/>
        <v>0</v>
      </c>
      <c r="N25" s="357">
        <f t="shared" si="7"/>
        <v>0</v>
      </c>
      <c r="O25" s="357">
        <f t="shared" si="7"/>
        <v>0</v>
      </c>
      <c r="P25" s="576">
        <f t="shared" si="7"/>
        <v>0</v>
      </c>
      <c r="Q25" s="362">
        <f t="shared" si="7"/>
        <v>20</v>
      </c>
      <c r="R25" s="357">
        <f t="shared" si="7"/>
        <v>89</v>
      </c>
      <c r="S25" s="357">
        <f t="shared" si="7"/>
        <v>67.4</v>
      </c>
    </row>
    <row r="26" spans="1:19" s="367" customFormat="1" ht="22.5" customHeight="1">
      <c r="A26" s="352" t="s">
        <v>183</v>
      </c>
      <c r="B26" s="353">
        <v>0</v>
      </c>
      <c r="C26" s="353">
        <v>0</v>
      </c>
      <c r="D26" s="353">
        <v>0</v>
      </c>
      <c r="E26" s="353">
        <v>0</v>
      </c>
      <c r="F26" s="578">
        <v>0</v>
      </c>
      <c r="G26" s="353">
        <v>0</v>
      </c>
      <c r="H26" s="354">
        <v>40</v>
      </c>
      <c r="I26" s="354">
        <v>29</v>
      </c>
      <c r="J26" s="354">
        <v>21.8</v>
      </c>
      <c r="K26" s="353">
        <v>0</v>
      </c>
      <c r="L26" s="353">
        <v>0</v>
      </c>
      <c r="M26" s="353">
        <v>0</v>
      </c>
      <c r="N26" s="355">
        <v>0</v>
      </c>
      <c r="O26" s="369">
        <v>0</v>
      </c>
      <c r="P26" s="341">
        <v>0</v>
      </c>
      <c r="Q26" s="342">
        <f>SUM(B26,E26,H26,N26)</f>
        <v>40</v>
      </c>
      <c r="R26" s="343">
        <f>SUM(C26,F26,I26,O26)</f>
        <v>29</v>
      </c>
      <c r="S26" s="343">
        <f>SUM(D26,G26,J26,P26,)</f>
        <v>21.8</v>
      </c>
    </row>
    <row r="27" spans="1:19" s="367" customFormat="1" ht="22.5" customHeight="1">
      <c r="A27" s="356">
        <v>519</v>
      </c>
      <c r="B27" s="357">
        <f aca="true" t="shared" si="8" ref="B27:S27">SUM(B26)</f>
        <v>0</v>
      </c>
      <c r="C27" s="357">
        <f t="shared" si="8"/>
        <v>0</v>
      </c>
      <c r="D27" s="357">
        <f t="shared" si="8"/>
        <v>0</v>
      </c>
      <c r="E27" s="357">
        <f t="shared" si="8"/>
        <v>0</v>
      </c>
      <c r="F27" s="580">
        <f t="shared" si="8"/>
        <v>0</v>
      </c>
      <c r="G27" s="357">
        <f t="shared" si="8"/>
        <v>0</v>
      </c>
      <c r="H27" s="358">
        <f t="shared" si="8"/>
        <v>40</v>
      </c>
      <c r="I27" s="371">
        <f t="shared" si="8"/>
        <v>29</v>
      </c>
      <c r="J27" s="359">
        <f t="shared" si="8"/>
        <v>21.8</v>
      </c>
      <c r="K27" s="357">
        <f t="shared" si="8"/>
        <v>0</v>
      </c>
      <c r="L27" s="357">
        <f t="shared" si="8"/>
        <v>0</v>
      </c>
      <c r="M27" s="357">
        <f t="shared" si="8"/>
        <v>0</v>
      </c>
      <c r="N27" s="359">
        <f t="shared" si="8"/>
        <v>0</v>
      </c>
      <c r="O27" s="371">
        <f t="shared" si="8"/>
        <v>0</v>
      </c>
      <c r="P27" s="349">
        <f t="shared" si="8"/>
        <v>0</v>
      </c>
      <c r="Q27" s="350">
        <f t="shared" si="8"/>
        <v>40</v>
      </c>
      <c r="R27" s="351">
        <f t="shared" si="8"/>
        <v>29</v>
      </c>
      <c r="S27" s="351">
        <f t="shared" si="8"/>
        <v>21.8</v>
      </c>
    </row>
    <row r="28" spans="1:19" s="367" customFormat="1" ht="22.5" customHeight="1">
      <c r="A28" s="352" t="s">
        <v>413</v>
      </c>
      <c r="B28" s="581">
        <v>0</v>
      </c>
      <c r="C28" s="581">
        <v>0</v>
      </c>
      <c r="D28" s="581">
        <v>0</v>
      </c>
      <c r="E28" s="582">
        <v>0</v>
      </c>
      <c r="F28" s="581">
        <v>0</v>
      </c>
      <c r="G28" s="581">
        <v>0</v>
      </c>
      <c r="H28" s="355">
        <v>1112.8</v>
      </c>
      <c r="I28" s="355">
        <v>1112.8</v>
      </c>
      <c r="J28" s="355">
        <v>1112.7</v>
      </c>
      <c r="K28" s="581">
        <v>0</v>
      </c>
      <c r="L28" s="581">
        <v>0</v>
      </c>
      <c r="M28" s="581">
        <v>0</v>
      </c>
      <c r="N28" s="355">
        <v>0</v>
      </c>
      <c r="O28" s="369">
        <v>0</v>
      </c>
      <c r="P28" s="341">
        <v>0</v>
      </c>
      <c r="Q28" s="342">
        <f>SUM(B28,E28,H28,N28)</f>
        <v>1112.8</v>
      </c>
      <c r="R28" s="343">
        <f>SUM(C28,F28,I28,O28)</f>
        <v>1112.8</v>
      </c>
      <c r="S28" s="343">
        <f>SUM(D28,G28,J28,P28,)</f>
        <v>1112.7</v>
      </c>
    </row>
    <row r="29" spans="1:19" s="367" customFormat="1" ht="22.5" customHeight="1">
      <c r="A29" s="343" t="s">
        <v>414</v>
      </c>
      <c r="B29" s="581">
        <v>0</v>
      </c>
      <c r="C29" s="581">
        <v>0</v>
      </c>
      <c r="D29" s="581">
        <v>0</v>
      </c>
      <c r="E29" s="582">
        <v>0</v>
      </c>
      <c r="F29" s="581">
        <v>0</v>
      </c>
      <c r="G29" s="581">
        <v>0</v>
      </c>
      <c r="H29" s="355">
        <v>100</v>
      </c>
      <c r="I29" s="355">
        <v>100</v>
      </c>
      <c r="J29" s="355">
        <v>100</v>
      </c>
      <c r="K29" s="581">
        <v>0</v>
      </c>
      <c r="L29" s="581">
        <v>0</v>
      </c>
      <c r="M29" s="581">
        <v>0</v>
      </c>
      <c r="N29" s="355">
        <v>0</v>
      </c>
      <c r="O29" s="369">
        <v>0</v>
      </c>
      <c r="P29" s="341">
        <v>0</v>
      </c>
      <c r="Q29" s="342">
        <f>SUM(B29,E29,H29,N29)</f>
        <v>100</v>
      </c>
      <c r="R29" s="343">
        <f>SUM(C29,F29,I29,O29)</f>
        <v>100</v>
      </c>
      <c r="S29" s="343">
        <f>SUM(D29,G29,J29,P29,)</f>
        <v>100</v>
      </c>
    </row>
    <row r="30" spans="1:19" s="367" customFormat="1" ht="22.5" customHeight="1">
      <c r="A30" s="356">
        <v>522</v>
      </c>
      <c r="B30" s="359">
        <f>SUM(B29+B28)</f>
        <v>0</v>
      </c>
      <c r="C30" s="359">
        <f aca="true" t="shared" si="9" ref="C30:P30">SUM(C29+C28)</f>
        <v>0</v>
      </c>
      <c r="D30" s="359">
        <f t="shared" si="9"/>
        <v>0</v>
      </c>
      <c r="E30" s="359">
        <f t="shared" si="9"/>
        <v>0</v>
      </c>
      <c r="F30" s="359">
        <f t="shared" si="9"/>
        <v>0</v>
      </c>
      <c r="G30" s="359">
        <f t="shared" si="9"/>
        <v>0</v>
      </c>
      <c r="H30" s="359">
        <f t="shared" si="9"/>
        <v>1212.8</v>
      </c>
      <c r="I30" s="359">
        <f t="shared" si="9"/>
        <v>1212.8</v>
      </c>
      <c r="J30" s="359">
        <f t="shared" si="9"/>
        <v>1212.7</v>
      </c>
      <c r="K30" s="359">
        <f>SUM(K29+K28)</f>
        <v>0</v>
      </c>
      <c r="L30" s="359">
        <f>SUM(L29+L28)</f>
        <v>0</v>
      </c>
      <c r="M30" s="359">
        <f>SUM(M29+M28)</f>
        <v>0</v>
      </c>
      <c r="N30" s="359">
        <f t="shared" si="9"/>
        <v>0</v>
      </c>
      <c r="O30" s="359">
        <f>SUM(O29+O28)</f>
        <v>0</v>
      </c>
      <c r="P30" s="349">
        <f t="shared" si="9"/>
        <v>0</v>
      </c>
      <c r="Q30" s="372">
        <f>SUM(Q29+Q28)</f>
        <v>1212.8</v>
      </c>
      <c r="R30" s="373">
        <f>SUM(R29+R28)</f>
        <v>1212.8</v>
      </c>
      <c r="S30" s="373">
        <f>SUM(S29+S28)</f>
        <v>1212.7</v>
      </c>
    </row>
    <row r="31" spans="1:19" s="367" customFormat="1" ht="22.5" customHeight="1">
      <c r="A31" s="352" t="s">
        <v>219</v>
      </c>
      <c r="B31" s="355">
        <v>0</v>
      </c>
      <c r="C31" s="355">
        <v>1042.7</v>
      </c>
      <c r="D31" s="355">
        <v>1042.7</v>
      </c>
      <c r="E31" s="355">
        <v>0</v>
      </c>
      <c r="F31" s="355">
        <v>0</v>
      </c>
      <c r="G31" s="355">
        <v>0</v>
      </c>
      <c r="H31" s="354">
        <v>0</v>
      </c>
      <c r="I31" s="369">
        <v>0</v>
      </c>
      <c r="J31" s="355">
        <v>0</v>
      </c>
      <c r="K31" s="355">
        <v>0</v>
      </c>
      <c r="L31" s="355">
        <v>0</v>
      </c>
      <c r="M31" s="355">
        <v>0</v>
      </c>
      <c r="N31" s="355">
        <v>0</v>
      </c>
      <c r="O31" s="369">
        <v>0</v>
      </c>
      <c r="P31" s="341">
        <v>0</v>
      </c>
      <c r="Q31" s="342">
        <f>SUM(B31,E31,H31,N31)</f>
        <v>0</v>
      </c>
      <c r="R31" s="343">
        <f>SUM(C31,F31,I31,O31)</f>
        <v>1042.7</v>
      </c>
      <c r="S31" s="343">
        <f>SUM(D31,G31,J31,P31,)</f>
        <v>1042.7</v>
      </c>
    </row>
    <row r="32" spans="1:19" s="367" customFormat="1" ht="22.5" customHeight="1">
      <c r="A32" s="352" t="s">
        <v>160</v>
      </c>
      <c r="B32" s="355">
        <v>0</v>
      </c>
      <c r="C32" s="355">
        <v>0</v>
      </c>
      <c r="D32" s="355">
        <v>0</v>
      </c>
      <c r="E32" s="369">
        <v>5000</v>
      </c>
      <c r="F32" s="355">
        <v>6552.7</v>
      </c>
      <c r="G32" s="355">
        <v>4956.6</v>
      </c>
      <c r="H32" s="354">
        <v>0</v>
      </c>
      <c r="I32" s="369">
        <v>0</v>
      </c>
      <c r="J32" s="355">
        <v>0</v>
      </c>
      <c r="K32" s="355">
        <v>0</v>
      </c>
      <c r="L32" s="355">
        <v>0</v>
      </c>
      <c r="M32" s="355">
        <v>0</v>
      </c>
      <c r="N32" s="355">
        <v>0</v>
      </c>
      <c r="O32" s="369">
        <v>0</v>
      </c>
      <c r="P32" s="341">
        <v>0</v>
      </c>
      <c r="Q32" s="342">
        <f>SUM(B32,E32,H32,N32)</f>
        <v>5000</v>
      </c>
      <c r="R32" s="343">
        <f>SUM(C32,F32,I32,O32)</f>
        <v>6552.7</v>
      </c>
      <c r="S32" s="343">
        <f>SUM(D32,G32,J32,P32,)</f>
        <v>4956.6</v>
      </c>
    </row>
    <row r="33" spans="1:19" s="367" customFormat="1" ht="22.5" customHeight="1">
      <c r="A33" s="356">
        <v>533</v>
      </c>
      <c r="B33" s="359">
        <f>SUM(B31:B32)</f>
        <v>0</v>
      </c>
      <c r="C33" s="359">
        <f aca="true" t="shared" si="10" ref="C33:S33">SUM(C31:C32)</f>
        <v>1042.7</v>
      </c>
      <c r="D33" s="359">
        <f t="shared" si="10"/>
        <v>1042.7</v>
      </c>
      <c r="E33" s="359">
        <f t="shared" si="10"/>
        <v>5000</v>
      </c>
      <c r="F33" s="359">
        <f t="shared" si="10"/>
        <v>6552.7</v>
      </c>
      <c r="G33" s="359">
        <f t="shared" si="10"/>
        <v>4956.6</v>
      </c>
      <c r="H33" s="361">
        <f t="shared" si="10"/>
        <v>0</v>
      </c>
      <c r="I33" s="361">
        <f t="shared" si="10"/>
        <v>0</v>
      </c>
      <c r="J33" s="361">
        <f t="shared" si="10"/>
        <v>0</v>
      </c>
      <c r="K33" s="359">
        <f>SUM(K31:K32)</f>
        <v>0</v>
      </c>
      <c r="L33" s="359">
        <f>SUM(L31:L32)</f>
        <v>0</v>
      </c>
      <c r="M33" s="359">
        <f>SUM(M31:M32)</f>
        <v>0</v>
      </c>
      <c r="N33" s="357">
        <f t="shared" si="10"/>
        <v>0</v>
      </c>
      <c r="O33" s="357">
        <f t="shared" si="10"/>
        <v>0</v>
      </c>
      <c r="P33" s="576">
        <f t="shared" si="10"/>
        <v>0</v>
      </c>
      <c r="Q33" s="372">
        <f>SUM(Q31:Q32)</f>
        <v>5000</v>
      </c>
      <c r="R33" s="360">
        <f>SUM(R31:R32)</f>
        <v>7595.4</v>
      </c>
      <c r="S33" s="360">
        <f t="shared" si="10"/>
        <v>5999.3</v>
      </c>
    </row>
    <row r="34" spans="1:19" s="367" customFormat="1" ht="22.5" customHeight="1">
      <c r="A34" s="516" t="s">
        <v>410</v>
      </c>
      <c r="B34" s="593">
        <v>0</v>
      </c>
      <c r="C34" s="593">
        <v>0</v>
      </c>
      <c r="D34" s="593">
        <v>0</v>
      </c>
      <c r="E34" s="340">
        <v>0</v>
      </c>
      <c r="F34" s="340">
        <v>0</v>
      </c>
      <c r="G34" s="594">
        <v>0</v>
      </c>
      <c r="H34" s="339">
        <v>0</v>
      </c>
      <c r="I34" s="340">
        <v>220</v>
      </c>
      <c r="J34" s="340">
        <v>220</v>
      </c>
      <c r="K34" s="340">
        <v>0</v>
      </c>
      <c r="L34" s="340">
        <v>98.8</v>
      </c>
      <c r="M34" s="340">
        <v>98.7</v>
      </c>
      <c r="N34" s="340">
        <v>0</v>
      </c>
      <c r="O34" s="340">
        <v>0</v>
      </c>
      <c r="P34" s="341">
        <v>0</v>
      </c>
      <c r="Q34" s="574">
        <f>SUM(B34,E34,H34,N34,K34)</f>
        <v>0</v>
      </c>
      <c r="R34" s="575">
        <f>SUM(C34,F34,I34,O34,L34)</f>
        <v>318.8</v>
      </c>
      <c r="S34" s="343">
        <f>SUM(D34,G34,J34,P34,M34)</f>
        <v>318.7</v>
      </c>
    </row>
    <row r="35" spans="1:19" s="367" customFormat="1" ht="22.5" customHeight="1">
      <c r="A35" s="517">
        <v>612</v>
      </c>
      <c r="B35" s="595">
        <f aca="true" t="shared" si="11" ref="B35:S35">SUM(B34)</f>
        <v>0</v>
      </c>
      <c r="C35" s="595">
        <f t="shared" si="11"/>
        <v>0</v>
      </c>
      <c r="D35" s="595">
        <f t="shared" si="11"/>
        <v>0</v>
      </c>
      <c r="E35" s="348">
        <f t="shared" si="11"/>
        <v>0</v>
      </c>
      <c r="F35" s="348">
        <f t="shared" si="11"/>
        <v>0</v>
      </c>
      <c r="G35" s="596">
        <f t="shared" si="11"/>
        <v>0</v>
      </c>
      <c r="H35" s="347">
        <f t="shared" si="11"/>
        <v>0</v>
      </c>
      <c r="I35" s="348">
        <f t="shared" si="11"/>
        <v>220</v>
      </c>
      <c r="J35" s="348">
        <f t="shared" si="11"/>
        <v>220</v>
      </c>
      <c r="K35" s="348">
        <f t="shared" si="11"/>
        <v>0</v>
      </c>
      <c r="L35" s="348">
        <f t="shared" si="11"/>
        <v>98.8</v>
      </c>
      <c r="M35" s="348">
        <f t="shared" si="11"/>
        <v>98.7</v>
      </c>
      <c r="N35" s="348">
        <f t="shared" si="11"/>
        <v>0</v>
      </c>
      <c r="O35" s="348">
        <f t="shared" si="11"/>
        <v>0</v>
      </c>
      <c r="P35" s="349">
        <f t="shared" si="11"/>
        <v>0</v>
      </c>
      <c r="Q35" s="350">
        <f t="shared" si="11"/>
        <v>0</v>
      </c>
      <c r="R35" s="351">
        <f t="shared" si="11"/>
        <v>318.8</v>
      </c>
      <c r="S35" s="351">
        <f t="shared" si="11"/>
        <v>318.7</v>
      </c>
    </row>
    <row r="36" spans="1:19" ht="19.5" customHeight="1">
      <c r="A36" s="352" t="s">
        <v>415</v>
      </c>
      <c r="B36" s="355">
        <v>560</v>
      </c>
      <c r="C36" s="355">
        <v>560</v>
      </c>
      <c r="D36" s="355">
        <v>0</v>
      </c>
      <c r="E36" s="355">
        <v>0</v>
      </c>
      <c r="F36" s="355">
        <v>0</v>
      </c>
      <c r="G36" s="355">
        <v>0</v>
      </c>
      <c r="H36" s="355">
        <v>0</v>
      </c>
      <c r="I36" s="355">
        <v>0</v>
      </c>
      <c r="J36" s="355">
        <v>0</v>
      </c>
      <c r="K36" s="355">
        <v>0</v>
      </c>
      <c r="L36" s="355">
        <v>0</v>
      </c>
      <c r="M36" s="355">
        <v>0</v>
      </c>
      <c r="N36" s="582">
        <v>0</v>
      </c>
      <c r="O36" s="581">
        <v>0</v>
      </c>
      <c r="P36" s="341">
        <v>0</v>
      </c>
      <c r="Q36" s="342">
        <f>SUM(B36,E36,H36,N36)</f>
        <v>560</v>
      </c>
      <c r="R36" s="343">
        <f>SUM(C36,F36,I36,O36)</f>
        <v>560</v>
      </c>
      <c r="S36" s="343">
        <f>SUM(D36,G36,J36,P36,)</f>
        <v>0</v>
      </c>
    </row>
    <row r="37" spans="1:19" ht="18.75" customHeight="1">
      <c r="A37" s="352" t="s">
        <v>416</v>
      </c>
      <c r="B37" s="355">
        <v>0</v>
      </c>
      <c r="C37" s="355">
        <v>0</v>
      </c>
      <c r="D37" s="355">
        <v>0</v>
      </c>
      <c r="E37" s="355">
        <v>0</v>
      </c>
      <c r="F37" s="355">
        <v>0</v>
      </c>
      <c r="G37" s="355">
        <v>0</v>
      </c>
      <c r="H37" s="355">
        <v>0</v>
      </c>
      <c r="I37" s="355">
        <v>0</v>
      </c>
      <c r="J37" s="355">
        <v>0</v>
      </c>
      <c r="K37" s="355">
        <v>0</v>
      </c>
      <c r="L37" s="355">
        <v>100</v>
      </c>
      <c r="M37" s="355">
        <v>100</v>
      </c>
      <c r="N37" s="582">
        <v>0</v>
      </c>
      <c r="O37" s="581">
        <v>0</v>
      </c>
      <c r="P37" s="341">
        <v>0</v>
      </c>
      <c r="Q37" s="574">
        <f>SUM(B37,E37,H37,N37,K37)</f>
        <v>0</v>
      </c>
      <c r="R37" s="343">
        <f>SUM(C37,F37,I37,O37,L37)</f>
        <v>100</v>
      </c>
      <c r="S37" s="583">
        <f>SUM(D37,G37,J37,P37,M37)</f>
        <v>100</v>
      </c>
    </row>
    <row r="38" spans="1:19" ht="21.75" customHeight="1" thickBot="1">
      <c r="A38" s="356">
        <v>635</v>
      </c>
      <c r="B38" s="584">
        <f aca="true" t="shared" si="12" ref="B38:O38">SUM(B36,B37)</f>
        <v>560</v>
      </c>
      <c r="C38" s="584">
        <f t="shared" si="12"/>
        <v>560</v>
      </c>
      <c r="D38" s="584">
        <f>SUM(D36,D37)</f>
        <v>0</v>
      </c>
      <c r="E38" s="585">
        <f t="shared" si="12"/>
        <v>0</v>
      </c>
      <c r="F38" s="586">
        <f t="shared" si="12"/>
        <v>0</v>
      </c>
      <c r="G38" s="586">
        <f>SUM(G36,G37)</f>
        <v>0</v>
      </c>
      <c r="H38" s="587">
        <f>SUM(H36,H37)</f>
        <v>0</v>
      </c>
      <c r="I38" s="585">
        <f t="shared" si="12"/>
        <v>0</v>
      </c>
      <c r="J38" s="586">
        <f t="shared" si="12"/>
        <v>0</v>
      </c>
      <c r="K38" s="587">
        <f>SUM(K36,K37)</f>
        <v>0</v>
      </c>
      <c r="L38" s="585">
        <f>SUM(L36,L37)</f>
        <v>100</v>
      </c>
      <c r="M38" s="586">
        <f>SUM(M36,M37)</f>
        <v>100</v>
      </c>
      <c r="N38" s="357">
        <f>SUM(N36,N37)</f>
        <v>0</v>
      </c>
      <c r="O38" s="588">
        <f t="shared" si="12"/>
        <v>0</v>
      </c>
      <c r="P38" s="576">
        <f>SUM(P36,P37)</f>
        <v>0</v>
      </c>
      <c r="Q38" s="372">
        <f>SUM(Q36,Q37)</f>
        <v>560</v>
      </c>
      <c r="R38" s="360">
        <f>SUM(R36,R37)</f>
        <v>660</v>
      </c>
      <c r="S38" s="360">
        <f>SUM(S36,S37)</f>
        <v>100</v>
      </c>
    </row>
    <row r="39" spans="1:19" ht="21" customHeight="1">
      <c r="A39" s="375" t="s">
        <v>21</v>
      </c>
      <c r="B39" s="375">
        <f>SUM(B6,B8,B15,B21,B25,B27,B30,B33,B38,B35)</f>
        <v>560</v>
      </c>
      <c r="C39" s="375">
        <f aca="true" t="shared" si="13" ref="C39:P39">SUM(C6,C8,C15,C21,C25,C27,C30,C33,C38,C35)</f>
        <v>1602.7</v>
      </c>
      <c r="D39" s="375">
        <f t="shared" si="13"/>
        <v>1042.7</v>
      </c>
      <c r="E39" s="375">
        <f t="shared" si="13"/>
        <v>5000</v>
      </c>
      <c r="F39" s="375">
        <f t="shared" si="13"/>
        <v>6552.7</v>
      </c>
      <c r="G39" s="375">
        <f t="shared" si="13"/>
        <v>4956.6</v>
      </c>
      <c r="H39" s="375">
        <f t="shared" si="13"/>
        <v>3032.8</v>
      </c>
      <c r="I39" s="375">
        <f t="shared" si="13"/>
        <v>3202.8</v>
      </c>
      <c r="J39" s="375">
        <f>SUM(J6,J8,J15,J21,J25,J27,J30,J33,J38,J35)</f>
        <v>3009.3</v>
      </c>
      <c r="K39" s="375">
        <f t="shared" si="13"/>
        <v>0</v>
      </c>
      <c r="L39" s="375">
        <f t="shared" si="13"/>
        <v>198.8</v>
      </c>
      <c r="M39" s="375">
        <f t="shared" si="13"/>
        <v>198.7</v>
      </c>
      <c r="N39" s="375">
        <f t="shared" si="13"/>
        <v>50</v>
      </c>
      <c r="O39" s="375">
        <f t="shared" si="13"/>
        <v>50</v>
      </c>
      <c r="P39" s="375">
        <f t="shared" si="13"/>
        <v>10.2</v>
      </c>
      <c r="Q39" s="598">
        <f>SUM(Q5,Q8,Q15,Q21,Q25,Q27,Q30,Q33,Q38,Q35)</f>
        <v>8642.8</v>
      </c>
      <c r="R39" s="375">
        <f>SUM(R5,R8,R15,R21,R25,R27,R30,R33,R38,R35)</f>
        <v>11607</v>
      </c>
      <c r="S39" s="599">
        <f>SUM(S5,S8,S15,S21,S25,S27,S30,S33,S38,S35)</f>
        <v>9217.500000000002</v>
      </c>
    </row>
    <row r="48" spans="5:16" ht="15.75">
      <c r="E48" s="376"/>
      <c r="F48" s="376"/>
      <c r="G48" s="376"/>
      <c r="N48" s="376"/>
      <c r="O48" s="376"/>
      <c r="P48" s="376"/>
    </row>
  </sheetData>
  <sheetProtection/>
  <mergeCells count="13">
    <mergeCell ref="E3:G3"/>
    <mergeCell ref="H3:J3"/>
    <mergeCell ref="E2:G2"/>
    <mergeCell ref="H2:J2"/>
    <mergeCell ref="K2:M2"/>
    <mergeCell ref="N2:P2"/>
    <mergeCell ref="R1:S1"/>
    <mergeCell ref="A1:Q1"/>
    <mergeCell ref="Q2:S3"/>
    <mergeCell ref="N3:P3"/>
    <mergeCell ref="A2:A4"/>
    <mergeCell ref="B2:D2"/>
    <mergeCell ref="B3:D3"/>
  </mergeCells>
  <printOptions horizontalCentered="1"/>
  <pageMargins left="0.3937007874015748" right="0.4724409448818898" top="0.35433070866141736" bottom="0" header="0.15748031496062992" footer="0.15748031496062992"/>
  <pageSetup horizontalDpi="300" verticalDpi="300" orientation="landscape" paperSize="9" scale="64" r:id="rId1"/>
  <headerFooter alignWithMargins="0">
    <oddFooter>&amp;L&amp;"Times New Roman CE,Obyčejné"&amp;8Rozbor za r.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75" zoomScaleSheetLayoutView="75" zoomScalePageLayoutView="0" workbookViewId="0" topLeftCell="A1">
      <selection activeCell="I7" sqref="I7"/>
    </sheetView>
  </sheetViews>
  <sheetFormatPr defaultColWidth="9.00390625" defaultRowHeight="12.75"/>
  <cols>
    <col min="1" max="1" width="29.875" style="0" customWidth="1"/>
    <col min="2" max="13" width="9.875" style="0" customWidth="1"/>
  </cols>
  <sheetData>
    <row r="1" spans="1:11" ht="27" customHeight="1">
      <c r="A1" s="1040" t="s">
        <v>315</v>
      </c>
      <c r="B1" s="1041"/>
      <c r="C1" s="1041"/>
      <c r="D1" s="1041"/>
      <c r="E1" s="1041"/>
      <c r="F1" s="1041"/>
      <c r="G1" s="1041"/>
      <c r="H1" s="1041"/>
      <c r="I1" s="1042" t="s">
        <v>305</v>
      </c>
      <c r="J1" s="1041"/>
      <c r="K1" s="519"/>
    </row>
    <row r="2" spans="1:13" ht="15" customHeight="1">
      <c r="A2" s="870" t="s">
        <v>430</v>
      </c>
      <c r="B2" s="857" t="s">
        <v>147</v>
      </c>
      <c r="C2" s="869"/>
      <c r="D2" s="962"/>
      <c r="E2" s="863" t="s">
        <v>4</v>
      </c>
      <c r="F2" s="945"/>
      <c r="G2" s="946"/>
      <c r="H2" s="92"/>
      <c r="I2" s="92"/>
      <c r="J2" s="92"/>
      <c r="K2" s="92"/>
      <c r="L2" s="92"/>
      <c r="M2" s="92"/>
    </row>
    <row r="3" spans="1:13" ht="15" customHeight="1">
      <c r="A3" s="960"/>
      <c r="B3" s="861" t="s">
        <v>234</v>
      </c>
      <c r="C3" s="942"/>
      <c r="D3" s="953"/>
      <c r="E3" s="947"/>
      <c r="F3" s="948"/>
      <c r="G3" s="949"/>
      <c r="H3" s="92"/>
      <c r="I3" s="92"/>
      <c r="J3" s="92"/>
      <c r="K3" s="92"/>
      <c r="L3" s="92"/>
      <c r="M3" s="92"/>
    </row>
    <row r="4" spans="1:13" ht="16.5" customHeight="1">
      <c r="A4" s="961"/>
      <c r="B4" s="63" t="s">
        <v>5</v>
      </c>
      <c r="C4" s="63" t="s">
        <v>6</v>
      </c>
      <c r="D4" s="63" t="s">
        <v>0</v>
      </c>
      <c r="E4" s="273" t="s">
        <v>5</v>
      </c>
      <c r="F4" s="119" t="s">
        <v>6</v>
      </c>
      <c r="G4" s="117" t="s">
        <v>0</v>
      </c>
      <c r="H4" s="92"/>
      <c r="I4" s="92"/>
      <c r="J4" s="92"/>
      <c r="K4" s="92"/>
      <c r="L4" s="92"/>
      <c r="M4" s="92"/>
    </row>
    <row r="5" spans="1:13" ht="18.75" customHeight="1">
      <c r="A5" s="78" t="s">
        <v>172</v>
      </c>
      <c r="B5" s="140">
        <v>500</v>
      </c>
      <c r="C5" s="140">
        <v>535</v>
      </c>
      <c r="D5" s="282">
        <v>354.5</v>
      </c>
      <c r="E5" s="265">
        <f>SUM(B5)</f>
        <v>500</v>
      </c>
      <c r="F5" s="81">
        <f>SUM(C5)</f>
        <v>535</v>
      </c>
      <c r="G5" s="81">
        <f>SUM(D5)</f>
        <v>354.5</v>
      </c>
      <c r="H5" s="92"/>
      <c r="I5" s="92"/>
      <c r="J5" s="92"/>
      <c r="K5" s="92"/>
      <c r="L5" s="92"/>
      <c r="M5" s="92"/>
    </row>
    <row r="6" spans="1:13" ht="18.75" customHeight="1" thickBot="1">
      <c r="A6" s="75">
        <v>516</v>
      </c>
      <c r="B6" s="141">
        <f>SUM(B5)</f>
        <v>500</v>
      </c>
      <c r="C6" s="141">
        <f aca="true" t="shared" si="0" ref="C6:G7">SUM(C5)</f>
        <v>535</v>
      </c>
      <c r="D6" s="283">
        <f t="shared" si="0"/>
        <v>354.5</v>
      </c>
      <c r="E6" s="284">
        <f t="shared" si="0"/>
        <v>500</v>
      </c>
      <c r="F6" s="142">
        <f t="shared" si="0"/>
        <v>535</v>
      </c>
      <c r="G6" s="142">
        <f t="shared" si="0"/>
        <v>354.5</v>
      </c>
      <c r="H6" s="92"/>
      <c r="I6" s="92"/>
      <c r="J6" s="92"/>
      <c r="K6" s="92"/>
      <c r="L6" s="92"/>
      <c r="M6" s="92"/>
    </row>
    <row r="7" spans="1:13" ht="26.25" customHeight="1">
      <c r="A7" s="143" t="s">
        <v>21</v>
      </c>
      <c r="B7" s="144">
        <f>SUM(B6)</f>
        <v>500</v>
      </c>
      <c r="C7" s="144">
        <f t="shared" si="0"/>
        <v>535</v>
      </c>
      <c r="D7" s="158">
        <f t="shared" si="0"/>
        <v>354.5</v>
      </c>
      <c r="E7" s="285">
        <f t="shared" si="0"/>
        <v>500</v>
      </c>
      <c r="F7" s="144">
        <f t="shared" si="0"/>
        <v>535</v>
      </c>
      <c r="G7" s="144">
        <f t="shared" si="0"/>
        <v>354.5</v>
      </c>
      <c r="H7" s="92"/>
      <c r="I7" s="92"/>
      <c r="J7" s="92"/>
      <c r="K7" s="92"/>
      <c r="L7" s="92"/>
      <c r="M7" s="92"/>
    </row>
    <row r="8" spans="1:13" s="608" customFormat="1" ht="26.25" customHeight="1">
      <c r="A8" s="606"/>
      <c r="B8" s="605"/>
      <c r="C8" s="605"/>
      <c r="D8" s="605"/>
      <c r="E8" s="605"/>
      <c r="F8" s="605"/>
      <c r="G8" s="605"/>
      <c r="H8" s="607"/>
      <c r="I8" s="607"/>
      <c r="J8" s="607"/>
      <c r="K8" s="607"/>
      <c r="L8" s="607"/>
      <c r="M8" s="607"/>
    </row>
    <row r="9" spans="1:13" ht="24.75" customHeight="1">
      <c r="A9" s="870" t="s">
        <v>143</v>
      </c>
      <c r="B9" s="1049" t="s">
        <v>43</v>
      </c>
      <c r="C9" s="1050"/>
      <c r="D9" s="1051"/>
      <c r="E9" s="863" t="s">
        <v>4</v>
      </c>
      <c r="F9" s="945"/>
      <c r="G9" s="946"/>
      <c r="H9" s="92"/>
      <c r="I9" s="92"/>
      <c r="J9" s="92"/>
      <c r="K9" s="92"/>
      <c r="L9" s="92"/>
      <c r="M9" s="92"/>
    </row>
    <row r="10" spans="1:13" ht="18.75" customHeight="1">
      <c r="A10" s="960"/>
      <c r="B10" s="1046" t="s">
        <v>44</v>
      </c>
      <c r="C10" s="1047"/>
      <c r="D10" s="1048"/>
      <c r="E10" s="947"/>
      <c r="F10" s="948"/>
      <c r="G10" s="949"/>
      <c r="H10" s="92"/>
      <c r="I10" s="92"/>
      <c r="J10" s="92"/>
      <c r="K10" s="92"/>
      <c r="L10" s="92"/>
      <c r="M10" s="92"/>
    </row>
    <row r="11" spans="1:13" ht="18.75" customHeight="1">
      <c r="A11" s="961"/>
      <c r="B11" s="145" t="s">
        <v>5</v>
      </c>
      <c r="C11" s="145" t="s">
        <v>6</v>
      </c>
      <c r="D11" s="145" t="s">
        <v>0</v>
      </c>
      <c r="E11" s="273" t="s">
        <v>5</v>
      </c>
      <c r="F11" s="119" t="s">
        <v>6</v>
      </c>
      <c r="G11" s="117" t="s">
        <v>0</v>
      </c>
      <c r="H11" s="92"/>
      <c r="I11" s="92"/>
      <c r="J11" s="92"/>
      <c r="K11" s="92"/>
      <c r="L11" s="92"/>
      <c r="M11" s="92"/>
    </row>
    <row r="12" spans="1:13" ht="18.75" customHeight="1">
      <c r="A12" s="78" t="s">
        <v>185</v>
      </c>
      <c r="B12" s="83">
        <v>400</v>
      </c>
      <c r="C12" s="83">
        <v>400</v>
      </c>
      <c r="D12" s="88">
        <v>268.7</v>
      </c>
      <c r="E12" s="263">
        <f aca="true" t="shared" si="1" ref="E12:F17">SUM(B12)</f>
        <v>400</v>
      </c>
      <c r="F12" s="66">
        <f t="shared" si="1"/>
        <v>400</v>
      </c>
      <c r="G12" s="66">
        <f aca="true" t="shared" si="2" ref="G12:G17">SUM(D12)</f>
        <v>268.7</v>
      </c>
      <c r="H12" s="92"/>
      <c r="I12" s="92"/>
      <c r="J12" s="92"/>
      <c r="K12" s="92"/>
      <c r="L12" s="92"/>
      <c r="M12" s="92"/>
    </row>
    <row r="13" spans="1:13" ht="18.75" customHeight="1">
      <c r="A13" s="78" t="s">
        <v>235</v>
      </c>
      <c r="B13" s="83">
        <v>10</v>
      </c>
      <c r="C13" s="83">
        <v>10</v>
      </c>
      <c r="D13" s="88">
        <v>9.6</v>
      </c>
      <c r="E13" s="263">
        <f t="shared" si="1"/>
        <v>10</v>
      </c>
      <c r="F13" s="66">
        <f t="shared" si="1"/>
        <v>10</v>
      </c>
      <c r="G13" s="66">
        <f t="shared" si="2"/>
        <v>9.6</v>
      </c>
      <c r="H13" s="92"/>
      <c r="I13" s="92"/>
      <c r="J13" s="92"/>
      <c r="K13" s="92"/>
      <c r="L13" s="92"/>
      <c r="M13" s="92"/>
    </row>
    <row r="14" spans="1:13" ht="18.75" customHeight="1">
      <c r="A14" s="78" t="s">
        <v>245</v>
      </c>
      <c r="B14" s="83">
        <v>30</v>
      </c>
      <c r="C14" s="83">
        <v>30</v>
      </c>
      <c r="D14" s="88">
        <v>20.9</v>
      </c>
      <c r="E14" s="263">
        <f t="shared" si="1"/>
        <v>30</v>
      </c>
      <c r="F14" s="66">
        <f t="shared" si="1"/>
        <v>30</v>
      </c>
      <c r="G14" s="66">
        <f t="shared" si="2"/>
        <v>20.9</v>
      </c>
      <c r="H14" s="92"/>
      <c r="I14" s="92"/>
      <c r="J14" s="92"/>
      <c r="K14" s="92"/>
      <c r="L14" s="92"/>
      <c r="M14" s="92"/>
    </row>
    <row r="15" spans="1:13" ht="18.75" customHeight="1">
      <c r="A15" s="78" t="s">
        <v>123</v>
      </c>
      <c r="B15" s="83">
        <v>10</v>
      </c>
      <c r="C15" s="83">
        <v>10</v>
      </c>
      <c r="D15" s="88">
        <v>9.6</v>
      </c>
      <c r="E15" s="263">
        <f t="shared" si="1"/>
        <v>10</v>
      </c>
      <c r="F15" s="66">
        <f t="shared" si="1"/>
        <v>10</v>
      </c>
      <c r="G15" s="66">
        <f t="shared" si="2"/>
        <v>9.6</v>
      </c>
      <c r="H15" s="92"/>
      <c r="I15" s="92"/>
      <c r="J15" s="92"/>
      <c r="K15" s="92"/>
      <c r="L15" s="92"/>
      <c r="M15" s="92"/>
    </row>
    <row r="16" spans="1:13" ht="18.75" customHeight="1">
      <c r="A16" s="78" t="s">
        <v>105</v>
      </c>
      <c r="B16" s="84">
        <v>120</v>
      </c>
      <c r="C16" s="84">
        <v>120</v>
      </c>
      <c r="D16" s="85">
        <v>117.7</v>
      </c>
      <c r="E16" s="263">
        <f t="shared" si="1"/>
        <v>120</v>
      </c>
      <c r="F16" s="66">
        <f t="shared" si="1"/>
        <v>120</v>
      </c>
      <c r="G16" s="66">
        <f t="shared" si="2"/>
        <v>117.7</v>
      </c>
      <c r="H16" s="92"/>
      <c r="I16" s="92"/>
      <c r="J16" s="92"/>
      <c r="K16" s="92"/>
      <c r="L16" s="92"/>
      <c r="M16" s="92"/>
    </row>
    <row r="17" spans="1:13" ht="18.75" customHeight="1">
      <c r="A17" s="78" t="s">
        <v>181</v>
      </c>
      <c r="B17" s="84">
        <v>200</v>
      </c>
      <c r="C17" s="84">
        <v>200</v>
      </c>
      <c r="D17" s="85">
        <v>181</v>
      </c>
      <c r="E17" s="263">
        <f t="shared" si="1"/>
        <v>200</v>
      </c>
      <c r="F17" s="66">
        <f t="shared" si="1"/>
        <v>200</v>
      </c>
      <c r="G17" s="66">
        <f t="shared" si="2"/>
        <v>181</v>
      </c>
      <c r="H17" s="92"/>
      <c r="I17" s="92"/>
      <c r="J17" s="92"/>
      <c r="K17" s="92"/>
      <c r="L17" s="92"/>
      <c r="M17" s="92"/>
    </row>
    <row r="18" spans="1:13" ht="18.75" customHeight="1">
      <c r="A18" s="69">
        <v>513</v>
      </c>
      <c r="B18" s="86">
        <f aca="true" t="shared" si="3" ref="B18:G18">SUM(B12,B13,B14,B15,B16,B17)</f>
        <v>770</v>
      </c>
      <c r="C18" s="86">
        <f t="shared" si="3"/>
        <v>770</v>
      </c>
      <c r="D18" s="87">
        <f t="shared" si="3"/>
        <v>607.5</v>
      </c>
      <c r="E18" s="286">
        <f t="shared" si="3"/>
        <v>770</v>
      </c>
      <c r="F18" s="89">
        <f t="shared" si="3"/>
        <v>770</v>
      </c>
      <c r="G18" s="89">
        <f t="shared" si="3"/>
        <v>607.5</v>
      </c>
      <c r="H18" s="92"/>
      <c r="I18" s="92"/>
      <c r="J18" s="92"/>
      <c r="K18" s="92"/>
      <c r="L18" s="92"/>
      <c r="M18" s="92"/>
    </row>
    <row r="19" spans="1:13" ht="18.75" customHeight="1">
      <c r="A19" s="65" t="s">
        <v>236</v>
      </c>
      <c r="B19" s="83">
        <v>90</v>
      </c>
      <c r="C19" s="83">
        <v>70</v>
      </c>
      <c r="D19" s="88">
        <v>49.1</v>
      </c>
      <c r="E19" s="263">
        <f aca="true" t="shared" si="4" ref="E19:G23">SUM(B19)</f>
        <v>90</v>
      </c>
      <c r="F19" s="66">
        <f t="shared" si="4"/>
        <v>70</v>
      </c>
      <c r="G19" s="66">
        <f t="shared" si="4"/>
        <v>49.1</v>
      </c>
      <c r="H19" s="92"/>
      <c r="I19" s="92"/>
      <c r="J19" s="92"/>
      <c r="K19" s="92"/>
      <c r="L19" s="92"/>
      <c r="M19" s="92"/>
    </row>
    <row r="20" spans="1:13" ht="18.75" customHeight="1">
      <c r="A20" s="65" t="s">
        <v>237</v>
      </c>
      <c r="B20" s="83">
        <v>200</v>
      </c>
      <c r="C20" s="83">
        <v>200</v>
      </c>
      <c r="D20" s="88">
        <v>194.4</v>
      </c>
      <c r="E20" s="263">
        <f t="shared" si="4"/>
        <v>200</v>
      </c>
      <c r="F20" s="66">
        <f t="shared" si="4"/>
        <v>200</v>
      </c>
      <c r="G20" s="66">
        <f t="shared" si="4"/>
        <v>194.4</v>
      </c>
      <c r="H20" s="92"/>
      <c r="I20" s="92"/>
      <c r="J20" s="92"/>
      <c r="K20" s="92"/>
      <c r="L20" s="92"/>
      <c r="M20" s="92"/>
    </row>
    <row r="21" spans="1:13" ht="18.75" customHeight="1">
      <c r="A21" s="65" t="s">
        <v>116</v>
      </c>
      <c r="B21" s="83">
        <v>280</v>
      </c>
      <c r="C21" s="83">
        <v>336</v>
      </c>
      <c r="D21" s="88">
        <v>335.6</v>
      </c>
      <c r="E21" s="263">
        <f t="shared" si="4"/>
        <v>280</v>
      </c>
      <c r="F21" s="66">
        <f t="shared" si="4"/>
        <v>336</v>
      </c>
      <c r="G21" s="66">
        <f t="shared" si="4"/>
        <v>335.6</v>
      </c>
      <c r="H21" s="92"/>
      <c r="I21" s="92"/>
      <c r="J21" s="92"/>
      <c r="K21" s="92"/>
      <c r="L21" s="92"/>
      <c r="M21" s="92"/>
    </row>
    <row r="22" spans="1:13" ht="18.75" customHeight="1">
      <c r="A22" s="65" t="s">
        <v>107</v>
      </c>
      <c r="B22" s="83">
        <v>230</v>
      </c>
      <c r="C22" s="83">
        <v>250</v>
      </c>
      <c r="D22" s="85">
        <v>247.2</v>
      </c>
      <c r="E22" s="263">
        <f t="shared" si="4"/>
        <v>230</v>
      </c>
      <c r="F22" s="66">
        <f t="shared" si="4"/>
        <v>250</v>
      </c>
      <c r="G22" s="66">
        <f t="shared" si="4"/>
        <v>247.2</v>
      </c>
      <c r="H22" s="92"/>
      <c r="I22" s="92"/>
      <c r="J22" s="92"/>
      <c r="K22" s="92"/>
      <c r="L22" s="92"/>
      <c r="M22" s="92"/>
    </row>
    <row r="23" spans="1:13" ht="18.75" customHeight="1">
      <c r="A23" s="65" t="s">
        <v>238</v>
      </c>
      <c r="B23" s="83">
        <v>3</v>
      </c>
      <c r="C23" s="83">
        <v>3</v>
      </c>
      <c r="D23" s="85">
        <v>1.9</v>
      </c>
      <c r="E23" s="263">
        <f t="shared" si="4"/>
        <v>3</v>
      </c>
      <c r="F23" s="66">
        <f t="shared" si="4"/>
        <v>3</v>
      </c>
      <c r="G23" s="66">
        <f t="shared" si="4"/>
        <v>1.9</v>
      </c>
      <c r="H23" s="92"/>
      <c r="I23" s="92"/>
      <c r="J23" s="92"/>
      <c r="K23" s="92"/>
      <c r="L23" s="92"/>
      <c r="M23" s="92"/>
    </row>
    <row r="24" spans="1:13" ht="18.75" customHeight="1">
      <c r="A24" s="69">
        <v>515</v>
      </c>
      <c r="B24" s="86">
        <f aca="true" t="shared" si="5" ref="B24:G24">SUM(B19,B20,B21,B22,B23)</f>
        <v>803</v>
      </c>
      <c r="C24" s="86">
        <f t="shared" si="5"/>
        <v>859</v>
      </c>
      <c r="D24" s="87">
        <f t="shared" si="5"/>
        <v>828.1999999999999</v>
      </c>
      <c r="E24" s="286">
        <f t="shared" si="5"/>
        <v>803</v>
      </c>
      <c r="F24" s="89">
        <f t="shared" si="5"/>
        <v>859</v>
      </c>
      <c r="G24" s="89">
        <f t="shared" si="5"/>
        <v>828.1999999999999</v>
      </c>
      <c r="H24" s="92"/>
      <c r="I24" s="92"/>
      <c r="J24" s="92"/>
      <c r="K24" s="92"/>
      <c r="L24" s="92"/>
      <c r="M24" s="92"/>
    </row>
    <row r="25" spans="1:13" ht="18.75" customHeight="1">
      <c r="A25" s="78" t="s">
        <v>239</v>
      </c>
      <c r="B25" s="83">
        <v>45</v>
      </c>
      <c r="C25" s="83">
        <v>45</v>
      </c>
      <c r="D25" s="85">
        <v>34.6</v>
      </c>
      <c r="E25" s="263">
        <f>SUM(B25)</f>
        <v>45</v>
      </c>
      <c r="F25" s="66">
        <f aca="true" t="shared" si="6" ref="F25:G28">SUM(C25)</f>
        <v>45</v>
      </c>
      <c r="G25" s="66">
        <f t="shared" si="6"/>
        <v>34.6</v>
      </c>
      <c r="H25" s="92"/>
      <c r="I25" s="92"/>
      <c r="J25" s="92"/>
      <c r="K25" s="92"/>
      <c r="L25" s="92"/>
      <c r="M25" s="92"/>
    </row>
    <row r="26" spans="1:13" ht="18.75" customHeight="1">
      <c r="A26" s="78" t="s">
        <v>223</v>
      </c>
      <c r="B26" s="83">
        <v>10</v>
      </c>
      <c r="C26" s="83">
        <v>10</v>
      </c>
      <c r="D26" s="85">
        <v>1.6</v>
      </c>
      <c r="E26" s="263">
        <f>SUM(B26)</f>
        <v>10</v>
      </c>
      <c r="F26" s="66">
        <f t="shared" si="6"/>
        <v>10</v>
      </c>
      <c r="G26" s="66">
        <f t="shared" si="6"/>
        <v>1.6</v>
      </c>
      <c r="H26" s="92"/>
      <c r="I26" s="92"/>
      <c r="J26" s="92"/>
      <c r="K26" s="92"/>
      <c r="L26" s="92"/>
      <c r="M26" s="92"/>
    </row>
    <row r="27" spans="1:13" ht="18.75" customHeight="1">
      <c r="A27" s="78" t="s">
        <v>266</v>
      </c>
      <c r="B27" s="84">
        <v>5</v>
      </c>
      <c r="C27" s="84">
        <v>15</v>
      </c>
      <c r="D27" s="85">
        <v>12.2</v>
      </c>
      <c r="E27" s="263">
        <f>SUM(B27)</f>
        <v>5</v>
      </c>
      <c r="F27" s="66">
        <f>SUM(C27)</f>
        <v>15</v>
      </c>
      <c r="G27" s="66">
        <f>SUM(D27)</f>
        <v>12.2</v>
      </c>
      <c r="H27" s="92"/>
      <c r="I27" s="92"/>
      <c r="J27" s="92"/>
      <c r="K27" s="92"/>
      <c r="L27" s="92"/>
      <c r="M27" s="92"/>
    </row>
    <row r="28" spans="1:13" ht="18.75" customHeight="1">
      <c r="A28" s="78" t="s">
        <v>172</v>
      </c>
      <c r="B28" s="84">
        <v>220</v>
      </c>
      <c r="C28" s="84">
        <v>154</v>
      </c>
      <c r="D28" s="85">
        <v>106.8</v>
      </c>
      <c r="E28" s="263">
        <f>SUM(B28)</f>
        <v>220</v>
      </c>
      <c r="F28" s="66">
        <f t="shared" si="6"/>
        <v>154</v>
      </c>
      <c r="G28" s="66">
        <f t="shared" si="6"/>
        <v>106.8</v>
      </c>
      <c r="H28" s="92"/>
      <c r="I28" s="92"/>
      <c r="J28" s="92"/>
      <c r="K28" s="92"/>
      <c r="L28" s="92"/>
      <c r="M28" s="92"/>
    </row>
    <row r="29" spans="1:13" ht="18.75" customHeight="1">
      <c r="A29" s="69">
        <v>516</v>
      </c>
      <c r="B29" s="90">
        <f aca="true" t="shared" si="7" ref="B29:G29">SUM(B25,B28+B26,B27)</f>
        <v>280</v>
      </c>
      <c r="C29" s="90">
        <f t="shared" si="7"/>
        <v>224</v>
      </c>
      <c r="D29" s="90">
        <f t="shared" si="7"/>
        <v>155.2</v>
      </c>
      <c r="E29" s="609">
        <f t="shared" si="7"/>
        <v>280</v>
      </c>
      <c r="F29" s="128">
        <f t="shared" si="7"/>
        <v>224</v>
      </c>
      <c r="G29" s="71">
        <f t="shared" si="7"/>
        <v>155.2</v>
      </c>
      <c r="H29" s="92"/>
      <c r="I29" s="92"/>
      <c r="J29" s="92"/>
      <c r="K29" s="92"/>
      <c r="L29" s="92"/>
      <c r="M29" s="92"/>
    </row>
    <row r="30" spans="1:13" ht="18.75" customHeight="1">
      <c r="A30" s="78" t="s">
        <v>34</v>
      </c>
      <c r="B30" s="84">
        <v>500</v>
      </c>
      <c r="C30" s="84">
        <v>500</v>
      </c>
      <c r="D30" s="85">
        <v>415.8</v>
      </c>
      <c r="E30" s="263">
        <f>SUM(B30)</f>
        <v>500</v>
      </c>
      <c r="F30" s="66">
        <f>SUM(C30)</f>
        <v>500</v>
      </c>
      <c r="G30" s="66">
        <f>SUM(D30)</f>
        <v>415.8</v>
      </c>
      <c r="H30" s="92"/>
      <c r="I30" s="92"/>
      <c r="J30" s="92"/>
      <c r="K30" s="92"/>
      <c r="L30" s="92"/>
      <c r="M30" s="92"/>
    </row>
    <row r="31" spans="1:13" ht="18.75" customHeight="1" thickBot="1">
      <c r="A31" s="69">
        <v>517</v>
      </c>
      <c r="B31" s="90">
        <f aca="true" t="shared" si="8" ref="B31:G31">SUM(B30)</f>
        <v>500</v>
      </c>
      <c r="C31" s="86">
        <f>SUM(C30)</f>
        <v>500</v>
      </c>
      <c r="D31" s="87">
        <f t="shared" si="8"/>
        <v>415.8</v>
      </c>
      <c r="E31" s="259">
        <f t="shared" si="8"/>
        <v>500</v>
      </c>
      <c r="F31" s="89">
        <f t="shared" si="8"/>
        <v>500</v>
      </c>
      <c r="G31" s="89">
        <f t="shared" si="8"/>
        <v>415.8</v>
      </c>
      <c r="H31" s="92"/>
      <c r="I31" s="92"/>
      <c r="J31" s="92"/>
      <c r="K31" s="92"/>
      <c r="L31" s="92"/>
      <c r="M31" s="92"/>
    </row>
    <row r="32" spans="1:13" ht="18.75" customHeight="1">
      <c r="A32" s="143" t="s">
        <v>21</v>
      </c>
      <c r="B32" s="144">
        <f aca="true" t="shared" si="9" ref="B32:G32">SUM(B18,B24,B29,B31)</f>
        <v>2353</v>
      </c>
      <c r="C32" s="144">
        <f t="shared" si="9"/>
        <v>2353</v>
      </c>
      <c r="D32" s="158">
        <f t="shared" si="9"/>
        <v>2006.6999999999998</v>
      </c>
      <c r="E32" s="285">
        <f t="shared" si="9"/>
        <v>2353</v>
      </c>
      <c r="F32" s="144">
        <f t="shared" si="9"/>
        <v>2353</v>
      </c>
      <c r="G32" s="144">
        <f t="shared" si="9"/>
        <v>2006.6999999999998</v>
      </c>
      <c r="H32" s="92"/>
      <c r="I32" s="92"/>
      <c r="J32" s="92"/>
      <c r="K32" s="92"/>
      <c r="L32" s="92"/>
      <c r="M32" s="92"/>
    </row>
    <row r="33" spans="1:13" ht="26.25" customHeight="1">
      <c r="A33" s="62"/>
      <c r="B33" s="62"/>
      <c r="C33" s="62"/>
      <c r="D33" s="62"/>
      <c r="E33" s="62"/>
      <c r="F33" s="62"/>
      <c r="G33" s="62"/>
      <c r="H33" s="92"/>
      <c r="I33" s="92"/>
      <c r="J33" s="92"/>
      <c r="K33" s="92"/>
      <c r="L33" s="92"/>
      <c r="M33" s="92"/>
    </row>
    <row r="34" spans="1:13" ht="12" customHeight="1">
      <c r="A34" s="870" t="s">
        <v>419</v>
      </c>
      <c r="B34" s="857" t="s">
        <v>43</v>
      </c>
      <c r="C34" s="869"/>
      <c r="D34" s="944"/>
      <c r="E34" s="1049" t="s">
        <v>423</v>
      </c>
      <c r="F34" s="1050"/>
      <c r="G34" s="1051"/>
      <c r="H34" s="863" t="s">
        <v>4</v>
      </c>
      <c r="I34" s="945"/>
      <c r="J34" s="946"/>
      <c r="K34" s="92"/>
      <c r="L34" s="92"/>
      <c r="M34" s="92"/>
    </row>
    <row r="35" spans="1:10" ht="18.75" customHeight="1">
      <c r="A35" s="960"/>
      <c r="B35" s="861" t="s">
        <v>100</v>
      </c>
      <c r="C35" s="942"/>
      <c r="D35" s="943"/>
      <c r="E35" s="1043" t="s">
        <v>424</v>
      </c>
      <c r="F35" s="1044"/>
      <c r="G35" s="1045"/>
      <c r="H35" s="947"/>
      <c r="I35" s="948"/>
      <c r="J35" s="949"/>
    </row>
    <row r="36" spans="1:10" ht="22.5" customHeight="1">
      <c r="A36" s="961"/>
      <c r="B36" s="63" t="s">
        <v>5</v>
      </c>
      <c r="C36" s="63" t="s">
        <v>6</v>
      </c>
      <c r="D36" s="63" t="s">
        <v>0</v>
      </c>
      <c r="E36" s="145" t="s">
        <v>5</v>
      </c>
      <c r="F36" s="145" t="s">
        <v>6</v>
      </c>
      <c r="G36" s="600" t="s">
        <v>0</v>
      </c>
      <c r="H36" s="256" t="s">
        <v>5</v>
      </c>
      <c r="I36" s="63" t="s">
        <v>6</v>
      </c>
      <c r="J36" s="64" t="s">
        <v>0</v>
      </c>
    </row>
    <row r="37" spans="1:11" ht="18.75" customHeight="1">
      <c r="A37" s="97" t="s">
        <v>240</v>
      </c>
      <c r="B37" s="146">
        <v>4600</v>
      </c>
      <c r="C37" s="146">
        <v>4600</v>
      </c>
      <c r="D37" s="146">
        <v>4598.6</v>
      </c>
      <c r="E37" s="146">
        <v>0</v>
      </c>
      <c r="F37" s="146">
        <v>0</v>
      </c>
      <c r="G37" s="147">
        <v>0</v>
      </c>
      <c r="H37" s="317">
        <f>E37+B37</f>
        <v>4600</v>
      </c>
      <c r="I37" s="320">
        <f>F37+C37</f>
        <v>4600</v>
      </c>
      <c r="J37" s="318">
        <f>G37+D37</f>
        <v>4598.6</v>
      </c>
      <c r="K37" s="316"/>
    </row>
    <row r="38" spans="1:11" ht="18.75" customHeight="1">
      <c r="A38" s="135">
        <v>501</v>
      </c>
      <c r="B38" s="148">
        <f aca="true" t="shared" si="10" ref="B38:J38">SUM(B37)</f>
        <v>4600</v>
      </c>
      <c r="C38" s="148">
        <f t="shared" si="10"/>
        <v>4600</v>
      </c>
      <c r="D38" s="148">
        <f t="shared" si="10"/>
        <v>4598.6</v>
      </c>
      <c r="E38" s="148">
        <f t="shared" si="10"/>
        <v>0</v>
      </c>
      <c r="F38" s="148">
        <f t="shared" si="10"/>
        <v>0</v>
      </c>
      <c r="G38" s="148">
        <f t="shared" si="10"/>
        <v>0</v>
      </c>
      <c r="H38" s="288">
        <f t="shared" si="10"/>
        <v>4600</v>
      </c>
      <c r="I38" s="149">
        <f t="shared" si="10"/>
        <v>4600</v>
      </c>
      <c r="J38" s="150">
        <f t="shared" si="10"/>
        <v>4598.6</v>
      </c>
      <c r="K38" s="316"/>
    </row>
    <row r="39" spans="1:10" ht="18.75" customHeight="1">
      <c r="A39" s="601" t="s">
        <v>241</v>
      </c>
      <c r="B39" s="154">
        <v>0</v>
      </c>
      <c r="C39" s="154">
        <v>0</v>
      </c>
      <c r="D39" s="154">
        <v>0</v>
      </c>
      <c r="E39" s="146">
        <v>0</v>
      </c>
      <c r="F39" s="146">
        <v>67.5</v>
      </c>
      <c r="G39" s="147">
        <v>40.5</v>
      </c>
      <c r="H39" s="602">
        <f>E39+B39</f>
        <v>0</v>
      </c>
      <c r="I39" s="603">
        <f>F39+C39</f>
        <v>67.5</v>
      </c>
      <c r="J39" s="83">
        <f>G39+D39</f>
        <v>40.5</v>
      </c>
    </row>
    <row r="40" spans="1:11" ht="18.75" customHeight="1">
      <c r="A40" s="135">
        <v>502</v>
      </c>
      <c r="B40" s="148">
        <f aca="true" t="shared" si="11" ref="B40:G40">SUM(B39)</f>
        <v>0</v>
      </c>
      <c r="C40" s="148">
        <f t="shared" si="11"/>
        <v>0</v>
      </c>
      <c r="D40" s="148">
        <f t="shared" si="11"/>
        <v>0</v>
      </c>
      <c r="E40" s="148">
        <f t="shared" si="11"/>
        <v>0</v>
      </c>
      <c r="F40" s="148">
        <f t="shared" si="11"/>
        <v>67.5</v>
      </c>
      <c r="G40" s="148">
        <f t="shared" si="11"/>
        <v>40.5</v>
      </c>
      <c r="H40" s="286">
        <f>SUM(H39)</f>
        <v>0</v>
      </c>
      <c r="I40" s="149">
        <f>SUM(I39)</f>
        <v>67.5</v>
      </c>
      <c r="J40" s="150">
        <f>SUM(J39)</f>
        <v>40.5</v>
      </c>
      <c r="K40" s="316"/>
    </row>
    <row r="41" spans="1:10" ht="18.75" customHeight="1">
      <c r="A41" s="97" t="s">
        <v>242</v>
      </c>
      <c r="B41" s="146">
        <v>1240</v>
      </c>
      <c r="C41" s="146">
        <v>1240</v>
      </c>
      <c r="D41" s="146">
        <v>1239.3</v>
      </c>
      <c r="E41" s="146">
        <v>0</v>
      </c>
      <c r="F41" s="146">
        <v>18</v>
      </c>
      <c r="G41" s="147">
        <v>0</v>
      </c>
      <c r="H41" s="317">
        <f aca="true" t="shared" si="12" ref="H41:J42">E41+B41</f>
        <v>1240</v>
      </c>
      <c r="I41" s="318">
        <f>F41+C41</f>
        <v>1258</v>
      </c>
      <c r="J41" s="82">
        <f t="shared" si="12"/>
        <v>1239.3</v>
      </c>
    </row>
    <row r="42" spans="1:10" ht="18.75" customHeight="1">
      <c r="A42" s="153" t="s">
        <v>243</v>
      </c>
      <c r="B42" s="146">
        <v>431</v>
      </c>
      <c r="C42" s="146">
        <v>431</v>
      </c>
      <c r="D42" s="146">
        <v>429.2</v>
      </c>
      <c r="E42" s="146">
        <v>0</v>
      </c>
      <c r="F42" s="146">
        <v>6.5</v>
      </c>
      <c r="G42" s="147">
        <v>0</v>
      </c>
      <c r="H42" s="287">
        <f t="shared" si="12"/>
        <v>431</v>
      </c>
      <c r="I42" s="319">
        <f>F42+C42</f>
        <v>437.5</v>
      </c>
      <c r="J42" s="82">
        <f t="shared" si="12"/>
        <v>429.2</v>
      </c>
    </row>
    <row r="43" spans="1:11" ht="18.75" customHeight="1">
      <c r="A43" s="118">
        <v>503</v>
      </c>
      <c r="B43" s="148">
        <f>SUM(B41,B42)</f>
        <v>1671</v>
      </c>
      <c r="C43" s="148">
        <f>SUM(C41,C42)</f>
        <v>1671</v>
      </c>
      <c r="D43" s="148">
        <f>SUM(D41,D42)</f>
        <v>1668.5</v>
      </c>
      <c r="E43" s="148">
        <f>SUM(E42)</f>
        <v>0</v>
      </c>
      <c r="F43" s="148">
        <f>SUM(F41:F42)</f>
        <v>24.5</v>
      </c>
      <c r="G43" s="152">
        <f>SUM(G41:G42)</f>
        <v>0</v>
      </c>
      <c r="H43" s="288">
        <f>SUM(H41:H42)</f>
        <v>1671</v>
      </c>
      <c r="I43" s="149">
        <f>SUM(I41:I42)</f>
        <v>1695.5</v>
      </c>
      <c r="J43" s="150">
        <f>SUM(J41:J42)</f>
        <v>1668.5</v>
      </c>
      <c r="K43" s="316"/>
    </row>
    <row r="44" spans="1:10" ht="18.75" customHeight="1">
      <c r="A44" s="78" t="s">
        <v>47</v>
      </c>
      <c r="B44" s="84">
        <v>20</v>
      </c>
      <c r="C44" s="84">
        <v>20</v>
      </c>
      <c r="D44" s="85">
        <v>5.9</v>
      </c>
      <c r="E44" s="154">
        <v>0</v>
      </c>
      <c r="F44" s="154">
        <v>0</v>
      </c>
      <c r="G44" s="154">
        <v>0</v>
      </c>
      <c r="H44" s="287">
        <f>E44+B44</f>
        <v>20</v>
      </c>
      <c r="I44" s="82">
        <f>F44+C44</f>
        <v>20</v>
      </c>
      <c r="J44" s="82">
        <f>G44+D44</f>
        <v>5.9</v>
      </c>
    </row>
    <row r="45" spans="1:11" ht="18.75" customHeight="1">
      <c r="A45" s="69">
        <v>517</v>
      </c>
      <c r="B45" s="90">
        <f aca="true" t="shared" si="13" ref="B45:J45">SUM(B44)</f>
        <v>20</v>
      </c>
      <c r="C45" s="90">
        <f t="shared" si="13"/>
        <v>20</v>
      </c>
      <c r="D45" s="91">
        <f t="shared" si="13"/>
        <v>5.9</v>
      </c>
      <c r="E45" s="91">
        <f t="shared" si="13"/>
        <v>0</v>
      </c>
      <c r="F45" s="91">
        <f t="shared" si="13"/>
        <v>0</v>
      </c>
      <c r="G45" s="91">
        <f t="shared" si="13"/>
        <v>0</v>
      </c>
      <c r="H45" s="288">
        <f>SUM(H44)</f>
        <v>20</v>
      </c>
      <c r="I45" s="149">
        <f t="shared" si="13"/>
        <v>20</v>
      </c>
      <c r="J45" s="150">
        <f t="shared" si="13"/>
        <v>5.9</v>
      </c>
      <c r="K45" s="316"/>
    </row>
    <row r="46" spans="1:10" ht="18.75" customHeight="1">
      <c r="A46" s="155" t="s">
        <v>244</v>
      </c>
      <c r="B46" s="156">
        <v>0</v>
      </c>
      <c r="C46" s="156">
        <v>245.6</v>
      </c>
      <c r="D46" s="157">
        <v>243.2</v>
      </c>
      <c r="E46" s="154">
        <v>0</v>
      </c>
      <c r="F46" s="154">
        <v>0</v>
      </c>
      <c r="G46" s="154">
        <v>0</v>
      </c>
      <c r="H46" s="317">
        <f>E46+B46</f>
        <v>0</v>
      </c>
      <c r="I46" s="318">
        <f>F46+C46</f>
        <v>245.6</v>
      </c>
      <c r="J46" s="82">
        <f>G46+D46</f>
        <v>243.2</v>
      </c>
    </row>
    <row r="47" spans="1:11" ht="18.75" customHeight="1" thickBot="1">
      <c r="A47" s="118">
        <v>549</v>
      </c>
      <c r="B47" s="124">
        <f aca="true" t="shared" si="14" ref="B47:J47">SUM(B46)</f>
        <v>0</v>
      </c>
      <c r="C47" s="124">
        <f t="shared" si="14"/>
        <v>245.6</v>
      </c>
      <c r="D47" s="125">
        <f t="shared" si="14"/>
        <v>243.2</v>
      </c>
      <c r="E47" s="604">
        <f t="shared" si="14"/>
        <v>0</v>
      </c>
      <c r="F47" s="604">
        <f t="shared" si="14"/>
        <v>0</v>
      </c>
      <c r="G47" s="604">
        <f t="shared" si="14"/>
        <v>0</v>
      </c>
      <c r="H47" s="322">
        <f t="shared" si="14"/>
        <v>0</v>
      </c>
      <c r="I47" s="149">
        <f t="shared" si="14"/>
        <v>245.6</v>
      </c>
      <c r="J47" s="150">
        <f t="shared" si="14"/>
        <v>243.2</v>
      </c>
      <c r="K47" s="316"/>
    </row>
    <row r="48" spans="1:10" ht="18.75" customHeight="1">
      <c r="A48" s="94" t="s">
        <v>21</v>
      </c>
      <c r="B48" s="144">
        <f>SUM(B38,B43,B40,B45,B47)</f>
        <v>6291</v>
      </c>
      <c r="C48" s="144">
        <f>SUM(C38,C40,C43,C45,C47)</f>
        <v>6536.6</v>
      </c>
      <c r="D48" s="158">
        <f>SUM(D38,D40,D43,D45,D47)</f>
        <v>6516.2</v>
      </c>
      <c r="E48" s="144">
        <f>E43+E40+E38+E45</f>
        <v>0</v>
      </c>
      <c r="F48" s="144">
        <f>F43+F40+F38+F45</f>
        <v>92</v>
      </c>
      <c r="G48" s="144">
        <f>G43+G40+G38+G45</f>
        <v>40.5</v>
      </c>
      <c r="H48" s="610">
        <f>H43+H40+H38+H45+H47</f>
        <v>6291</v>
      </c>
      <c r="I48" s="158">
        <f>I43+I40+I38+I45+I47</f>
        <v>6628.6</v>
      </c>
      <c r="J48" s="144">
        <f>J43+J40+J38+J45+J47</f>
        <v>6556.7</v>
      </c>
    </row>
    <row r="49" spans="1:10" ht="26.2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</row>
    <row r="50" spans="1:13" ht="12" customHeight="1">
      <c r="A50" s="870" t="s">
        <v>420</v>
      </c>
      <c r="B50" s="857" t="s">
        <v>421</v>
      </c>
      <c r="C50" s="869"/>
      <c r="D50" s="962"/>
      <c r="E50" s="863" t="s">
        <v>4</v>
      </c>
      <c r="F50" s="945"/>
      <c r="G50" s="946"/>
      <c r="H50" s="92"/>
      <c r="I50" s="92"/>
      <c r="J50" s="92"/>
      <c r="K50" s="92"/>
      <c r="L50" s="92"/>
      <c r="M50" s="92"/>
    </row>
    <row r="51" spans="1:13" ht="18.75" customHeight="1">
      <c r="A51" s="960"/>
      <c r="B51" s="1046" t="s">
        <v>422</v>
      </c>
      <c r="C51" s="1047"/>
      <c r="D51" s="1048"/>
      <c r="E51" s="947"/>
      <c r="F51" s="948"/>
      <c r="G51" s="949"/>
      <c r="H51" s="92"/>
      <c r="I51" s="92"/>
      <c r="J51" s="92"/>
      <c r="K51" s="92"/>
      <c r="L51" s="92"/>
      <c r="M51" s="92"/>
    </row>
    <row r="52" spans="1:13" ht="18.75" customHeight="1">
      <c r="A52" s="961"/>
      <c r="B52" s="63" t="s">
        <v>5</v>
      </c>
      <c r="C52" s="63" t="s">
        <v>6</v>
      </c>
      <c r="D52" s="61" t="s">
        <v>0</v>
      </c>
      <c r="E52" s="273" t="s">
        <v>5</v>
      </c>
      <c r="F52" s="119" t="s">
        <v>6</v>
      </c>
      <c r="G52" s="117" t="s">
        <v>0</v>
      </c>
      <c r="H52" s="92"/>
      <c r="I52" s="92"/>
      <c r="J52" s="92"/>
      <c r="K52" s="92"/>
      <c r="L52" s="92"/>
      <c r="M52" s="92"/>
    </row>
    <row r="53" spans="1:13" ht="18.75" customHeight="1">
      <c r="A53" s="78" t="s">
        <v>137</v>
      </c>
      <c r="B53" s="138">
        <v>231</v>
      </c>
      <c r="C53" s="138">
        <v>433.7</v>
      </c>
      <c r="D53" s="321">
        <v>433.7</v>
      </c>
      <c r="E53" s="265">
        <f>SUM(B53)</f>
        <v>231</v>
      </c>
      <c r="F53" s="81">
        <f>SUM(C53)</f>
        <v>433.7</v>
      </c>
      <c r="G53" s="81">
        <f>SUM(D53)</f>
        <v>433.7</v>
      </c>
      <c r="H53" s="92"/>
      <c r="I53" s="92"/>
      <c r="J53" s="92"/>
      <c r="K53" s="92"/>
      <c r="L53" s="92"/>
      <c r="M53" s="92"/>
    </row>
    <row r="54" spans="1:13" ht="18.75" customHeight="1" thickBot="1">
      <c r="A54" s="75">
        <v>612</v>
      </c>
      <c r="B54" s="137">
        <f aca="true" t="shared" si="15" ref="B54:G55">SUM(B53)</f>
        <v>231</v>
      </c>
      <c r="C54" s="137">
        <f t="shared" si="15"/>
        <v>433.7</v>
      </c>
      <c r="D54" s="297">
        <f t="shared" si="15"/>
        <v>433.7</v>
      </c>
      <c r="E54" s="290">
        <f t="shared" si="15"/>
        <v>231</v>
      </c>
      <c r="F54" s="159">
        <f t="shared" si="15"/>
        <v>433.7</v>
      </c>
      <c r="G54" s="159">
        <f t="shared" si="15"/>
        <v>433.7</v>
      </c>
      <c r="H54" s="92"/>
      <c r="I54" s="92"/>
      <c r="J54" s="92"/>
      <c r="K54" s="92"/>
      <c r="L54" s="92"/>
      <c r="M54" s="92"/>
    </row>
    <row r="55" spans="1:13" ht="18.75" customHeight="1">
      <c r="A55" s="143" t="s">
        <v>21</v>
      </c>
      <c r="B55" s="144">
        <f t="shared" si="15"/>
        <v>231</v>
      </c>
      <c r="C55" s="144">
        <f t="shared" si="15"/>
        <v>433.7</v>
      </c>
      <c r="D55" s="289">
        <f t="shared" si="15"/>
        <v>433.7</v>
      </c>
      <c r="E55" s="285">
        <f t="shared" si="15"/>
        <v>231</v>
      </c>
      <c r="F55" s="144">
        <f t="shared" si="15"/>
        <v>433.7</v>
      </c>
      <c r="G55" s="144">
        <f t="shared" si="15"/>
        <v>433.7</v>
      </c>
      <c r="H55" s="92"/>
      <c r="I55" s="92"/>
      <c r="J55" s="92"/>
      <c r="K55" s="92"/>
      <c r="L55" s="92"/>
      <c r="M55" s="92"/>
    </row>
  </sheetData>
  <sheetProtection/>
  <mergeCells count="20">
    <mergeCell ref="B3:D3"/>
    <mergeCell ref="H34:J35"/>
    <mergeCell ref="A50:A52"/>
    <mergeCell ref="B50:D50"/>
    <mergeCell ref="E50:G51"/>
    <mergeCell ref="B51:D51"/>
    <mergeCell ref="E9:G10"/>
    <mergeCell ref="A34:A36"/>
    <mergeCell ref="B34:D34"/>
    <mergeCell ref="E34:G34"/>
    <mergeCell ref="A1:H1"/>
    <mergeCell ref="I1:J1"/>
    <mergeCell ref="E35:G35"/>
    <mergeCell ref="B35:D35"/>
    <mergeCell ref="B10:D10"/>
    <mergeCell ref="A9:A11"/>
    <mergeCell ref="B9:D9"/>
    <mergeCell ref="A2:A4"/>
    <mergeCell ref="B2:D2"/>
    <mergeCell ref="E2:G3"/>
  </mergeCells>
  <printOptions verticalCentered="1"/>
  <pageMargins left="0.3937007874015748" right="0.4724409448818898" top="0.5118110236220472" bottom="0.1968503937007874" header="0.5118110236220472" footer="0.2362204724409449"/>
  <pageSetup horizontalDpi="600" verticalDpi="600" orientation="portrait" paperSize="9" scale="75" r:id="rId1"/>
  <headerFooter alignWithMargins="0">
    <oddFooter>&amp;L&amp;"Times New Roman,Obyčejné"&amp;8Rozbor za rok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30.75390625" style="0" customWidth="1"/>
  </cols>
  <sheetData>
    <row r="1" spans="1:11" ht="27.75" customHeight="1">
      <c r="A1" s="1040" t="s">
        <v>315</v>
      </c>
      <c r="B1" s="1041"/>
      <c r="C1" s="1041"/>
      <c r="D1" s="1041"/>
      <c r="E1" s="1041"/>
      <c r="F1" s="1041"/>
      <c r="G1" s="1041"/>
      <c r="H1" s="1041"/>
      <c r="I1" s="1042" t="s">
        <v>425</v>
      </c>
      <c r="J1" s="1041"/>
      <c r="K1" s="519"/>
    </row>
    <row r="2" spans="1:10" ht="15">
      <c r="A2" s="870" t="s">
        <v>457</v>
      </c>
      <c r="B2" s="857" t="s">
        <v>147</v>
      </c>
      <c r="C2" s="858"/>
      <c r="D2" s="858"/>
      <c r="E2" s="857" t="s">
        <v>43</v>
      </c>
      <c r="F2" s="858"/>
      <c r="G2" s="858"/>
      <c r="H2" s="863" t="s">
        <v>4</v>
      </c>
      <c r="I2" s="1052"/>
      <c r="J2" s="1053"/>
    </row>
    <row r="3" spans="1:10" ht="14.25">
      <c r="A3" s="871"/>
      <c r="B3" s="861" t="s">
        <v>57</v>
      </c>
      <c r="C3" s="858"/>
      <c r="D3" s="858"/>
      <c r="E3" s="861" t="s">
        <v>267</v>
      </c>
      <c r="F3" s="858"/>
      <c r="G3" s="858"/>
      <c r="H3" s="1054"/>
      <c r="I3" s="1055"/>
      <c r="J3" s="1056"/>
    </row>
    <row r="4" spans="1:10" ht="21" customHeight="1">
      <c r="A4" s="872"/>
      <c r="B4" s="63" t="s">
        <v>5</v>
      </c>
      <c r="C4" s="63" t="s">
        <v>6</v>
      </c>
      <c r="D4" s="61" t="s">
        <v>0</v>
      </c>
      <c r="E4" s="63" t="s">
        <v>5</v>
      </c>
      <c r="F4" s="63" t="s">
        <v>6</v>
      </c>
      <c r="G4" s="61" t="s">
        <v>0</v>
      </c>
      <c r="H4" s="273" t="s">
        <v>5</v>
      </c>
      <c r="I4" s="119" t="s">
        <v>6</v>
      </c>
      <c r="J4" s="117" t="s">
        <v>0</v>
      </c>
    </row>
    <row r="5" spans="1:10" ht="21" customHeight="1">
      <c r="A5" s="72" t="s">
        <v>427</v>
      </c>
      <c r="B5" s="715">
        <v>0</v>
      </c>
      <c r="C5" s="715">
        <v>0</v>
      </c>
      <c r="D5" s="715">
        <v>0</v>
      </c>
      <c r="E5" s="715">
        <v>0</v>
      </c>
      <c r="F5" s="715">
        <v>619</v>
      </c>
      <c r="G5" s="715">
        <v>618.7</v>
      </c>
      <c r="H5" s="611">
        <f>SUM(E5,B5)</f>
        <v>0</v>
      </c>
      <c r="I5" s="613">
        <f>SUM(F5,C5)</f>
        <v>619</v>
      </c>
      <c r="J5" s="613">
        <f>SUM(G5,D5)</f>
        <v>618.7</v>
      </c>
    </row>
    <row r="6" spans="1:10" ht="21" customHeight="1">
      <c r="A6" s="315">
        <v>513</v>
      </c>
      <c r="B6" s="716">
        <f aca="true" t="shared" si="0" ref="B6:J6">SUM(B5)</f>
        <v>0</v>
      </c>
      <c r="C6" s="716">
        <f t="shared" si="0"/>
        <v>0</v>
      </c>
      <c r="D6" s="717">
        <f t="shared" si="0"/>
        <v>0</v>
      </c>
      <c r="E6" s="716">
        <f t="shared" si="0"/>
        <v>0</v>
      </c>
      <c r="F6" s="716">
        <f t="shared" si="0"/>
        <v>619</v>
      </c>
      <c r="G6" s="718">
        <f t="shared" si="0"/>
        <v>618.7</v>
      </c>
      <c r="H6" s="614">
        <f t="shared" si="0"/>
        <v>0</v>
      </c>
      <c r="I6" s="615">
        <f t="shared" si="0"/>
        <v>619</v>
      </c>
      <c r="J6" s="615">
        <f t="shared" si="0"/>
        <v>618.7</v>
      </c>
    </row>
    <row r="7" spans="1:10" ht="16.5" customHeight="1">
      <c r="A7" s="72" t="s">
        <v>268</v>
      </c>
      <c r="B7" s="715">
        <v>400</v>
      </c>
      <c r="C7" s="715">
        <v>400</v>
      </c>
      <c r="D7" s="719">
        <v>0</v>
      </c>
      <c r="E7" s="715">
        <v>200</v>
      </c>
      <c r="F7" s="715">
        <v>200</v>
      </c>
      <c r="G7" s="715">
        <v>161</v>
      </c>
      <c r="H7" s="611">
        <f>SUM(E7,B7)</f>
        <v>600</v>
      </c>
      <c r="I7" s="612">
        <f>SUM(F7,C7)</f>
        <v>600</v>
      </c>
      <c r="J7" s="613">
        <f>SUM(G7,D7)</f>
        <v>161</v>
      </c>
    </row>
    <row r="8" spans="1:10" ht="14.25">
      <c r="A8" s="315">
        <v>516</v>
      </c>
      <c r="B8" s="716">
        <f aca="true" t="shared" si="1" ref="B8:J8">SUM(B7)</f>
        <v>400</v>
      </c>
      <c r="C8" s="716">
        <f t="shared" si="1"/>
        <v>400</v>
      </c>
      <c r="D8" s="716">
        <f t="shared" si="1"/>
        <v>0</v>
      </c>
      <c r="E8" s="716">
        <f t="shared" si="1"/>
        <v>200</v>
      </c>
      <c r="F8" s="716">
        <f t="shared" si="1"/>
        <v>200</v>
      </c>
      <c r="G8" s="720">
        <f t="shared" si="1"/>
        <v>161</v>
      </c>
      <c r="H8" s="614">
        <f t="shared" si="1"/>
        <v>600</v>
      </c>
      <c r="I8" s="615">
        <f t="shared" si="1"/>
        <v>600</v>
      </c>
      <c r="J8" s="615">
        <f t="shared" si="1"/>
        <v>161</v>
      </c>
    </row>
    <row r="9" spans="1:10" ht="15">
      <c r="A9" s="78" t="s">
        <v>34</v>
      </c>
      <c r="B9" s="715">
        <v>0</v>
      </c>
      <c r="C9" s="715">
        <v>0</v>
      </c>
      <c r="D9" s="715">
        <v>0</v>
      </c>
      <c r="E9" s="715">
        <v>4000</v>
      </c>
      <c r="F9" s="715">
        <v>2190</v>
      </c>
      <c r="G9" s="715">
        <v>2182.8</v>
      </c>
      <c r="H9" s="611">
        <f>SUM(E9,B9)</f>
        <v>4000</v>
      </c>
      <c r="I9" s="613">
        <f>SUM(F9,C9)</f>
        <v>2190</v>
      </c>
      <c r="J9" s="613">
        <f>SUM(G9,D9)</f>
        <v>2182.8</v>
      </c>
    </row>
    <row r="10" spans="1:10" ht="14.25">
      <c r="A10" s="75">
        <v>517</v>
      </c>
      <c r="B10" s="716">
        <f aca="true" t="shared" si="2" ref="B10:J10">SUM(B9)</f>
        <v>0</v>
      </c>
      <c r="C10" s="716">
        <f t="shared" si="2"/>
        <v>0</v>
      </c>
      <c r="D10" s="717">
        <f t="shared" si="2"/>
        <v>0</v>
      </c>
      <c r="E10" s="716">
        <f t="shared" si="2"/>
        <v>4000</v>
      </c>
      <c r="F10" s="716">
        <f t="shared" si="2"/>
        <v>2190</v>
      </c>
      <c r="G10" s="717">
        <f t="shared" si="2"/>
        <v>2182.8</v>
      </c>
      <c r="H10" s="619">
        <f>SUM(H9)</f>
        <v>4000</v>
      </c>
      <c r="I10" s="615">
        <f t="shared" si="2"/>
        <v>2190</v>
      </c>
      <c r="J10" s="615">
        <f t="shared" si="2"/>
        <v>2182.8</v>
      </c>
    </row>
    <row r="11" spans="1:10" ht="15">
      <c r="A11" s="620" t="s">
        <v>140</v>
      </c>
      <c r="B11" s="715">
        <v>0</v>
      </c>
      <c r="C11" s="715">
        <v>0</v>
      </c>
      <c r="D11" s="719">
        <v>0</v>
      </c>
      <c r="E11" s="715">
        <v>250</v>
      </c>
      <c r="F11" s="715">
        <v>140</v>
      </c>
      <c r="G11" s="721">
        <v>99.9</v>
      </c>
      <c r="H11" s="611">
        <f aca="true" t="shared" si="3" ref="H11:J12">SUM(E11,B11)</f>
        <v>250</v>
      </c>
      <c r="I11" s="613">
        <f t="shared" si="3"/>
        <v>140</v>
      </c>
      <c r="J11" s="613">
        <f t="shared" si="3"/>
        <v>99.9</v>
      </c>
    </row>
    <row r="12" spans="1:10" ht="15">
      <c r="A12" s="620" t="s">
        <v>426</v>
      </c>
      <c r="B12" s="715">
        <v>0</v>
      </c>
      <c r="C12" s="715">
        <v>0</v>
      </c>
      <c r="D12" s="715">
        <v>0</v>
      </c>
      <c r="E12" s="715">
        <v>1000</v>
      </c>
      <c r="F12" s="715">
        <v>381</v>
      </c>
      <c r="G12" s="715">
        <v>380.9</v>
      </c>
      <c r="H12" s="611">
        <f t="shared" si="3"/>
        <v>1000</v>
      </c>
      <c r="I12" s="613">
        <f t="shared" si="3"/>
        <v>381</v>
      </c>
      <c r="J12" s="613">
        <f t="shared" si="3"/>
        <v>380.9</v>
      </c>
    </row>
    <row r="13" spans="1:10" ht="15" thickBot="1">
      <c r="A13" s="618">
        <v>612</v>
      </c>
      <c r="B13" s="716">
        <f aca="true" t="shared" si="4" ref="B13:J13">SUM(B11:B12)</f>
        <v>0</v>
      </c>
      <c r="C13" s="716">
        <f t="shared" si="4"/>
        <v>0</v>
      </c>
      <c r="D13" s="716">
        <f t="shared" si="4"/>
        <v>0</v>
      </c>
      <c r="E13" s="716">
        <f t="shared" si="4"/>
        <v>1250</v>
      </c>
      <c r="F13" s="716">
        <f t="shared" si="4"/>
        <v>521</v>
      </c>
      <c r="G13" s="716">
        <f t="shared" si="4"/>
        <v>480.79999999999995</v>
      </c>
      <c r="H13" s="621">
        <f t="shared" si="4"/>
        <v>1250</v>
      </c>
      <c r="I13" s="623">
        <f t="shared" si="4"/>
        <v>521</v>
      </c>
      <c r="J13" s="622">
        <f t="shared" si="4"/>
        <v>480.79999999999995</v>
      </c>
    </row>
    <row r="14" spans="1:10" ht="14.25">
      <c r="A14" s="143" t="s">
        <v>21</v>
      </c>
      <c r="B14" s="616">
        <f>SUM(B10,B8,B13,B6)</f>
        <v>400</v>
      </c>
      <c r="C14" s="616">
        <f aca="true" t="shared" si="5" ref="C14:J14">SUM(C10,C8,C13,C6)</f>
        <v>400</v>
      </c>
      <c r="D14" s="616">
        <f t="shared" si="5"/>
        <v>0</v>
      </c>
      <c r="E14" s="616">
        <f t="shared" si="5"/>
        <v>5450</v>
      </c>
      <c r="F14" s="616">
        <f t="shared" si="5"/>
        <v>3530</v>
      </c>
      <c r="G14" s="624">
        <f t="shared" si="5"/>
        <v>3443.3</v>
      </c>
      <c r="H14" s="617">
        <f t="shared" si="5"/>
        <v>5850</v>
      </c>
      <c r="I14" s="616">
        <f t="shared" si="5"/>
        <v>3930</v>
      </c>
      <c r="J14" s="616">
        <f t="shared" si="5"/>
        <v>3443.3</v>
      </c>
    </row>
    <row r="16" spans="1:7" ht="15">
      <c r="A16" s="870" t="s">
        <v>428</v>
      </c>
      <c r="B16" s="857" t="s">
        <v>429</v>
      </c>
      <c r="C16" s="869"/>
      <c r="D16" s="962"/>
      <c r="E16" s="863" t="s">
        <v>4</v>
      </c>
      <c r="F16" s="945"/>
      <c r="G16" s="946"/>
    </row>
    <row r="17" spans="1:7" ht="14.25">
      <c r="A17" s="960"/>
      <c r="B17" s="1043" t="s">
        <v>424</v>
      </c>
      <c r="C17" s="1044"/>
      <c r="D17" s="1045"/>
      <c r="E17" s="947"/>
      <c r="F17" s="948"/>
      <c r="G17" s="949"/>
    </row>
    <row r="18" spans="1:7" ht="27.75" customHeight="1">
      <c r="A18" s="961"/>
      <c r="B18" s="63" t="s">
        <v>5</v>
      </c>
      <c r="C18" s="63" t="s">
        <v>6</v>
      </c>
      <c r="D18" s="61" t="s">
        <v>0</v>
      </c>
      <c r="E18" s="273" t="s">
        <v>5</v>
      </c>
      <c r="F18" s="119" t="s">
        <v>6</v>
      </c>
      <c r="G18" s="117" t="s">
        <v>0</v>
      </c>
    </row>
    <row r="19" spans="1:7" ht="15">
      <c r="A19" s="72" t="s">
        <v>427</v>
      </c>
      <c r="B19" s="138">
        <v>0</v>
      </c>
      <c r="C19" s="138">
        <v>40</v>
      </c>
      <c r="D19" s="321">
        <v>0</v>
      </c>
      <c r="E19" s="265">
        <f aca="true" t="shared" si="6" ref="E19:G20">SUM(B19)</f>
        <v>0</v>
      </c>
      <c r="F19" s="81">
        <f t="shared" si="6"/>
        <v>40</v>
      </c>
      <c r="G19" s="81">
        <f t="shared" si="6"/>
        <v>0</v>
      </c>
    </row>
    <row r="20" spans="1:7" ht="15">
      <c r="A20" s="72" t="s">
        <v>29</v>
      </c>
      <c r="B20" s="138">
        <v>0</v>
      </c>
      <c r="C20" s="138">
        <v>40</v>
      </c>
      <c r="D20" s="321">
        <v>0</v>
      </c>
      <c r="E20" s="265">
        <f t="shared" si="6"/>
        <v>0</v>
      </c>
      <c r="F20" s="81">
        <f t="shared" si="6"/>
        <v>40</v>
      </c>
      <c r="G20" s="81">
        <f t="shared" si="6"/>
        <v>0</v>
      </c>
    </row>
    <row r="21" spans="1:7" ht="14.25">
      <c r="A21" s="315">
        <v>513</v>
      </c>
      <c r="B21" s="627">
        <f aca="true" t="shared" si="7" ref="B21:G21">SUM(B19:B20)</f>
        <v>0</v>
      </c>
      <c r="C21" s="627">
        <f t="shared" si="7"/>
        <v>80</v>
      </c>
      <c r="D21" s="628">
        <f t="shared" si="7"/>
        <v>0</v>
      </c>
      <c r="E21" s="625">
        <f t="shared" si="7"/>
        <v>0</v>
      </c>
      <c r="F21" s="137">
        <f t="shared" si="7"/>
        <v>80</v>
      </c>
      <c r="G21" s="137">
        <f t="shared" si="7"/>
        <v>0</v>
      </c>
    </row>
    <row r="22" spans="1:7" ht="15">
      <c r="A22" s="72" t="s">
        <v>268</v>
      </c>
      <c r="B22" s="138">
        <v>0</v>
      </c>
      <c r="C22" s="138">
        <v>87</v>
      </c>
      <c r="D22" s="321">
        <v>83.3</v>
      </c>
      <c r="E22" s="265">
        <f>SUM(B22)</f>
        <v>0</v>
      </c>
      <c r="F22" s="81">
        <f>SUM(C22)</f>
        <v>87</v>
      </c>
      <c r="G22" s="81">
        <f>SUM(D22)</f>
        <v>83.3</v>
      </c>
    </row>
    <row r="23" spans="1:7" ht="15" thickBot="1">
      <c r="A23" s="315">
        <v>516</v>
      </c>
      <c r="B23" s="137">
        <f aca="true" t="shared" si="8" ref="B23:G23">SUM(B22)</f>
        <v>0</v>
      </c>
      <c r="C23" s="137">
        <f t="shared" si="8"/>
        <v>87</v>
      </c>
      <c r="D23" s="293">
        <f t="shared" si="8"/>
        <v>83.3</v>
      </c>
      <c r="E23" s="626">
        <f t="shared" si="8"/>
        <v>0</v>
      </c>
      <c r="F23" s="137">
        <f t="shared" si="8"/>
        <v>87</v>
      </c>
      <c r="G23" s="137">
        <f t="shared" si="8"/>
        <v>83.3</v>
      </c>
    </row>
    <row r="24" spans="1:7" ht="14.25">
      <c r="A24" s="143" t="s">
        <v>21</v>
      </c>
      <c r="B24" s="144">
        <f aca="true" t="shared" si="9" ref="B24:G24">SUM(B21+B23)</f>
        <v>0</v>
      </c>
      <c r="C24" s="144">
        <f t="shared" si="9"/>
        <v>167</v>
      </c>
      <c r="D24" s="158">
        <f t="shared" si="9"/>
        <v>83.3</v>
      </c>
      <c r="E24" s="285">
        <f t="shared" si="9"/>
        <v>0</v>
      </c>
      <c r="F24" s="144">
        <f t="shared" si="9"/>
        <v>167</v>
      </c>
      <c r="G24" s="144">
        <f t="shared" si="9"/>
        <v>83.3</v>
      </c>
    </row>
  </sheetData>
  <sheetProtection/>
  <mergeCells count="12">
    <mergeCell ref="A16:A18"/>
    <mergeCell ref="B16:D16"/>
    <mergeCell ref="B17:D17"/>
    <mergeCell ref="E16:G17"/>
    <mergeCell ref="A1:H1"/>
    <mergeCell ref="I1:J1"/>
    <mergeCell ref="A2:A4"/>
    <mergeCell ref="B2:D2"/>
    <mergeCell ref="E2:G2"/>
    <mergeCell ref="H2:J3"/>
    <mergeCell ref="B3:D3"/>
    <mergeCell ref="E3:G3"/>
  </mergeCells>
  <printOptions/>
  <pageMargins left="0.3937007874015748" right="0.472440944881889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&amp;LRozbor za rok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ObÚ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jericho</dc:creator>
  <cp:keywords/>
  <dc:description/>
  <cp:lastModifiedBy> </cp:lastModifiedBy>
  <cp:lastPrinted>2008-03-18T10:10:34Z</cp:lastPrinted>
  <dcterms:created xsi:type="dcterms:W3CDTF">2000-01-19T12:05:13Z</dcterms:created>
  <dcterms:modified xsi:type="dcterms:W3CDTF">2010-05-10T10:31:06Z</dcterms:modified>
  <cp:category/>
  <cp:version/>
  <cp:contentType/>
  <cp:contentStatus/>
</cp:coreProperties>
</file>