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85" yWindow="65446" windowWidth="15000" windowHeight="11640" tabRatio="648" activeTab="1"/>
  </bookViews>
  <sheets>
    <sheet name="kap 0100,0127" sheetId="1" r:id="rId1"/>
    <sheet name="kap 0205,0202" sheetId="2" r:id="rId2"/>
    <sheet name="kap 0302,0321" sheetId="3" r:id="rId3"/>
    <sheet name="kap.0400" sheetId="4" r:id="rId4"/>
    <sheet name="kap.0420,0421" sheetId="5" r:id="rId5"/>
    <sheet name="kap.05 (1)" sheetId="6" r:id="rId6"/>
    <sheet name="kap.05 (2)" sheetId="7" r:id="rId7"/>
    <sheet name="kap.05 zdrav." sheetId="8" r:id="rId8"/>
    <sheet name="kap.0505,0519,0520,0521" sheetId="9" r:id="rId9"/>
    <sheet name="kap.0604" sheetId="10" r:id="rId10"/>
    <sheet name="kap.0608,0621,0625" sheetId="11" r:id="rId11"/>
    <sheet name="kap.0725" sheetId="12" r:id="rId12"/>
    <sheet name="kap.0413,0513,0613,0813" sheetId="13" r:id="rId13"/>
    <sheet name="kap.0801,0811,0821,0827" sheetId="14" r:id="rId14"/>
    <sheet name="kap 0912" sheetId="15" r:id="rId15"/>
    <sheet name="kap. 0900,0901,0920" sheetId="16" r:id="rId16"/>
    <sheet name="kap 0924,0921" sheetId="17" r:id="rId17"/>
    <sheet name="kap 0925,0926" sheetId="18" r:id="rId18"/>
    <sheet name="kap.1000,1012" sheetId="19" r:id="rId19"/>
  </sheets>
  <definedNames>
    <definedName name="_xlnm.Print_Area" localSheetId="0">'kap 0100,0127'!$A$1:$J$21</definedName>
    <definedName name="_xlnm.Print_Area" localSheetId="2">'kap 0302,0321'!$A$1:$G$18</definedName>
    <definedName name="_xlnm.Print_Area" localSheetId="14">'kap 0912'!$A$1:$M$42</definedName>
    <definedName name="_xlnm.Print_Area" localSheetId="16">'kap 0924,0921'!$A$1:$M$42</definedName>
    <definedName name="_xlnm.Print_Area" localSheetId="17">'kap 0925,0926'!$A$1:$J$34</definedName>
    <definedName name="_xlnm.Print_Area" localSheetId="15">'kap. 0900,0901,0920'!$A$1:$P$53</definedName>
    <definedName name="_xlnm.Print_Area" localSheetId="12">'kap.0413,0513,0613,0813'!$A$1:$M$46</definedName>
    <definedName name="_xlnm.Print_Area" localSheetId="4">'kap.0420,0421'!$A$1:$J$20</definedName>
    <definedName name="_xlnm.Print_Area" localSheetId="5">'kap.05 (1)'!$A$1:$M$67</definedName>
    <definedName name="_xlnm.Print_Area" localSheetId="6">'kap.05 (2)'!$A$1:$P$70</definedName>
    <definedName name="_xlnm.Print_Area" localSheetId="8">'kap.0505,0519,0520,0521'!$A$1:$J$55</definedName>
    <definedName name="_xlnm.Print_Area" localSheetId="9">'kap.0604'!$A$1:$S$38</definedName>
    <definedName name="_xlnm.Print_Area" localSheetId="10">'kap.0608,0621,0625'!$A$1:$S$53</definedName>
    <definedName name="_xlnm.Print_Area" localSheetId="13">'kap.0801,0811,0821,0827'!$A$1:$J$39</definedName>
    <definedName name="_xlnm.Print_Area" localSheetId="18">'kap.1000,1012'!$A$1:$M$22</definedName>
  </definedNames>
  <calcPr fullCalcOnLoad="1"/>
</workbook>
</file>

<file path=xl/sharedStrings.xml><?xml version="1.0" encoding="utf-8"?>
<sst xmlns="http://schemas.openxmlformats.org/spreadsheetml/2006/main" count="1234" uniqueCount="437">
  <si>
    <t>Skut.</t>
  </si>
  <si>
    <t>Pohřebnictví</t>
  </si>
  <si>
    <t>Bytové hospodářství</t>
  </si>
  <si>
    <t>§ 3635</t>
  </si>
  <si>
    <t xml:space="preserve">Ú H R N </t>
  </si>
  <si>
    <t>SR</t>
  </si>
  <si>
    <t>UR</t>
  </si>
  <si>
    <t>5136-Knihy</t>
  </si>
  <si>
    <t>5169-Nákup služeb</t>
  </si>
  <si>
    <t>VÝDAJE  CELKEM</t>
  </si>
  <si>
    <t>§ 3723</t>
  </si>
  <si>
    <t>§ 3724</t>
  </si>
  <si>
    <t>§ 3729</t>
  </si>
  <si>
    <t>§ 3749</t>
  </si>
  <si>
    <t>Zneškod. nebezp. odpadu</t>
  </si>
  <si>
    <t>Ost. nákl.  s  odp.</t>
  </si>
  <si>
    <t>5139-Nákup mat.</t>
  </si>
  <si>
    <t>Výdaje celkem</t>
  </si>
  <si>
    <t>ÚHRN</t>
  </si>
  <si>
    <t>5164 - Nájemné</t>
  </si>
  <si>
    <t>Doprava</t>
  </si>
  <si>
    <t>VÝDAJE CELKEM</t>
  </si>
  <si>
    <t>§ 3111</t>
  </si>
  <si>
    <t>§ 3113</t>
  </si>
  <si>
    <t>Ú H R N</t>
  </si>
  <si>
    <t>Mateřské školy</t>
  </si>
  <si>
    <t>Základní školy</t>
  </si>
  <si>
    <t xml:space="preserve">SR </t>
  </si>
  <si>
    <t>5137 - Drobný hmotný majetek</t>
  </si>
  <si>
    <t>5139 - Nákup materiálu</t>
  </si>
  <si>
    <t>5162 - Služby telekomunikací</t>
  </si>
  <si>
    <t>5166 - Právní služby</t>
  </si>
  <si>
    <t>5167 - Sl. školení a vzdělávání</t>
  </si>
  <si>
    <t>5169 - Nákup služeb</t>
  </si>
  <si>
    <t>5171 - Opravy a udržování</t>
  </si>
  <si>
    <t>5172 - Programové vybavení</t>
  </si>
  <si>
    <t>5173 - Cestovné tuzem. a zahr.</t>
  </si>
  <si>
    <t>6125 - Výpočetní technika</t>
  </si>
  <si>
    <t>§ 3513</t>
  </si>
  <si>
    <t>§ 3541</t>
  </si>
  <si>
    <t>§ 3523</t>
  </si>
  <si>
    <t xml:space="preserve"> LSPP</t>
  </si>
  <si>
    <t>5173-Cestovné</t>
  </si>
  <si>
    <t>§ 3539</t>
  </si>
  <si>
    <t xml:space="preserve"> Jesle</t>
  </si>
  <si>
    <t>VÝDAJE   CELKEM</t>
  </si>
  <si>
    <t>§ 4319</t>
  </si>
  <si>
    <t>5173 - Cestovné</t>
  </si>
  <si>
    <t>5175 - Pohoštění</t>
  </si>
  <si>
    <t>§ 4329</t>
  </si>
  <si>
    <t>§ 4349</t>
  </si>
  <si>
    <t>SP a pomoc dětem</t>
  </si>
  <si>
    <t>§ 3319</t>
  </si>
  <si>
    <t>§ 3321</t>
  </si>
  <si>
    <t>§ 3322</t>
  </si>
  <si>
    <t>§ 3349</t>
  </si>
  <si>
    <t>§ 3392</t>
  </si>
  <si>
    <t>§ 3399</t>
  </si>
  <si>
    <t>Zájmová činnost</t>
  </si>
  <si>
    <t>§ 5311</t>
  </si>
  <si>
    <t>§ 6112</t>
  </si>
  <si>
    <t>5161 - Služby pošt</t>
  </si>
  <si>
    <t>Činnost místní správy</t>
  </si>
  <si>
    <t>§ 6320</t>
  </si>
  <si>
    <t>§ 6399</t>
  </si>
  <si>
    <t>§  6409</t>
  </si>
  <si>
    <t xml:space="preserve"> Protidrogová politika</t>
  </si>
  <si>
    <t xml:space="preserve"> Nemocnice Třebotov</t>
  </si>
  <si>
    <t>Záležitosti kultury</t>
  </si>
  <si>
    <t>Ochrana památek MČ</t>
  </si>
  <si>
    <t>Obnova kult. památek</t>
  </si>
  <si>
    <t>§ 3745</t>
  </si>
  <si>
    <t>§ 3745/5</t>
  </si>
  <si>
    <t>Veřejná zeleň</t>
  </si>
  <si>
    <t>Péče o vzhled obcí</t>
  </si>
  <si>
    <t>5032-Zdravotní pojištění</t>
  </si>
  <si>
    <t>Nebytové hospodářství</t>
  </si>
  <si>
    <t>5492-Dary obyvatelstvu</t>
  </si>
  <si>
    <t>§ 4174</t>
  </si>
  <si>
    <t>§ 4181</t>
  </si>
  <si>
    <t>§ 4182</t>
  </si>
  <si>
    <t>§ 4183</t>
  </si>
  <si>
    <t>§ 4186</t>
  </si>
  <si>
    <t>Soc.péče zdr.postiženým</t>
  </si>
  <si>
    <t>Soc.péče ostat.skup.ob.</t>
  </si>
  <si>
    <t>Místní správa</t>
  </si>
  <si>
    <t>Zastupitelstva obcí</t>
  </si>
  <si>
    <t>Územní rozhodování</t>
  </si>
  <si>
    <t>5175-Pohoštění</t>
  </si>
  <si>
    <t>5175 - Pohoštění a dary</t>
  </si>
  <si>
    <t>§ 3699</t>
  </si>
  <si>
    <t>Ost.zálež.bydlení,kom.služeb</t>
  </si>
  <si>
    <t>6130 - Pozemky</t>
  </si>
  <si>
    <t>6121-Budovy, stavby</t>
  </si>
  <si>
    <t>5194-Věcné dary</t>
  </si>
  <si>
    <t>kapitola 06 Kultura          podkapitola 0604 Kultura</t>
  </si>
  <si>
    <t>kapitola 06 Kultura podkapitola 0608 Občansko správní činnost</t>
  </si>
  <si>
    <t>Odbor občansko správní</t>
  </si>
  <si>
    <t>kapitola 06 Kultura podkapitola 0621 Investice kultura</t>
  </si>
  <si>
    <t>Obnova kult.památek</t>
  </si>
  <si>
    <t>5171-Opravy a udržování</t>
  </si>
  <si>
    <t>Pražská pětka a tisk.cent.</t>
  </si>
  <si>
    <t>5139-Nákup materiálu</t>
  </si>
  <si>
    <t>Bezpečnost a veřejný pořádek</t>
  </si>
  <si>
    <t>Jesle</t>
  </si>
  <si>
    <t>5011-Platy zaměstnanců</t>
  </si>
  <si>
    <t>Ozdravování zvířat</t>
  </si>
  <si>
    <t>Ochrana druhů a stanov.</t>
  </si>
  <si>
    <t>Ostatní činnosti</t>
  </si>
  <si>
    <t>5137 - DHM</t>
  </si>
  <si>
    <t>5151 - Voda</t>
  </si>
  <si>
    <t>5154 - El. energie</t>
  </si>
  <si>
    <t>5166 - Konzul.por. sl.</t>
  </si>
  <si>
    <t>5229 - Granty</t>
  </si>
  <si>
    <t>6121 - Budovy, stavby</t>
  </si>
  <si>
    <t>6122 - Stroje, zařízení</t>
  </si>
  <si>
    <t xml:space="preserve">§ 2212 </t>
  </si>
  <si>
    <t>Úhrn</t>
  </si>
  <si>
    <t xml:space="preserve">§ 3612 </t>
  </si>
  <si>
    <t>Ú h r n</t>
  </si>
  <si>
    <t xml:space="preserve">§ 3613 </t>
  </si>
  <si>
    <t>5153 - Plyn</t>
  </si>
  <si>
    <t>5154 - Elektrická energie</t>
  </si>
  <si>
    <t>6121 - Budovy, haly</t>
  </si>
  <si>
    <t xml:space="preserve">§ 3632 </t>
  </si>
  <si>
    <t>5192 - Neinvestiční příspěvek</t>
  </si>
  <si>
    <t xml:space="preserve">§ 6171 </t>
  </si>
  <si>
    <t>5038 - Ostatní povinné pojištění</t>
  </si>
  <si>
    <t>5134 - Prádlo, oděvy, obuv</t>
  </si>
  <si>
    <t>5136 - Knihy</t>
  </si>
  <si>
    <t>5156 - Pohonné hmoty</t>
  </si>
  <si>
    <t>5162 - Telefonní poplatky</t>
  </si>
  <si>
    <t>5163 - Služby p. ústav</t>
  </si>
  <si>
    <t>5166 - Konzultační, porad. a právní služby</t>
  </si>
  <si>
    <t>5168 - Služby zpracování dat</t>
  </si>
  <si>
    <t>5178 - Nájem, leasing</t>
  </si>
  <si>
    <t xml:space="preserve">5179 - Ošatné </t>
  </si>
  <si>
    <t>5361 - Nákup kolků</t>
  </si>
  <si>
    <t>5362 - Platby daní a poplatků</t>
  </si>
  <si>
    <t>6123 - Dopravní prostředky</t>
  </si>
  <si>
    <t>§ 6171</t>
  </si>
  <si>
    <t>5167 - Služby školení</t>
  </si>
  <si>
    <t>Místní zastupitelské orgány</t>
  </si>
  <si>
    <t>5194 - Dary</t>
  </si>
  <si>
    <t>6121 - Budovy, haly, stavby</t>
  </si>
  <si>
    <t>5179 - Ošatné</t>
  </si>
  <si>
    <t>Podpora indiv. byt. výstavby</t>
  </si>
  <si>
    <t>6121 - Budovy, haly a stavby</t>
  </si>
  <si>
    <t>kapitola 01 podkapitola 0127 Ostatní rozvoj bydlení a bytového hospodářství</t>
  </si>
  <si>
    <t>§ 3611</t>
  </si>
  <si>
    <t>Kapitola 05 Sociální věci a zdravotnictví,                         podkapitola 0519 Jeselská zařízení</t>
  </si>
  <si>
    <t>§ 3419</t>
  </si>
  <si>
    <t>Tělovýchovná činnost</t>
  </si>
  <si>
    <t>§ 3511</t>
  </si>
  <si>
    <t>§ 3429</t>
  </si>
  <si>
    <t>§ 3231</t>
  </si>
  <si>
    <t>Základní umělecké školy</t>
  </si>
  <si>
    <t>kapitola 05 Sociální věci a zdravotnictví, podkapitola 0500 - Sociální věci</t>
  </si>
  <si>
    <t>5410 - Sociální dávky</t>
  </si>
  <si>
    <t>6121 - Podílové domy</t>
  </si>
  <si>
    <t>kapitola 02 podkapitola 0202 - Životní prostředí</t>
  </si>
  <si>
    <t>§ 1014</t>
  </si>
  <si>
    <t>§ 3741</t>
  </si>
  <si>
    <t>5229 - Neinvestiční dotace</t>
  </si>
  <si>
    <t>Dávky sociální péče</t>
  </si>
  <si>
    <t>pro staré občany</t>
  </si>
  <si>
    <t>při péči o osobu blízkou</t>
  </si>
  <si>
    <t>na zvláštní pomůcky</t>
  </si>
  <si>
    <t>Příspěvky</t>
  </si>
  <si>
    <t>na úpravu bytu</t>
  </si>
  <si>
    <t>na individuální dopravu</t>
  </si>
  <si>
    <t>kapitola 05 Sociální věci                                  0500 Zdravotnictví</t>
  </si>
  <si>
    <t>5339 - Neinvestiční příspěvek</t>
  </si>
  <si>
    <t>ZZ Smíchov</t>
  </si>
  <si>
    <t>5175-Pohoštění, dary</t>
  </si>
  <si>
    <t xml:space="preserve">kapitola 07 Bezpečnost a veřejný pořádek               0725 Bezpečnost a veřejný pořádek                 </t>
  </si>
  <si>
    <t>kapitola 08 Bytové hospodářství
podkapitola 0827 - Obchodní aktivity</t>
  </si>
  <si>
    <t>kapitola 09 Místní správa a zastupitelstva obcí
podkapitola 0912 - Správa služeb</t>
  </si>
  <si>
    <t>kapitola 09 Místní správa a zastupitelstva obcí
podkapitola 0920 - Mzdové výdaje</t>
  </si>
  <si>
    <t>§ 4185</t>
  </si>
  <si>
    <t>na provoz MV</t>
  </si>
  <si>
    <t>§ 4175</t>
  </si>
  <si>
    <t>§ 4176</t>
  </si>
  <si>
    <t>§ 4184</t>
  </si>
  <si>
    <t>pro rodinu s dětmi</t>
  </si>
  <si>
    <t>pro sociálně vyloučené</t>
  </si>
  <si>
    <t>na zakoupení a úpravu MV</t>
  </si>
  <si>
    <t>5222 - Neinvestiční dotace o.s.</t>
  </si>
  <si>
    <t>6122 - Stroje, přístroje</t>
  </si>
  <si>
    <t>5321 - Neinvestičním transfery obcím</t>
  </si>
  <si>
    <t>§ 3149</t>
  </si>
  <si>
    <t>5169 - Nákup ostatních služeb</t>
  </si>
  <si>
    <t>§  6402</t>
  </si>
  <si>
    <t>5163 - Služby peněžních ústavů</t>
  </si>
  <si>
    <t>5182 - Poskytované zálohy vlastní pokladně</t>
  </si>
  <si>
    <t>5492-Dary obyvatel.</t>
  </si>
  <si>
    <t>5229-Neinvestiční dot.</t>
  </si>
  <si>
    <t>5222-Neinvestiční dot.</t>
  </si>
  <si>
    <t>5213-Neinvestiční dotace</t>
  </si>
  <si>
    <t>5331 - Neinvinvestiční příspěvky</t>
  </si>
  <si>
    <t xml:space="preserve">5213 - Neinvestiční dotace </t>
  </si>
  <si>
    <t>§ 4314</t>
  </si>
  <si>
    <t>§ 6221</t>
  </si>
  <si>
    <t>§ 4333</t>
  </si>
  <si>
    <t>5331 - Neinvestiční transfery státnímu rozpočtu</t>
  </si>
  <si>
    <t>5339 - Neinvestiční příspěvky ostatním příspěvkovým org.</t>
  </si>
  <si>
    <t>5222  - Neninvestiční dotace o. s.</t>
  </si>
  <si>
    <t>6380 - Investiční transfery di zahraničí</t>
  </si>
  <si>
    <t>Pečovatelská služba</t>
  </si>
  <si>
    <t>5139 - Nákup mat.</t>
  </si>
  <si>
    <t>5171 - Opravy a udrž.</t>
  </si>
  <si>
    <t>5223 - Neinvestiční dotace</t>
  </si>
  <si>
    <t>5194 - Věcné dary</t>
  </si>
  <si>
    <t xml:space="preserve">5167 - Školení </t>
  </si>
  <si>
    <t>5131 - Potraviny</t>
  </si>
  <si>
    <t>5039 - Pojistné placené zaměs.</t>
  </si>
  <si>
    <t>5019 - Refundace mezd</t>
  </si>
  <si>
    <t>5175 - Pohoštění,dary</t>
  </si>
  <si>
    <t>5177 - nákup uměl. předm.</t>
  </si>
  <si>
    <t>5213 - Neinvestiční dotace</t>
  </si>
  <si>
    <t>5222 - Neinv.dotace o.s.</t>
  </si>
  <si>
    <t>5223 - Neinv. dot. církvím</t>
  </si>
  <si>
    <t>5229 - Neinv.dotace</t>
  </si>
  <si>
    <t>5339 - Neinv.příspěvky</t>
  </si>
  <si>
    <t>5909 - Ostat. neinv. výdaje</t>
  </si>
  <si>
    <t>6322 - Invest.dotace o.s.</t>
  </si>
  <si>
    <t>5019-Ostatní platy</t>
  </si>
  <si>
    <t>5021-OOV</t>
  </si>
  <si>
    <t>5023-Odměny členů zastupitelstev</t>
  </si>
  <si>
    <t>5024-Odstupné</t>
  </si>
  <si>
    <t>5028-Civilní služba</t>
  </si>
  <si>
    <t>5031-Sociální zabezpečení</t>
  </si>
  <si>
    <t>5038-Ostatní povinné pojistné</t>
  </si>
  <si>
    <t>5039-Ostatní povinné pojistné</t>
  </si>
  <si>
    <t>5179-Ostatní nákupy</t>
  </si>
  <si>
    <t>5429-Náhrady plac. obyvatelstvu</t>
  </si>
  <si>
    <t>5163-Služ.peněž.ústavů</t>
  </si>
  <si>
    <t>5901-Nespecifik.rezervy</t>
  </si>
  <si>
    <t>5909-Ostatní neinvestiční výdaje</t>
  </si>
  <si>
    <t>§ 3121</t>
  </si>
  <si>
    <t>Gymnázia</t>
  </si>
  <si>
    <t>5339 - Neinvestiční příspěvky ostat. org.</t>
  </si>
  <si>
    <t>kapitola 09 Místní správa a zastupitelstva obcí
podkapitola 0924 - Informatika</t>
  </si>
  <si>
    <t>Informatika</t>
  </si>
  <si>
    <t>6111- Programové vybavení</t>
  </si>
  <si>
    <t>Kap.10 Ostatní činnosti - 
podkapitola 1012 - Správa služeb</t>
  </si>
  <si>
    <t>§ 3421</t>
  </si>
  <si>
    <t>Využití volného času dětí a mládeže</t>
  </si>
  <si>
    <t>5223 - Neinvestiční dotace církvím</t>
  </si>
  <si>
    <t>5222 - Neinvest. dotace obč. sdružením</t>
  </si>
  <si>
    <t>§ 3114</t>
  </si>
  <si>
    <t>Speciální základní školy</t>
  </si>
  <si>
    <t>5213 - neivestiční dotace nef. podnikatel subjektům - pr. os.</t>
  </si>
  <si>
    <t>5223 - Neinvestiční dotace církvím a náboženským spol.</t>
  </si>
  <si>
    <t>5331 - Neinvestiční přís. zříze.</t>
  </si>
  <si>
    <t>5222 - Neinv. dotace o. s.</t>
  </si>
  <si>
    <t>5137 - Drobný hmotný DM</t>
  </si>
  <si>
    <t>5222 - Neinvest. dotace o. s.</t>
  </si>
  <si>
    <t>5531 - Pěněžní dary do zahraničí</t>
  </si>
  <si>
    <t>5166 - Konzultace</t>
  </si>
  <si>
    <t>§ 4342</t>
  </si>
  <si>
    <t>Terénní pracovnice</t>
  </si>
  <si>
    <t>5166 - Konzul.porad.služby</t>
  </si>
  <si>
    <t>Ostatní záležitosti kultury</t>
  </si>
  <si>
    <t>5164-Nájemné</t>
  </si>
  <si>
    <t>§3613</t>
  </si>
  <si>
    <t>6121- Budovy, haly</t>
  </si>
  <si>
    <t>5192-Poskytnuté neinv.příspěvky</t>
  </si>
  <si>
    <t>5163-Služby peněžních ústavů</t>
  </si>
  <si>
    <t>5136-Knihy,učeb.pomůcky,tisk</t>
  </si>
  <si>
    <t>Sběr a svoz komunál. odpadu</t>
  </si>
  <si>
    <t>6119 - Ost. nákupDHM</t>
  </si>
  <si>
    <t>5221 - Neinvest.dotace obec.prosp.spol.</t>
  </si>
  <si>
    <t>5212 - Neinvestiční dotace podnik. subj.</t>
  </si>
  <si>
    <t>kap. 040 Školství
podkapitola 0400 školství</t>
  </si>
  <si>
    <t>5213 - neivest. dotace nef. podnikatel subjektům - pr. os.</t>
  </si>
  <si>
    <t>5339 - Neinvestiční příspěvky ostat.příspěvkovým org.</t>
  </si>
  <si>
    <t>Domovy-penzióny
 pro matky s dětmi</t>
  </si>
  <si>
    <t>Humanitární zahraniční
pomoc</t>
  </si>
  <si>
    <t>Ost. zájmové činnosti</t>
  </si>
  <si>
    <t>5133 - Léky</t>
  </si>
  <si>
    <t>5151 - Vodné,stočné</t>
  </si>
  <si>
    <t>5152 - Pára</t>
  </si>
  <si>
    <t>5156 - Pohon.hmoty</t>
  </si>
  <si>
    <t>5162 - Telefoní poplatky</t>
  </si>
  <si>
    <t>5011 - Platy zaměstnanců</t>
  </si>
  <si>
    <t>5021 - Ostatní osobní výdaje</t>
  </si>
  <si>
    <t>5031 - Sociální pojištění</t>
  </si>
  <si>
    <t>5032 - Zdravotní pojištění</t>
  </si>
  <si>
    <t>5499 - Ostat. neinv. transf. ob.</t>
  </si>
  <si>
    <t>5134 - Prádlo, oděvy</t>
  </si>
  <si>
    <t>5212 - Neinv. dot. fyz. os.</t>
  </si>
  <si>
    <t>5219 - Ost. neinv. dotace</t>
  </si>
  <si>
    <t>5331 - Neinv. příspěvky</t>
  </si>
  <si>
    <t xml:space="preserve">5493 - Účel. neinv. transf. </t>
  </si>
  <si>
    <t>5499-Ostatní neinvest. transfery obyv.</t>
  </si>
  <si>
    <r>
      <t>kapitola 09 
podkapitola 0901- Odměna pěstouna</t>
    </r>
    <r>
      <rPr>
        <sz val="11"/>
        <rFont val="Times New Roman"/>
        <family val="1"/>
      </rPr>
      <t xml:space="preserve">                                       </t>
    </r>
  </si>
  <si>
    <r>
      <t>kapitola 09 
podkapitola 0921- Investice místní správa</t>
    </r>
    <r>
      <rPr>
        <sz val="11"/>
        <rFont val="Times New Roman"/>
        <family val="1"/>
      </rPr>
      <t xml:space="preserve">                                       </t>
    </r>
  </si>
  <si>
    <t>kapitola 05 Sociální věci a zdravotnictví
podkapitola 0500 - Sociální věci</t>
  </si>
  <si>
    <r>
      <t>kapitola 08 Bytové hospodářství
podkapitola 0801 Pohřebnictví</t>
    </r>
    <r>
      <rPr>
        <sz val="11"/>
        <rFont val="Times New Roman"/>
        <family val="1"/>
      </rPr>
      <t xml:space="preserve">     </t>
    </r>
  </si>
  <si>
    <r>
      <t>kapitola 08 Bytové hospodářství
podkapitola 0811 - Správa bytů</t>
    </r>
    <r>
      <rPr>
        <sz val="11"/>
        <rFont val="Times New Roman"/>
        <family val="1"/>
      </rPr>
      <t xml:space="preserve">     </t>
    </r>
  </si>
  <si>
    <r>
      <t xml:space="preserve">§ </t>
    </r>
    <r>
      <rPr>
        <sz val="11"/>
        <rFont val="Times New Roman"/>
        <family val="1"/>
      </rPr>
      <t>3412</t>
    </r>
  </si>
  <si>
    <r>
      <t>kapitola 09 Místní správa a zastupitelstva obcí
podkapitola 0926 - Sociální fond</t>
    </r>
    <r>
      <rPr>
        <sz val="11"/>
        <rFont val="Times New Roman"/>
        <family val="1"/>
      </rPr>
      <t xml:space="preserve">                                   </t>
    </r>
  </si>
  <si>
    <t>Kap.10
podkapitola 1000 Ostatní činnosti</t>
  </si>
  <si>
    <t>5225-Neinv.dot.společens.</t>
  </si>
  <si>
    <t>5339-Neinvestič.přísp.ost.</t>
  </si>
  <si>
    <t>5167-Školení a vzdělávání</t>
  </si>
  <si>
    <t>5319-Ost.neinv.transf.</t>
  </si>
  <si>
    <t>531</t>
  </si>
  <si>
    <t>5021-Ostatní osobní výdaje</t>
  </si>
  <si>
    <t xml:space="preserve">5032-Povinné poj.na zdrav. </t>
  </si>
  <si>
    <t>5031-Povinné poj.na soc.zab.</t>
  </si>
  <si>
    <t>§ 5272</t>
  </si>
  <si>
    <t>§ 3122</t>
  </si>
  <si>
    <t>§ 3124</t>
  </si>
  <si>
    <t>Střední odborné školy</t>
  </si>
  <si>
    <t>Spec.stř.školy a učil.</t>
  </si>
  <si>
    <t xml:space="preserve">Zaříz. souvis. s výchovou </t>
  </si>
  <si>
    <t>5222-Neinvest.dotace občan.sdružením</t>
  </si>
  <si>
    <t>5321-Neinvestiční dotace obcím</t>
  </si>
  <si>
    <t>5323-Neinvestiční dotace krajům</t>
  </si>
  <si>
    <t>§6114</t>
  </si>
  <si>
    <t>§6223</t>
  </si>
  <si>
    <t>5162 - Služby telekom.</t>
  </si>
  <si>
    <t>5222 - Granty</t>
  </si>
  <si>
    <t>5332 - Granty vysokým š.</t>
  </si>
  <si>
    <t>5339 - Granty</t>
  </si>
  <si>
    <t>5223 - Neinvestiční dotace církvím a nábožen. spol. - granty</t>
  </si>
  <si>
    <t>5222  - Granty</t>
  </si>
  <si>
    <t>5167 - Služby školení a vzdělává.</t>
  </si>
  <si>
    <t>Zdravotnická zařízení</t>
  </si>
  <si>
    <t>5169 - Nákup otatních služeb</t>
  </si>
  <si>
    <t>5499 - Ostatní neinv.transféry obyv.</t>
  </si>
  <si>
    <t>5660 - Neinv. půjčené prostř.obyv.</t>
  </si>
  <si>
    <t>5162 - Služby telekomunikací a radiost.</t>
  </si>
  <si>
    <t>§ 2140</t>
  </si>
  <si>
    <t xml:space="preserve">    Tabulka č. 11
                  v tis. Kč</t>
  </si>
  <si>
    <t xml:space="preserve">
Tabulka č.17
v tis.Kč</t>
  </si>
  <si>
    <t>Činnost krizového řízení</t>
  </si>
  <si>
    <t>kapitola 01 podkapitola 0100 Územní rozhodování</t>
  </si>
  <si>
    <t>kapitola 06 Kultura podkapitola 0625 Kancelář městské části</t>
  </si>
  <si>
    <t>kapitola 09 Místní správa a zastupitelstva obcí
podkapitola 0925 - Zastupitelstva obcí</t>
  </si>
  <si>
    <t>Mezinárodní spolupráce</t>
  </si>
  <si>
    <t>Finanční operace</t>
  </si>
  <si>
    <t>Rezerva</t>
  </si>
  <si>
    <t>Pojištění  motorových vozidel</t>
  </si>
  <si>
    <t>Finanční vypořádání minulých let</t>
  </si>
  <si>
    <t>5166 - Konzul. por. sl.</t>
  </si>
  <si>
    <t>5493 - Účelové nei. tr. f. o.</t>
  </si>
  <si>
    <t>PODROBNÝ ROZBOR ZA ROK 2006</t>
  </si>
  <si>
    <t xml:space="preserve">            PODROBNÝ ROZBOR ZA ROK 2006</t>
  </si>
  <si>
    <t xml:space="preserve">                      PODROBNÝ ROZBOR ZA ROK 2006</t>
  </si>
  <si>
    <t xml:space="preserve">                   PODROBNÝ ROZBOR ZA ROK 2006              </t>
  </si>
  <si>
    <t xml:space="preserve"> PODROBNÝ  ROZBOR  ZA ROK 2006</t>
  </si>
  <si>
    <t xml:space="preserve">           PODROBNÝ  ROZBOR  ZA  ROK  2006</t>
  </si>
  <si>
    <r>
      <t>6121- B</t>
    </r>
    <r>
      <rPr>
        <sz val="12"/>
        <rFont val="Times New Roman"/>
        <family val="1"/>
      </rPr>
      <t>udovy, haly, stavby</t>
    </r>
  </si>
  <si>
    <t>Ost. zál. bydlení,kom. sl. a územ. rozvoje</t>
  </si>
  <si>
    <t>kapitola 08 Bytové hospodářství
podkapitola 0821 - Investice byt.hospodářství</t>
  </si>
  <si>
    <t xml:space="preserve">6122 - Stroje, přístroje </t>
  </si>
  <si>
    <t>5137 - DHDM</t>
  </si>
  <si>
    <t>5166 - Konzult., porad.a práv.sl.</t>
  </si>
  <si>
    <t>6127 - Umělecká díla a předm.</t>
  </si>
  <si>
    <t>5166 - Konzul. porad.a práv.sl.</t>
  </si>
  <si>
    <t>5166 - Kozult., porad.a práv. sl.</t>
  </si>
  <si>
    <t xml:space="preserve">PODROBNÝ  ROZBOR  ZA  ROK  2006  </t>
  </si>
  <si>
    <t>5192 - Poskytnuté neinvest.náhrady</t>
  </si>
  <si>
    <t>5421 - Náhrady z úrazového pojištění</t>
  </si>
  <si>
    <t>5901 - Nespecifikované rezervy</t>
  </si>
  <si>
    <t xml:space="preserve">PODROBNÝ ROZBOR  ZA  ROK  2006 </t>
  </si>
  <si>
    <t>Základní školy - JPD 3</t>
  </si>
  <si>
    <t>PODROBNÝ  ROZBOR  ZA  ROK  2006</t>
  </si>
  <si>
    <t>5031 - Sociální zabezpečení</t>
  </si>
  <si>
    <t>Kulturní činnost</t>
  </si>
  <si>
    <t xml:space="preserve">                   PODROBNÝ ROZBOR ZA ROK 2006</t>
  </si>
  <si>
    <t>Oastatní záležitosti kultury</t>
  </si>
  <si>
    <t>5166-Konzult.,porad.a práv.sl.</t>
  </si>
  <si>
    <t>5494-Neinv.transf.obyv.</t>
  </si>
  <si>
    <t>5172-Programové vybavení</t>
  </si>
  <si>
    <t xml:space="preserve">                     PODROBNÝ ROZBOR ZA ROK 2006</t>
  </si>
  <si>
    <t xml:space="preserve">               PODROBNÝ ROZBOR  ZA ROK 2006</t>
  </si>
  <si>
    <t xml:space="preserve">5199-Ostatní výdaje související s neinv.nákupy </t>
  </si>
  <si>
    <t>Volby do parlamentu</t>
  </si>
  <si>
    <t>Volby do zatupitelstev</t>
  </si>
  <si>
    <t>§6115</t>
  </si>
  <si>
    <t>KK Poštovka</t>
  </si>
  <si>
    <t xml:space="preserve">               PODROBNÝ  ROZBOR  ZA ROK 2006</t>
  </si>
  <si>
    <t>Volby do zastupitelstev</t>
  </si>
  <si>
    <t>5213 - Neinv.transf.nefin.podn.subj.</t>
  </si>
  <si>
    <t xml:space="preserve">               PODROBNÝ ROZBOR ZA ROK 2006</t>
  </si>
  <si>
    <t xml:space="preserve">   PODROBNÝ ROZBOR ZA ROK 2006</t>
  </si>
  <si>
    <t xml:space="preserve">Bezpečnost a veřejný pořádek </t>
  </si>
  <si>
    <t>6121-Budova, haly a stavby</t>
  </si>
  <si>
    <t>5909 - Ostatní neinvest.výdaje</t>
  </si>
  <si>
    <t>kapitola 09 Místní správa a zastupitelstva obcí
podkapitola 0900 - Mzdové výdaje</t>
  </si>
  <si>
    <t>§ 6114</t>
  </si>
  <si>
    <t>§ 6115</t>
  </si>
  <si>
    <t>5223 - Neinvestiční dotace cír. a náb. spol.</t>
  </si>
  <si>
    <t>5331 - Neinvestiční transfery stát. rozpočtu</t>
  </si>
  <si>
    <t>5339 - Nein. příspěvky os. Příspěvko. org.</t>
  </si>
  <si>
    <t>5213 - Neinv. dotace nef. p. s. - práv. os.</t>
  </si>
  <si>
    <r>
      <t>5154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Elektrická energie</t>
    </r>
  </si>
  <si>
    <r>
      <t xml:space="preserve">kapitola 03  podkapitola
0302 - Doprava  </t>
    </r>
    <r>
      <rPr>
        <sz val="11"/>
        <rFont val="Times New Roman"/>
        <family val="1"/>
      </rPr>
      <t xml:space="preserve">                                       </t>
    </r>
  </si>
  <si>
    <r>
      <t xml:space="preserve">kapitola 03 podkapitola 
0321 - Investice doprava  </t>
    </r>
    <r>
      <rPr>
        <sz val="11"/>
        <rFont val="Times New Roman"/>
        <family val="1"/>
      </rPr>
      <t xml:space="preserve">                                       </t>
    </r>
  </si>
  <si>
    <t xml:space="preserve">kapitola 02 Životní prostředí podkapitola 0205 - Městská zeleň </t>
  </si>
  <si>
    <t>kapitola 04 Školství
podkapitola 0421 - Investice - školství</t>
  </si>
  <si>
    <t xml:space="preserve">
Tabulka č.11
v tis.Kč </t>
  </si>
  <si>
    <t>Kapitola 05 Sociální věci a zdravotnictví, podkapitola 0520 mzdové výdaje</t>
  </si>
  <si>
    <t>Kapitola 05 Sociální věci a zdravotnictví,  podkapitola 0521 Investice - zdravotnictví</t>
  </si>
  <si>
    <t>Kapitola 05 Sociální věci a zdravotnictví, podkapitola 0505 Městská zeleň</t>
  </si>
  <si>
    <t>kapitola 04 Školství
podkapitola 
0413 - Opravy a udržování</t>
  </si>
  <si>
    <r>
      <t>kapitola 08 Bytové hospodářství
podkapitola
0813 - Správa majetku</t>
    </r>
    <r>
      <rPr>
        <sz val="11"/>
        <rFont val="Times New Roman"/>
        <family val="1"/>
      </rPr>
      <t xml:space="preserve">     </t>
    </r>
  </si>
  <si>
    <t xml:space="preserve">Kapitola 05 podkapitola
0513 - Opravy a udržování </t>
  </si>
  <si>
    <t>Kapitola 06  podkapitola 
0613 - Opravy a udržování - kultura</t>
  </si>
  <si>
    <t>kapitola 06 - Kultura podkapitola 
0624 - Internet pro veřejnost</t>
  </si>
  <si>
    <r>
      <t>kapitola 07 
podkapitola 0720 - Mzdové výdaje</t>
    </r>
    <r>
      <rPr>
        <sz val="10"/>
        <rFont val="Times New Roman"/>
        <family val="1"/>
      </rPr>
      <t xml:space="preserve">                                       </t>
    </r>
  </si>
  <si>
    <r>
      <t xml:space="preserve">kapitola 07 Bezpečnost a veřejný pořádek  
podkapitola </t>
    </r>
    <r>
      <rPr>
        <b/>
        <sz val="10"/>
        <rFont val="Times New Roman"/>
        <family val="1"/>
      </rPr>
      <t xml:space="preserve">0721 -  investice    </t>
    </r>
    <r>
      <rPr>
        <sz val="10"/>
        <rFont val="Times New Roman"/>
        <family val="1"/>
      </rPr>
      <t xml:space="preserve">                              </t>
    </r>
  </si>
  <si>
    <t>Sociální fond</t>
  </si>
  <si>
    <t>Ostatní záležit. bydlení, kom. služeb a územního rozvoje</t>
  </si>
  <si>
    <t xml:space="preserve">    Tabulka č.12   
         v tis.Kč</t>
  </si>
  <si>
    <t>Tabulka č.13
v  tis.Kč</t>
  </si>
  <si>
    <t xml:space="preserve">
Tabulka č.14
v tis.Kč</t>
  </si>
  <si>
    <t xml:space="preserve">
Tabulka č.15
v tis.Kč</t>
  </si>
  <si>
    <t xml:space="preserve">    Tabulka č. 16/1
               v tis.Kč</t>
  </si>
  <si>
    <t xml:space="preserve">    Tabulka č. 16/3
                  v tis.Kč</t>
  </si>
  <si>
    <t xml:space="preserve">    Tabulka č. 16/2
                  v tis.Kč</t>
  </si>
  <si>
    <t xml:space="preserve">    Tabulka č.18                v tis. Kč</t>
  </si>
  <si>
    <t xml:space="preserve">
Tabulka č.19
v tis.Kč</t>
  </si>
  <si>
    <t>Tabulka č.20
             v tis.Kč</t>
  </si>
  <si>
    <t xml:space="preserve">
Tabulka č.21
v tis.Kč</t>
  </si>
  <si>
    <t xml:space="preserve">    Tabulka č.22                  v tis.Kč</t>
  </si>
  <si>
    <t>Tabulka č.23
v tis.Kč</t>
  </si>
  <si>
    <t>Tabulka č.24
v tis.Kč</t>
  </si>
  <si>
    <t>Tabulka č.25
v tis.Kč</t>
  </si>
  <si>
    <t>Tabulka č.26
v tis.Kč</t>
  </si>
  <si>
    <t>Tabulka č.27
v tis.Kč</t>
  </si>
  <si>
    <t>Tabulka č.28
v tis.Kč</t>
  </si>
  <si>
    <t>kapitola 04 Školství
podkapitola 0420 - Mzdové výdaje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</si>
</sst>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_(* #,##0.000_);_(* \(#,##0.000\);_(* &quot;-&quot;??_);_(@_)"/>
    <numFmt numFmtId="174" formatCode="_(* #,##0.0_);_(* \(#,##0.0\);_(* &quot;-&quot;??_);_(@_)"/>
    <numFmt numFmtId="175" formatCode="#,##0.0"/>
    <numFmt numFmtId="176" formatCode="#\ #,#00"/>
    <numFmt numFmtId="177" formatCode="0.0"/>
    <numFmt numFmtId="178" formatCode="0.0_);\(0.0\)"/>
    <numFmt numFmtId="179" formatCode="#,##0.0_);\(#,##0.0\)"/>
    <numFmt numFmtId="180" formatCode="0_);\(0\)"/>
    <numFmt numFmtId="181" formatCode="#,##0.0_);[Red]\(#,##0.0\)"/>
    <numFmt numFmtId="182" formatCode="0.0%"/>
    <numFmt numFmtId="183" formatCode="#,##0.000"/>
    <numFmt numFmtId="184" formatCode="_-* #,##0.0\ _K_č_-;\-* #,##0.0\ _K_č_-;_-* &quot;-&quot;?\ _K_č_-;_-@_-"/>
    <numFmt numFmtId="185" formatCode="#,##0.0\ _K_č;\-#,##0.0\ _K_č"/>
    <numFmt numFmtId="186" formatCode="#,##0.0\ _K_č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;[Red]#,##0.0"/>
    <numFmt numFmtId="191" formatCode="0.0E+00"/>
    <numFmt numFmtId="192" formatCode="#,##0.00;[Red]#,##0.00"/>
    <numFmt numFmtId="193" formatCode="m/d/yyyy"/>
    <numFmt numFmtId="194" formatCode="0.0000000000"/>
    <numFmt numFmtId="195" formatCode="000\ 00"/>
    <numFmt numFmtId="196" formatCode="&quot;$&quot;#,##0.0"/>
    <numFmt numFmtId="197" formatCode="#,##0.00\ _K_č"/>
    <numFmt numFmtId="198" formatCode="#,##0.0\ &quot;Kč&quot;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sz val="12"/>
      <name val="Times New Roman CE"/>
      <family val="1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 CE"/>
      <family val="1"/>
    </font>
    <font>
      <sz val="14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6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Arial CE"/>
      <family val="0"/>
    </font>
    <font>
      <sz val="12"/>
      <name val="Times New Roman"/>
      <family val="1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10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5" fontId="5" fillId="0" borderId="0" xfId="0" applyNumberFormat="1" applyFont="1" applyBorder="1" applyAlignment="1">
      <alignment vertical="center"/>
    </xf>
    <xf numFmtId="175" fontId="6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5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75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5" fontId="5" fillId="0" borderId="10" xfId="0" applyNumberFormat="1" applyFont="1" applyBorder="1" applyAlignment="1">
      <alignment horizontal="right" vertical="center"/>
    </xf>
    <xf numFmtId="175" fontId="6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5" fontId="5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5" fontId="5" fillId="0" borderId="14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175" fontId="8" fillId="0" borderId="10" xfId="0" applyNumberFormat="1" applyFont="1" applyBorder="1" applyAlignment="1">
      <alignment horizontal="right" vertical="center"/>
    </xf>
    <xf numFmtId="175" fontId="6" fillId="0" borderId="14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0" xfId="36" applyFill="1" applyBorder="1" applyAlignment="1" applyProtection="1">
      <alignment horizontal="left" vertical="center"/>
      <protection/>
    </xf>
    <xf numFmtId="175" fontId="0" fillId="33" borderId="0" xfId="0" applyNumberForma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horizontal="left" vertical="center"/>
    </xf>
    <xf numFmtId="175" fontId="3" fillId="33" borderId="0" xfId="0" applyNumberFormat="1" applyFont="1" applyFill="1" applyBorder="1" applyAlignment="1">
      <alignment horizontal="right" vertical="center"/>
    </xf>
    <xf numFmtId="175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9" fillId="33" borderId="0" xfId="0" applyFont="1" applyFill="1" applyAlignment="1">
      <alignment horizontal="right" vertical="center" wrapText="1"/>
    </xf>
    <xf numFmtId="0" fontId="14" fillId="33" borderId="0" xfId="0" applyFont="1" applyFill="1" applyAlignment="1">
      <alignment/>
    </xf>
    <xf numFmtId="175" fontId="14" fillId="33" borderId="0" xfId="0" applyNumberFormat="1" applyFont="1" applyFill="1" applyBorder="1" applyAlignment="1">
      <alignment horizontal="right" vertical="center" wrapText="1"/>
    </xf>
    <xf numFmtId="0" fontId="15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5" fontId="15" fillId="33" borderId="0" xfId="0" applyNumberFormat="1" applyFont="1" applyFill="1" applyBorder="1" applyAlignment="1">
      <alignment horizontal="right" vertical="center" wrapText="1"/>
    </xf>
    <xf numFmtId="175" fontId="20" fillId="33" borderId="0" xfId="0" applyNumberFormat="1" applyFont="1" applyFill="1" applyBorder="1" applyAlignment="1">
      <alignment horizontal="right" vertical="center" wrapText="1"/>
    </xf>
    <xf numFmtId="175" fontId="20" fillId="33" borderId="12" xfId="0" applyNumberFormat="1" applyFont="1" applyFill="1" applyBorder="1" applyAlignment="1">
      <alignment horizontal="right" vertical="center" wrapText="1"/>
    </xf>
    <xf numFmtId="0" fontId="20" fillId="33" borderId="12" xfId="36" applyFont="1" applyFill="1" applyBorder="1" applyAlignment="1" applyProtection="1">
      <alignment horizontal="left" vertical="center"/>
      <protection/>
    </xf>
    <xf numFmtId="175" fontId="20" fillId="33" borderId="16" xfId="0" applyNumberFormat="1" applyFont="1" applyFill="1" applyBorder="1" applyAlignment="1">
      <alignment horizontal="right" vertical="center" wrapText="1"/>
    </xf>
    <xf numFmtId="0" fontId="20" fillId="33" borderId="0" xfId="36" applyFont="1" applyFill="1" applyBorder="1" applyAlignment="1" applyProtection="1">
      <alignment horizontal="left" vertical="center"/>
      <protection/>
    </xf>
    <xf numFmtId="175" fontId="20" fillId="33" borderId="17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175" fontId="13" fillId="33" borderId="0" xfId="0" applyNumberFormat="1" applyFont="1" applyFill="1" applyBorder="1" applyAlignment="1">
      <alignment horizontal="right" vertical="center" wrapText="1"/>
    </xf>
    <xf numFmtId="175" fontId="13" fillId="33" borderId="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5" fontId="6" fillId="0" borderId="18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7" fontId="5" fillId="0" borderId="13" xfId="0" applyNumberFormat="1" applyFont="1" applyFill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190" fontId="24" fillId="0" borderId="10" xfId="0" applyNumberFormat="1" applyFont="1" applyBorder="1" applyAlignment="1">
      <alignment horizontal="right" vertical="center"/>
    </xf>
    <xf numFmtId="177" fontId="24" fillId="0" borderId="10" xfId="0" applyNumberFormat="1" applyFont="1" applyBorder="1" applyAlignment="1">
      <alignment vertical="center"/>
    </xf>
    <xf numFmtId="175" fontId="24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190" fontId="23" fillId="0" borderId="10" xfId="0" applyNumberFormat="1" applyFont="1" applyBorder="1" applyAlignment="1">
      <alignment horizontal="right" vertical="center"/>
    </xf>
    <xf numFmtId="175" fontId="23" fillId="0" borderId="10" xfId="0" applyNumberFormat="1" applyFont="1" applyBorder="1" applyAlignment="1">
      <alignment vertical="center"/>
    </xf>
    <xf numFmtId="0" fontId="27" fillId="0" borderId="12" xfId="0" applyFont="1" applyBorder="1" applyAlignment="1">
      <alignment horizontal="left" vertical="center" wrapText="1"/>
    </xf>
    <xf numFmtId="177" fontId="24" fillId="0" borderId="13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5" fontId="23" fillId="0" borderId="10" xfId="0" applyNumberFormat="1" applyFont="1" applyBorder="1" applyAlignment="1">
      <alignment vertical="center"/>
    </xf>
    <xf numFmtId="177" fontId="23" fillId="0" borderId="13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175" fontId="24" fillId="0" borderId="13" xfId="0" applyNumberFormat="1" applyFont="1" applyBorder="1" applyAlignment="1">
      <alignment horizontal="right" vertical="center"/>
    </xf>
    <xf numFmtId="190" fontId="24" fillId="0" borderId="10" xfId="0" applyNumberFormat="1" applyFont="1" applyBorder="1" applyAlignment="1">
      <alignment horizontal="right" vertical="center"/>
    </xf>
    <xf numFmtId="175" fontId="24" fillId="0" borderId="10" xfId="0" applyNumberFormat="1" applyFont="1" applyBorder="1" applyAlignment="1">
      <alignment horizontal="right" vertical="center"/>
    </xf>
    <xf numFmtId="175" fontId="24" fillId="0" borderId="10" xfId="0" applyNumberFormat="1" applyFont="1" applyFill="1" applyBorder="1" applyAlignment="1">
      <alignment horizontal="right" vertical="center"/>
    </xf>
    <xf numFmtId="175" fontId="24" fillId="0" borderId="10" xfId="0" applyNumberFormat="1" applyFont="1" applyFill="1" applyBorder="1" applyAlignment="1">
      <alignment vertical="center"/>
    </xf>
    <xf numFmtId="175" fontId="24" fillId="0" borderId="19" xfId="0" applyNumberFormat="1" applyFont="1" applyFill="1" applyBorder="1" applyAlignment="1">
      <alignment vertical="center"/>
    </xf>
    <xf numFmtId="175" fontId="23" fillId="0" borderId="10" xfId="0" applyNumberFormat="1" applyFont="1" applyFill="1" applyBorder="1" applyAlignment="1">
      <alignment horizontal="right" vertical="center"/>
    </xf>
    <xf numFmtId="175" fontId="23" fillId="0" borderId="19" xfId="0" applyNumberFormat="1" applyFont="1" applyFill="1" applyBorder="1" applyAlignment="1">
      <alignment horizontal="right" vertical="center"/>
    </xf>
    <xf numFmtId="175" fontId="24" fillId="0" borderId="19" xfId="0" applyNumberFormat="1" applyFont="1" applyFill="1" applyBorder="1" applyAlignment="1">
      <alignment horizontal="right" vertical="center"/>
    </xf>
    <xf numFmtId="175" fontId="23" fillId="0" borderId="10" xfId="0" applyNumberFormat="1" applyFont="1" applyBorder="1" applyAlignment="1">
      <alignment horizontal="right" vertical="center"/>
    </xf>
    <xf numFmtId="175" fontId="23" fillId="0" borderId="10" xfId="0" applyNumberFormat="1" applyFont="1" applyFill="1" applyBorder="1" applyAlignment="1">
      <alignment vertical="center"/>
    </xf>
    <xf numFmtId="175" fontId="23" fillId="0" borderId="19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175" fontId="24" fillId="0" borderId="19" xfId="0" applyNumberFormat="1" applyFont="1" applyBorder="1" applyAlignment="1">
      <alignment vertical="center"/>
    </xf>
    <xf numFmtId="0" fontId="23" fillId="34" borderId="20" xfId="0" applyFont="1" applyFill="1" applyBorder="1" applyAlignment="1">
      <alignment vertical="center"/>
    </xf>
    <xf numFmtId="190" fontId="23" fillId="34" borderId="20" xfId="0" applyNumberFormat="1" applyFont="1" applyFill="1" applyBorder="1" applyAlignment="1">
      <alignment horizontal="right" vertical="center"/>
    </xf>
    <xf numFmtId="175" fontId="23" fillId="34" borderId="20" xfId="0" applyNumberFormat="1" applyFont="1" applyFill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7" fillId="33" borderId="10" xfId="36" applyFont="1" applyFill="1" applyBorder="1" applyAlignment="1" applyProtection="1">
      <alignment horizontal="left" vertical="center"/>
      <protection/>
    </xf>
    <xf numFmtId="175" fontId="27" fillId="33" borderId="10" xfId="0" applyNumberFormat="1" applyFont="1" applyFill="1" applyBorder="1" applyAlignment="1">
      <alignment horizontal="right" vertical="center" wrapText="1"/>
    </xf>
    <xf numFmtId="0" fontId="20" fillId="33" borderId="10" xfId="36" applyFont="1" applyFill="1" applyBorder="1" applyAlignment="1" applyProtection="1">
      <alignment horizontal="left" vertical="center"/>
      <protection/>
    </xf>
    <xf numFmtId="175" fontId="20" fillId="33" borderId="14" xfId="0" applyNumberFormat="1" applyFont="1" applyFill="1" applyBorder="1" applyAlignment="1">
      <alignment horizontal="right" vertical="center" wrapText="1"/>
    </xf>
    <xf numFmtId="175" fontId="20" fillId="33" borderId="10" xfId="0" applyNumberFormat="1" applyFont="1" applyFill="1" applyBorder="1" applyAlignment="1">
      <alignment horizontal="right" vertical="center" wrapText="1"/>
    </xf>
    <xf numFmtId="175" fontId="27" fillId="33" borderId="14" xfId="0" applyNumberFormat="1" applyFont="1" applyFill="1" applyBorder="1" applyAlignment="1">
      <alignment horizontal="right" vertical="center" wrapText="1"/>
    </xf>
    <xf numFmtId="0" fontId="27" fillId="33" borderId="12" xfId="36" applyFont="1" applyFill="1" applyBorder="1" applyAlignment="1" applyProtection="1">
      <alignment horizontal="left" vertical="center"/>
      <protection/>
    </xf>
    <xf numFmtId="0" fontId="20" fillId="33" borderId="22" xfId="36" applyFont="1" applyFill="1" applyBorder="1" applyAlignment="1" applyProtection="1">
      <alignment horizontal="left" vertical="center"/>
      <protection/>
    </xf>
    <xf numFmtId="175" fontId="20" fillId="33" borderId="23" xfId="0" applyNumberFormat="1" applyFont="1" applyFill="1" applyBorder="1" applyAlignment="1">
      <alignment horizontal="right" vertical="center" wrapText="1"/>
    </xf>
    <xf numFmtId="175" fontId="20" fillId="33" borderId="11" xfId="0" applyNumberFormat="1" applyFont="1" applyFill="1" applyBorder="1" applyAlignment="1">
      <alignment horizontal="right" vertical="center" wrapText="1"/>
    </xf>
    <xf numFmtId="0" fontId="28" fillId="33" borderId="24" xfId="36" applyFont="1" applyFill="1" applyBorder="1" applyAlignment="1" applyProtection="1">
      <alignment horizontal="left" vertical="center"/>
      <protection/>
    </xf>
    <xf numFmtId="0" fontId="28" fillId="33" borderId="0" xfId="36" applyFont="1" applyFill="1" applyBorder="1" applyAlignment="1" applyProtection="1">
      <alignment horizontal="left" vertical="center"/>
      <protection/>
    </xf>
    <xf numFmtId="175" fontId="27" fillId="33" borderId="0" xfId="0" applyNumberFormat="1" applyFont="1" applyFill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3" borderId="11" xfId="36" applyFont="1" applyFill="1" applyBorder="1" applyAlignment="1" applyProtection="1">
      <alignment horizontal="left" vertical="center"/>
      <protection/>
    </xf>
    <xf numFmtId="175" fontId="20" fillId="33" borderId="18" xfId="0" applyNumberFormat="1" applyFont="1" applyFill="1" applyBorder="1" applyAlignment="1">
      <alignment horizontal="right" vertical="center" wrapText="1"/>
    </xf>
    <xf numFmtId="0" fontId="25" fillId="33" borderId="0" xfId="0" applyFont="1" applyFill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175" fontId="24" fillId="0" borderId="12" xfId="0" applyNumberFormat="1" applyFont="1" applyBorder="1" applyAlignment="1">
      <alignment vertical="center"/>
    </xf>
    <xf numFmtId="175" fontId="24" fillId="0" borderId="25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175" fontId="23" fillId="0" borderId="12" xfId="0" applyNumberFormat="1" applyFont="1" applyBorder="1" applyAlignment="1">
      <alignment vertical="center"/>
    </xf>
    <xf numFmtId="175" fontId="23" fillId="0" borderId="13" xfId="0" applyNumberFormat="1" applyFont="1" applyBorder="1" applyAlignment="1">
      <alignment vertical="center"/>
    </xf>
    <xf numFmtId="0" fontId="24" fillId="0" borderId="13" xfId="0" applyFont="1" applyBorder="1" applyAlignment="1">
      <alignment horizontal="left" vertical="center"/>
    </xf>
    <xf numFmtId="175" fontId="24" fillId="0" borderId="13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175" fontId="23" fillId="0" borderId="19" xfId="0" applyNumberFormat="1" applyFont="1" applyBorder="1" applyAlignment="1">
      <alignment vertical="center"/>
    </xf>
    <xf numFmtId="0" fontId="24" fillId="0" borderId="19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175" fontId="6" fillId="34" borderId="20" xfId="0" applyNumberFormat="1" applyFont="1" applyFill="1" applyBorder="1" applyAlignment="1">
      <alignment horizontal="right" vertical="center"/>
    </xf>
    <xf numFmtId="175" fontId="27" fillId="0" borderId="10" xfId="0" applyNumberFormat="1" applyFont="1" applyBorder="1" applyAlignment="1">
      <alignment horizontal="right" vertical="center"/>
    </xf>
    <xf numFmtId="175" fontId="27" fillId="0" borderId="10" xfId="0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175" fontId="20" fillId="0" borderId="10" xfId="0" applyNumberFormat="1" applyFont="1" applyBorder="1" applyAlignment="1">
      <alignment horizontal="right" vertical="center"/>
    </xf>
    <xf numFmtId="175" fontId="20" fillId="0" borderId="10" xfId="0" applyNumberFormat="1" applyFont="1" applyBorder="1" applyAlignment="1">
      <alignment vertical="center"/>
    </xf>
    <xf numFmtId="175" fontId="27" fillId="0" borderId="10" xfId="0" applyNumberFormat="1" applyFont="1" applyFill="1" applyBorder="1" applyAlignment="1">
      <alignment vertical="center"/>
    </xf>
    <xf numFmtId="175" fontId="27" fillId="0" borderId="19" xfId="0" applyNumberFormat="1" applyFont="1" applyBorder="1" applyAlignment="1">
      <alignment horizontal="right" vertical="center"/>
    </xf>
    <xf numFmtId="175" fontId="24" fillId="0" borderId="10" xfId="0" applyNumberFormat="1" applyFont="1" applyFill="1" applyBorder="1" applyAlignment="1">
      <alignment horizontal="right" vertical="center"/>
    </xf>
    <xf numFmtId="175" fontId="23" fillId="0" borderId="10" xfId="0" applyNumberFormat="1" applyFont="1" applyFill="1" applyBorder="1" applyAlignment="1">
      <alignment horizontal="right" vertical="center"/>
    </xf>
    <xf numFmtId="175" fontId="23" fillId="0" borderId="10" xfId="0" applyNumberFormat="1" applyFont="1" applyBorder="1" applyAlignment="1">
      <alignment horizontal="right" vertical="center"/>
    </xf>
    <xf numFmtId="0" fontId="23" fillId="34" borderId="20" xfId="0" applyFont="1" applyFill="1" applyBorder="1" applyAlignment="1">
      <alignment horizontal="left" vertical="center"/>
    </xf>
    <xf numFmtId="175" fontId="23" fillId="34" borderId="2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/>
    </xf>
    <xf numFmtId="175" fontId="24" fillId="0" borderId="13" xfId="0" applyNumberFormat="1" applyFont="1" applyFill="1" applyBorder="1" applyAlignment="1">
      <alignment horizontal="right" vertical="center"/>
    </xf>
    <xf numFmtId="175" fontId="24" fillId="0" borderId="12" xfId="0" applyNumberFormat="1" applyFont="1" applyFill="1" applyBorder="1" applyAlignment="1">
      <alignment horizontal="right" vertical="center"/>
    </xf>
    <xf numFmtId="175" fontId="23" fillId="0" borderId="13" xfId="0" applyNumberFormat="1" applyFont="1" applyFill="1" applyBorder="1" applyAlignment="1">
      <alignment horizontal="right" vertical="center"/>
    </xf>
    <xf numFmtId="175" fontId="23" fillId="0" borderId="13" xfId="0" applyNumberFormat="1" applyFont="1" applyBorder="1" applyAlignment="1">
      <alignment horizontal="right" vertical="center"/>
    </xf>
    <xf numFmtId="175" fontId="23" fillId="0" borderId="12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175" fontId="23" fillId="0" borderId="12" xfId="0" applyNumberFormat="1" applyFont="1" applyFill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175" fontId="24" fillId="0" borderId="10" xfId="0" applyNumberFormat="1" applyFont="1" applyFill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175" fontId="24" fillId="0" borderId="12" xfId="0" applyNumberFormat="1" applyFont="1" applyFill="1" applyBorder="1" applyAlignment="1">
      <alignment vertical="center"/>
    </xf>
    <xf numFmtId="175" fontId="24" fillId="0" borderId="13" xfId="0" applyNumberFormat="1" applyFont="1" applyFill="1" applyBorder="1" applyAlignment="1">
      <alignment vertical="center"/>
    </xf>
    <xf numFmtId="175" fontId="23" fillId="34" borderId="26" xfId="0" applyNumberFormat="1" applyFont="1" applyFill="1" applyBorder="1" applyAlignment="1">
      <alignment horizontal="right" vertical="center"/>
    </xf>
    <xf numFmtId="190" fontId="23" fillId="0" borderId="10" xfId="0" applyNumberFormat="1" applyFont="1" applyBorder="1" applyAlignment="1">
      <alignment horizontal="right" vertical="center"/>
    </xf>
    <xf numFmtId="175" fontId="6" fillId="34" borderId="12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0" fillId="34" borderId="12" xfId="36" applyFont="1" applyFill="1" applyBorder="1" applyAlignment="1" applyProtection="1">
      <alignment horizontal="left" vertical="center"/>
      <protection/>
    </xf>
    <xf numFmtId="175" fontId="20" fillId="34" borderId="16" xfId="0" applyNumberFormat="1" applyFont="1" applyFill="1" applyBorder="1" applyAlignment="1">
      <alignment horizontal="right" vertical="center" wrapText="1"/>
    </xf>
    <xf numFmtId="0" fontId="27" fillId="33" borderId="10" xfId="0" applyFont="1" applyFill="1" applyBorder="1" applyAlignment="1">
      <alignment vertical="center"/>
    </xf>
    <xf numFmtId="175" fontId="27" fillId="33" borderId="16" xfId="0" applyNumberFormat="1" applyFont="1" applyFill="1" applyBorder="1" applyAlignment="1">
      <alignment horizontal="right" vertical="center" wrapText="1"/>
    </xf>
    <xf numFmtId="175" fontId="27" fillId="33" borderId="12" xfId="0" applyNumberFormat="1" applyFont="1" applyFill="1" applyBorder="1" applyAlignment="1">
      <alignment horizontal="right" vertical="center" wrapText="1"/>
    </xf>
    <xf numFmtId="175" fontId="27" fillId="33" borderId="17" xfId="0" applyNumberFormat="1" applyFont="1" applyFill="1" applyBorder="1" applyAlignment="1">
      <alignment horizontal="right" vertical="center" wrapText="1"/>
    </xf>
    <xf numFmtId="175" fontId="27" fillId="33" borderId="27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left" vertical="center"/>
    </xf>
    <xf numFmtId="175" fontId="20" fillId="33" borderId="27" xfId="0" applyNumberFormat="1" applyFont="1" applyFill="1" applyBorder="1" applyAlignment="1">
      <alignment horizontal="right" vertical="center" wrapText="1"/>
    </xf>
    <xf numFmtId="0" fontId="27" fillId="33" borderId="10" xfId="0" applyFont="1" applyFill="1" applyBorder="1" applyAlignment="1">
      <alignment horizontal="left" vertical="center"/>
    </xf>
    <xf numFmtId="0" fontId="27" fillId="33" borderId="10" xfId="36" applyFont="1" applyFill="1" applyBorder="1" applyAlignment="1" applyProtection="1">
      <alignment vertical="center"/>
      <protection/>
    </xf>
    <xf numFmtId="175" fontId="27" fillId="33" borderId="23" xfId="0" applyNumberFormat="1" applyFont="1" applyFill="1" applyBorder="1" applyAlignment="1">
      <alignment horizontal="right" vertical="center" wrapText="1"/>
    </xf>
    <xf numFmtId="175" fontId="27" fillId="33" borderId="11" xfId="0" applyNumberFormat="1" applyFont="1" applyFill="1" applyBorder="1" applyAlignment="1">
      <alignment horizontal="right" vertical="center" wrapText="1"/>
    </xf>
    <xf numFmtId="175" fontId="27" fillId="33" borderId="24" xfId="0" applyNumberFormat="1" applyFont="1" applyFill="1" applyBorder="1" applyAlignment="1">
      <alignment horizontal="right" vertical="center" wrapText="1"/>
    </xf>
    <xf numFmtId="175" fontId="20" fillId="33" borderId="24" xfId="0" applyNumberFormat="1" applyFont="1" applyFill="1" applyBorder="1" applyAlignment="1">
      <alignment horizontal="right" vertical="center" wrapText="1"/>
    </xf>
    <xf numFmtId="175" fontId="27" fillId="33" borderId="16" xfId="0" applyNumberFormat="1" applyFont="1" applyFill="1" applyBorder="1" applyAlignment="1">
      <alignment horizontal="right" vertical="center" wrapText="1"/>
    </xf>
    <xf numFmtId="0" fontId="25" fillId="34" borderId="0" xfId="0" applyFont="1" applyFill="1" applyAlignment="1">
      <alignment/>
    </xf>
    <xf numFmtId="0" fontId="27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7" fillId="33" borderId="19" xfId="36" applyFont="1" applyFill="1" applyBorder="1" applyAlignment="1" applyProtection="1">
      <alignment vertical="center"/>
      <protection/>
    </xf>
    <xf numFmtId="0" fontId="20" fillId="33" borderId="19" xfId="36" applyFont="1" applyFill="1" applyBorder="1" applyAlignment="1" applyProtection="1">
      <alignment horizontal="left" vertical="center"/>
      <protection/>
    </xf>
    <xf numFmtId="0" fontId="27" fillId="33" borderId="19" xfId="36" applyFont="1" applyFill="1" applyBorder="1" applyAlignment="1" applyProtection="1">
      <alignment horizontal="left" vertical="center"/>
      <protection/>
    </xf>
    <xf numFmtId="0" fontId="20" fillId="33" borderId="28" xfId="36" applyFont="1" applyFill="1" applyBorder="1" applyAlignment="1" applyProtection="1">
      <alignment horizontal="left" vertical="center"/>
      <protection/>
    </xf>
    <xf numFmtId="0" fontId="6" fillId="34" borderId="12" xfId="0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horizontal="center" vertical="center" wrapText="1"/>
    </xf>
    <xf numFmtId="175" fontId="15" fillId="33" borderId="0" xfId="0" applyNumberFormat="1" applyFont="1" applyFill="1" applyBorder="1" applyAlignment="1">
      <alignment horizontal="center" vertical="center" wrapText="1"/>
    </xf>
    <xf numFmtId="0" fontId="14" fillId="33" borderId="0" xfId="36" applyFont="1" applyFill="1" applyBorder="1" applyAlignment="1" applyProtection="1">
      <alignment horizontal="left" vertical="center"/>
      <protection/>
    </xf>
    <xf numFmtId="175" fontId="14" fillId="33" borderId="0" xfId="36" applyNumberFormat="1" applyFont="1" applyFill="1" applyBorder="1" applyAlignment="1" applyProtection="1">
      <alignment horizontal="right" vertical="center"/>
      <protection/>
    </xf>
    <xf numFmtId="0" fontId="15" fillId="33" borderId="0" xfId="36" applyFont="1" applyFill="1" applyBorder="1" applyAlignment="1" applyProtection="1">
      <alignment horizontal="left" vertical="center"/>
      <protection/>
    </xf>
    <xf numFmtId="175" fontId="15" fillId="33" borderId="0" xfId="36" applyNumberFormat="1" applyFont="1" applyFill="1" applyBorder="1" applyAlignment="1" applyProtection="1">
      <alignment horizontal="right" vertical="center"/>
      <protection/>
    </xf>
    <xf numFmtId="49" fontId="20" fillId="33" borderId="25" xfId="0" applyNumberFormat="1" applyFont="1" applyFill="1" applyBorder="1" applyAlignment="1">
      <alignment horizontal="center" vertical="center" wrapText="1"/>
    </xf>
    <xf numFmtId="175" fontId="20" fillId="33" borderId="25" xfId="0" applyNumberFormat="1" applyFont="1" applyFill="1" applyBorder="1" applyAlignment="1">
      <alignment horizontal="center" vertical="center" wrapText="1"/>
    </xf>
    <xf numFmtId="175" fontId="27" fillId="33" borderId="10" xfId="36" applyNumberFormat="1" applyFont="1" applyFill="1" applyBorder="1" applyAlignment="1" applyProtection="1">
      <alignment horizontal="right" vertical="center"/>
      <protection/>
    </xf>
    <xf numFmtId="0" fontId="20" fillId="33" borderId="18" xfId="36" applyFont="1" applyFill="1" applyBorder="1" applyAlignment="1" applyProtection="1">
      <alignment horizontal="left" vertical="center"/>
      <protection/>
    </xf>
    <xf numFmtId="175" fontId="20" fillId="33" borderId="18" xfId="36" applyNumberFormat="1" applyFont="1" applyFill="1" applyBorder="1" applyAlignment="1" applyProtection="1">
      <alignment horizontal="right" vertical="center"/>
      <protection/>
    </xf>
    <xf numFmtId="0" fontId="20" fillId="34" borderId="20" xfId="36" applyFont="1" applyFill="1" applyBorder="1" applyAlignment="1" applyProtection="1">
      <alignment horizontal="left" vertical="center"/>
      <protection/>
    </xf>
    <xf numFmtId="175" fontId="20" fillId="34" borderId="2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175" fontId="20" fillId="33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7" fontId="27" fillId="33" borderId="10" xfId="36" applyNumberFormat="1" applyFont="1" applyFill="1" applyBorder="1" applyAlignment="1" applyProtection="1">
      <alignment horizontal="right" vertical="center"/>
      <protection/>
    </xf>
    <xf numFmtId="0" fontId="20" fillId="34" borderId="26" xfId="36" applyFont="1" applyFill="1" applyBorder="1" applyAlignment="1" applyProtection="1">
      <alignment horizontal="left" vertical="center"/>
      <protection/>
    </xf>
    <xf numFmtId="175" fontId="20" fillId="33" borderId="10" xfId="36" applyNumberFormat="1" applyFont="1" applyFill="1" applyBorder="1" applyAlignment="1" applyProtection="1">
      <alignment horizontal="right" vertical="center"/>
      <protection/>
    </xf>
    <xf numFmtId="0" fontId="27" fillId="33" borderId="12" xfId="36" applyFont="1" applyFill="1" applyBorder="1" applyAlignment="1" applyProtection="1">
      <alignment horizontal="left" vertical="center"/>
      <protection/>
    </xf>
    <xf numFmtId="175" fontId="27" fillId="33" borderId="12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175" fontId="27" fillId="0" borderId="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175" fontId="20" fillId="0" borderId="0" xfId="0" applyNumberFormat="1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175" fontId="20" fillId="0" borderId="18" xfId="0" applyNumberFormat="1" applyFont="1" applyBorder="1" applyAlignment="1">
      <alignment horizontal="right" vertical="center"/>
    </xf>
    <xf numFmtId="0" fontId="20" fillId="34" borderId="12" xfId="0" applyFont="1" applyFill="1" applyBorder="1" applyAlignment="1">
      <alignment vertical="center"/>
    </xf>
    <xf numFmtId="175" fontId="20" fillId="34" borderId="12" xfId="0" applyNumberFormat="1" applyFont="1" applyFill="1" applyBorder="1" applyAlignment="1">
      <alignment horizontal="right" vertical="center"/>
    </xf>
    <xf numFmtId="175" fontId="20" fillId="0" borderId="18" xfId="0" applyNumberFormat="1" applyFont="1" applyBorder="1" applyAlignment="1">
      <alignment vertical="center"/>
    </xf>
    <xf numFmtId="175" fontId="27" fillId="0" borderId="10" xfId="0" applyNumberFormat="1" applyFont="1" applyBorder="1" applyAlignment="1">
      <alignment horizontal="right" vertical="center"/>
    </xf>
    <xf numFmtId="0" fontId="20" fillId="33" borderId="19" xfId="0" applyFont="1" applyFill="1" applyBorder="1" applyAlignment="1">
      <alignment horizontal="left" vertical="center"/>
    </xf>
    <xf numFmtId="175" fontId="20" fillId="33" borderId="19" xfId="0" applyNumberFormat="1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right"/>
    </xf>
    <xf numFmtId="0" fontId="27" fillId="33" borderId="19" xfId="0" applyFont="1" applyFill="1" applyBorder="1" applyAlignment="1">
      <alignment horizontal="left" vertical="center"/>
    </xf>
    <xf numFmtId="175" fontId="27" fillId="33" borderId="19" xfId="0" applyNumberFormat="1" applyFont="1" applyFill="1" applyBorder="1" applyAlignment="1">
      <alignment horizontal="right" vertical="center" wrapText="1"/>
    </xf>
    <xf numFmtId="175" fontId="27" fillId="33" borderId="21" xfId="0" applyNumberFormat="1" applyFont="1" applyFill="1" applyBorder="1" applyAlignment="1">
      <alignment horizontal="right" vertical="center" wrapText="1"/>
    </xf>
    <xf numFmtId="0" fontId="27" fillId="33" borderId="19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175" fontId="27" fillId="33" borderId="13" xfId="0" applyNumberFormat="1" applyFont="1" applyFill="1" applyBorder="1" applyAlignment="1">
      <alignment horizontal="right" vertical="center" wrapText="1"/>
    </xf>
    <xf numFmtId="0" fontId="20" fillId="33" borderId="21" xfId="36" applyFont="1" applyFill="1" applyBorder="1" applyAlignment="1" applyProtection="1">
      <alignment horizontal="left" vertical="center"/>
      <protection/>
    </xf>
    <xf numFmtId="175" fontId="20" fillId="33" borderId="21" xfId="0" applyNumberFormat="1" applyFont="1" applyFill="1" applyBorder="1" applyAlignment="1">
      <alignment horizontal="right" vertical="center" wrapText="1"/>
    </xf>
    <xf numFmtId="0" fontId="27" fillId="33" borderId="21" xfId="36" applyFont="1" applyFill="1" applyBorder="1" applyAlignment="1" applyProtection="1">
      <alignment horizontal="left" vertical="center"/>
      <protection/>
    </xf>
    <xf numFmtId="0" fontId="20" fillId="33" borderId="21" xfId="0" applyFont="1" applyFill="1" applyBorder="1" applyAlignment="1">
      <alignment horizontal="left"/>
    </xf>
    <xf numFmtId="175" fontId="20" fillId="33" borderId="21" xfId="0" applyNumberFormat="1" applyFont="1" applyFill="1" applyBorder="1" applyAlignment="1">
      <alignment horizontal="right"/>
    </xf>
    <xf numFmtId="175" fontId="20" fillId="33" borderId="11" xfId="0" applyNumberFormat="1" applyFont="1" applyFill="1" applyBorder="1" applyAlignment="1">
      <alignment horizontal="right"/>
    </xf>
    <xf numFmtId="0" fontId="32" fillId="33" borderId="0" xfId="36" applyFont="1" applyFill="1" applyBorder="1" applyAlignment="1" applyProtection="1">
      <alignment horizontal="left" vertical="center"/>
      <protection/>
    </xf>
    <xf numFmtId="175" fontId="25" fillId="33" borderId="0" xfId="0" applyNumberFormat="1" applyFont="1" applyFill="1" applyBorder="1" applyAlignment="1">
      <alignment horizontal="right" vertical="center" wrapText="1"/>
    </xf>
    <xf numFmtId="0" fontId="26" fillId="33" borderId="0" xfId="0" applyFont="1" applyFill="1" applyBorder="1" applyAlignment="1">
      <alignment horizontal="left" vertical="center"/>
    </xf>
    <xf numFmtId="175" fontId="26" fillId="33" borderId="0" xfId="0" applyNumberFormat="1" applyFont="1" applyFill="1" applyBorder="1" applyAlignment="1">
      <alignment horizontal="right" vertical="center"/>
    </xf>
    <xf numFmtId="175" fontId="25" fillId="33" borderId="0" xfId="0" applyNumberFormat="1" applyFont="1" applyFill="1" applyBorder="1" applyAlignment="1">
      <alignment vertical="center"/>
    </xf>
    <xf numFmtId="175" fontId="20" fillId="33" borderId="28" xfId="0" applyNumberFormat="1" applyFont="1" applyFill="1" applyBorder="1" applyAlignment="1">
      <alignment horizontal="right" vertical="center" wrapText="1"/>
    </xf>
    <xf numFmtId="175" fontId="20" fillId="33" borderId="29" xfId="0" applyNumberFormat="1" applyFont="1" applyFill="1" applyBorder="1" applyAlignment="1">
      <alignment horizontal="right" vertical="center" wrapText="1"/>
    </xf>
    <xf numFmtId="49" fontId="25" fillId="33" borderId="0" xfId="0" applyNumberFormat="1" applyFont="1" applyFill="1" applyBorder="1" applyAlignment="1">
      <alignment horizontal="left" vertical="center"/>
    </xf>
    <xf numFmtId="0" fontId="26" fillId="33" borderId="0" xfId="0" applyFont="1" applyFill="1" applyAlignment="1">
      <alignment/>
    </xf>
    <xf numFmtId="0" fontId="20" fillId="34" borderId="13" xfId="36" applyFont="1" applyFill="1" applyBorder="1" applyAlignment="1" applyProtection="1">
      <alignment horizontal="left" vertical="center"/>
      <protection/>
    </xf>
    <xf numFmtId="175" fontId="20" fillId="34" borderId="12" xfId="0" applyNumberFormat="1" applyFont="1" applyFill="1" applyBorder="1" applyAlignment="1">
      <alignment horizontal="right" vertical="center" wrapText="1"/>
    </xf>
    <xf numFmtId="49" fontId="6" fillId="34" borderId="2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175" fontId="24" fillId="0" borderId="12" xfId="0" applyNumberFormat="1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/>
    </xf>
    <xf numFmtId="175" fontId="20" fillId="33" borderId="21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175" fontId="6" fillId="0" borderId="10" xfId="0" applyNumberFormat="1" applyFont="1" applyBorder="1" applyAlignment="1">
      <alignment horizontal="right" vertical="center"/>
    </xf>
    <xf numFmtId="175" fontId="9" fillId="0" borderId="10" xfId="0" applyNumberFormat="1" applyFont="1" applyBorder="1" applyAlignment="1">
      <alignment horizontal="right" vertical="center"/>
    </xf>
    <xf numFmtId="175" fontId="9" fillId="0" borderId="11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175" fontId="5" fillId="0" borderId="19" xfId="0" applyNumberFormat="1" applyFont="1" applyBorder="1" applyAlignment="1">
      <alignment horizontal="right" vertical="center"/>
    </xf>
    <xf numFmtId="175" fontId="6" fillId="0" borderId="19" xfId="0" applyNumberFormat="1" applyFont="1" applyBorder="1" applyAlignment="1">
      <alignment vertical="center"/>
    </xf>
    <xf numFmtId="175" fontId="5" fillId="0" borderId="19" xfId="0" applyNumberFormat="1" applyFont="1" applyBorder="1" applyAlignment="1">
      <alignment vertical="center"/>
    </xf>
    <xf numFmtId="175" fontId="5" fillId="0" borderId="21" xfId="0" applyNumberFormat="1" applyFont="1" applyBorder="1" applyAlignment="1">
      <alignment horizontal="right" vertical="center"/>
    </xf>
    <xf numFmtId="175" fontId="6" fillId="0" borderId="28" xfId="0" applyNumberFormat="1" applyFont="1" applyBorder="1" applyAlignment="1">
      <alignment horizontal="right" vertical="center"/>
    </xf>
    <xf numFmtId="175" fontId="6" fillId="34" borderId="13" xfId="0" applyNumberFormat="1" applyFont="1" applyFill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175" fontId="5" fillId="0" borderId="30" xfId="0" applyNumberFormat="1" applyFont="1" applyBorder="1" applyAlignment="1">
      <alignment horizontal="right" vertical="center"/>
    </xf>
    <xf numFmtId="175" fontId="6" fillId="0" borderId="30" xfId="0" applyNumberFormat="1" applyFont="1" applyBorder="1" applyAlignment="1">
      <alignment horizontal="right" vertical="center"/>
    </xf>
    <xf numFmtId="175" fontId="6" fillId="0" borderId="31" xfId="0" applyNumberFormat="1" applyFont="1" applyBorder="1" applyAlignment="1">
      <alignment horizontal="right" vertical="center"/>
    </xf>
    <xf numFmtId="175" fontId="6" fillId="34" borderId="32" xfId="0" applyNumberFormat="1" applyFont="1" applyFill="1" applyBorder="1" applyAlignment="1">
      <alignment horizontal="right" vertical="center"/>
    </xf>
    <xf numFmtId="177" fontId="24" fillId="0" borderId="19" xfId="0" applyNumberFormat="1" applyFont="1" applyBorder="1" applyAlignment="1">
      <alignment vertical="center"/>
    </xf>
    <xf numFmtId="190" fontId="23" fillId="0" borderId="19" xfId="0" applyNumberFormat="1" applyFont="1" applyBorder="1" applyAlignment="1">
      <alignment horizontal="right" vertical="center"/>
    </xf>
    <xf numFmtId="190" fontId="23" fillId="34" borderId="26" xfId="0" applyNumberFormat="1" applyFont="1" applyFill="1" applyBorder="1" applyAlignment="1">
      <alignment horizontal="right" vertical="center"/>
    </xf>
    <xf numFmtId="0" fontId="23" fillId="0" borderId="33" xfId="0" applyFont="1" applyBorder="1" applyAlignment="1">
      <alignment horizontal="center" vertical="center"/>
    </xf>
    <xf numFmtId="175" fontId="24" fillId="0" borderId="30" xfId="0" applyNumberFormat="1" applyFont="1" applyBorder="1" applyAlignment="1">
      <alignment vertical="center"/>
    </xf>
    <xf numFmtId="190" fontId="23" fillId="0" borderId="30" xfId="0" applyNumberFormat="1" applyFont="1" applyBorder="1" applyAlignment="1">
      <alignment horizontal="right" vertical="center"/>
    </xf>
    <xf numFmtId="175" fontId="23" fillId="0" borderId="30" xfId="0" applyNumberFormat="1" applyFont="1" applyBorder="1" applyAlignment="1">
      <alignment vertical="center"/>
    </xf>
    <xf numFmtId="190" fontId="23" fillId="34" borderId="32" xfId="0" applyNumberFormat="1" applyFont="1" applyFill="1" applyBorder="1" applyAlignment="1">
      <alignment horizontal="right" vertical="center"/>
    </xf>
    <xf numFmtId="175" fontId="23" fillId="0" borderId="19" xfId="0" applyNumberFormat="1" applyFont="1" applyBorder="1" applyAlignment="1">
      <alignment vertical="center"/>
    </xf>
    <xf numFmtId="190" fontId="24" fillId="0" borderId="19" xfId="0" applyNumberFormat="1" applyFont="1" applyBorder="1" applyAlignment="1">
      <alignment horizontal="right" vertical="center"/>
    </xf>
    <xf numFmtId="190" fontId="24" fillId="0" borderId="30" xfId="0" applyNumberFormat="1" applyFont="1" applyBorder="1" applyAlignment="1">
      <alignment horizontal="right" vertical="center"/>
    </xf>
    <xf numFmtId="175" fontId="24" fillId="0" borderId="30" xfId="0" applyNumberFormat="1" applyFont="1" applyBorder="1" applyAlignment="1">
      <alignment horizontal="right" vertical="center"/>
    </xf>
    <xf numFmtId="190" fontId="24" fillId="0" borderId="30" xfId="0" applyNumberFormat="1" applyFont="1" applyBorder="1" applyAlignment="1">
      <alignment horizontal="right" vertical="center"/>
    </xf>
    <xf numFmtId="175" fontId="23" fillId="34" borderId="26" xfId="0" applyNumberFormat="1" applyFont="1" applyFill="1" applyBorder="1" applyAlignment="1">
      <alignment vertical="center"/>
    </xf>
    <xf numFmtId="175" fontId="23" fillId="34" borderId="32" xfId="0" applyNumberFormat="1" applyFont="1" applyFill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175" fontId="27" fillId="33" borderId="30" xfId="0" applyNumberFormat="1" applyFont="1" applyFill="1" applyBorder="1" applyAlignment="1">
      <alignment horizontal="right" vertical="center" wrapText="1"/>
    </xf>
    <xf numFmtId="175" fontId="20" fillId="33" borderId="30" xfId="0" applyNumberFormat="1" applyFont="1" applyFill="1" applyBorder="1" applyAlignment="1">
      <alignment horizontal="right" vertical="center" wrapText="1"/>
    </xf>
    <xf numFmtId="175" fontId="20" fillId="33" borderId="31" xfId="0" applyNumberFormat="1" applyFont="1" applyFill="1" applyBorder="1" applyAlignment="1">
      <alignment horizontal="right" vertical="center" wrapText="1"/>
    </xf>
    <xf numFmtId="0" fontId="20" fillId="0" borderId="35" xfId="0" applyFont="1" applyBorder="1" applyAlignment="1">
      <alignment horizontal="center" vertical="center"/>
    </xf>
    <xf numFmtId="175" fontId="20" fillId="33" borderId="36" xfId="0" applyNumberFormat="1" applyFont="1" applyFill="1" applyBorder="1" applyAlignment="1">
      <alignment horizontal="right" vertical="center" wrapText="1"/>
    </xf>
    <xf numFmtId="0" fontId="23" fillId="0" borderId="35" xfId="0" applyFont="1" applyBorder="1" applyAlignment="1">
      <alignment horizontal="center" vertical="center"/>
    </xf>
    <xf numFmtId="175" fontId="24" fillId="0" borderId="37" xfId="0" applyNumberFormat="1" applyFont="1" applyBorder="1" applyAlignment="1">
      <alignment vertical="center"/>
    </xf>
    <xf numFmtId="175" fontId="23" fillId="0" borderId="37" xfId="0" applyNumberFormat="1" applyFont="1" applyBorder="1" applyAlignment="1">
      <alignment vertical="center"/>
    </xf>
    <xf numFmtId="175" fontId="6" fillId="34" borderId="26" xfId="0" applyNumberFormat="1" applyFont="1" applyFill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175" fontId="6" fillId="0" borderId="30" xfId="0" applyNumberFormat="1" applyFont="1" applyBorder="1" applyAlignment="1">
      <alignment horizontal="right" vertical="center"/>
    </xf>
    <xf numFmtId="175" fontId="6" fillId="0" borderId="30" xfId="0" applyNumberFormat="1" applyFont="1" applyBorder="1" applyAlignment="1">
      <alignment vertical="center"/>
    </xf>
    <xf numFmtId="175" fontId="20" fillId="0" borderId="19" xfId="0" applyNumberFormat="1" applyFont="1" applyBorder="1" applyAlignment="1">
      <alignment horizontal="right" vertical="center"/>
    </xf>
    <xf numFmtId="175" fontId="27" fillId="0" borderId="30" xfId="0" applyNumberFormat="1" applyFont="1" applyBorder="1" applyAlignment="1">
      <alignment horizontal="right" vertical="center"/>
    </xf>
    <xf numFmtId="175" fontId="20" fillId="0" borderId="30" xfId="0" applyNumberFormat="1" applyFont="1" applyBorder="1" applyAlignment="1">
      <alignment horizontal="right" vertical="center"/>
    </xf>
    <xf numFmtId="175" fontId="24" fillId="0" borderId="19" xfId="0" applyNumberFormat="1" applyFont="1" applyFill="1" applyBorder="1" applyAlignment="1">
      <alignment horizontal="right" vertical="center"/>
    </xf>
    <xf numFmtId="175" fontId="23" fillId="0" borderId="19" xfId="0" applyNumberFormat="1" applyFont="1" applyFill="1" applyBorder="1" applyAlignment="1">
      <alignment horizontal="right" vertical="center"/>
    </xf>
    <xf numFmtId="175" fontId="23" fillId="0" borderId="30" xfId="0" applyNumberFormat="1" applyFont="1" applyBorder="1" applyAlignment="1">
      <alignment horizontal="right" vertical="center"/>
    </xf>
    <xf numFmtId="175" fontId="23" fillId="34" borderId="32" xfId="0" applyNumberFormat="1" applyFont="1" applyFill="1" applyBorder="1" applyAlignment="1">
      <alignment horizontal="right" vertical="center"/>
    </xf>
    <xf numFmtId="175" fontId="23" fillId="0" borderId="30" xfId="0" applyNumberFormat="1" applyFont="1" applyBorder="1" applyAlignment="1">
      <alignment horizontal="right" vertical="center"/>
    </xf>
    <xf numFmtId="175" fontId="24" fillId="0" borderId="33" xfId="0" applyNumberFormat="1" applyFont="1" applyBorder="1" applyAlignment="1">
      <alignment horizontal="right" vertical="center"/>
    </xf>
    <xf numFmtId="175" fontId="23" fillId="0" borderId="33" xfId="0" applyNumberFormat="1" applyFont="1" applyBorder="1" applyAlignment="1">
      <alignment horizontal="right" vertical="center"/>
    </xf>
    <xf numFmtId="175" fontId="23" fillId="34" borderId="13" xfId="0" applyNumberFormat="1" applyFont="1" applyFill="1" applyBorder="1" applyAlignment="1">
      <alignment horizontal="right" vertical="center"/>
    </xf>
    <xf numFmtId="190" fontId="23" fillId="0" borderId="30" xfId="0" applyNumberFormat="1" applyFont="1" applyBorder="1" applyAlignment="1">
      <alignment horizontal="right" vertical="center"/>
    </xf>
    <xf numFmtId="175" fontId="6" fillId="0" borderId="19" xfId="0" applyNumberFormat="1" applyFont="1" applyBorder="1" applyAlignment="1">
      <alignment horizontal="right" vertical="center"/>
    </xf>
    <xf numFmtId="175" fontId="27" fillId="0" borderId="19" xfId="0" applyNumberFormat="1" applyFont="1" applyBorder="1" applyAlignment="1">
      <alignment vertical="center"/>
    </xf>
    <xf numFmtId="175" fontId="20" fillId="0" borderId="19" xfId="0" applyNumberFormat="1" applyFont="1" applyBorder="1" applyAlignment="1">
      <alignment vertical="center"/>
    </xf>
    <xf numFmtId="175" fontId="20" fillId="0" borderId="28" xfId="0" applyNumberFormat="1" applyFont="1" applyBorder="1" applyAlignment="1">
      <alignment horizontal="right" vertical="center"/>
    </xf>
    <xf numFmtId="175" fontId="20" fillId="34" borderId="13" xfId="0" applyNumberFormat="1" applyFont="1" applyFill="1" applyBorder="1" applyAlignment="1">
      <alignment horizontal="right" vertical="center"/>
    </xf>
    <xf numFmtId="0" fontId="20" fillId="0" borderId="30" xfId="0" applyFont="1" applyBorder="1" applyAlignment="1">
      <alignment horizontal="center" vertical="center"/>
    </xf>
    <xf numFmtId="175" fontId="20" fillId="0" borderId="36" xfId="0" applyNumberFormat="1" applyFont="1" applyBorder="1" applyAlignment="1">
      <alignment horizontal="right" vertical="center"/>
    </xf>
    <xf numFmtId="175" fontId="20" fillId="34" borderId="37" xfId="0" applyNumberFormat="1" applyFont="1" applyFill="1" applyBorder="1" applyAlignment="1">
      <alignment horizontal="right" vertical="center"/>
    </xf>
    <xf numFmtId="175" fontId="20" fillId="0" borderId="28" xfId="0" applyNumberFormat="1" applyFont="1" applyBorder="1" applyAlignment="1">
      <alignment vertical="center"/>
    </xf>
    <xf numFmtId="175" fontId="27" fillId="0" borderId="19" xfId="0" applyNumberFormat="1" applyFont="1" applyBorder="1" applyAlignment="1">
      <alignment horizontal="right" vertical="center"/>
    </xf>
    <xf numFmtId="175" fontId="20" fillId="33" borderId="15" xfId="0" applyNumberFormat="1" applyFont="1" applyFill="1" applyBorder="1" applyAlignment="1">
      <alignment horizontal="center" vertical="center" wrapText="1"/>
    </xf>
    <xf numFmtId="175" fontId="20" fillId="34" borderId="26" xfId="0" applyNumberFormat="1" applyFont="1" applyFill="1" applyBorder="1" applyAlignment="1">
      <alignment horizontal="right" vertical="center" wrapText="1"/>
    </xf>
    <xf numFmtId="175" fontId="20" fillId="34" borderId="32" xfId="0" applyNumberFormat="1" applyFont="1" applyFill="1" applyBorder="1" applyAlignment="1">
      <alignment horizontal="right" vertical="center" wrapText="1"/>
    </xf>
    <xf numFmtId="0" fontId="20" fillId="0" borderId="31" xfId="0" applyFont="1" applyBorder="1" applyAlignment="1">
      <alignment horizontal="center" vertical="center"/>
    </xf>
    <xf numFmtId="177" fontId="27" fillId="33" borderId="30" xfId="36" applyNumberFormat="1" applyFont="1" applyFill="1" applyBorder="1" applyAlignment="1" applyProtection="1">
      <alignment horizontal="right" vertical="center"/>
      <protection/>
    </xf>
    <xf numFmtId="175" fontId="20" fillId="33" borderId="13" xfId="0" applyNumberFormat="1" applyFont="1" applyFill="1" applyBorder="1" applyAlignment="1">
      <alignment horizontal="right" vertical="center" wrapText="1"/>
    </xf>
    <xf numFmtId="175" fontId="27" fillId="33" borderId="13" xfId="0" applyNumberFormat="1" applyFont="1" applyFill="1" applyBorder="1" applyAlignment="1">
      <alignment horizontal="right" vertical="center" wrapText="1"/>
    </xf>
    <xf numFmtId="175" fontId="20" fillId="33" borderId="37" xfId="0" applyNumberFormat="1" applyFont="1" applyFill="1" applyBorder="1" applyAlignment="1">
      <alignment horizontal="right" vertical="center" wrapText="1"/>
    </xf>
    <xf numFmtId="175" fontId="20" fillId="33" borderId="34" xfId="0" applyNumberFormat="1" applyFont="1" applyFill="1" applyBorder="1" applyAlignment="1">
      <alignment horizontal="right"/>
    </xf>
    <xf numFmtId="175" fontId="27" fillId="33" borderId="37" xfId="0" applyNumberFormat="1" applyFont="1" applyFill="1" applyBorder="1" applyAlignment="1">
      <alignment horizontal="right" vertical="center" wrapText="1"/>
    </xf>
    <xf numFmtId="175" fontId="20" fillId="34" borderId="37" xfId="0" applyNumberFormat="1" applyFont="1" applyFill="1" applyBorder="1" applyAlignment="1">
      <alignment horizontal="right" vertical="center" wrapText="1"/>
    </xf>
    <xf numFmtId="175" fontId="20" fillId="34" borderId="13" xfId="0" applyNumberFormat="1" applyFont="1" applyFill="1" applyBorder="1" applyAlignment="1">
      <alignment horizontal="right" vertical="center" wrapText="1"/>
    </xf>
    <xf numFmtId="175" fontId="27" fillId="33" borderId="30" xfId="0" applyNumberFormat="1" applyFont="1" applyFill="1" applyBorder="1" applyAlignment="1">
      <alignment horizontal="right" vertical="center" wrapText="1"/>
    </xf>
    <xf numFmtId="175" fontId="6" fillId="0" borderId="27" xfId="0" applyNumberFormat="1" applyFont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175" fontId="23" fillId="34" borderId="38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5" fontId="5" fillId="0" borderId="10" xfId="0" applyNumberFormat="1" applyFont="1" applyBorder="1" applyAlignment="1">
      <alignment horizontal="right" vertical="center"/>
    </xf>
    <xf numFmtId="175" fontId="5" fillId="0" borderId="19" xfId="0" applyNumberFormat="1" applyFont="1" applyBorder="1" applyAlignment="1">
      <alignment horizontal="right" vertical="center"/>
    </xf>
    <xf numFmtId="175" fontId="20" fillId="33" borderId="30" xfId="0" applyNumberFormat="1" applyFont="1" applyFill="1" applyBorder="1" applyAlignment="1">
      <alignment horizontal="right" vertical="center" wrapText="1"/>
    </xf>
    <xf numFmtId="175" fontId="20" fillId="33" borderId="10" xfId="0" applyNumberFormat="1" applyFont="1" applyFill="1" applyBorder="1" applyAlignment="1">
      <alignment horizontal="right" vertical="center" wrapText="1"/>
    </xf>
    <xf numFmtId="0" fontId="20" fillId="34" borderId="18" xfId="36" applyFont="1" applyFill="1" applyBorder="1" applyAlignment="1" applyProtection="1">
      <alignment horizontal="left" vertical="center"/>
      <protection/>
    </xf>
    <xf numFmtId="175" fontId="20" fillId="34" borderId="39" xfId="0" applyNumberFormat="1" applyFont="1" applyFill="1" applyBorder="1" applyAlignment="1">
      <alignment horizontal="right" vertical="center" wrapText="1"/>
    </xf>
    <xf numFmtId="175" fontId="20" fillId="34" borderId="36" xfId="0" applyNumberFormat="1" applyFont="1" applyFill="1" applyBorder="1" applyAlignment="1">
      <alignment horizontal="right" vertical="center" wrapText="1"/>
    </xf>
    <xf numFmtId="0" fontId="20" fillId="33" borderId="12" xfId="36" applyFont="1" applyFill="1" applyBorder="1" applyAlignment="1" applyProtection="1">
      <alignment horizontal="left" vertical="center"/>
      <protection/>
    </xf>
    <xf numFmtId="175" fontId="20" fillId="33" borderId="14" xfId="0" applyNumberFormat="1" applyFont="1" applyFill="1" applyBorder="1" applyAlignment="1">
      <alignment horizontal="right" vertical="center" wrapText="1"/>
    </xf>
    <xf numFmtId="0" fontId="20" fillId="0" borderId="12" xfId="0" applyFont="1" applyBorder="1" applyAlignment="1">
      <alignment horizontal="left" vertical="center" wrapText="1"/>
    </xf>
    <xf numFmtId="190" fontId="24" fillId="0" borderId="19" xfId="0" applyNumberFormat="1" applyFont="1" applyBorder="1" applyAlignment="1">
      <alignment horizontal="right" vertical="center"/>
    </xf>
    <xf numFmtId="175" fontId="23" fillId="34" borderId="40" xfId="0" applyNumberFormat="1" applyFont="1" applyFill="1" applyBorder="1" applyAlignment="1">
      <alignment horizontal="right" vertical="center"/>
    </xf>
    <xf numFmtId="190" fontId="23" fillId="0" borderId="36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175" fontId="24" fillId="0" borderId="30" xfId="0" applyNumberFormat="1" applyFont="1" applyBorder="1" applyAlignment="1">
      <alignment horizontal="right" vertical="center"/>
    </xf>
    <xf numFmtId="175" fontId="24" fillId="0" borderId="17" xfId="0" applyNumberFormat="1" applyFont="1" applyBorder="1" applyAlignment="1">
      <alignment horizontal="right" vertical="center"/>
    </xf>
    <xf numFmtId="175" fontId="24" fillId="0" borderId="19" xfId="0" applyNumberFormat="1" applyFont="1" applyBorder="1" applyAlignment="1">
      <alignment horizontal="right" vertical="center"/>
    </xf>
    <xf numFmtId="175" fontId="24" fillId="0" borderId="14" xfId="0" applyNumberFormat="1" applyFont="1" applyBorder="1" applyAlignment="1">
      <alignment horizontal="right" vertical="center"/>
    </xf>
    <xf numFmtId="175" fontId="27" fillId="0" borderId="19" xfId="0" applyNumberFormat="1" applyFont="1" applyFill="1" applyBorder="1" applyAlignment="1">
      <alignment vertical="center"/>
    </xf>
    <xf numFmtId="175" fontId="23" fillId="0" borderId="36" xfId="0" applyNumberFormat="1" applyFont="1" applyBorder="1" applyAlignment="1">
      <alignment horizontal="right" vertical="center"/>
    </xf>
    <xf numFmtId="0" fontId="27" fillId="33" borderId="11" xfId="36" applyFont="1" applyFill="1" applyBorder="1" applyAlignment="1" applyProtection="1">
      <alignment vertical="center"/>
      <protection/>
    </xf>
    <xf numFmtId="175" fontId="20" fillId="34" borderId="18" xfId="0" applyNumberFormat="1" applyFont="1" applyFill="1" applyBorder="1" applyAlignment="1">
      <alignment horizontal="right" vertical="center" wrapText="1"/>
    </xf>
    <xf numFmtId="175" fontId="25" fillId="34" borderId="0" xfId="0" applyNumberFormat="1" applyFont="1" applyFill="1" applyAlignment="1">
      <alignment/>
    </xf>
    <xf numFmtId="0" fontId="0" fillId="0" borderId="10" xfId="0" applyBorder="1" applyAlignment="1">
      <alignment vertical="center"/>
    </xf>
    <xf numFmtId="175" fontId="20" fillId="33" borderId="0" xfId="0" applyNumberFormat="1" applyFont="1" applyFill="1" applyBorder="1" applyAlignment="1">
      <alignment horizontal="right"/>
    </xf>
    <xf numFmtId="175" fontId="20" fillId="0" borderId="0" xfId="0" applyNumberFormat="1" applyFont="1" applyFill="1" applyBorder="1" applyAlignment="1">
      <alignment horizontal="right" vertical="center" wrapText="1"/>
    </xf>
    <xf numFmtId="0" fontId="23" fillId="34" borderId="26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75" fontId="12" fillId="0" borderId="0" xfId="0" applyNumberFormat="1" applyFont="1" applyAlignment="1">
      <alignment vertical="center"/>
    </xf>
    <xf numFmtId="175" fontId="18" fillId="0" borderId="19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5" fontId="18" fillId="0" borderId="13" xfId="0" applyNumberFormat="1" applyFont="1" applyBorder="1" applyAlignment="1">
      <alignment horizontal="center" vertical="center"/>
    </xf>
    <xf numFmtId="175" fontId="18" fillId="0" borderId="17" xfId="0" applyNumberFormat="1" applyFont="1" applyBorder="1" applyAlignment="1">
      <alignment horizontal="center" vertical="center"/>
    </xf>
    <xf numFmtId="175" fontId="18" fillId="0" borderId="33" xfId="0" applyNumberFormat="1" applyFont="1" applyBorder="1" applyAlignment="1">
      <alignment horizontal="center" vertical="center"/>
    </xf>
    <xf numFmtId="175" fontId="18" fillId="0" borderId="10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vertical="center"/>
    </xf>
    <xf numFmtId="177" fontId="33" fillId="0" borderId="13" xfId="0" applyNumberFormat="1" applyFont="1" applyBorder="1" applyAlignment="1">
      <alignment vertical="center"/>
    </xf>
    <xf numFmtId="175" fontId="33" fillId="0" borderId="13" xfId="0" applyNumberFormat="1" applyFont="1" applyBorder="1" applyAlignment="1">
      <alignment horizontal="right" vertical="center"/>
    </xf>
    <xf numFmtId="175" fontId="33" fillId="0" borderId="17" xfId="0" applyNumberFormat="1" applyFont="1" applyFill="1" applyBorder="1" applyAlignment="1">
      <alignment horizontal="right" vertical="center"/>
    </xf>
    <xf numFmtId="175" fontId="33" fillId="0" borderId="13" xfId="0" applyNumberFormat="1" applyFont="1" applyFill="1" applyBorder="1" applyAlignment="1">
      <alignment horizontal="right" vertical="center"/>
    </xf>
    <xf numFmtId="175" fontId="33" fillId="0" borderId="19" xfId="0" applyNumberFormat="1" applyFont="1" applyBorder="1" applyAlignment="1">
      <alignment horizontal="right" vertical="center"/>
    </xf>
    <xf numFmtId="175" fontId="33" fillId="0" borderId="30" xfId="0" applyNumberFormat="1" applyFont="1" applyBorder="1" applyAlignment="1">
      <alignment vertical="center"/>
    </xf>
    <xf numFmtId="175" fontId="33" fillId="0" borderId="10" xfId="0" applyNumberFormat="1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177" fontId="18" fillId="0" borderId="13" xfId="0" applyNumberFormat="1" applyFont="1" applyBorder="1" applyAlignment="1">
      <alignment horizontal="right" vertical="center"/>
    </xf>
    <xf numFmtId="175" fontId="18" fillId="0" borderId="13" xfId="0" applyNumberFormat="1" applyFont="1" applyBorder="1" applyAlignment="1">
      <alignment horizontal="right" vertical="center"/>
    </xf>
    <xf numFmtId="175" fontId="4" fillId="0" borderId="14" xfId="0" applyNumberFormat="1" applyFont="1" applyFill="1" applyBorder="1" applyAlignment="1">
      <alignment horizontal="right" vertical="center"/>
    </xf>
    <xf numFmtId="175" fontId="18" fillId="0" borderId="13" xfId="0" applyNumberFormat="1" applyFont="1" applyFill="1" applyBorder="1" applyAlignment="1">
      <alignment horizontal="right" vertical="center"/>
    </xf>
    <xf numFmtId="175" fontId="18" fillId="0" borderId="19" xfId="0" applyNumberFormat="1" applyFont="1" applyBorder="1" applyAlignment="1">
      <alignment horizontal="right" vertical="center"/>
    </xf>
    <xf numFmtId="175" fontId="18" fillId="0" borderId="30" xfId="0" applyNumberFormat="1" applyFont="1" applyBorder="1" applyAlignment="1">
      <alignment vertical="center"/>
    </xf>
    <xf numFmtId="175" fontId="18" fillId="0" borderId="10" xfId="0" applyNumberFormat="1" applyFont="1" applyBorder="1" applyAlignment="1">
      <alignment vertical="center"/>
    </xf>
    <xf numFmtId="1" fontId="33" fillId="0" borderId="10" xfId="0" applyNumberFormat="1" applyFont="1" applyBorder="1" applyAlignment="1">
      <alignment horizontal="left" vertical="center"/>
    </xf>
    <xf numFmtId="177" fontId="33" fillId="0" borderId="10" xfId="0" applyNumberFormat="1" applyFont="1" applyBorder="1" applyAlignment="1">
      <alignment horizontal="right" vertical="center"/>
    </xf>
    <xf numFmtId="175" fontId="33" fillId="0" borderId="14" xfId="0" applyNumberFormat="1" applyFont="1" applyFill="1" applyBorder="1" applyAlignment="1">
      <alignment horizontal="right" vertical="center"/>
    </xf>
    <xf numFmtId="175" fontId="33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Border="1" applyAlignment="1">
      <alignment horizontal="left" vertical="center"/>
    </xf>
    <xf numFmtId="177" fontId="18" fillId="0" borderId="10" xfId="0" applyNumberFormat="1" applyFont="1" applyBorder="1" applyAlignment="1">
      <alignment horizontal="right" vertical="center"/>
    </xf>
    <xf numFmtId="175" fontId="18" fillId="0" borderId="14" xfId="0" applyNumberFormat="1" applyFont="1" applyFill="1" applyBorder="1" applyAlignment="1">
      <alignment horizontal="right" vertical="center"/>
    </xf>
    <xf numFmtId="175" fontId="18" fillId="0" borderId="10" xfId="0" applyNumberFormat="1" applyFont="1" applyFill="1" applyBorder="1" applyAlignment="1">
      <alignment horizontal="right" vertical="center"/>
    </xf>
    <xf numFmtId="175" fontId="18" fillId="0" borderId="10" xfId="0" applyNumberFormat="1" applyFont="1" applyBorder="1" applyAlignment="1">
      <alignment horizontal="right" vertical="center"/>
    </xf>
    <xf numFmtId="177" fontId="18" fillId="0" borderId="10" xfId="0" applyNumberFormat="1" applyFont="1" applyFill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5" fontId="33" fillId="0" borderId="10" xfId="0" applyNumberFormat="1" applyFont="1" applyFill="1" applyBorder="1" applyAlignment="1">
      <alignment vertical="center"/>
    </xf>
    <xf numFmtId="1" fontId="33" fillId="0" borderId="11" xfId="0" applyNumberFormat="1" applyFont="1" applyBorder="1" applyAlignment="1">
      <alignment horizontal="left" vertical="center"/>
    </xf>
    <xf numFmtId="177" fontId="33" fillId="0" borderId="11" xfId="0" applyNumberFormat="1" applyFont="1" applyFill="1" applyBorder="1" applyAlignment="1">
      <alignment horizontal="right" vertical="center"/>
    </xf>
    <xf numFmtId="175" fontId="33" fillId="0" borderId="11" xfId="0" applyNumberFormat="1" applyFont="1" applyFill="1" applyBorder="1" applyAlignment="1">
      <alignment vertical="center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7" fontId="18" fillId="0" borderId="19" xfId="0" applyNumberFormat="1" applyFont="1" applyFill="1" applyBorder="1" applyAlignment="1">
      <alignment horizontal="right" vertical="center"/>
    </xf>
    <xf numFmtId="175" fontId="18" fillId="0" borderId="14" xfId="0" applyNumberFormat="1" applyFont="1" applyBorder="1" applyAlignment="1">
      <alignment vertical="center"/>
    </xf>
    <xf numFmtId="175" fontId="4" fillId="0" borderId="0" xfId="0" applyNumberFormat="1" applyFont="1" applyBorder="1" applyAlignment="1">
      <alignment vertical="center"/>
    </xf>
    <xf numFmtId="175" fontId="33" fillId="0" borderId="27" xfId="0" applyNumberFormat="1" applyFont="1" applyFill="1" applyBorder="1" applyAlignment="1">
      <alignment horizontal="right" vertical="center"/>
    </xf>
    <xf numFmtId="177" fontId="33" fillId="0" borderId="10" xfId="0" applyNumberFormat="1" applyFont="1" applyFill="1" applyBorder="1" applyAlignment="1">
      <alignment horizontal="right" vertical="center"/>
    </xf>
    <xf numFmtId="175" fontId="18" fillId="0" borderId="27" xfId="0" applyNumberFormat="1" applyFont="1" applyFill="1" applyBorder="1" applyAlignment="1">
      <alignment horizontal="right" vertical="center"/>
    </xf>
    <xf numFmtId="175" fontId="18" fillId="0" borderId="30" xfId="0" applyNumberFormat="1" applyFont="1" applyBorder="1" applyAlignment="1">
      <alignment horizontal="right" vertical="center"/>
    </xf>
    <xf numFmtId="175" fontId="18" fillId="0" borderId="14" xfId="0" applyNumberFormat="1" applyFont="1" applyBorder="1" applyAlignment="1">
      <alignment horizontal="right" vertical="center"/>
    </xf>
    <xf numFmtId="175" fontId="33" fillId="0" borderId="12" xfId="0" applyNumberFormat="1" applyFont="1" applyBorder="1" applyAlignment="1">
      <alignment horizontal="right" vertical="center"/>
    </xf>
    <xf numFmtId="175" fontId="18" fillId="34" borderId="2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75" fontId="12" fillId="0" borderId="10" xfId="0" applyNumberFormat="1" applyFont="1" applyBorder="1" applyAlignment="1">
      <alignment horizontal="right" vertical="center"/>
    </xf>
    <xf numFmtId="175" fontId="12" fillId="0" borderId="10" xfId="0" applyNumberFormat="1" applyFont="1" applyBorder="1" applyAlignment="1">
      <alignment vertical="center"/>
    </xf>
    <xf numFmtId="175" fontId="12" fillId="0" borderId="3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5" fontId="4" fillId="0" borderId="10" xfId="0" applyNumberFormat="1" applyFont="1" applyBorder="1" applyAlignment="1">
      <alignment vertical="center"/>
    </xf>
    <xf numFmtId="175" fontId="4" fillId="0" borderId="10" xfId="0" applyNumberFormat="1" applyFont="1" applyBorder="1" applyAlignment="1">
      <alignment horizontal="right" vertical="center"/>
    </xf>
    <xf numFmtId="175" fontId="4" fillId="0" borderId="30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175" fontId="4" fillId="0" borderId="30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175" fontId="4" fillId="0" borderId="18" xfId="0" applyNumberFormat="1" applyFont="1" applyBorder="1" applyAlignment="1">
      <alignment vertical="center"/>
    </xf>
    <xf numFmtId="175" fontId="4" fillId="0" borderId="18" xfId="0" applyNumberFormat="1" applyFont="1" applyBorder="1" applyAlignment="1">
      <alignment horizontal="right" vertical="center"/>
    </xf>
    <xf numFmtId="175" fontId="4" fillId="0" borderId="31" xfId="0" applyNumberFormat="1" applyFont="1" applyBorder="1" applyAlignment="1">
      <alignment vertical="center"/>
    </xf>
    <xf numFmtId="175" fontId="4" fillId="0" borderId="11" xfId="0" applyNumberFormat="1" applyFont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175" fontId="4" fillId="34" borderId="12" xfId="0" applyNumberFormat="1" applyFont="1" applyFill="1" applyBorder="1" applyAlignment="1">
      <alignment horizontal="right" vertical="center"/>
    </xf>
    <xf numFmtId="175" fontId="4" fillId="34" borderId="32" xfId="0" applyNumberFormat="1" applyFont="1" applyFill="1" applyBorder="1" applyAlignment="1">
      <alignment horizontal="right" vertical="center"/>
    </xf>
    <xf numFmtId="175" fontId="4" fillId="34" borderId="2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5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5" fontId="24" fillId="0" borderId="12" xfId="0" applyNumberFormat="1" applyFont="1" applyBorder="1" applyAlignment="1">
      <alignment horizontal="center" vertical="center"/>
    </xf>
    <xf numFmtId="175" fontId="23" fillId="0" borderId="12" xfId="0" applyNumberFormat="1" applyFont="1" applyBorder="1" applyAlignment="1">
      <alignment horizontal="center" vertical="center"/>
    </xf>
    <xf numFmtId="175" fontId="18" fillId="0" borderId="12" xfId="0" applyNumberFormat="1" applyFont="1" applyBorder="1" applyAlignment="1">
      <alignment horizontal="right" vertical="center"/>
    </xf>
    <xf numFmtId="175" fontId="20" fillId="33" borderId="41" xfId="0" applyNumberFormat="1" applyFont="1" applyFill="1" applyBorder="1" applyAlignment="1">
      <alignment horizontal="right" vertical="center" wrapText="1"/>
    </xf>
    <xf numFmtId="175" fontId="20" fillId="33" borderId="39" xfId="0" applyNumberFormat="1" applyFont="1" applyFill="1" applyBorder="1" applyAlignment="1">
      <alignment horizontal="right" vertical="center" wrapText="1"/>
    </xf>
    <xf numFmtId="175" fontId="27" fillId="33" borderId="10" xfId="0" applyNumberFormat="1" applyFont="1" applyFill="1" applyBorder="1" applyAlignment="1">
      <alignment horizontal="right" vertical="center" wrapText="1"/>
    </xf>
    <xf numFmtId="175" fontId="18" fillId="34" borderId="42" xfId="0" applyNumberFormat="1" applyFont="1" applyFill="1" applyBorder="1" applyAlignment="1">
      <alignment vertical="center"/>
    </xf>
    <xf numFmtId="175" fontId="27" fillId="0" borderId="10" xfId="0" applyNumberFormat="1" applyFont="1" applyFill="1" applyBorder="1" applyAlignment="1">
      <alignment horizontal="right" vertical="center" wrapText="1"/>
    </xf>
    <xf numFmtId="175" fontId="27" fillId="0" borderId="19" xfId="0" applyNumberFormat="1" applyFont="1" applyFill="1" applyBorder="1" applyAlignment="1">
      <alignment horizontal="right" vertical="center" wrapText="1"/>
    </xf>
    <xf numFmtId="175" fontId="20" fillId="0" borderId="10" xfId="0" applyNumberFormat="1" applyFont="1" applyFill="1" applyBorder="1" applyAlignment="1">
      <alignment horizontal="right" vertical="center" wrapText="1"/>
    </xf>
    <xf numFmtId="175" fontId="20" fillId="0" borderId="19" xfId="0" applyNumberFormat="1" applyFont="1" applyFill="1" applyBorder="1" applyAlignment="1">
      <alignment horizontal="right" vertical="center" wrapText="1"/>
    </xf>
    <xf numFmtId="175" fontId="20" fillId="0" borderId="10" xfId="0" applyNumberFormat="1" applyFont="1" applyFill="1" applyBorder="1" applyAlignment="1">
      <alignment horizontal="right" vertical="center" wrapText="1"/>
    </xf>
    <xf numFmtId="175" fontId="20" fillId="0" borderId="19" xfId="0" applyNumberFormat="1" applyFont="1" applyFill="1" applyBorder="1" applyAlignment="1">
      <alignment horizontal="right" vertical="center" wrapText="1"/>
    </xf>
    <xf numFmtId="175" fontId="20" fillId="0" borderId="11" xfId="0" applyNumberFormat="1" applyFont="1" applyFill="1" applyBorder="1" applyAlignment="1">
      <alignment horizontal="right" vertical="center" wrapText="1"/>
    </xf>
    <xf numFmtId="175" fontId="20" fillId="0" borderId="21" xfId="0" applyNumberFormat="1" applyFont="1" applyFill="1" applyBorder="1" applyAlignment="1">
      <alignment horizontal="right" vertical="center" wrapText="1"/>
    </xf>
    <xf numFmtId="175" fontId="18" fillId="0" borderId="19" xfId="0" applyNumberFormat="1" applyFont="1" applyFill="1" applyBorder="1" applyAlignment="1">
      <alignment horizontal="right" vertical="center"/>
    </xf>
    <xf numFmtId="175" fontId="33" fillId="0" borderId="19" xfId="0" applyNumberFormat="1" applyFont="1" applyFill="1" applyBorder="1" applyAlignment="1">
      <alignment horizontal="right" vertical="center"/>
    </xf>
    <xf numFmtId="177" fontId="33" fillId="0" borderId="14" xfId="0" applyNumberFormat="1" applyFont="1" applyFill="1" applyBorder="1" applyAlignment="1">
      <alignment horizontal="right" vertical="center"/>
    </xf>
    <xf numFmtId="177" fontId="33" fillId="0" borderId="19" xfId="0" applyNumberFormat="1" applyFont="1" applyFill="1" applyBorder="1" applyAlignment="1">
      <alignment horizontal="right" vertical="center"/>
    </xf>
    <xf numFmtId="177" fontId="18" fillId="0" borderId="14" xfId="0" applyNumberFormat="1" applyFont="1" applyFill="1" applyBorder="1" applyAlignment="1">
      <alignment horizontal="right" vertical="center"/>
    </xf>
    <xf numFmtId="177" fontId="20" fillId="0" borderId="1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7" fontId="5" fillId="0" borderId="41" xfId="0" applyNumberFormat="1" applyFont="1" applyFill="1" applyBorder="1" applyAlignment="1">
      <alignment horizontal="right" vertical="center"/>
    </xf>
    <xf numFmtId="177" fontId="20" fillId="0" borderId="28" xfId="0" applyNumberFormat="1" applyFont="1" applyFill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5" fontId="27" fillId="33" borderId="12" xfId="36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175" fontId="20" fillId="34" borderId="43" xfId="0" applyNumberFormat="1" applyFont="1" applyFill="1" applyBorder="1" applyAlignment="1">
      <alignment horizontal="right" vertical="center" wrapText="1"/>
    </xf>
    <xf numFmtId="0" fontId="20" fillId="0" borderId="23" xfId="0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177" fontId="27" fillId="33" borderId="0" xfId="36" applyNumberFormat="1" applyFont="1" applyFill="1" applyBorder="1" applyAlignment="1" applyProtection="1">
      <alignment horizontal="right" vertical="center"/>
      <protection/>
    </xf>
    <xf numFmtId="175" fontId="20" fillId="33" borderId="41" xfId="0" applyNumberFormat="1" applyFont="1" applyFill="1" applyBorder="1" applyAlignment="1">
      <alignment horizontal="center" vertical="center" wrapText="1"/>
    </xf>
    <xf numFmtId="175" fontId="27" fillId="33" borderId="41" xfId="0" applyNumberFormat="1" applyFont="1" applyFill="1" applyBorder="1" applyAlignment="1">
      <alignment horizontal="right" vertical="center" wrapText="1"/>
    </xf>
    <xf numFmtId="175" fontId="27" fillId="33" borderId="41" xfId="0" applyNumberFormat="1" applyFont="1" applyFill="1" applyBorder="1" applyAlignment="1">
      <alignment horizontal="right" vertical="center" wrapText="1"/>
    </xf>
    <xf numFmtId="175" fontId="20" fillId="34" borderId="38" xfId="0" applyNumberFormat="1" applyFont="1" applyFill="1" applyBorder="1" applyAlignment="1">
      <alignment horizontal="right" vertical="center" wrapText="1"/>
    </xf>
    <xf numFmtId="175" fontId="20" fillId="33" borderId="44" xfId="0" applyNumberFormat="1" applyFont="1" applyFill="1" applyBorder="1" applyAlignment="1">
      <alignment horizontal="right" vertical="center" wrapText="1"/>
    </xf>
    <xf numFmtId="0" fontId="27" fillId="33" borderId="11" xfId="36" applyFont="1" applyFill="1" applyBorder="1" applyAlignment="1" applyProtection="1">
      <alignment horizontal="left" vertical="center"/>
      <protection/>
    </xf>
    <xf numFmtId="175" fontId="27" fillId="33" borderId="11" xfId="36" applyNumberFormat="1" applyFont="1" applyFill="1" applyBorder="1" applyAlignment="1" applyProtection="1">
      <alignment horizontal="right" vertical="center"/>
      <protection/>
    </xf>
    <xf numFmtId="0" fontId="20" fillId="33" borderId="25" xfId="36" applyFont="1" applyFill="1" applyBorder="1" applyAlignment="1" applyProtection="1">
      <alignment horizontal="left" vertical="center"/>
      <protection/>
    </xf>
    <xf numFmtId="175" fontId="20" fillId="33" borderId="45" xfId="0" applyNumberFormat="1" applyFont="1" applyFill="1" applyBorder="1" applyAlignment="1">
      <alignment horizontal="right" vertical="center" wrapText="1"/>
    </xf>
    <xf numFmtId="0" fontId="27" fillId="33" borderId="10" xfId="36" applyFont="1" applyFill="1" applyBorder="1" applyAlignment="1" applyProtection="1">
      <alignment horizontal="left" vertical="center"/>
      <protection/>
    </xf>
    <xf numFmtId="175" fontId="27" fillId="33" borderId="14" xfId="0" applyNumberFormat="1" applyFont="1" applyFill="1" applyBorder="1" applyAlignment="1">
      <alignment horizontal="right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0" fillId="33" borderId="17" xfId="36" applyFont="1" applyFill="1" applyBorder="1" applyAlignment="1" applyProtection="1">
      <alignment horizontal="left" vertical="center"/>
      <protection/>
    </xf>
    <xf numFmtId="0" fontId="24" fillId="0" borderId="19" xfId="0" applyFont="1" applyBorder="1" applyAlignment="1">
      <alignment horizontal="left" vertical="center"/>
    </xf>
    <xf numFmtId="175" fontId="24" fillId="0" borderId="10" xfId="0" applyNumberFormat="1" applyFont="1" applyBorder="1" applyAlignment="1">
      <alignment vertical="center"/>
    </xf>
    <xf numFmtId="175" fontId="24" fillId="0" borderId="13" xfId="0" applyNumberFormat="1" applyFont="1" applyBorder="1" applyAlignment="1">
      <alignment vertical="center"/>
    </xf>
    <xf numFmtId="175" fontId="23" fillId="0" borderId="22" xfId="0" applyNumberFormat="1" applyFont="1" applyBorder="1" applyAlignment="1">
      <alignment vertical="center"/>
    </xf>
    <xf numFmtId="0" fontId="7" fillId="0" borderId="17" xfId="0" applyFont="1" applyBorder="1" applyAlignment="1">
      <alignment horizontal="right" vertical="top" wrapText="1"/>
    </xf>
    <xf numFmtId="175" fontId="24" fillId="0" borderId="15" xfId="0" applyNumberFormat="1" applyFont="1" applyBorder="1" applyAlignment="1">
      <alignment vertical="center"/>
    </xf>
    <xf numFmtId="175" fontId="24" fillId="0" borderId="19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75" fontId="24" fillId="0" borderId="12" xfId="0" applyNumberFormat="1" applyFont="1" applyBorder="1" applyAlignment="1">
      <alignment horizontal="right" vertical="center"/>
    </xf>
    <xf numFmtId="175" fontId="23" fillId="0" borderId="37" xfId="0" applyNumberFormat="1" applyFont="1" applyBorder="1" applyAlignment="1">
      <alignment horizontal="right" vertical="center"/>
    </xf>
    <xf numFmtId="175" fontId="23" fillId="34" borderId="12" xfId="0" applyNumberFormat="1" applyFont="1" applyFill="1" applyBorder="1" applyAlignment="1">
      <alignment horizontal="right" vertical="center"/>
    </xf>
    <xf numFmtId="175" fontId="23" fillId="34" borderId="37" xfId="0" applyNumberFormat="1" applyFont="1" applyFill="1" applyBorder="1" applyAlignment="1">
      <alignment horizontal="right" vertical="center"/>
    </xf>
    <xf numFmtId="0" fontId="23" fillId="34" borderId="12" xfId="0" applyFont="1" applyFill="1" applyBorder="1" applyAlignment="1">
      <alignment vertical="center"/>
    </xf>
    <xf numFmtId="0" fontId="23" fillId="0" borderId="18" xfId="0" applyFont="1" applyBorder="1" applyAlignment="1">
      <alignment horizontal="left" vertical="center" wrapText="1"/>
    </xf>
    <xf numFmtId="175" fontId="23" fillId="0" borderId="18" xfId="0" applyNumberFormat="1" applyFont="1" applyBorder="1" applyAlignment="1">
      <alignment horizontal="right" vertical="center"/>
    </xf>
    <xf numFmtId="175" fontId="23" fillId="0" borderId="28" xfId="0" applyNumberFormat="1" applyFont="1" applyBorder="1" applyAlignment="1">
      <alignment horizontal="right" vertical="center"/>
    </xf>
    <xf numFmtId="175" fontId="23" fillId="0" borderId="46" xfId="0" applyNumberFormat="1" applyFont="1" applyBorder="1" applyAlignment="1">
      <alignment vertical="center"/>
    </xf>
    <xf numFmtId="175" fontId="5" fillId="0" borderId="3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75" fontId="5" fillId="0" borderId="10" xfId="0" applyNumberFormat="1" applyFont="1" applyBorder="1" applyAlignment="1">
      <alignment vertical="center"/>
    </xf>
    <xf numFmtId="175" fontId="5" fillId="0" borderId="19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7" fillId="33" borderId="19" xfId="36" applyFont="1" applyFill="1" applyBorder="1" applyAlignment="1" applyProtection="1">
      <alignment horizontal="left" vertical="center"/>
      <protection/>
    </xf>
    <xf numFmtId="175" fontId="27" fillId="33" borderId="21" xfId="0" applyNumberFormat="1" applyFont="1" applyFill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75" fontId="14" fillId="33" borderId="10" xfId="0" applyNumberFormat="1" applyFont="1" applyFill="1" applyBorder="1" applyAlignment="1">
      <alignment horizontal="right" vertical="center" wrapText="1"/>
    </xf>
    <xf numFmtId="175" fontId="15" fillId="33" borderId="10" xfId="0" applyNumberFormat="1" applyFont="1" applyFill="1" applyBorder="1" applyAlignment="1">
      <alignment horizontal="right" vertical="center" wrapText="1"/>
    </xf>
    <xf numFmtId="175" fontId="15" fillId="33" borderId="18" xfId="0" applyNumberFormat="1" applyFont="1" applyFill="1" applyBorder="1" applyAlignment="1">
      <alignment horizontal="right" vertical="center" wrapText="1"/>
    </xf>
    <xf numFmtId="175" fontId="15" fillId="34" borderId="16" xfId="0" applyNumberFormat="1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vertical="center"/>
    </xf>
    <xf numFmtId="0" fontId="15" fillId="33" borderId="19" xfId="36" applyFont="1" applyFill="1" applyBorder="1" applyAlignment="1" applyProtection="1">
      <alignment horizontal="left" vertical="center"/>
      <protection/>
    </xf>
    <xf numFmtId="0" fontId="15" fillId="33" borderId="28" xfId="36" applyFont="1" applyFill="1" applyBorder="1" applyAlignment="1" applyProtection="1">
      <alignment horizontal="left" vertical="center"/>
      <protection/>
    </xf>
    <xf numFmtId="0" fontId="14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/>
    </xf>
    <xf numFmtId="175" fontId="27" fillId="33" borderId="47" xfId="0" applyNumberFormat="1" applyFont="1" applyFill="1" applyBorder="1" applyAlignment="1">
      <alignment horizontal="right" vertical="center" wrapText="1"/>
    </xf>
    <xf numFmtId="175" fontId="27" fillId="33" borderId="25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vertical="center"/>
    </xf>
    <xf numFmtId="175" fontId="12" fillId="0" borderId="10" xfId="0" applyNumberFormat="1" applyFont="1" applyFill="1" applyBorder="1" applyAlignment="1">
      <alignment vertical="center"/>
    </xf>
    <xf numFmtId="177" fontId="12" fillId="0" borderId="19" xfId="0" applyNumberFormat="1" applyFont="1" applyFill="1" applyBorder="1" applyAlignment="1">
      <alignment vertical="center"/>
    </xf>
    <xf numFmtId="175" fontId="12" fillId="0" borderId="19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5" fontId="4" fillId="0" borderId="10" xfId="0" applyNumberFormat="1" applyFont="1" applyFill="1" applyBorder="1" applyAlignment="1">
      <alignment vertical="center"/>
    </xf>
    <xf numFmtId="175" fontId="4" fillId="0" borderId="19" xfId="0" applyNumberFormat="1" applyFont="1" applyFill="1" applyBorder="1" applyAlignment="1">
      <alignment vertical="center"/>
    </xf>
    <xf numFmtId="175" fontId="4" fillId="0" borderId="10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vertical="center"/>
    </xf>
    <xf numFmtId="177" fontId="12" fillId="0" borderId="30" xfId="0" applyNumberFormat="1" applyFont="1" applyBorder="1" applyAlignment="1">
      <alignment vertical="center"/>
    </xf>
    <xf numFmtId="190" fontId="12" fillId="0" borderId="30" xfId="0" applyNumberFormat="1" applyFont="1" applyBorder="1" applyAlignment="1">
      <alignment horizontal="right" vertical="center"/>
    </xf>
    <xf numFmtId="190" fontId="12" fillId="0" borderId="10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177" fontId="12" fillId="0" borderId="10" xfId="0" applyNumberFormat="1" applyFont="1" applyFill="1" applyBorder="1" applyAlignment="1">
      <alignment vertical="center"/>
    </xf>
    <xf numFmtId="175" fontId="12" fillId="0" borderId="10" xfId="0" applyNumberFormat="1" applyFont="1" applyFill="1" applyBorder="1" applyAlignment="1">
      <alignment vertical="center"/>
    </xf>
    <xf numFmtId="175" fontId="12" fillId="0" borderId="19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5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175" fontId="12" fillId="0" borderId="12" xfId="0" applyNumberFormat="1" applyFont="1" applyFill="1" applyBorder="1" applyAlignment="1">
      <alignment vertical="center"/>
    </xf>
    <xf numFmtId="177" fontId="12" fillId="0" borderId="12" xfId="0" applyNumberFormat="1" applyFont="1" applyFill="1" applyBorder="1" applyAlignment="1">
      <alignment vertical="center"/>
    </xf>
    <xf numFmtId="177" fontId="12" fillId="0" borderId="33" xfId="0" applyNumberFormat="1" applyFont="1" applyBorder="1" applyAlignment="1">
      <alignment vertical="center"/>
    </xf>
    <xf numFmtId="177" fontId="12" fillId="0" borderId="10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5" fontId="4" fillId="0" borderId="12" xfId="0" applyNumberFormat="1" applyFont="1" applyFill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177" fontId="4" fillId="34" borderId="20" xfId="0" applyNumberFormat="1" applyFont="1" applyFill="1" applyBorder="1" applyAlignment="1">
      <alignment vertical="center"/>
    </xf>
    <xf numFmtId="177" fontId="4" fillId="34" borderId="26" xfId="0" applyNumberFormat="1" applyFont="1" applyFill="1" applyBorder="1" applyAlignment="1">
      <alignment vertical="center"/>
    </xf>
    <xf numFmtId="177" fontId="4" fillId="34" borderId="42" xfId="0" applyNumberFormat="1" applyFont="1" applyFill="1" applyBorder="1" applyAlignment="1">
      <alignment vertical="center"/>
    </xf>
    <xf numFmtId="175" fontId="12" fillId="0" borderId="10" xfId="0" applyNumberFormat="1" applyFont="1" applyFill="1" applyBorder="1" applyAlignment="1">
      <alignment horizontal="right" vertical="center"/>
    </xf>
    <xf numFmtId="175" fontId="4" fillId="0" borderId="19" xfId="0" applyNumberFormat="1" applyFont="1" applyFill="1" applyBorder="1" applyAlignment="1">
      <alignment horizontal="right" vertical="center"/>
    </xf>
    <xf numFmtId="175" fontId="12" fillId="0" borderId="19" xfId="0" applyNumberFormat="1" applyFont="1" applyFill="1" applyBorder="1" applyAlignment="1">
      <alignment horizontal="right" vertical="center"/>
    </xf>
    <xf numFmtId="175" fontId="4" fillId="0" borderId="10" xfId="0" applyNumberFormat="1" applyFont="1" applyFill="1" applyBorder="1" applyAlignment="1">
      <alignment horizontal="right" vertical="center"/>
    </xf>
    <xf numFmtId="175" fontId="4" fillId="0" borderId="41" xfId="0" applyNumberFormat="1" applyFont="1" applyFill="1" applyBorder="1" applyAlignment="1">
      <alignment horizontal="right" vertical="center"/>
    </xf>
    <xf numFmtId="175" fontId="4" fillId="0" borderId="14" xfId="0" applyNumberFormat="1" applyFont="1" applyFill="1" applyBorder="1" applyAlignment="1">
      <alignment horizontal="right" vertical="center"/>
    </xf>
    <xf numFmtId="175" fontId="12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177" fontId="4" fillId="0" borderId="11" xfId="0" applyNumberFormat="1" applyFont="1" applyFill="1" applyBorder="1" applyAlignment="1">
      <alignment vertical="center"/>
    </xf>
    <xf numFmtId="175" fontId="4" fillId="0" borderId="11" xfId="0" applyNumberFormat="1" applyFont="1" applyFill="1" applyBorder="1" applyAlignment="1">
      <alignment horizontal="right" vertical="center"/>
    </xf>
    <xf numFmtId="175" fontId="4" fillId="0" borderId="21" xfId="0" applyNumberFormat="1" applyFont="1" applyFill="1" applyBorder="1" applyAlignment="1">
      <alignment horizontal="right" vertical="center"/>
    </xf>
    <xf numFmtId="175" fontId="4" fillId="34" borderId="20" xfId="0" applyNumberFormat="1" applyFont="1" applyFill="1" applyBorder="1" applyAlignment="1">
      <alignment vertical="center"/>
    </xf>
    <xf numFmtId="175" fontId="4" fillId="34" borderId="26" xfId="0" applyNumberFormat="1" applyFont="1" applyFill="1" applyBorder="1" applyAlignment="1">
      <alignment vertical="center"/>
    </xf>
    <xf numFmtId="175" fontId="4" fillId="34" borderId="32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 wrapText="1"/>
    </xf>
    <xf numFmtId="0" fontId="33" fillId="0" borderId="17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175" fontId="18" fillId="0" borderId="10" xfId="0" applyNumberFormat="1" applyFont="1" applyFill="1" applyBorder="1" applyAlignment="1">
      <alignment horizontal="right" vertical="center"/>
    </xf>
    <xf numFmtId="175" fontId="18" fillId="0" borderId="30" xfId="0" applyNumberFormat="1" applyFont="1" applyBorder="1" applyAlignment="1">
      <alignment vertical="center"/>
    </xf>
    <xf numFmtId="175" fontId="18" fillId="0" borderId="10" xfId="0" applyNumberFormat="1" applyFont="1" applyBorder="1" applyAlignment="1">
      <alignment vertical="center"/>
    </xf>
    <xf numFmtId="0" fontId="33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34" borderId="20" xfId="0" applyFont="1" applyFill="1" applyBorder="1" applyAlignment="1">
      <alignment vertical="center"/>
    </xf>
    <xf numFmtId="0" fontId="33" fillId="0" borderId="10" xfId="0" applyFont="1" applyBorder="1" applyAlignment="1">
      <alignment vertical="center"/>
    </xf>
    <xf numFmtId="175" fontId="33" fillId="0" borderId="10" xfId="0" applyNumberFormat="1" applyFont="1" applyFill="1" applyBorder="1" applyAlignment="1">
      <alignment horizontal="right" vertical="center"/>
    </xf>
    <xf numFmtId="175" fontId="18" fillId="0" borderId="19" xfId="0" applyNumberFormat="1" applyFont="1" applyFill="1" applyBorder="1" applyAlignment="1">
      <alignment horizontal="right" vertical="center"/>
    </xf>
    <xf numFmtId="175" fontId="33" fillId="0" borderId="19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177" fontId="33" fillId="0" borderId="13" xfId="0" applyNumberFormat="1" applyFont="1" applyBorder="1" applyAlignment="1">
      <alignment horizontal="right" vertical="center"/>
    </xf>
    <xf numFmtId="177" fontId="33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5" fontId="33" fillId="0" borderId="10" xfId="0" applyNumberFormat="1" applyFont="1" applyBorder="1" applyAlignment="1">
      <alignment horizontal="right" vertical="center"/>
    </xf>
    <xf numFmtId="175" fontId="18" fillId="0" borderId="10" xfId="0" applyNumberFormat="1" applyFont="1" applyBorder="1" applyAlignment="1">
      <alignment horizontal="right" vertical="center"/>
    </xf>
    <xf numFmtId="175" fontId="18" fillId="34" borderId="2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/>
    </xf>
    <xf numFmtId="175" fontId="33" fillId="0" borderId="0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/>
    </xf>
    <xf numFmtId="177" fontId="33" fillId="0" borderId="10" xfId="0" applyNumberFormat="1" applyFont="1" applyBorder="1" applyAlignment="1">
      <alignment horizontal="right" vertical="center"/>
    </xf>
    <xf numFmtId="177" fontId="18" fillId="0" borderId="10" xfId="0" applyNumberFormat="1" applyFont="1" applyBorder="1" applyAlignment="1">
      <alignment horizontal="right" vertical="center"/>
    </xf>
    <xf numFmtId="177" fontId="33" fillId="0" borderId="13" xfId="0" applyNumberFormat="1" applyFont="1" applyFill="1" applyBorder="1" applyAlignment="1">
      <alignment horizontal="right" vertical="center"/>
    </xf>
    <xf numFmtId="177" fontId="33" fillId="0" borderId="12" xfId="0" applyNumberFormat="1" applyFont="1" applyFill="1" applyBorder="1" applyAlignment="1">
      <alignment horizontal="right" vertical="center"/>
    </xf>
    <xf numFmtId="177" fontId="18" fillId="0" borderId="13" xfId="0" applyNumberFormat="1" applyFont="1" applyFill="1" applyBorder="1" applyAlignment="1">
      <alignment horizontal="right" vertical="center"/>
    </xf>
    <xf numFmtId="177" fontId="18" fillId="0" borderId="12" xfId="0" applyNumberFormat="1" applyFont="1" applyFill="1" applyBorder="1" applyAlignment="1">
      <alignment horizontal="right" vertical="center"/>
    </xf>
    <xf numFmtId="175" fontId="33" fillId="0" borderId="0" xfId="0" applyNumberFormat="1" applyFont="1" applyBorder="1" applyAlignment="1">
      <alignment horizontal="right" vertical="center"/>
    </xf>
    <xf numFmtId="175" fontId="33" fillId="0" borderId="0" xfId="0" applyNumberFormat="1" applyFont="1" applyBorder="1" applyAlignment="1">
      <alignment vertical="center"/>
    </xf>
    <xf numFmtId="0" fontId="33" fillId="0" borderId="0" xfId="0" applyFont="1" applyFill="1" applyAlignment="1">
      <alignment vertical="center"/>
    </xf>
    <xf numFmtId="0" fontId="18" fillId="0" borderId="17" xfId="0" applyFont="1" applyBorder="1" applyAlignment="1">
      <alignment horizontal="left" vertical="center" wrapText="1"/>
    </xf>
    <xf numFmtId="175" fontId="33" fillId="0" borderId="30" xfId="0" applyNumberFormat="1" applyFont="1" applyBorder="1" applyAlignment="1">
      <alignment horizontal="right" vertical="center"/>
    </xf>
    <xf numFmtId="177" fontId="18" fillId="0" borderId="33" xfId="0" applyNumberFormat="1" applyFont="1" applyBorder="1" applyAlignment="1">
      <alignment horizontal="right" vertical="center"/>
    </xf>
    <xf numFmtId="177" fontId="33" fillId="0" borderId="33" xfId="0" applyNumberFormat="1" applyFont="1" applyBorder="1" applyAlignment="1">
      <alignment horizontal="right" vertical="center"/>
    </xf>
    <xf numFmtId="177" fontId="33" fillId="0" borderId="19" xfId="0" applyNumberFormat="1" applyFont="1" applyBorder="1" applyAlignment="1">
      <alignment horizontal="right" vertical="center"/>
    </xf>
    <xf numFmtId="0" fontId="33" fillId="0" borderId="15" xfId="0" applyFont="1" applyBorder="1" applyAlignment="1">
      <alignment vertical="center"/>
    </xf>
    <xf numFmtId="177" fontId="18" fillId="0" borderId="30" xfId="0" applyNumberFormat="1" applyFont="1" applyFill="1" applyBorder="1" applyAlignment="1">
      <alignment horizontal="right" vertical="center"/>
    </xf>
    <xf numFmtId="175" fontId="18" fillId="0" borderId="30" xfId="0" applyNumberFormat="1" applyFont="1" applyBorder="1" applyAlignment="1">
      <alignment horizontal="right" vertical="center"/>
    </xf>
    <xf numFmtId="175" fontId="33" fillId="0" borderId="35" xfId="0" applyNumberFormat="1" applyFont="1" applyBorder="1" applyAlignment="1">
      <alignment horizontal="right" vertical="center"/>
    </xf>
    <xf numFmtId="175" fontId="33" fillId="0" borderId="19" xfId="0" applyNumberFormat="1" applyFont="1" applyBorder="1" applyAlignment="1">
      <alignment horizontal="right" vertical="center"/>
    </xf>
    <xf numFmtId="175" fontId="33" fillId="0" borderId="27" xfId="0" applyNumberFormat="1" applyFont="1" applyBorder="1" applyAlignment="1">
      <alignment horizontal="right" vertical="center"/>
    </xf>
    <xf numFmtId="175" fontId="33" fillId="0" borderId="14" xfId="0" applyNumberFormat="1" applyFont="1" applyBorder="1" applyAlignment="1">
      <alignment horizontal="right" vertical="center"/>
    </xf>
    <xf numFmtId="175" fontId="18" fillId="0" borderId="35" xfId="0" applyNumberFormat="1" applyFont="1" applyBorder="1" applyAlignment="1">
      <alignment horizontal="right" vertical="center"/>
    </xf>
    <xf numFmtId="175" fontId="18" fillId="0" borderId="19" xfId="0" applyNumberFormat="1" applyFont="1" applyBorder="1" applyAlignment="1">
      <alignment horizontal="right" vertical="center"/>
    </xf>
    <xf numFmtId="175" fontId="18" fillId="0" borderId="19" xfId="0" applyNumberFormat="1" applyFont="1" applyBorder="1" applyAlignment="1">
      <alignment vertical="center"/>
    </xf>
    <xf numFmtId="175" fontId="33" fillId="0" borderId="0" xfId="0" applyNumberFormat="1" applyFont="1" applyAlignment="1">
      <alignment vertical="center"/>
    </xf>
    <xf numFmtId="175" fontId="18" fillId="34" borderId="42" xfId="0" applyNumberFormat="1" applyFont="1" applyFill="1" applyBorder="1" applyAlignment="1">
      <alignment horizontal="right" vertical="center"/>
    </xf>
    <xf numFmtId="175" fontId="18" fillId="34" borderId="43" xfId="0" applyNumberFormat="1" applyFont="1" applyFill="1" applyBorder="1" applyAlignment="1">
      <alignment horizontal="right" vertical="center"/>
    </xf>
    <xf numFmtId="175" fontId="33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77" fontId="33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5" fontId="33" fillId="0" borderId="0" xfId="0" applyNumberFormat="1" applyFont="1" applyFill="1" applyBorder="1" applyAlignment="1">
      <alignment horizontal="right" vertical="center"/>
    </xf>
    <xf numFmtId="175" fontId="18" fillId="0" borderId="0" xfId="0" applyNumberFormat="1" applyFont="1" applyFill="1" applyBorder="1" applyAlignment="1">
      <alignment horizontal="right" vertical="center"/>
    </xf>
    <xf numFmtId="175" fontId="18" fillId="0" borderId="0" xfId="0" applyNumberFormat="1" applyFont="1" applyFill="1" applyBorder="1" applyAlignment="1">
      <alignment vertical="center"/>
    </xf>
    <xf numFmtId="175" fontId="18" fillId="34" borderId="12" xfId="0" applyNumberFormat="1" applyFont="1" applyFill="1" applyBorder="1" applyAlignment="1">
      <alignment horizontal="right" vertical="center"/>
    </xf>
    <xf numFmtId="175" fontId="18" fillId="0" borderId="18" xfId="0" applyNumberFormat="1" applyFont="1" applyBorder="1" applyAlignment="1">
      <alignment vertical="center"/>
    </xf>
    <xf numFmtId="0" fontId="33" fillId="0" borderId="17" xfId="0" applyFont="1" applyFill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5" fontId="5" fillId="0" borderId="13" xfId="0" applyNumberFormat="1" applyFont="1" applyFill="1" applyBorder="1" applyAlignment="1">
      <alignment horizontal="right" vertical="center"/>
    </xf>
    <xf numFmtId="175" fontId="5" fillId="0" borderId="30" xfId="0" applyNumberFormat="1" applyFont="1" applyBorder="1" applyAlignment="1">
      <alignment horizontal="right" vertical="center"/>
    </xf>
    <xf numFmtId="175" fontId="15" fillId="0" borderId="10" xfId="0" applyNumberFormat="1" applyFont="1" applyFill="1" applyBorder="1" applyAlignment="1">
      <alignment/>
    </xf>
    <xf numFmtId="175" fontId="15" fillId="0" borderId="28" xfId="0" applyNumberFormat="1" applyFont="1" applyFill="1" applyBorder="1" applyAlignment="1">
      <alignment/>
    </xf>
    <xf numFmtId="175" fontId="6" fillId="0" borderId="36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175" fontId="18" fillId="0" borderId="0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75" fontId="14" fillId="33" borderId="19" xfId="0" applyNumberFormat="1" applyFont="1" applyFill="1" applyBorder="1" applyAlignment="1">
      <alignment horizontal="right" vertical="center" wrapText="1"/>
    </xf>
    <xf numFmtId="175" fontId="15" fillId="33" borderId="19" xfId="0" applyNumberFormat="1" applyFont="1" applyFill="1" applyBorder="1" applyAlignment="1">
      <alignment horizontal="right" vertical="center" wrapText="1"/>
    </xf>
    <xf numFmtId="175" fontId="15" fillId="33" borderId="28" xfId="0" applyNumberFormat="1" applyFont="1" applyFill="1" applyBorder="1" applyAlignment="1">
      <alignment horizontal="right" vertical="center" wrapText="1"/>
    </xf>
    <xf numFmtId="175" fontId="15" fillId="34" borderId="17" xfId="0" applyNumberFormat="1" applyFont="1" applyFill="1" applyBorder="1" applyAlignment="1">
      <alignment horizontal="right" vertical="center" wrapText="1"/>
    </xf>
    <xf numFmtId="0" fontId="15" fillId="0" borderId="37" xfId="0" applyFont="1" applyBorder="1" applyAlignment="1">
      <alignment horizontal="center" vertical="center"/>
    </xf>
    <xf numFmtId="175" fontId="14" fillId="33" borderId="30" xfId="0" applyNumberFormat="1" applyFont="1" applyFill="1" applyBorder="1" applyAlignment="1">
      <alignment horizontal="right" vertical="center" wrapText="1"/>
    </xf>
    <xf numFmtId="175" fontId="15" fillId="33" borderId="30" xfId="0" applyNumberFormat="1" applyFont="1" applyFill="1" applyBorder="1" applyAlignment="1">
      <alignment horizontal="right" vertical="center" wrapText="1"/>
    </xf>
    <xf numFmtId="175" fontId="15" fillId="33" borderId="36" xfId="0" applyNumberFormat="1" applyFont="1" applyFill="1" applyBorder="1" applyAlignment="1">
      <alignment horizontal="right" vertical="center" wrapText="1"/>
    </xf>
    <xf numFmtId="175" fontId="15" fillId="34" borderId="37" xfId="0" applyNumberFormat="1" applyFont="1" applyFill="1" applyBorder="1" applyAlignment="1">
      <alignment horizontal="right" vertical="center" wrapText="1"/>
    </xf>
    <xf numFmtId="175" fontId="27" fillId="33" borderId="19" xfId="0" applyNumberFormat="1" applyFont="1" applyFill="1" applyBorder="1" applyAlignment="1">
      <alignment horizontal="right" vertical="center" wrapText="1"/>
    </xf>
    <xf numFmtId="0" fontId="27" fillId="33" borderId="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right" vertical="center" wrapText="1"/>
    </xf>
    <xf numFmtId="175" fontId="18" fillId="33" borderId="0" xfId="0" applyNumberFormat="1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5" fontId="24" fillId="0" borderId="16" xfId="0" applyNumberFormat="1" applyFont="1" applyBorder="1" applyAlignment="1">
      <alignment horizontal="right" vertical="center"/>
    </xf>
    <xf numFmtId="0" fontId="23" fillId="33" borderId="24" xfId="0" applyFont="1" applyFill="1" applyBorder="1" applyAlignment="1">
      <alignment horizontal="left" vertical="center"/>
    </xf>
    <xf numFmtId="175" fontId="23" fillId="33" borderId="2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2" fontId="27" fillId="0" borderId="19" xfId="0" applyNumberFormat="1" applyFont="1" applyBorder="1" applyAlignment="1">
      <alignment horizontal="center" vertical="center"/>
    </xf>
    <xf numFmtId="2" fontId="27" fillId="0" borderId="27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2" fontId="33" fillId="0" borderId="19" xfId="0" applyNumberFormat="1" applyFont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4" fillId="0" borderId="24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33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5" fontId="19" fillId="33" borderId="0" xfId="0" applyNumberFormat="1" applyFont="1" applyFill="1" applyBorder="1" applyAlignment="1">
      <alignment horizontal="center" vertical="center" wrapText="1"/>
    </xf>
    <xf numFmtId="49" fontId="20" fillId="33" borderId="21" xfId="0" applyNumberFormat="1" applyFont="1" applyFill="1" applyBorder="1" applyAlignment="1">
      <alignment horizontal="left" vertical="center" wrapText="1"/>
    </xf>
    <xf numFmtId="0" fontId="27" fillId="33" borderId="15" xfId="0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0" fillId="33" borderId="19" xfId="0" applyNumberFormat="1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0" fillId="33" borderId="34" xfId="0" applyNumberFormat="1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75" fontId="20" fillId="33" borderId="21" xfId="0" applyNumberFormat="1" applyFont="1" applyFill="1" applyBorder="1" applyAlignment="1">
      <alignment horizontal="center" vertical="center" wrapText="1"/>
    </xf>
    <xf numFmtId="175" fontId="20" fillId="33" borderId="24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left" vertical="center" wrapText="1"/>
    </xf>
    <xf numFmtId="0" fontId="27" fillId="33" borderId="25" xfId="0" applyFont="1" applyFill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3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3" fillId="0" borderId="25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 wrapText="1"/>
    </xf>
    <xf numFmtId="0" fontId="3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175" fontId="18" fillId="0" borderId="34" xfId="0" applyNumberFormat="1" applyFont="1" applyBorder="1" applyAlignment="1">
      <alignment horizontal="center" vertical="center"/>
    </xf>
    <xf numFmtId="175" fontId="18" fillId="0" borderId="24" xfId="0" applyNumberFormat="1" applyFont="1" applyBorder="1" applyAlignment="1">
      <alignment horizontal="center" vertical="center"/>
    </xf>
    <xf numFmtId="175" fontId="18" fillId="0" borderId="23" xfId="0" applyNumberFormat="1" applyFont="1" applyBorder="1" applyAlignment="1">
      <alignment horizontal="center" vertical="center"/>
    </xf>
    <xf numFmtId="175" fontId="18" fillId="0" borderId="33" xfId="0" applyNumberFormat="1" applyFont="1" applyBorder="1" applyAlignment="1">
      <alignment horizontal="center" vertical="center"/>
    </xf>
    <xf numFmtId="175" fontId="18" fillId="0" borderId="17" xfId="0" applyNumberFormat="1" applyFont="1" applyBorder="1" applyAlignment="1">
      <alignment horizontal="center" vertical="center"/>
    </xf>
    <xf numFmtId="175" fontId="18" fillId="0" borderId="16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24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175" fontId="33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 wrapText="1"/>
    </xf>
    <xf numFmtId="0" fontId="33" fillId="0" borderId="17" xfId="0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175" fontId="33" fillId="0" borderId="17" xfId="0" applyNumberFormat="1" applyFont="1" applyBorder="1" applyAlignment="1">
      <alignment horizontal="right" vertical="center" wrapText="1"/>
    </xf>
    <xf numFmtId="0" fontId="33" fillId="0" borderId="15" xfId="0" applyFont="1" applyBorder="1" applyAlignment="1">
      <alignment horizontal="right" vertical="center" wrapText="1"/>
    </xf>
    <xf numFmtId="1" fontId="18" fillId="0" borderId="11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1" fontId="33" fillId="33" borderId="19" xfId="0" applyNumberFormat="1" applyFont="1" applyFill="1" applyBorder="1" applyAlignment="1">
      <alignment horizontal="center" vertical="center" wrapText="1"/>
    </xf>
    <xf numFmtId="1" fontId="33" fillId="33" borderId="27" xfId="0" applyNumberFormat="1" applyFont="1" applyFill="1" applyBorder="1" applyAlignment="1">
      <alignment horizontal="center" vertical="center" wrapText="1"/>
    </xf>
    <xf numFmtId="1" fontId="33" fillId="33" borderId="14" xfId="0" applyNumberFormat="1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175" fontId="30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5" fontId="16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175" fontId="33" fillId="0" borderId="19" xfId="0" applyNumberFormat="1" applyFont="1" applyBorder="1" applyAlignment="1">
      <alignment horizontal="center" vertical="center"/>
    </xf>
    <xf numFmtId="0" fontId="33" fillId="0" borderId="27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175" fontId="33" fillId="0" borderId="27" xfId="0" applyNumberFormat="1" applyFont="1" applyBorder="1" applyAlignment="1">
      <alignment horizontal="center" vertical="center"/>
    </xf>
    <xf numFmtId="175" fontId="18" fillId="0" borderId="34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175" fontId="18" fillId="0" borderId="27" xfId="0" applyNumberFormat="1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175" fontId="18" fillId="0" borderId="19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center" vertical="center"/>
    </xf>
    <xf numFmtId="175" fontId="3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right" vertical="center" wrapText="1"/>
    </xf>
    <xf numFmtId="0" fontId="25" fillId="0" borderId="14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33" borderId="21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20" fillId="34" borderId="20" xfId="36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175" fontId="20" fillId="34" borderId="20" xfId="0" applyNumberFormat="1" applyFont="1" applyFill="1" applyBorder="1" applyAlignment="1">
      <alignment horizontal="right" vertical="center" wrapText="1"/>
    </xf>
    <xf numFmtId="0" fontId="15" fillId="0" borderId="2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7" fillId="33" borderId="21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5" fontId="20" fillId="34" borderId="51" xfId="0" applyNumberFormat="1" applyFont="1" applyFill="1" applyBorder="1" applyAlignment="1">
      <alignment horizontal="right" vertical="center" wrapText="1"/>
    </xf>
    <xf numFmtId="175" fontId="20" fillId="34" borderId="12" xfId="0" applyNumberFormat="1" applyFont="1" applyFill="1" applyBorder="1" applyAlignment="1">
      <alignment horizontal="right" vertical="center" wrapText="1"/>
    </xf>
    <xf numFmtId="175" fontId="20" fillId="34" borderId="52" xfId="0" applyNumberFormat="1" applyFont="1" applyFill="1" applyBorder="1" applyAlignment="1">
      <alignment horizontal="right" vertical="center" wrapText="1"/>
    </xf>
    <xf numFmtId="175" fontId="20" fillId="34" borderId="13" xfId="0" applyNumberFormat="1" applyFont="1" applyFill="1" applyBorder="1" applyAlignment="1">
      <alignment horizontal="right" vertical="center" wrapText="1"/>
    </xf>
    <xf numFmtId="0" fontId="27" fillId="0" borderId="19" xfId="0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30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15" fillId="0" borderId="10" xfId="0" applyFont="1" applyBorder="1" applyAlignment="1">
      <alignment vertical="center" wrapText="1"/>
    </xf>
    <xf numFmtId="175" fontId="20" fillId="34" borderId="32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vertical="center"/>
    </xf>
    <xf numFmtId="49" fontId="15" fillId="33" borderId="11" xfId="0" applyNumberFormat="1" applyFont="1" applyFill="1" applyBorder="1" applyAlignment="1">
      <alignment horizontal="left" vertical="center" wrapText="1"/>
    </xf>
    <xf numFmtId="49" fontId="15" fillId="33" borderId="25" xfId="0" applyNumberFormat="1" applyFont="1" applyFill="1" applyBorder="1" applyAlignment="1">
      <alignment horizontal="left" vertical="center" wrapText="1"/>
    </xf>
    <xf numFmtId="49" fontId="15" fillId="33" borderId="12" xfId="0" applyNumberFormat="1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75" fontId="7" fillId="0" borderId="17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5" fontId="30" fillId="0" borderId="17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7" fillId="0" borderId="27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49" fontId="20" fillId="33" borderId="25" xfId="0" applyNumberFormat="1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left" vertical="center"/>
    </xf>
    <xf numFmtId="0" fontId="27" fillId="33" borderId="19" xfId="0" applyNumberFormat="1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4" fillId="0" borderId="50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20" fillId="33" borderId="13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right" vertical="center" wrapText="1"/>
    </xf>
    <xf numFmtId="0" fontId="30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0" fillId="33" borderId="27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49" fontId="15" fillId="33" borderId="0" xfId="0" applyNumberFormat="1" applyFont="1" applyFill="1" applyBorder="1" applyAlignment="1">
      <alignment horizontal="left" vertical="center" wrapText="1"/>
    </xf>
    <xf numFmtId="49" fontId="20" fillId="33" borderId="12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0" fillId="33" borderId="19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0" fillId="33" borderId="48" xfId="0" applyNumberFormat="1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5" fillId="0" borderId="12" xfId="0" applyFont="1" applyBorder="1" applyAlignment="1">
      <alignment horizontal="left" vertical="center"/>
    </xf>
    <xf numFmtId="175" fontId="20" fillId="33" borderId="21" xfId="0" applyNumberFormat="1" applyFont="1" applyFill="1" applyBorder="1" applyAlignment="1">
      <alignment horizontal="center" vertical="center"/>
    </xf>
    <xf numFmtId="0" fontId="20" fillId="33" borderId="27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175" fontId="20" fillId="33" borderId="19" xfId="0" applyNumberFormat="1" applyFont="1" applyFill="1" applyBorder="1" applyAlignment="1">
      <alignment horizontal="center" vertical="center"/>
    </xf>
    <xf numFmtId="175" fontId="20" fillId="33" borderId="27" xfId="0" applyNumberFormat="1" applyFont="1" applyFill="1" applyBorder="1" applyAlignment="1">
      <alignment horizontal="center" vertical="center"/>
    </xf>
    <xf numFmtId="175" fontId="20" fillId="33" borderId="14" xfId="0" applyNumberFormat="1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/>
    </xf>
    <xf numFmtId="175" fontId="20" fillId="33" borderId="24" xfId="0" applyNumberFormat="1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4" fillId="33" borderId="25" xfId="0" applyFont="1" applyFill="1" applyBorder="1" applyAlignment="1">
      <alignment horizontal="left" vertical="center"/>
    </xf>
    <xf numFmtId="175" fontId="15" fillId="33" borderId="21" xfId="0" applyNumberFormat="1" applyFont="1" applyFill="1" applyBorder="1" applyAlignment="1">
      <alignment horizontal="center" vertical="center"/>
    </xf>
    <xf numFmtId="175" fontId="15" fillId="33" borderId="24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20" fillId="33" borderId="3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7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25.375" style="1" customWidth="1"/>
    <col min="2" max="9" width="9.00390625" style="1" customWidth="1"/>
    <col min="10" max="10" width="8.25390625" style="1" customWidth="1"/>
    <col min="11" max="16384" width="9.125" style="1" customWidth="1"/>
  </cols>
  <sheetData>
    <row r="1" spans="1:10" ht="45" customHeight="1">
      <c r="A1" s="713" t="s">
        <v>354</v>
      </c>
      <c r="B1" s="714"/>
      <c r="C1" s="714"/>
      <c r="D1" s="714"/>
      <c r="E1" s="714"/>
      <c r="F1" s="714"/>
      <c r="G1" s="714"/>
      <c r="H1" s="714"/>
      <c r="I1" s="709" t="s">
        <v>405</v>
      </c>
      <c r="J1" s="710"/>
    </row>
    <row r="2" spans="1:10" ht="21.75" customHeight="1">
      <c r="A2" s="724" t="s">
        <v>339</v>
      </c>
      <c r="B2" s="711" t="s">
        <v>3</v>
      </c>
      <c r="C2" s="712"/>
      <c r="D2" s="712"/>
      <c r="E2" s="717" t="s">
        <v>4</v>
      </c>
      <c r="F2" s="718"/>
      <c r="G2" s="719"/>
      <c r="H2" s="60"/>
      <c r="I2" s="61"/>
      <c r="J2" s="61"/>
    </row>
    <row r="3" spans="1:10" ht="21.75" customHeight="1">
      <c r="A3" s="725"/>
      <c r="B3" s="715" t="s">
        <v>87</v>
      </c>
      <c r="C3" s="716"/>
      <c r="D3" s="716"/>
      <c r="E3" s="720"/>
      <c r="F3" s="721"/>
      <c r="G3" s="722"/>
      <c r="H3" s="63"/>
      <c r="I3" s="63"/>
      <c r="J3" s="63"/>
    </row>
    <row r="4" spans="1:10" ht="21.75" customHeight="1">
      <c r="A4" s="726"/>
      <c r="B4" s="64" t="s">
        <v>5</v>
      </c>
      <c r="C4" s="64" t="s">
        <v>6</v>
      </c>
      <c r="D4" s="64" t="s">
        <v>0</v>
      </c>
      <c r="E4" s="278" t="s">
        <v>5</v>
      </c>
      <c r="F4" s="64" t="s">
        <v>6</v>
      </c>
      <c r="G4" s="65" t="s">
        <v>0</v>
      </c>
      <c r="H4" s="63"/>
      <c r="I4" s="63"/>
      <c r="J4" s="63"/>
    </row>
    <row r="5" spans="1:10" ht="21.75" customHeight="1">
      <c r="A5" s="66" t="s">
        <v>102</v>
      </c>
      <c r="B5" s="67">
        <v>700</v>
      </c>
      <c r="C5" s="68">
        <v>0</v>
      </c>
      <c r="D5" s="275">
        <v>0</v>
      </c>
      <c r="E5" s="279">
        <f>SUM(B5)</f>
        <v>700</v>
      </c>
      <c r="F5" s="69">
        <f>SUM(C5)</f>
        <v>0</v>
      </c>
      <c r="G5" s="69">
        <f>SUM(D5)</f>
        <v>0</v>
      </c>
      <c r="H5" s="63"/>
      <c r="I5" s="63"/>
      <c r="J5" s="63"/>
    </row>
    <row r="6" spans="1:10" ht="21.75" customHeight="1">
      <c r="A6" s="70">
        <v>513</v>
      </c>
      <c r="B6" s="71">
        <f aca="true" t="shared" si="0" ref="B6:G6">SUM(B5)</f>
        <v>700</v>
      </c>
      <c r="C6" s="71">
        <f t="shared" si="0"/>
        <v>0</v>
      </c>
      <c r="D6" s="276">
        <f t="shared" si="0"/>
        <v>0</v>
      </c>
      <c r="E6" s="280">
        <f t="shared" si="0"/>
        <v>700</v>
      </c>
      <c r="F6" s="71">
        <f t="shared" si="0"/>
        <v>0</v>
      </c>
      <c r="G6" s="71">
        <f t="shared" si="0"/>
        <v>0</v>
      </c>
      <c r="H6" s="63"/>
      <c r="I6" s="63"/>
      <c r="J6" s="63"/>
    </row>
    <row r="7" spans="1:10" ht="21.75" customHeight="1">
      <c r="A7" s="66" t="s">
        <v>8</v>
      </c>
      <c r="B7" s="67">
        <v>300</v>
      </c>
      <c r="C7" s="68">
        <v>0</v>
      </c>
      <c r="D7" s="275">
        <v>0</v>
      </c>
      <c r="E7" s="279">
        <f>SUM(B7)</f>
        <v>300</v>
      </c>
      <c r="F7" s="69">
        <f>SUM(C7)</f>
        <v>0</v>
      </c>
      <c r="G7" s="69">
        <f>SUM(D7)</f>
        <v>0</v>
      </c>
      <c r="H7" s="63"/>
      <c r="I7" s="63"/>
      <c r="J7" s="63"/>
    </row>
    <row r="8" spans="1:10" ht="21.75" customHeight="1" thickBot="1">
      <c r="A8" s="70">
        <v>516</v>
      </c>
      <c r="B8" s="71">
        <f aca="true" t="shared" si="1" ref="B8:G8">SUM(B7)</f>
        <v>300</v>
      </c>
      <c r="C8" s="71">
        <f t="shared" si="1"/>
        <v>0</v>
      </c>
      <c r="D8" s="276">
        <f t="shared" si="1"/>
        <v>0</v>
      </c>
      <c r="E8" s="281">
        <f>SUM(E7)</f>
        <v>300</v>
      </c>
      <c r="F8" s="72">
        <f t="shared" si="1"/>
        <v>0</v>
      </c>
      <c r="G8" s="72">
        <f t="shared" si="1"/>
        <v>0</v>
      </c>
      <c r="H8" s="63"/>
      <c r="I8" s="63"/>
      <c r="J8" s="63"/>
    </row>
    <row r="9" spans="1:12" s="3" customFormat="1" ht="30" customHeight="1">
      <c r="A9" s="95" t="s">
        <v>9</v>
      </c>
      <c r="B9" s="96">
        <f>SUM(B6,B8)</f>
        <v>1000</v>
      </c>
      <c r="C9" s="96">
        <f>SUM(C6,C8)</f>
        <v>0</v>
      </c>
      <c r="D9" s="277">
        <f>SUM(D6,D8)</f>
        <v>0</v>
      </c>
      <c r="E9" s="282">
        <f>SUM(E6,E8,)</f>
        <v>1000</v>
      </c>
      <c r="F9" s="96">
        <f>SUM(F6,F8,)</f>
        <v>0</v>
      </c>
      <c r="G9" s="96">
        <f>SUM(G6,G8,)</f>
        <v>0</v>
      </c>
      <c r="H9" s="61"/>
      <c r="I9" s="61"/>
      <c r="J9" s="61"/>
      <c r="L9" s="1"/>
    </row>
    <row r="10" spans="1:12" s="3" customFormat="1" ht="30.75" customHeight="1">
      <c r="A10" s="733"/>
      <c r="B10" s="734"/>
      <c r="C10" s="734"/>
      <c r="D10" s="734"/>
      <c r="E10" s="734"/>
      <c r="F10" s="734"/>
      <c r="G10" s="734"/>
      <c r="H10" s="734"/>
      <c r="I10" s="734"/>
      <c r="J10" s="734"/>
      <c r="L10" s="1"/>
    </row>
    <row r="11" spans="1:10" ht="21.75" customHeight="1">
      <c r="A11" s="724" t="s">
        <v>148</v>
      </c>
      <c r="B11" s="727" t="s">
        <v>149</v>
      </c>
      <c r="C11" s="728"/>
      <c r="D11" s="729"/>
      <c r="E11" s="711" t="s">
        <v>90</v>
      </c>
      <c r="F11" s="723"/>
      <c r="G11" s="723"/>
      <c r="H11" s="717" t="s">
        <v>4</v>
      </c>
      <c r="I11" s="718"/>
      <c r="J11" s="719"/>
    </row>
    <row r="12" spans="1:10" ht="21.75" customHeight="1">
      <c r="A12" s="725"/>
      <c r="B12" s="730" t="s">
        <v>146</v>
      </c>
      <c r="C12" s="731"/>
      <c r="D12" s="732"/>
      <c r="E12" s="715" t="s">
        <v>91</v>
      </c>
      <c r="F12" s="716"/>
      <c r="G12" s="716"/>
      <c r="H12" s="720"/>
      <c r="I12" s="721"/>
      <c r="J12" s="722"/>
    </row>
    <row r="13" spans="1:10" ht="21.75" customHeight="1">
      <c r="A13" s="726"/>
      <c r="B13" s="64" t="s">
        <v>5</v>
      </c>
      <c r="C13" s="64" t="s">
        <v>6</v>
      </c>
      <c r="D13" s="64" t="s">
        <v>0</v>
      </c>
      <c r="E13" s="64" t="s">
        <v>5</v>
      </c>
      <c r="F13" s="64" t="s">
        <v>6</v>
      </c>
      <c r="G13" s="64" t="s">
        <v>0</v>
      </c>
      <c r="H13" s="278" t="s">
        <v>5</v>
      </c>
      <c r="I13" s="64" t="s">
        <v>6</v>
      </c>
      <c r="J13" s="65" t="s">
        <v>0</v>
      </c>
    </row>
    <row r="14" spans="1:10" ht="21.75" customHeight="1">
      <c r="A14" s="73" t="s">
        <v>19</v>
      </c>
      <c r="B14" s="68">
        <v>0</v>
      </c>
      <c r="C14" s="68">
        <v>0</v>
      </c>
      <c r="D14" s="68">
        <v>0</v>
      </c>
      <c r="E14" s="74">
        <v>0</v>
      </c>
      <c r="F14" s="81">
        <v>61.1</v>
      </c>
      <c r="G14" s="75">
        <v>61.1</v>
      </c>
      <c r="H14" s="279">
        <f aca="true" t="shared" si="2" ref="H14:J15">SUM(B14,E14)</f>
        <v>0</v>
      </c>
      <c r="I14" s="69">
        <f t="shared" si="2"/>
        <v>61.1</v>
      </c>
      <c r="J14" s="69">
        <f t="shared" si="2"/>
        <v>61.1</v>
      </c>
    </row>
    <row r="15" spans="1:10" ht="21.75" customHeight="1">
      <c r="A15" s="66" t="s">
        <v>33</v>
      </c>
      <c r="B15" s="69">
        <v>576</v>
      </c>
      <c r="C15" s="69">
        <v>378</v>
      </c>
      <c r="D15" s="69">
        <v>119.4</v>
      </c>
      <c r="E15" s="74">
        <v>0</v>
      </c>
      <c r="F15" s="81">
        <v>0</v>
      </c>
      <c r="G15" s="75">
        <v>0</v>
      </c>
      <c r="H15" s="279">
        <f t="shared" si="2"/>
        <v>576</v>
      </c>
      <c r="I15" s="69">
        <f t="shared" si="2"/>
        <v>378</v>
      </c>
      <c r="J15" s="69">
        <f t="shared" si="2"/>
        <v>119.4</v>
      </c>
    </row>
    <row r="16" spans="1:10" ht="21.75" customHeight="1">
      <c r="A16" s="76">
        <v>516</v>
      </c>
      <c r="B16" s="77">
        <f>SUM(B15)</f>
        <v>576</v>
      </c>
      <c r="C16" s="77">
        <f>SUM(C15)</f>
        <v>378</v>
      </c>
      <c r="D16" s="77">
        <f>SUM(D15)</f>
        <v>119.4</v>
      </c>
      <c r="E16" s="78">
        <f>SUM(E15)</f>
        <v>0</v>
      </c>
      <c r="F16" s="78">
        <f>SUM(F14)</f>
        <v>61.1</v>
      </c>
      <c r="G16" s="78">
        <f>SUM(G14)</f>
        <v>61.1</v>
      </c>
      <c r="H16" s="280">
        <f>SUM(H14,H15)</f>
        <v>576</v>
      </c>
      <c r="I16" s="71">
        <f>SUM(I14,I15)</f>
        <v>439.1</v>
      </c>
      <c r="J16" s="71">
        <f>SUM(J14,J15)</f>
        <v>180.5</v>
      </c>
    </row>
    <row r="17" spans="1:10" ht="21.75" customHeight="1">
      <c r="A17" s="80" t="s">
        <v>159</v>
      </c>
      <c r="B17" s="69">
        <v>0</v>
      </c>
      <c r="C17" s="69">
        <v>0</v>
      </c>
      <c r="D17" s="69">
        <v>0</v>
      </c>
      <c r="E17" s="81">
        <v>3000</v>
      </c>
      <c r="F17" s="81">
        <v>277.7</v>
      </c>
      <c r="G17" s="74">
        <v>0</v>
      </c>
      <c r="H17" s="286">
        <f>SUM(B17,E17)</f>
        <v>3000</v>
      </c>
      <c r="I17" s="82">
        <f>SUM(C17,F17)</f>
        <v>277.7</v>
      </c>
      <c r="J17" s="82">
        <f>SUM(D17,G17)</f>
        <v>0</v>
      </c>
    </row>
    <row r="18" spans="1:10" ht="21.75" customHeight="1">
      <c r="A18" s="76">
        <v>612</v>
      </c>
      <c r="B18" s="72">
        <f aca="true" t="shared" si="3" ref="B18:G18">SUM(B17)</f>
        <v>0</v>
      </c>
      <c r="C18" s="72">
        <f t="shared" si="3"/>
        <v>0</v>
      </c>
      <c r="D18" s="72">
        <f t="shared" si="3"/>
        <v>0</v>
      </c>
      <c r="E18" s="77">
        <f t="shared" si="3"/>
        <v>3000</v>
      </c>
      <c r="F18" s="77">
        <f t="shared" si="3"/>
        <v>277.7</v>
      </c>
      <c r="G18" s="283">
        <f t="shared" si="3"/>
        <v>0</v>
      </c>
      <c r="H18" s="280">
        <f>SUM(H17)</f>
        <v>3000</v>
      </c>
      <c r="I18" s="71">
        <f>SUM(I17)</f>
        <v>277.7</v>
      </c>
      <c r="J18" s="71">
        <f>SUM(J17)</f>
        <v>0</v>
      </c>
    </row>
    <row r="19" spans="1:10" ht="21.75" customHeight="1">
      <c r="A19" s="79" t="s">
        <v>92</v>
      </c>
      <c r="B19" s="67">
        <v>0</v>
      </c>
      <c r="C19" s="67">
        <v>0</v>
      </c>
      <c r="D19" s="67">
        <v>0</v>
      </c>
      <c r="E19" s="67">
        <v>3020</v>
      </c>
      <c r="F19" s="67">
        <v>1720</v>
      </c>
      <c r="G19" s="284">
        <v>100</v>
      </c>
      <c r="H19" s="287">
        <f>SUM(B19,E19)</f>
        <v>3020</v>
      </c>
      <c r="I19" s="69">
        <f>SUM(C19,F19)</f>
        <v>1720</v>
      </c>
      <c r="J19" s="69">
        <f>SUM(D19,G19)</f>
        <v>100</v>
      </c>
    </row>
    <row r="20" spans="1:10" ht="21.75" customHeight="1" thickBot="1">
      <c r="A20" s="70">
        <v>613</v>
      </c>
      <c r="B20" s="71">
        <f aca="true" t="shared" si="4" ref="B20:G20">SUM(B19)</f>
        <v>0</v>
      </c>
      <c r="C20" s="71">
        <f t="shared" si="4"/>
        <v>0</v>
      </c>
      <c r="D20" s="71">
        <f t="shared" si="4"/>
        <v>0</v>
      </c>
      <c r="E20" s="71">
        <f t="shared" si="4"/>
        <v>3020</v>
      </c>
      <c r="F20" s="71">
        <f t="shared" si="4"/>
        <v>1720</v>
      </c>
      <c r="G20" s="276">
        <f t="shared" si="4"/>
        <v>100</v>
      </c>
      <c r="H20" s="280">
        <f>SUM(H19)</f>
        <v>3020</v>
      </c>
      <c r="I20" s="71">
        <f>SUM(I19)</f>
        <v>1720</v>
      </c>
      <c r="J20" s="71">
        <f>SUM(J19)</f>
        <v>100</v>
      </c>
    </row>
    <row r="21" spans="1:10" ht="30" customHeight="1">
      <c r="A21" s="95" t="s">
        <v>9</v>
      </c>
      <c r="B21" s="96">
        <f aca="true" t="shared" si="5" ref="B21:J21">SUM(B16,B18,B20)</f>
        <v>576</v>
      </c>
      <c r="C21" s="96">
        <f t="shared" si="5"/>
        <v>378</v>
      </c>
      <c r="D21" s="96">
        <f t="shared" si="5"/>
        <v>119.4</v>
      </c>
      <c r="E21" s="96">
        <f t="shared" si="5"/>
        <v>6020</v>
      </c>
      <c r="F21" s="96">
        <f t="shared" si="5"/>
        <v>2058.8</v>
      </c>
      <c r="G21" s="277">
        <f t="shared" si="5"/>
        <v>161.1</v>
      </c>
      <c r="H21" s="282">
        <f t="shared" si="5"/>
        <v>6596</v>
      </c>
      <c r="I21" s="96">
        <f t="shared" si="5"/>
        <v>2436.8</v>
      </c>
      <c r="J21" s="96">
        <f t="shared" si="5"/>
        <v>280.5</v>
      </c>
    </row>
  </sheetData>
  <sheetProtection/>
  <mergeCells count="13">
    <mergeCell ref="B11:D11"/>
    <mergeCell ref="B12:D12"/>
    <mergeCell ref="A10:J10"/>
    <mergeCell ref="I1:J1"/>
    <mergeCell ref="B2:D2"/>
    <mergeCell ref="A1:H1"/>
    <mergeCell ref="B3:D3"/>
    <mergeCell ref="E2:G3"/>
    <mergeCell ref="H11:J12"/>
    <mergeCell ref="E11:G11"/>
    <mergeCell ref="E12:G12"/>
    <mergeCell ref="A2:A4"/>
    <mergeCell ref="A11:A13"/>
  </mergeCells>
  <printOptions horizontalCentered="1"/>
  <pageMargins left="0.37" right="0.17" top="0.62" bottom="0.5905511811023623" header="0.5118110236220472" footer="0.31496062992125984"/>
  <pageSetup horizontalDpi="300" verticalDpi="300" orientation="portrait" paperSize="9" scale="90" r:id="rId1"/>
  <headerFooter alignWithMargins="0">
    <oddFooter>&amp;L&amp;"Times New Roman CE,Obyčejné"&amp;8Rozbor za rok 2006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04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" sqref="Q1:S1"/>
    </sheetView>
  </sheetViews>
  <sheetFormatPr defaultColWidth="9.00390625" defaultRowHeight="12.75"/>
  <cols>
    <col min="1" max="1" width="24.75390625" style="371" customWidth="1"/>
    <col min="2" max="2" width="9.125" style="371" customWidth="1"/>
    <col min="3" max="3" width="8.25390625" style="371" customWidth="1"/>
    <col min="4" max="4" width="9.125" style="371" customWidth="1"/>
    <col min="5" max="5" width="8.375" style="371" customWidth="1"/>
    <col min="6" max="6" width="7.875" style="371" customWidth="1"/>
    <col min="7" max="7" width="8.75390625" style="371" customWidth="1"/>
    <col min="8" max="8" width="7.625" style="371" customWidth="1"/>
    <col min="9" max="9" width="7.875" style="371" customWidth="1"/>
    <col min="10" max="10" width="6.375" style="371" customWidth="1"/>
    <col min="11" max="11" width="9.375" style="371" customWidth="1"/>
    <col min="12" max="12" width="8.625" style="371" customWidth="1"/>
    <col min="13" max="13" width="9.625" style="371" customWidth="1"/>
    <col min="14" max="14" width="7.25390625" style="371" customWidth="1"/>
    <col min="15" max="15" width="7.00390625" style="371" customWidth="1"/>
    <col min="16" max="16" width="6.375" style="371" customWidth="1"/>
    <col min="17" max="17" width="9.125" style="371" customWidth="1"/>
    <col min="18" max="19" width="10.875" style="371" customWidth="1"/>
    <col min="20" max="20" width="0.12890625" style="371" customWidth="1"/>
    <col min="21" max="16384" width="9.125" style="371" customWidth="1"/>
  </cols>
  <sheetData>
    <row r="1" spans="1:43" ht="30.75" customHeight="1">
      <c r="A1" s="369"/>
      <c r="B1" s="907" t="s">
        <v>349</v>
      </c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  <c r="Q1" s="905" t="s">
        <v>426</v>
      </c>
      <c r="R1" s="906"/>
      <c r="S1" s="906"/>
      <c r="T1" s="424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</row>
    <row r="2" spans="1:43" ht="16.5" customHeight="1">
      <c r="A2" s="898" t="s">
        <v>95</v>
      </c>
      <c r="B2" s="896" t="s">
        <v>52</v>
      </c>
      <c r="C2" s="897"/>
      <c r="D2" s="897"/>
      <c r="E2" s="896" t="s">
        <v>53</v>
      </c>
      <c r="F2" s="897"/>
      <c r="G2" s="897"/>
      <c r="H2" s="896" t="s">
        <v>54</v>
      </c>
      <c r="I2" s="897"/>
      <c r="J2" s="897"/>
      <c r="K2" s="896" t="s">
        <v>56</v>
      </c>
      <c r="L2" s="897"/>
      <c r="M2" s="897"/>
      <c r="N2" s="896" t="s">
        <v>57</v>
      </c>
      <c r="O2" s="897"/>
      <c r="P2" s="897"/>
      <c r="Q2" s="908" t="s">
        <v>24</v>
      </c>
      <c r="R2" s="909"/>
      <c r="S2" s="909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</row>
    <row r="3" spans="1:43" ht="16.5" customHeight="1">
      <c r="A3" s="899"/>
      <c r="B3" s="902" t="s">
        <v>68</v>
      </c>
      <c r="C3" s="897"/>
      <c r="D3" s="897"/>
      <c r="E3" s="902" t="s">
        <v>69</v>
      </c>
      <c r="F3" s="897"/>
      <c r="G3" s="897"/>
      <c r="H3" s="902" t="s">
        <v>70</v>
      </c>
      <c r="I3" s="897"/>
      <c r="J3" s="897"/>
      <c r="K3" s="902" t="s">
        <v>58</v>
      </c>
      <c r="L3" s="897"/>
      <c r="M3" s="897"/>
      <c r="N3" s="902" t="s">
        <v>372</v>
      </c>
      <c r="O3" s="897"/>
      <c r="P3" s="897"/>
      <c r="Q3" s="910"/>
      <c r="R3" s="909"/>
      <c r="S3" s="909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</row>
    <row r="4" spans="1:43" ht="16.5" customHeight="1">
      <c r="A4" s="899"/>
      <c r="B4" s="426" t="s">
        <v>5</v>
      </c>
      <c r="C4" s="426" t="s">
        <v>6</v>
      </c>
      <c r="D4" s="426" t="s">
        <v>0</v>
      </c>
      <c r="E4" s="426" t="s">
        <v>5</v>
      </c>
      <c r="F4" s="426" t="s">
        <v>6</v>
      </c>
      <c r="G4" s="426" t="s">
        <v>0</v>
      </c>
      <c r="H4" s="426" t="s">
        <v>5</v>
      </c>
      <c r="I4" s="426" t="s">
        <v>6</v>
      </c>
      <c r="J4" s="426" t="s">
        <v>0</v>
      </c>
      <c r="K4" s="426" t="s">
        <v>5</v>
      </c>
      <c r="L4" s="426" t="s">
        <v>6</v>
      </c>
      <c r="M4" s="426" t="s">
        <v>0</v>
      </c>
      <c r="N4" s="426" t="s">
        <v>5</v>
      </c>
      <c r="O4" s="426" t="s">
        <v>6</v>
      </c>
      <c r="P4" s="426" t="s">
        <v>0</v>
      </c>
      <c r="Q4" s="425" t="s">
        <v>5</v>
      </c>
      <c r="R4" s="426" t="s">
        <v>6</v>
      </c>
      <c r="S4" s="426" t="s">
        <v>0</v>
      </c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2"/>
      <c r="AP4" s="412"/>
      <c r="AQ4" s="412"/>
    </row>
    <row r="5" spans="1:43" ht="18.75" customHeight="1">
      <c r="A5" s="427" t="s">
        <v>209</v>
      </c>
      <c r="B5" s="428">
        <v>10</v>
      </c>
      <c r="C5" s="428">
        <v>10</v>
      </c>
      <c r="D5" s="428">
        <v>6.1</v>
      </c>
      <c r="E5" s="428">
        <v>0</v>
      </c>
      <c r="F5" s="428">
        <v>0</v>
      </c>
      <c r="G5" s="428">
        <v>0</v>
      </c>
      <c r="H5" s="428">
        <v>0</v>
      </c>
      <c r="I5" s="428">
        <v>0</v>
      </c>
      <c r="J5" s="428">
        <v>0</v>
      </c>
      <c r="K5" s="429">
        <v>0</v>
      </c>
      <c r="L5" s="429">
        <v>0</v>
      </c>
      <c r="M5" s="429">
        <v>0</v>
      </c>
      <c r="N5" s="429">
        <v>0</v>
      </c>
      <c r="O5" s="429">
        <v>0</v>
      </c>
      <c r="P5" s="429">
        <v>0</v>
      </c>
      <c r="Q5" s="430">
        <f>SUM(B5,E5,K5,H5,N5,)</f>
        <v>10</v>
      </c>
      <c r="R5" s="429">
        <f>SUM(C5,F5,I5,L5,O5,)</f>
        <v>10</v>
      </c>
      <c r="S5" s="429">
        <f>SUM(,D5,G5,J5,M5,P5,)</f>
        <v>6.1</v>
      </c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</row>
    <row r="6" spans="1:43" ht="18.75" customHeight="1">
      <c r="A6" s="431">
        <v>513</v>
      </c>
      <c r="B6" s="432">
        <f aca="true" t="shared" si="0" ref="B6:P6">SUM(B5)</f>
        <v>10</v>
      </c>
      <c r="C6" s="432">
        <f>SUM(C5)</f>
        <v>10</v>
      </c>
      <c r="D6" s="432">
        <f t="shared" si="0"/>
        <v>6.1</v>
      </c>
      <c r="E6" s="432">
        <f t="shared" si="0"/>
        <v>0</v>
      </c>
      <c r="F6" s="432">
        <f t="shared" si="0"/>
        <v>0</v>
      </c>
      <c r="G6" s="432">
        <f>SUM(G5)</f>
        <v>0</v>
      </c>
      <c r="H6" s="433">
        <f t="shared" si="0"/>
        <v>0</v>
      </c>
      <c r="I6" s="433">
        <f>SUM(I5)</f>
        <v>0</v>
      </c>
      <c r="J6" s="433">
        <f t="shared" si="0"/>
        <v>0</v>
      </c>
      <c r="K6" s="433">
        <f>SUM(K5)</f>
        <v>0</v>
      </c>
      <c r="L6" s="432">
        <f>SUM(L5)</f>
        <v>0</v>
      </c>
      <c r="M6" s="432">
        <f>SUM(M5)</f>
        <v>0</v>
      </c>
      <c r="N6" s="433">
        <f t="shared" si="0"/>
        <v>0</v>
      </c>
      <c r="O6" s="432">
        <f t="shared" si="0"/>
        <v>0</v>
      </c>
      <c r="P6" s="432">
        <f t="shared" si="0"/>
        <v>0</v>
      </c>
      <c r="Q6" s="434">
        <f>SUM(Q5)</f>
        <v>10</v>
      </c>
      <c r="R6" s="432">
        <f>SUM(R5)</f>
        <v>10</v>
      </c>
      <c r="S6" s="432">
        <f>SUM(S5)</f>
        <v>6.1</v>
      </c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</row>
    <row r="7" spans="1:43" ht="18.75" customHeight="1">
      <c r="A7" s="435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30"/>
      <c r="R7" s="429"/>
      <c r="S7" s="429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</row>
    <row r="8" spans="1:43" ht="18.75" customHeight="1">
      <c r="A8" s="435" t="s">
        <v>19</v>
      </c>
      <c r="B8" s="428">
        <v>0</v>
      </c>
      <c r="C8" s="428">
        <v>174.8</v>
      </c>
      <c r="D8" s="428">
        <v>174.8</v>
      </c>
      <c r="E8" s="428">
        <v>0</v>
      </c>
      <c r="F8" s="428">
        <v>0</v>
      </c>
      <c r="G8" s="428">
        <v>0</v>
      </c>
      <c r="H8" s="428">
        <v>0</v>
      </c>
      <c r="I8" s="428">
        <v>0</v>
      </c>
      <c r="J8" s="429">
        <v>0</v>
      </c>
      <c r="K8" s="429">
        <v>0</v>
      </c>
      <c r="L8" s="429">
        <v>0</v>
      </c>
      <c r="M8" s="429">
        <v>0</v>
      </c>
      <c r="N8" s="429">
        <v>0</v>
      </c>
      <c r="O8" s="429">
        <v>0</v>
      </c>
      <c r="P8" s="429">
        <v>0</v>
      </c>
      <c r="Q8" s="430">
        <f>SUM(B8,E8,K8,H8,N8,)</f>
        <v>0</v>
      </c>
      <c r="R8" s="429">
        <f>SUM(C8,F8,I8,L8,O8,)</f>
        <v>174.8</v>
      </c>
      <c r="S8" s="429">
        <f>SUM(,D8,G8,J8,M8,P8,)</f>
        <v>174.8</v>
      </c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</row>
    <row r="9" spans="1:43" ht="18.75" customHeight="1">
      <c r="A9" s="435" t="s">
        <v>262</v>
      </c>
      <c r="B9" s="428">
        <v>0</v>
      </c>
      <c r="C9" s="428">
        <v>0</v>
      </c>
      <c r="D9" s="428">
        <v>0</v>
      </c>
      <c r="E9" s="428">
        <v>0</v>
      </c>
      <c r="F9" s="428">
        <v>0</v>
      </c>
      <c r="G9" s="428">
        <v>0</v>
      </c>
      <c r="H9" s="428">
        <v>0</v>
      </c>
      <c r="I9" s="428">
        <v>0</v>
      </c>
      <c r="J9" s="429">
        <v>0</v>
      </c>
      <c r="K9" s="429">
        <v>0</v>
      </c>
      <c r="L9" s="429">
        <v>0</v>
      </c>
      <c r="M9" s="429">
        <v>0</v>
      </c>
      <c r="N9" s="429">
        <v>0</v>
      </c>
      <c r="O9" s="429">
        <v>0</v>
      </c>
      <c r="P9" s="429">
        <v>0</v>
      </c>
      <c r="Q9" s="430">
        <f>SUM(B9,E9,K9,H9,N9,)</f>
        <v>0</v>
      </c>
      <c r="R9" s="429">
        <f>SUM(C9,F9,I9,L9,O9,)</f>
        <v>0</v>
      </c>
      <c r="S9" s="429">
        <f>SUM(,D9,G9,J9,M9,P9,)</f>
        <v>0</v>
      </c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</row>
    <row r="10" spans="1:43" ht="18.75" customHeight="1">
      <c r="A10" s="435" t="s">
        <v>33</v>
      </c>
      <c r="B10" s="428">
        <v>3670</v>
      </c>
      <c r="C10" s="428">
        <v>2917.8</v>
      </c>
      <c r="D10" s="428">
        <v>2292.9</v>
      </c>
      <c r="E10" s="428">
        <v>50</v>
      </c>
      <c r="F10" s="428">
        <v>50</v>
      </c>
      <c r="G10" s="428">
        <v>22.2</v>
      </c>
      <c r="H10" s="428">
        <v>0</v>
      </c>
      <c r="I10" s="428">
        <v>0</v>
      </c>
      <c r="J10" s="429">
        <v>0</v>
      </c>
      <c r="K10" s="429">
        <v>0</v>
      </c>
      <c r="L10" s="429">
        <v>0</v>
      </c>
      <c r="M10" s="429">
        <v>0</v>
      </c>
      <c r="N10" s="429">
        <v>0</v>
      </c>
      <c r="O10" s="429">
        <v>357.9</v>
      </c>
      <c r="P10" s="429">
        <v>357.8</v>
      </c>
      <c r="Q10" s="430">
        <f>SUM(B10,E10,K10,H10,N10,)</f>
        <v>3720</v>
      </c>
      <c r="R10" s="429">
        <f>SUM(C10,F10,I10,L10,O10,)</f>
        <v>3325.7000000000003</v>
      </c>
      <c r="S10" s="429">
        <f>SUM(,D10,G10,J10,M10,P10,)</f>
        <v>2672.9</v>
      </c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</row>
    <row r="11" spans="1:43" ht="18.75" customHeight="1">
      <c r="A11" s="431">
        <v>516</v>
      </c>
      <c r="B11" s="433">
        <f aca="true" t="shared" si="1" ref="B11:P11">SUM(B8,B10)</f>
        <v>3670</v>
      </c>
      <c r="C11" s="433">
        <f t="shared" si="1"/>
        <v>3092.6000000000004</v>
      </c>
      <c r="D11" s="433">
        <f t="shared" si="1"/>
        <v>2467.7000000000003</v>
      </c>
      <c r="E11" s="433">
        <f t="shared" si="1"/>
        <v>50</v>
      </c>
      <c r="F11" s="433">
        <f>SUM(F8,F9,F10)</f>
        <v>50</v>
      </c>
      <c r="G11" s="433">
        <f>SUM(G8,G9,G10)</f>
        <v>22.2</v>
      </c>
      <c r="H11" s="433">
        <f t="shared" si="1"/>
        <v>0</v>
      </c>
      <c r="I11" s="433">
        <f t="shared" si="1"/>
        <v>0</v>
      </c>
      <c r="J11" s="432">
        <f t="shared" si="1"/>
        <v>0</v>
      </c>
      <c r="K11" s="432">
        <f>SUM(K8,K10)</f>
        <v>0</v>
      </c>
      <c r="L11" s="432">
        <f>SUM(L8,L10)</f>
        <v>0</v>
      </c>
      <c r="M11" s="432">
        <f>SUM(M8,M10)</f>
        <v>0</v>
      </c>
      <c r="N11" s="432">
        <f t="shared" si="1"/>
        <v>0</v>
      </c>
      <c r="O11" s="432">
        <f t="shared" si="1"/>
        <v>357.9</v>
      </c>
      <c r="P11" s="432">
        <f t="shared" si="1"/>
        <v>357.8</v>
      </c>
      <c r="Q11" s="434">
        <f>SUM(Q8,Q10)</f>
        <v>3720</v>
      </c>
      <c r="R11" s="432">
        <f>SUM(R8,R9,R10)</f>
        <v>3500.5000000000005</v>
      </c>
      <c r="S11" s="432">
        <f>SUM(S8,S9,S10)</f>
        <v>2847.7000000000003</v>
      </c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</row>
    <row r="12" spans="1:43" ht="18.75" customHeight="1">
      <c r="A12" s="431"/>
      <c r="B12" s="433"/>
      <c r="C12" s="433"/>
      <c r="D12" s="433"/>
      <c r="E12" s="433"/>
      <c r="F12" s="433"/>
      <c r="G12" s="433"/>
      <c r="H12" s="428"/>
      <c r="I12" s="428"/>
      <c r="J12" s="432"/>
      <c r="K12" s="429"/>
      <c r="L12" s="429"/>
      <c r="M12" s="429"/>
      <c r="N12" s="429"/>
      <c r="O12" s="429"/>
      <c r="P12" s="429"/>
      <c r="Q12" s="430"/>
      <c r="R12" s="429"/>
      <c r="S12" s="429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412"/>
      <c r="AI12" s="412"/>
      <c r="AJ12" s="412"/>
      <c r="AK12" s="412"/>
      <c r="AL12" s="412"/>
      <c r="AM12" s="412"/>
      <c r="AN12" s="412"/>
      <c r="AO12" s="412"/>
      <c r="AP12" s="412"/>
      <c r="AQ12" s="412"/>
    </row>
    <row r="13" spans="1:43" ht="18.75" customHeight="1">
      <c r="A13" s="427" t="s">
        <v>210</v>
      </c>
      <c r="B13" s="428">
        <v>0</v>
      </c>
      <c r="C13" s="428">
        <v>0</v>
      </c>
      <c r="D13" s="428">
        <v>0</v>
      </c>
      <c r="E13" s="428">
        <v>500</v>
      </c>
      <c r="F13" s="428">
        <v>625.5</v>
      </c>
      <c r="G13" s="428">
        <v>348.4</v>
      </c>
      <c r="H13" s="428">
        <v>0</v>
      </c>
      <c r="I13" s="428">
        <v>0</v>
      </c>
      <c r="J13" s="429">
        <v>0</v>
      </c>
      <c r="K13" s="429">
        <v>0</v>
      </c>
      <c r="L13" s="428">
        <v>0</v>
      </c>
      <c r="M13" s="428">
        <v>0</v>
      </c>
      <c r="N13" s="429">
        <v>0</v>
      </c>
      <c r="O13" s="428">
        <v>0</v>
      </c>
      <c r="P13" s="428">
        <v>0</v>
      </c>
      <c r="Q13" s="430">
        <f>SUM(B13,E13,K13,H13,N13,)</f>
        <v>500</v>
      </c>
      <c r="R13" s="429">
        <f>SUM(C13,F13,I13,L13,O13,)</f>
        <v>625.5</v>
      </c>
      <c r="S13" s="429">
        <f>SUM(,D13,G13,J13,M13,P13,)</f>
        <v>348.4</v>
      </c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</row>
    <row r="14" spans="1:43" ht="18.75" customHeight="1">
      <c r="A14" s="427" t="s">
        <v>217</v>
      </c>
      <c r="B14" s="428">
        <v>30</v>
      </c>
      <c r="C14" s="428">
        <v>30</v>
      </c>
      <c r="D14" s="428">
        <v>22.3</v>
      </c>
      <c r="E14" s="428">
        <v>0</v>
      </c>
      <c r="F14" s="428">
        <v>0</v>
      </c>
      <c r="G14" s="428">
        <v>0</v>
      </c>
      <c r="H14" s="428">
        <v>0</v>
      </c>
      <c r="I14" s="428">
        <v>0</v>
      </c>
      <c r="J14" s="429">
        <v>0</v>
      </c>
      <c r="K14" s="428">
        <v>0</v>
      </c>
      <c r="L14" s="428">
        <v>0</v>
      </c>
      <c r="M14" s="428">
        <v>0</v>
      </c>
      <c r="N14" s="428">
        <v>0</v>
      </c>
      <c r="O14" s="428">
        <v>0</v>
      </c>
      <c r="P14" s="428">
        <v>0</v>
      </c>
      <c r="Q14" s="430">
        <f>SUM(B14,E14,K14,H14,N14,)</f>
        <v>30</v>
      </c>
      <c r="R14" s="429">
        <f>SUM(C14,F14,I14,L14,O14,)</f>
        <v>30</v>
      </c>
      <c r="S14" s="429">
        <f>SUM(,D14,G14,J14,M14,P14,)</f>
        <v>22.3</v>
      </c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</row>
    <row r="15" spans="1:43" ht="18.75" customHeight="1">
      <c r="A15" s="427" t="s">
        <v>218</v>
      </c>
      <c r="B15" s="428">
        <v>0</v>
      </c>
      <c r="C15" s="428">
        <v>0</v>
      </c>
      <c r="D15" s="428">
        <v>0</v>
      </c>
      <c r="E15" s="428">
        <v>0</v>
      </c>
      <c r="F15" s="428">
        <v>0</v>
      </c>
      <c r="G15" s="428">
        <v>0</v>
      </c>
      <c r="H15" s="428">
        <v>0</v>
      </c>
      <c r="I15" s="428">
        <v>0</v>
      </c>
      <c r="J15" s="429">
        <v>0</v>
      </c>
      <c r="K15" s="428">
        <v>0</v>
      </c>
      <c r="L15" s="428">
        <v>0</v>
      </c>
      <c r="M15" s="428">
        <v>0</v>
      </c>
      <c r="N15" s="428">
        <v>0</v>
      </c>
      <c r="O15" s="428">
        <v>0</v>
      </c>
      <c r="P15" s="428">
        <v>0</v>
      </c>
      <c r="Q15" s="430">
        <f>SUM(B15,E15,K15,H15,N15,)</f>
        <v>0</v>
      </c>
      <c r="R15" s="429">
        <f>SUM(C15,F15,I15,L15,O15,)</f>
        <v>0</v>
      </c>
      <c r="S15" s="429">
        <f>SUM(,D15,G15,J15,M15,P15,)</f>
        <v>0</v>
      </c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</row>
    <row r="16" spans="1:43" ht="18.75" customHeight="1">
      <c r="A16" s="431">
        <v>517</v>
      </c>
      <c r="B16" s="433">
        <f aca="true" t="shared" si="2" ref="B16:Q16">SUM(B13,B14,B15)</f>
        <v>30</v>
      </c>
      <c r="C16" s="433">
        <f t="shared" si="2"/>
        <v>30</v>
      </c>
      <c r="D16" s="433">
        <f t="shared" si="2"/>
        <v>22.3</v>
      </c>
      <c r="E16" s="433">
        <f t="shared" si="2"/>
        <v>500</v>
      </c>
      <c r="F16" s="433">
        <f t="shared" si="2"/>
        <v>625.5</v>
      </c>
      <c r="G16" s="433">
        <f t="shared" si="2"/>
        <v>348.4</v>
      </c>
      <c r="H16" s="433">
        <f t="shared" si="2"/>
        <v>0</v>
      </c>
      <c r="I16" s="433">
        <f t="shared" si="2"/>
        <v>0</v>
      </c>
      <c r="J16" s="432">
        <f t="shared" si="2"/>
        <v>0</v>
      </c>
      <c r="K16" s="432">
        <f>SUM(K13,K14,K15)</f>
        <v>0</v>
      </c>
      <c r="L16" s="433">
        <f>SUM(L13,L14,L15)</f>
        <v>0</v>
      </c>
      <c r="M16" s="432">
        <f>SUM(M13,M14,M15)</f>
        <v>0</v>
      </c>
      <c r="N16" s="432">
        <f t="shared" si="2"/>
        <v>0</v>
      </c>
      <c r="O16" s="433">
        <f t="shared" si="2"/>
        <v>0</v>
      </c>
      <c r="P16" s="432">
        <f t="shared" si="2"/>
        <v>0</v>
      </c>
      <c r="Q16" s="434">
        <f t="shared" si="2"/>
        <v>530</v>
      </c>
      <c r="R16" s="432">
        <f>SUM(R13,R14,R15)</f>
        <v>655.5</v>
      </c>
      <c r="S16" s="432">
        <f>SUM(S13,S14,S15)</f>
        <v>370.7</v>
      </c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</row>
    <row r="17" spans="1:43" ht="18.75" customHeight="1">
      <c r="A17" s="431"/>
      <c r="B17" s="433"/>
      <c r="C17" s="433"/>
      <c r="D17" s="433"/>
      <c r="E17" s="433"/>
      <c r="F17" s="433"/>
      <c r="G17" s="433"/>
      <c r="H17" s="433"/>
      <c r="I17" s="433"/>
      <c r="J17" s="432"/>
      <c r="K17" s="432"/>
      <c r="L17" s="433"/>
      <c r="M17" s="432"/>
      <c r="N17" s="432"/>
      <c r="O17" s="433"/>
      <c r="P17" s="432"/>
      <c r="Q17" s="434"/>
      <c r="R17" s="432"/>
      <c r="S17" s="43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</row>
    <row r="18" spans="1:43" ht="18.75" customHeight="1">
      <c r="A18" s="435" t="s">
        <v>212</v>
      </c>
      <c r="B18" s="428">
        <v>0</v>
      </c>
      <c r="C18" s="428">
        <v>34.9</v>
      </c>
      <c r="D18" s="428">
        <v>34.9</v>
      </c>
      <c r="E18" s="428">
        <v>0</v>
      </c>
      <c r="F18" s="428">
        <v>0</v>
      </c>
      <c r="G18" s="428">
        <v>0</v>
      </c>
      <c r="H18" s="428">
        <v>0</v>
      </c>
      <c r="I18" s="428">
        <v>0</v>
      </c>
      <c r="J18" s="429">
        <v>0</v>
      </c>
      <c r="K18" s="429">
        <v>0</v>
      </c>
      <c r="L18" s="428">
        <v>0</v>
      </c>
      <c r="M18" s="429">
        <v>0</v>
      </c>
      <c r="N18" s="429">
        <v>0</v>
      </c>
      <c r="O18" s="428">
        <v>0</v>
      </c>
      <c r="P18" s="429">
        <v>0</v>
      </c>
      <c r="Q18" s="430">
        <f>SUM(B18,E18,K18,H18,N18,)</f>
        <v>0</v>
      </c>
      <c r="R18" s="429">
        <f>SUM(C18,F18,I18,L18,O18,)</f>
        <v>34.9</v>
      </c>
      <c r="S18" s="429">
        <f>SUM(,D18,G18,J18,M18,P18,)</f>
        <v>34.9</v>
      </c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412"/>
      <c r="AL18" s="412"/>
      <c r="AM18" s="412"/>
      <c r="AN18" s="412"/>
      <c r="AO18" s="412"/>
      <c r="AP18" s="412"/>
      <c r="AQ18" s="412"/>
    </row>
    <row r="19" spans="1:43" ht="18.75" customHeight="1">
      <c r="A19" s="431">
        <v>519</v>
      </c>
      <c r="B19" s="433">
        <f>B18</f>
        <v>0</v>
      </c>
      <c r="C19" s="433">
        <f aca="true" t="shared" si="3" ref="C19:P19">SUM(C18)</f>
        <v>34.9</v>
      </c>
      <c r="D19" s="433">
        <f t="shared" si="3"/>
        <v>34.9</v>
      </c>
      <c r="E19" s="433">
        <f t="shared" si="3"/>
        <v>0</v>
      </c>
      <c r="F19" s="433">
        <f t="shared" si="3"/>
        <v>0</v>
      </c>
      <c r="G19" s="433">
        <f t="shared" si="3"/>
        <v>0</v>
      </c>
      <c r="H19" s="433">
        <f t="shared" si="3"/>
        <v>0</v>
      </c>
      <c r="I19" s="433">
        <f t="shared" si="3"/>
        <v>0</v>
      </c>
      <c r="J19" s="432">
        <f t="shared" si="3"/>
        <v>0</v>
      </c>
      <c r="K19" s="432">
        <f>SUM(K18)</f>
        <v>0</v>
      </c>
      <c r="L19" s="433">
        <f>SUM(L18)</f>
        <v>0</v>
      </c>
      <c r="M19" s="432">
        <f>SUM(M18)</f>
        <v>0</v>
      </c>
      <c r="N19" s="432">
        <f t="shared" si="3"/>
        <v>0</v>
      </c>
      <c r="O19" s="433">
        <f t="shared" si="3"/>
        <v>0</v>
      </c>
      <c r="P19" s="432">
        <f t="shared" si="3"/>
        <v>0</v>
      </c>
      <c r="Q19" s="434">
        <f>SUM(Q18)</f>
        <v>0</v>
      </c>
      <c r="R19" s="432">
        <f>SUM(R18)</f>
        <v>34.9</v>
      </c>
      <c r="S19" s="432">
        <f>SUM(S18)</f>
        <v>34.9</v>
      </c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412"/>
      <c r="AM19" s="412"/>
      <c r="AN19" s="412"/>
      <c r="AO19" s="412"/>
      <c r="AP19" s="412"/>
      <c r="AQ19" s="412"/>
    </row>
    <row r="20" spans="1:43" ht="18.75" customHeight="1">
      <c r="A20" s="435" t="s">
        <v>291</v>
      </c>
      <c r="B20" s="428">
        <v>0</v>
      </c>
      <c r="C20" s="428">
        <v>410</v>
      </c>
      <c r="D20" s="428">
        <v>410</v>
      </c>
      <c r="E20" s="428">
        <v>0</v>
      </c>
      <c r="F20" s="428">
        <v>0</v>
      </c>
      <c r="G20" s="428">
        <v>0</v>
      </c>
      <c r="H20" s="428">
        <v>0</v>
      </c>
      <c r="I20" s="428">
        <v>0</v>
      </c>
      <c r="J20" s="428">
        <v>0</v>
      </c>
      <c r="K20" s="429">
        <v>0</v>
      </c>
      <c r="L20" s="428">
        <v>90</v>
      </c>
      <c r="M20" s="429">
        <v>90</v>
      </c>
      <c r="N20" s="429">
        <v>0</v>
      </c>
      <c r="O20" s="428">
        <v>0</v>
      </c>
      <c r="P20" s="429">
        <v>0</v>
      </c>
      <c r="Q20" s="430">
        <f>SUM(B20,E20,K20,H20,N20,)</f>
        <v>0</v>
      </c>
      <c r="R20" s="429">
        <f>SUM(C20,F20,I20,L20,O20,)</f>
        <v>500</v>
      </c>
      <c r="S20" s="429">
        <f>SUM(,D20,G20,J20,M20,P20,)</f>
        <v>500</v>
      </c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</row>
    <row r="21" spans="1:43" ht="18.75" customHeight="1">
      <c r="A21" s="435" t="s">
        <v>219</v>
      </c>
      <c r="B21" s="428">
        <v>400</v>
      </c>
      <c r="C21" s="428">
        <v>550</v>
      </c>
      <c r="D21" s="428">
        <v>537.6</v>
      </c>
      <c r="E21" s="428">
        <v>0</v>
      </c>
      <c r="F21" s="428">
        <v>0</v>
      </c>
      <c r="G21" s="428">
        <v>0</v>
      </c>
      <c r="H21" s="428">
        <v>0</v>
      </c>
      <c r="I21" s="428">
        <v>0</v>
      </c>
      <c r="J21" s="428">
        <v>0</v>
      </c>
      <c r="K21" s="428">
        <v>50</v>
      </c>
      <c r="L21" s="428">
        <v>340</v>
      </c>
      <c r="M21" s="428">
        <v>290</v>
      </c>
      <c r="N21" s="428">
        <v>0</v>
      </c>
      <c r="O21" s="428">
        <v>0</v>
      </c>
      <c r="P21" s="428">
        <v>0</v>
      </c>
      <c r="Q21" s="430">
        <f>SUM(B21,E21,K21,H21,N21,)</f>
        <v>450</v>
      </c>
      <c r="R21" s="429">
        <f>SUM(C21,F21,I21,L21,O21,)</f>
        <v>890</v>
      </c>
      <c r="S21" s="429">
        <f>SUM(,D21,G21,J21,M21,P21,)</f>
        <v>827.6</v>
      </c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</row>
    <row r="22" spans="1:43" ht="18.75" customHeight="1">
      <c r="A22" s="435" t="s">
        <v>292</v>
      </c>
      <c r="B22" s="428">
        <v>0</v>
      </c>
      <c r="C22" s="428">
        <v>0</v>
      </c>
      <c r="D22" s="428">
        <v>0</v>
      </c>
      <c r="E22" s="428">
        <v>0</v>
      </c>
      <c r="F22" s="428">
        <v>0</v>
      </c>
      <c r="G22" s="428">
        <v>0</v>
      </c>
      <c r="H22" s="428">
        <v>0</v>
      </c>
      <c r="I22" s="428">
        <v>0</v>
      </c>
      <c r="J22" s="428">
        <v>0</v>
      </c>
      <c r="K22" s="428">
        <v>0</v>
      </c>
      <c r="L22" s="428">
        <v>0</v>
      </c>
      <c r="M22" s="428">
        <v>0</v>
      </c>
      <c r="N22" s="428">
        <v>0</v>
      </c>
      <c r="O22" s="428">
        <v>0</v>
      </c>
      <c r="P22" s="428">
        <v>0</v>
      </c>
      <c r="Q22" s="430">
        <f>SUM(B22,E22,K22,H22,N22,)</f>
        <v>0</v>
      </c>
      <c r="R22" s="429">
        <f>SUM(C22,F22,I22,L22,O22,)</f>
        <v>0</v>
      </c>
      <c r="S22" s="429">
        <f>SUM(,D22,G22,J22,M22,P22,)</f>
        <v>0</v>
      </c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</row>
    <row r="23" spans="1:43" ht="18.75" customHeight="1">
      <c r="A23" s="431">
        <v>521</v>
      </c>
      <c r="B23" s="433">
        <f aca="true" t="shared" si="4" ref="B23:Q23">SUM(B20,B21,B22)</f>
        <v>400</v>
      </c>
      <c r="C23" s="433">
        <f t="shared" si="4"/>
        <v>960</v>
      </c>
      <c r="D23" s="433">
        <f t="shared" si="4"/>
        <v>947.6</v>
      </c>
      <c r="E23" s="433">
        <f t="shared" si="4"/>
        <v>0</v>
      </c>
      <c r="F23" s="433">
        <f t="shared" si="4"/>
        <v>0</v>
      </c>
      <c r="G23" s="433">
        <f t="shared" si="4"/>
        <v>0</v>
      </c>
      <c r="H23" s="433">
        <f t="shared" si="4"/>
        <v>0</v>
      </c>
      <c r="I23" s="433">
        <f t="shared" si="4"/>
        <v>0</v>
      </c>
      <c r="J23" s="433">
        <f t="shared" si="4"/>
        <v>0</v>
      </c>
      <c r="K23" s="433">
        <f>SUM(K20,K21,K22)</f>
        <v>50</v>
      </c>
      <c r="L23" s="433">
        <f>SUM(L20,L21,L22)</f>
        <v>430</v>
      </c>
      <c r="M23" s="433">
        <f>SUM(M20,M21,M22)</f>
        <v>380</v>
      </c>
      <c r="N23" s="433">
        <f>SUM(N20,N21,N22)</f>
        <v>0</v>
      </c>
      <c r="O23" s="433">
        <f t="shared" si="4"/>
        <v>0</v>
      </c>
      <c r="P23" s="433">
        <f t="shared" si="4"/>
        <v>0</v>
      </c>
      <c r="Q23" s="436">
        <f t="shared" si="4"/>
        <v>450</v>
      </c>
      <c r="R23" s="433">
        <f>SUM(R20,R21,R22)</f>
        <v>1390</v>
      </c>
      <c r="S23" s="433">
        <f>SUM(S20,S21,S22)</f>
        <v>1327.6</v>
      </c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</row>
    <row r="24" spans="1:43" ht="18.75" customHeight="1">
      <c r="A24" s="435" t="s">
        <v>220</v>
      </c>
      <c r="B24" s="429">
        <v>0</v>
      </c>
      <c r="C24" s="429">
        <v>0</v>
      </c>
      <c r="D24" s="429">
        <v>0</v>
      </c>
      <c r="E24" s="429">
        <v>0</v>
      </c>
      <c r="F24" s="429">
        <v>0</v>
      </c>
      <c r="G24" s="429">
        <v>0</v>
      </c>
      <c r="H24" s="428">
        <v>0</v>
      </c>
      <c r="I24" s="428">
        <v>100</v>
      </c>
      <c r="J24" s="429">
        <v>100</v>
      </c>
      <c r="K24" s="428">
        <v>200</v>
      </c>
      <c r="L24" s="428">
        <v>809</v>
      </c>
      <c r="M24" s="428">
        <v>682.1</v>
      </c>
      <c r="N24" s="428">
        <v>0</v>
      </c>
      <c r="O24" s="428">
        <v>0</v>
      </c>
      <c r="P24" s="428">
        <v>0</v>
      </c>
      <c r="Q24" s="430">
        <f>SUM(B24,E24,K24,H24,N24,)</f>
        <v>200</v>
      </c>
      <c r="R24" s="429">
        <f>SUM(C24,F24,I24,L24,O24,)</f>
        <v>909</v>
      </c>
      <c r="S24" s="429">
        <f>SUM(,D24,G24,J24,M24,P24,)</f>
        <v>782.1</v>
      </c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</row>
    <row r="25" spans="1:43" ht="18.75" customHeight="1">
      <c r="A25" s="435" t="s">
        <v>221</v>
      </c>
      <c r="B25" s="428">
        <v>0</v>
      </c>
      <c r="C25" s="428">
        <v>0</v>
      </c>
      <c r="D25" s="428">
        <v>0</v>
      </c>
      <c r="E25" s="428">
        <v>0</v>
      </c>
      <c r="F25" s="428">
        <v>0</v>
      </c>
      <c r="G25" s="428">
        <v>0</v>
      </c>
      <c r="H25" s="428">
        <v>0</v>
      </c>
      <c r="I25" s="428">
        <v>120</v>
      </c>
      <c r="J25" s="428">
        <v>120</v>
      </c>
      <c r="K25" s="428">
        <v>0</v>
      </c>
      <c r="L25" s="428">
        <v>0</v>
      </c>
      <c r="M25" s="428">
        <v>0</v>
      </c>
      <c r="N25" s="428">
        <v>0</v>
      </c>
      <c r="O25" s="428">
        <v>0</v>
      </c>
      <c r="P25" s="428">
        <v>0</v>
      </c>
      <c r="Q25" s="430">
        <f>SUM(B25,E25,K25,H25,N25,)</f>
        <v>0</v>
      </c>
      <c r="R25" s="429">
        <f>SUM(C25,F25,I25,L25,O25,)</f>
        <v>120</v>
      </c>
      <c r="S25" s="429">
        <f>SUM(,D25,G25,J25,M25,P25,)</f>
        <v>120</v>
      </c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</row>
    <row r="26" spans="1:43" ht="18.75" customHeight="1">
      <c r="A26" s="435" t="s">
        <v>304</v>
      </c>
      <c r="B26" s="428">
        <v>0</v>
      </c>
      <c r="C26" s="428">
        <v>0</v>
      </c>
      <c r="D26" s="428">
        <v>0</v>
      </c>
      <c r="E26" s="428">
        <v>0</v>
      </c>
      <c r="F26" s="428">
        <v>0</v>
      </c>
      <c r="G26" s="428">
        <v>0</v>
      </c>
      <c r="H26" s="428">
        <v>0</v>
      </c>
      <c r="I26" s="428">
        <v>30</v>
      </c>
      <c r="J26" s="428">
        <v>0</v>
      </c>
      <c r="K26" s="428">
        <v>0</v>
      </c>
      <c r="L26" s="428">
        <v>0</v>
      </c>
      <c r="M26" s="428">
        <v>0</v>
      </c>
      <c r="N26" s="428">
        <v>0</v>
      </c>
      <c r="O26" s="428">
        <v>0</v>
      </c>
      <c r="P26" s="428">
        <v>0</v>
      </c>
      <c r="Q26" s="430">
        <f>SUM(B26,E26,K26,H26,N26,)</f>
        <v>0</v>
      </c>
      <c r="R26" s="429">
        <f>SUM(C26,F26,I26,L26,O26,)</f>
        <v>30</v>
      </c>
      <c r="S26" s="429">
        <f>SUM(,D26,G26,J26,M26,P26,)</f>
        <v>0</v>
      </c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  <c r="AM26" s="412"/>
      <c r="AN26" s="412"/>
      <c r="AO26" s="412"/>
      <c r="AP26" s="412"/>
      <c r="AQ26" s="412"/>
    </row>
    <row r="27" spans="1:43" ht="18.75" customHeight="1">
      <c r="A27" s="427" t="s">
        <v>222</v>
      </c>
      <c r="B27" s="429">
        <v>0</v>
      </c>
      <c r="C27" s="429">
        <v>0</v>
      </c>
      <c r="D27" s="429">
        <v>0</v>
      </c>
      <c r="E27" s="429">
        <v>0</v>
      </c>
      <c r="F27" s="429">
        <v>0</v>
      </c>
      <c r="G27" s="429">
        <v>0</v>
      </c>
      <c r="H27" s="428">
        <v>300</v>
      </c>
      <c r="I27" s="428">
        <v>50</v>
      </c>
      <c r="J27" s="429">
        <v>0</v>
      </c>
      <c r="K27" s="428">
        <v>1550</v>
      </c>
      <c r="L27" s="428">
        <v>170</v>
      </c>
      <c r="M27" s="428">
        <v>150</v>
      </c>
      <c r="N27" s="428">
        <v>0</v>
      </c>
      <c r="O27" s="428">
        <v>0</v>
      </c>
      <c r="P27" s="428">
        <v>0</v>
      </c>
      <c r="Q27" s="430">
        <f>SUM(B27,E27,K27,H27,N27,)</f>
        <v>1850</v>
      </c>
      <c r="R27" s="429">
        <f>SUM(C27,F27,I27,L27,O27,)</f>
        <v>220</v>
      </c>
      <c r="S27" s="429">
        <f>SUM(,D27,G27,J27,M27,P27,)</f>
        <v>150</v>
      </c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</row>
    <row r="28" spans="1:43" ht="18.75" customHeight="1">
      <c r="A28" s="431">
        <v>522</v>
      </c>
      <c r="B28" s="432">
        <f aca="true" t="shared" si="5" ref="B28:S28">SUM(B24,B25,B27)</f>
        <v>0</v>
      </c>
      <c r="C28" s="432">
        <f t="shared" si="5"/>
        <v>0</v>
      </c>
      <c r="D28" s="432">
        <f t="shared" si="5"/>
        <v>0</v>
      </c>
      <c r="E28" s="432">
        <f t="shared" si="5"/>
        <v>0</v>
      </c>
      <c r="F28" s="432">
        <f t="shared" si="5"/>
        <v>0</v>
      </c>
      <c r="G28" s="432">
        <f t="shared" si="5"/>
        <v>0</v>
      </c>
      <c r="H28" s="433">
        <f>SUM(H24,H25,H26,H27)</f>
        <v>300</v>
      </c>
      <c r="I28" s="433">
        <f>SUM(I24,I25,I26,I27)</f>
        <v>300</v>
      </c>
      <c r="J28" s="432">
        <f>SUM(J24,J25,J26,J27)</f>
        <v>220</v>
      </c>
      <c r="K28" s="433">
        <f>SUM(K24,K25,K27)</f>
        <v>1750</v>
      </c>
      <c r="L28" s="433">
        <f>SUM(L24,L25,L27)</f>
        <v>979</v>
      </c>
      <c r="M28" s="433">
        <f>SUM(M24,M25,M27)</f>
        <v>832.1</v>
      </c>
      <c r="N28" s="433">
        <f>SUM(N24,N25,N27)</f>
        <v>0</v>
      </c>
      <c r="O28" s="433">
        <f>SUM(O24,O25,O27)</f>
        <v>0</v>
      </c>
      <c r="P28" s="433">
        <f t="shared" si="5"/>
        <v>0</v>
      </c>
      <c r="Q28" s="434">
        <f t="shared" si="5"/>
        <v>2050</v>
      </c>
      <c r="R28" s="432">
        <f>SUM(R24,R25,R26,R27)</f>
        <v>1279</v>
      </c>
      <c r="S28" s="432">
        <f t="shared" si="5"/>
        <v>1052.1</v>
      </c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2"/>
      <c r="AJ28" s="412"/>
      <c r="AK28" s="412"/>
      <c r="AL28" s="412"/>
      <c r="AM28" s="412"/>
      <c r="AN28" s="412"/>
      <c r="AO28" s="412"/>
      <c r="AP28" s="412"/>
      <c r="AQ28" s="412"/>
    </row>
    <row r="29" spans="1:43" ht="18.75" customHeight="1">
      <c r="A29" s="435" t="s">
        <v>293</v>
      </c>
      <c r="B29" s="429">
        <v>1728.5</v>
      </c>
      <c r="C29" s="429">
        <v>1778.5</v>
      </c>
      <c r="D29" s="429">
        <v>1778.5</v>
      </c>
      <c r="E29" s="429">
        <v>0</v>
      </c>
      <c r="F29" s="429">
        <v>0</v>
      </c>
      <c r="G29" s="429">
        <v>0</v>
      </c>
      <c r="H29" s="429">
        <v>0</v>
      </c>
      <c r="I29" s="429">
        <v>0</v>
      </c>
      <c r="J29" s="429">
        <v>0</v>
      </c>
      <c r="K29" s="428">
        <v>0</v>
      </c>
      <c r="L29" s="428">
        <v>0</v>
      </c>
      <c r="M29" s="428">
        <v>0</v>
      </c>
      <c r="N29" s="428">
        <v>0</v>
      </c>
      <c r="O29" s="428">
        <v>0</v>
      </c>
      <c r="P29" s="428">
        <v>0</v>
      </c>
      <c r="Q29" s="430">
        <f>SUM(B29,E29,K29,H29,N29,)</f>
        <v>1728.5</v>
      </c>
      <c r="R29" s="429">
        <f>SUM(C29,F29,I29,L29,O29,)</f>
        <v>1778.5</v>
      </c>
      <c r="S29" s="429">
        <f>SUM(,D29,G29,J29,M29,P29,)</f>
        <v>1778.5</v>
      </c>
      <c r="T29" s="437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2"/>
      <c r="AJ29" s="412"/>
      <c r="AK29" s="412"/>
      <c r="AL29" s="412"/>
      <c r="AM29" s="412"/>
      <c r="AN29" s="412"/>
      <c r="AO29" s="412"/>
      <c r="AP29" s="412"/>
      <c r="AQ29" s="412"/>
    </row>
    <row r="30" spans="1:43" ht="18.75" customHeight="1">
      <c r="A30" s="435" t="s">
        <v>223</v>
      </c>
      <c r="B30" s="428">
        <v>2000</v>
      </c>
      <c r="C30" s="428">
        <v>2000</v>
      </c>
      <c r="D30" s="428">
        <v>2000</v>
      </c>
      <c r="E30" s="429">
        <v>0</v>
      </c>
      <c r="F30" s="429">
        <v>0</v>
      </c>
      <c r="G30" s="429">
        <v>0</v>
      </c>
      <c r="H30" s="429">
        <v>0</v>
      </c>
      <c r="I30" s="429">
        <v>0</v>
      </c>
      <c r="J30" s="429">
        <v>0</v>
      </c>
      <c r="K30" s="428">
        <v>0</v>
      </c>
      <c r="L30" s="428">
        <v>50</v>
      </c>
      <c r="M30" s="428">
        <v>50</v>
      </c>
      <c r="N30" s="428">
        <v>0</v>
      </c>
      <c r="O30" s="428">
        <v>0</v>
      </c>
      <c r="P30" s="428">
        <v>0</v>
      </c>
      <c r="Q30" s="430">
        <f>SUM(B30,E30,K30,H30,N30,)</f>
        <v>2000</v>
      </c>
      <c r="R30" s="429">
        <f>SUM(C30,F30,I30,L30,O30,)</f>
        <v>2050</v>
      </c>
      <c r="S30" s="429">
        <f>SUM(,D30,G30,J30,M30,P30,)</f>
        <v>2050</v>
      </c>
      <c r="T30" s="437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2"/>
      <c r="AJ30" s="412"/>
      <c r="AK30" s="412"/>
      <c r="AL30" s="412"/>
      <c r="AM30" s="412"/>
      <c r="AN30" s="412"/>
      <c r="AO30" s="412"/>
      <c r="AP30" s="412"/>
      <c r="AQ30" s="412"/>
    </row>
    <row r="31" spans="1:43" ht="18.75" customHeight="1">
      <c r="A31" s="431">
        <v>533</v>
      </c>
      <c r="B31" s="433">
        <f aca="true" t="shared" si="6" ref="B31:S31">SUM(B29,B30)</f>
        <v>3728.5</v>
      </c>
      <c r="C31" s="433">
        <f t="shared" si="6"/>
        <v>3778.5</v>
      </c>
      <c r="D31" s="432">
        <f t="shared" si="6"/>
        <v>3778.5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0</v>
      </c>
      <c r="K31" s="433">
        <f t="shared" si="6"/>
        <v>0</v>
      </c>
      <c r="L31" s="433">
        <f t="shared" si="6"/>
        <v>50</v>
      </c>
      <c r="M31" s="433">
        <f t="shared" si="6"/>
        <v>50</v>
      </c>
      <c r="N31" s="433">
        <f t="shared" si="6"/>
        <v>0</v>
      </c>
      <c r="O31" s="433">
        <f t="shared" si="6"/>
        <v>0</v>
      </c>
      <c r="P31" s="433">
        <f t="shared" si="6"/>
        <v>0</v>
      </c>
      <c r="Q31" s="434">
        <f t="shared" si="6"/>
        <v>3728.5</v>
      </c>
      <c r="R31" s="432">
        <f t="shared" si="6"/>
        <v>3828.5</v>
      </c>
      <c r="S31" s="432">
        <f t="shared" si="6"/>
        <v>3828.5</v>
      </c>
      <c r="T31" s="437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</row>
    <row r="32" spans="1:43" ht="18.75" customHeight="1">
      <c r="A32" s="435" t="s">
        <v>294</v>
      </c>
      <c r="B32" s="428">
        <v>0</v>
      </c>
      <c r="C32" s="428">
        <v>0</v>
      </c>
      <c r="D32" s="428">
        <v>0</v>
      </c>
      <c r="E32" s="428">
        <v>0</v>
      </c>
      <c r="F32" s="428">
        <v>0</v>
      </c>
      <c r="G32" s="428">
        <v>0</v>
      </c>
      <c r="H32" s="428">
        <v>0</v>
      </c>
      <c r="I32" s="429">
        <v>0</v>
      </c>
      <c r="J32" s="429">
        <v>0</v>
      </c>
      <c r="K32" s="428">
        <v>0</v>
      </c>
      <c r="L32" s="428">
        <v>10</v>
      </c>
      <c r="M32" s="428">
        <v>10</v>
      </c>
      <c r="N32" s="428">
        <v>0</v>
      </c>
      <c r="O32" s="428">
        <v>0</v>
      </c>
      <c r="P32" s="428">
        <v>0</v>
      </c>
      <c r="Q32" s="430">
        <f>SUM(B32,E32,H32,N32,)</f>
        <v>0</v>
      </c>
      <c r="R32" s="429">
        <f>SUM(C32,F32,I32,L32,O32,)</f>
        <v>10</v>
      </c>
      <c r="S32" s="429">
        <f>SUM(,D32,G32,J32,M32,P32,)</f>
        <v>10</v>
      </c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</row>
    <row r="33" spans="1:43" ht="18.75" customHeight="1">
      <c r="A33" s="431">
        <v>549</v>
      </c>
      <c r="B33" s="433">
        <f aca="true" t="shared" si="7" ref="B33:S33">SUM(B32)</f>
        <v>0</v>
      </c>
      <c r="C33" s="433">
        <f t="shared" si="7"/>
        <v>0</v>
      </c>
      <c r="D33" s="433">
        <f t="shared" si="7"/>
        <v>0</v>
      </c>
      <c r="E33" s="433">
        <f t="shared" si="7"/>
        <v>0</v>
      </c>
      <c r="F33" s="433">
        <f t="shared" si="7"/>
        <v>0</v>
      </c>
      <c r="G33" s="433">
        <f t="shared" si="7"/>
        <v>0</v>
      </c>
      <c r="H33" s="433">
        <f t="shared" si="7"/>
        <v>0</v>
      </c>
      <c r="I33" s="433">
        <f t="shared" si="7"/>
        <v>0</v>
      </c>
      <c r="J33" s="433">
        <f t="shared" si="7"/>
        <v>0</v>
      </c>
      <c r="K33" s="433">
        <f>SUM(K32)</f>
        <v>0</v>
      </c>
      <c r="L33" s="433">
        <f>SUM(L32)</f>
        <v>10</v>
      </c>
      <c r="M33" s="433">
        <f>SUM(M32)</f>
        <v>10</v>
      </c>
      <c r="N33" s="433">
        <f t="shared" si="7"/>
        <v>0</v>
      </c>
      <c r="O33" s="433">
        <f>SUM(O31,O32)</f>
        <v>0</v>
      </c>
      <c r="P33" s="433">
        <f t="shared" si="7"/>
        <v>0</v>
      </c>
      <c r="Q33" s="436">
        <f t="shared" si="7"/>
        <v>0</v>
      </c>
      <c r="R33" s="433">
        <f t="shared" si="7"/>
        <v>10</v>
      </c>
      <c r="S33" s="433">
        <f t="shared" si="7"/>
        <v>10</v>
      </c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2"/>
      <c r="AN33" s="412"/>
      <c r="AO33" s="412"/>
      <c r="AP33" s="412"/>
      <c r="AQ33" s="412"/>
    </row>
    <row r="34" spans="1:43" ht="18.75" customHeight="1">
      <c r="A34" s="435" t="s">
        <v>224</v>
      </c>
      <c r="B34" s="428">
        <v>0</v>
      </c>
      <c r="C34" s="428">
        <v>0</v>
      </c>
      <c r="D34" s="428">
        <v>0</v>
      </c>
      <c r="E34" s="428">
        <v>0</v>
      </c>
      <c r="F34" s="428">
        <v>0</v>
      </c>
      <c r="G34" s="428">
        <v>0</v>
      </c>
      <c r="H34" s="428">
        <v>0</v>
      </c>
      <c r="I34" s="428">
        <v>0</v>
      </c>
      <c r="J34" s="428">
        <v>0</v>
      </c>
      <c r="K34" s="428">
        <v>0</v>
      </c>
      <c r="L34" s="428">
        <v>0</v>
      </c>
      <c r="M34" s="428">
        <v>0</v>
      </c>
      <c r="N34" s="428">
        <v>0</v>
      </c>
      <c r="O34" s="428">
        <v>0</v>
      </c>
      <c r="P34" s="428">
        <v>0</v>
      </c>
      <c r="Q34" s="430">
        <f>SUM(B34,E34,H34,N34,)</f>
        <v>0</v>
      </c>
      <c r="R34" s="429">
        <f>SUM(C34,F34,I34,L34,O34,)</f>
        <v>0</v>
      </c>
      <c r="S34" s="429">
        <f>SUM(,D34,G34,J34,M34,P34,)</f>
        <v>0</v>
      </c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</row>
    <row r="35" spans="1:43" ht="18.75" customHeight="1">
      <c r="A35" s="431">
        <v>590</v>
      </c>
      <c r="B35" s="433">
        <f aca="true" t="shared" si="8" ref="B35:S35">SUM(B34)</f>
        <v>0</v>
      </c>
      <c r="C35" s="433">
        <f t="shared" si="8"/>
        <v>0</v>
      </c>
      <c r="D35" s="433">
        <f t="shared" si="8"/>
        <v>0</v>
      </c>
      <c r="E35" s="433">
        <f t="shared" si="8"/>
        <v>0</v>
      </c>
      <c r="F35" s="433">
        <f t="shared" si="8"/>
        <v>0</v>
      </c>
      <c r="G35" s="433">
        <f t="shared" si="8"/>
        <v>0</v>
      </c>
      <c r="H35" s="433">
        <f t="shared" si="8"/>
        <v>0</v>
      </c>
      <c r="I35" s="433">
        <f t="shared" si="8"/>
        <v>0</v>
      </c>
      <c r="J35" s="433">
        <f t="shared" si="8"/>
        <v>0</v>
      </c>
      <c r="K35" s="433">
        <f>SUM(K34)</f>
        <v>0</v>
      </c>
      <c r="L35" s="433">
        <f>SUM(L34)</f>
        <v>0</v>
      </c>
      <c r="M35" s="433">
        <f>SUM(M34)</f>
        <v>0</v>
      </c>
      <c r="N35" s="433">
        <f t="shared" si="8"/>
        <v>0</v>
      </c>
      <c r="O35" s="433">
        <f t="shared" si="8"/>
        <v>0</v>
      </c>
      <c r="P35" s="433">
        <f t="shared" si="8"/>
        <v>0</v>
      </c>
      <c r="Q35" s="436">
        <f t="shared" si="8"/>
        <v>0</v>
      </c>
      <c r="R35" s="433">
        <f t="shared" si="8"/>
        <v>0</v>
      </c>
      <c r="S35" s="433">
        <f t="shared" si="8"/>
        <v>0</v>
      </c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2"/>
      <c r="AK35" s="412"/>
      <c r="AL35" s="412"/>
      <c r="AM35" s="412"/>
      <c r="AN35" s="412"/>
      <c r="AO35" s="412"/>
      <c r="AP35" s="412"/>
      <c r="AQ35" s="412"/>
    </row>
    <row r="36" spans="1:43" ht="18.75" customHeight="1">
      <c r="A36" s="435" t="s">
        <v>225</v>
      </c>
      <c r="B36" s="429">
        <v>0</v>
      </c>
      <c r="C36" s="429">
        <v>0</v>
      </c>
      <c r="D36" s="429">
        <v>0</v>
      </c>
      <c r="E36" s="429">
        <v>0</v>
      </c>
      <c r="F36" s="429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8">
        <v>0</v>
      </c>
      <c r="M36" s="429">
        <v>0</v>
      </c>
      <c r="N36" s="429">
        <v>0</v>
      </c>
      <c r="O36" s="428">
        <v>0</v>
      </c>
      <c r="P36" s="429">
        <v>0</v>
      </c>
      <c r="Q36" s="430">
        <f>SUM(B36,E36,H36,N36,)</f>
        <v>0</v>
      </c>
      <c r="R36" s="429">
        <f>SUM(C36,F36,I36,L36,O36,)</f>
        <v>0</v>
      </c>
      <c r="S36" s="429">
        <f>SUM(,D36,G36,J36,M36,P36,)</f>
        <v>0</v>
      </c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412"/>
      <c r="AO36" s="412"/>
      <c r="AP36" s="412"/>
      <c r="AQ36" s="412"/>
    </row>
    <row r="37" spans="1:43" ht="18.75" customHeight="1" thickBot="1">
      <c r="A37" s="438">
        <v>632</v>
      </c>
      <c r="B37" s="439">
        <f>SUM(B36)</f>
        <v>0</v>
      </c>
      <c r="C37" s="439">
        <f>SUM(C36)</f>
        <v>0</v>
      </c>
      <c r="D37" s="439">
        <f>SUM(D36)</f>
        <v>0</v>
      </c>
      <c r="E37" s="439">
        <f aca="true" t="shared" si="9" ref="E37:P37">SUM(E36)</f>
        <v>0</v>
      </c>
      <c r="F37" s="439">
        <f t="shared" si="9"/>
        <v>0</v>
      </c>
      <c r="G37" s="439">
        <f t="shared" si="9"/>
        <v>0</v>
      </c>
      <c r="H37" s="439">
        <f t="shared" si="9"/>
        <v>0</v>
      </c>
      <c r="I37" s="439">
        <f t="shared" si="9"/>
        <v>0</v>
      </c>
      <c r="J37" s="439">
        <f t="shared" si="9"/>
        <v>0</v>
      </c>
      <c r="K37" s="439">
        <f>SUM(K36)</f>
        <v>0</v>
      </c>
      <c r="L37" s="440">
        <f>SUM(L36)</f>
        <v>0</v>
      </c>
      <c r="M37" s="439">
        <f>SUM(M36)</f>
        <v>0</v>
      </c>
      <c r="N37" s="439">
        <f t="shared" si="9"/>
        <v>0</v>
      </c>
      <c r="O37" s="440">
        <f t="shared" si="9"/>
        <v>0</v>
      </c>
      <c r="P37" s="439">
        <f t="shared" si="9"/>
        <v>0</v>
      </c>
      <c r="Q37" s="441">
        <f>SUM(Q36)</f>
        <v>0</v>
      </c>
      <c r="R37" s="442">
        <f>SUM(R36)</f>
        <v>0</v>
      </c>
      <c r="S37" s="442">
        <f>SUM(S36)</f>
        <v>0</v>
      </c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12"/>
      <c r="AL37" s="412"/>
      <c r="AM37" s="412"/>
      <c r="AN37" s="412"/>
      <c r="AO37" s="412"/>
      <c r="AP37" s="412"/>
      <c r="AQ37" s="412"/>
    </row>
    <row r="38" spans="1:43" ht="30" customHeight="1">
      <c r="A38" s="443" t="s">
        <v>21</v>
      </c>
      <c r="B38" s="444">
        <f>SUM(B6,B11,B16,B23,B28,B31,B33,B35,B37)</f>
        <v>7838.5</v>
      </c>
      <c r="C38" s="444">
        <f>SUM(C6,C11,C16,C19,C23,C28,C31,C33,C35,C37)</f>
        <v>7906</v>
      </c>
      <c r="D38" s="444">
        <f>SUM(D6,D11,D16,D19,D23,D28,D31,D33,D35,D37)</f>
        <v>7257.1</v>
      </c>
      <c r="E38" s="444">
        <f>SUM(E6,E11,E16,E23,E28,E31,E33,E35,E37)</f>
        <v>550</v>
      </c>
      <c r="F38" s="444">
        <f>SUM(F6,F11,F16,F19,F23,F28,F31,F33,F35,F37)</f>
        <v>675.5</v>
      </c>
      <c r="G38" s="444">
        <f>SUM(G6,G11,G16,G19,G23,G28,G31,G33,G35,G37)</f>
        <v>370.59999999999997</v>
      </c>
      <c r="H38" s="444">
        <f aca="true" t="shared" si="10" ref="H38:P38">SUM(H6,H11,H16,H23,H28,H31,H33,H35,H37)</f>
        <v>300</v>
      </c>
      <c r="I38" s="444">
        <f t="shared" si="10"/>
        <v>300</v>
      </c>
      <c r="J38" s="444">
        <f t="shared" si="10"/>
        <v>220</v>
      </c>
      <c r="K38" s="444">
        <f>SUM(K6,K11,K16,K23,K28,K31,K33,K35,K37)</f>
        <v>1800</v>
      </c>
      <c r="L38" s="444">
        <f>SUM(L6,L11,L16,L23,L28,L31,L33,L35,L37)</f>
        <v>1469</v>
      </c>
      <c r="M38" s="444">
        <f>SUM(M6,M11,M16,M23,M28,M31,M33,M35,M37)</f>
        <v>1272.1</v>
      </c>
      <c r="N38" s="444">
        <f t="shared" si="10"/>
        <v>0</v>
      </c>
      <c r="O38" s="444">
        <f t="shared" si="10"/>
        <v>357.9</v>
      </c>
      <c r="P38" s="444">
        <f t="shared" si="10"/>
        <v>357.8</v>
      </c>
      <c r="Q38" s="445">
        <f>SUM(Q6,Q11,Q16,Q19,Q23,Q28,Q31,Q33,Q35,Q37)</f>
        <v>10488.5</v>
      </c>
      <c r="R38" s="446">
        <f>SUM(R6,R11,R16,R19,R23,R28,R31,R33,R35,R37)</f>
        <v>10708.4</v>
      </c>
      <c r="S38" s="446">
        <f>SUM(S6,S11,S16,S19,S23,S28,S31,S33,S35,S37)</f>
        <v>9477.6</v>
      </c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2"/>
      <c r="AO38" s="412"/>
      <c r="AP38" s="412"/>
      <c r="AQ38" s="412"/>
    </row>
    <row r="39" spans="1:43" ht="15" customHeight="1">
      <c r="A39" s="900"/>
      <c r="B39" s="901"/>
      <c r="C39" s="901"/>
      <c r="D39" s="901"/>
      <c r="E39" s="901"/>
      <c r="F39" s="901"/>
      <c r="G39" s="901"/>
      <c r="H39" s="901"/>
      <c r="I39" s="901"/>
      <c r="J39" s="901"/>
      <c r="K39" s="901"/>
      <c r="L39" s="901"/>
      <c r="M39" s="901"/>
      <c r="N39" s="901"/>
      <c r="O39" s="901"/>
      <c r="P39" s="901"/>
      <c r="Q39" s="448"/>
      <c r="R39" s="448"/>
      <c r="S39" s="448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412"/>
      <c r="AH39" s="412"/>
      <c r="AI39" s="412"/>
      <c r="AJ39" s="412"/>
      <c r="AK39" s="412"/>
      <c r="AL39" s="412"/>
      <c r="AM39" s="412"/>
      <c r="AN39" s="412"/>
      <c r="AO39" s="412"/>
      <c r="AP39" s="412"/>
      <c r="AQ39" s="412"/>
    </row>
    <row r="40" spans="1:43" ht="36.75" customHeight="1">
      <c r="A40" s="449"/>
      <c r="B40" s="735"/>
      <c r="C40" s="735"/>
      <c r="D40" s="735"/>
      <c r="E40" s="735"/>
      <c r="F40" s="735"/>
      <c r="G40" s="735"/>
      <c r="H40" s="735"/>
      <c r="I40" s="735"/>
      <c r="J40" s="735"/>
      <c r="K40" s="37"/>
      <c r="L40" s="37"/>
      <c r="M40" s="37"/>
      <c r="N40" s="450"/>
      <c r="O40" s="450"/>
      <c r="P40" s="450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412"/>
      <c r="AH40" s="412"/>
      <c r="AI40" s="412"/>
      <c r="AJ40" s="412"/>
      <c r="AK40" s="412"/>
      <c r="AL40" s="412"/>
      <c r="AM40" s="412"/>
      <c r="AN40" s="412"/>
      <c r="AO40" s="412"/>
      <c r="AP40" s="412"/>
      <c r="AQ40" s="412"/>
    </row>
    <row r="41" spans="1:43" ht="15.75">
      <c r="A41" s="713"/>
      <c r="B41" s="904"/>
      <c r="C41" s="735"/>
      <c r="D41" s="735"/>
      <c r="E41" s="904"/>
      <c r="F41" s="735"/>
      <c r="G41" s="735"/>
      <c r="H41" s="904"/>
      <c r="I41" s="735"/>
      <c r="J41" s="735"/>
      <c r="K41" s="37"/>
      <c r="L41" s="37"/>
      <c r="M41" s="37"/>
      <c r="N41" s="451"/>
      <c r="O41" s="451"/>
      <c r="P41" s="451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12"/>
      <c r="AK41" s="412"/>
      <c r="AL41" s="412"/>
      <c r="AM41" s="412"/>
      <c r="AN41" s="412"/>
      <c r="AO41" s="412"/>
      <c r="AP41" s="412"/>
      <c r="AQ41" s="412"/>
    </row>
    <row r="42" spans="1:43" ht="15.75">
      <c r="A42" s="903"/>
      <c r="B42" s="713"/>
      <c r="C42" s="735"/>
      <c r="D42" s="735"/>
      <c r="E42" s="713"/>
      <c r="F42" s="735"/>
      <c r="G42" s="735"/>
      <c r="H42" s="713"/>
      <c r="I42" s="735"/>
      <c r="J42" s="735"/>
      <c r="K42" s="37"/>
      <c r="L42" s="37"/>
      <c r="M42" s="37"/>
      <c r="N42" s="448"/>
      <c r="O42" s="448"/>
      <c r="P42" s="448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2"/>
      <c r="AL42" s="412"/>
      <c r="AM42" s="412"/>
      <c r="AN42" s="412"/>
      <c r="AO42" s="412"/>
      <c r="AP42" s="412"/>
      <c r="AQ42" s="412"/>
    </row>
    <row r="43" spans="1:43" ht="15.75">
      <c r="A43" s="903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2"/>
      <c r="AL43" s="412"/>
      <c r="AM43" s="412"/>
      <c r="AN43" s="412"/>
      <c r="AO43" s="412"/>
      <c r="AP43" s="412"/>
      <c r="AQ43" s="412"/>
    </row>
    <row r="44" spans="1:43" ht="15.75">
      <c r="A44" s="41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11"/>
      <c r="O44" s="411"/>
      <c r="P44" s="411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412"/>
      <c r="AL44" s="412"/>
      <c r="AM44" s="412"/>
      <c r="AN44" s="412"/>
      <c r="AO44" s="412"/>
      <c r="AP44" s="412"/>
      <c r="AQ44" s="412"/>
    </row>
    <row r="45" spans="1:43" ht="15.75">
      <c r="A45" s="412"/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11"/>
      <c r="O45" s="411"/>
      <c r="P45" s="411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412"/>
      <c r="AL45" s="412"/>
      <c r="AM45" s="412"/>
      <c r="AN45" s="412"/>
      <c r="AO45" s="412"/>
      <c r="AP45" s="412"/>
      <c r="AQ45" s="412"/>
    </row>
    <row r="46" spans="1:43" ht="15.75">
      <c r="A46" s="412"/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11"/>
      <c r="O46" s="411"/>
      <c r="P46" s="411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2"/>
      <c r="AM46" s="412"/>
      <c r="AN46" s="412"/>
      <c r="AO46" s="412"/>
      <c r="AP46" s="412"/>
      <c r="AQ46" s="412"/>
    </row>
    <row r="47" spans="1:43" ht="15.75">
      <c r="A47" s="453"/>
      <c r="B47" s="452"/>
      <c r="C47" s="452"/>
      <c r="D47" s="452"/>
      <c r="E47" s="451"/>
      <c r="F47" s="451"/>
      <c r="G47" s="451"/>
      <c r="H47" s="451"/>
      <c r="I47" s="451"/>
      <c r="J47" s="451"/>
      <c r="K47" s="451"/>
      <c r="L47" s="451"/>
      <c r="M47" s="451"/>
      <c r="N47" s="415"/>
      <c r="O47" s="415"/>
      <c r="P47" s="415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412"/>
    </row>
    <row r="48" spans="1:43" ht="15.75">
      <c r="A48" s="453"/>
      <c r="B48" s="452"/>
      <c r="C48" s="452"/>
      <c r="D48" s="452"/>
      <c r="E48" s="451"/>
      <c r="F48" s="451"/>
      <c r="G48" s="451"/>
      <c r="H48" s="451"/>
      <c r="I48" s="451"/>
      <c r="J48" s="451"/>
      <c r="K48" s="451"/>
      <c r="L48" s="451"/>
      <c r="M48" s="451"/>
      <c r="N48" s="415"/>
      <c r="O48" s="415"/>
      <c r="P48" s="415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412"/>
      <c r="AI48" s="412"/>
      <c r="AJ48" s="412"/>
      <c r="AK48" s="412"/>
      <c r="AL48" s="412"/>
      <c r="AM48" s="412"/>
      <c r="AN48" s="412"/>
      <c r="AO48" s="412"/>
      <c r="AP48" s="412"/>
      <c r="AQ48" s="412"/>
    </row>
    <row r="49" spans="1:43" ht="15.75">
      <c r="A49" s="412"/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11"/>
      <c r="O49" s="454"/>
      <c r="P49" s="454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  <c r="AF49" s="412"/>
      <c r="AG49" s="412"/>
      <c r="AH49" s="412"/>
      <c r="AI49" s="412"/>
      <c r="AJ49" s="412"/>
      <c r="AK49" s="412"/>
      <c r="AL49" s="412"/>
      <c r="AM49" s="412"/>
      <c r="AN49" s="412"/>
      <c r="AO49" s="412"/>
      <c r="AP49" s="412"/>
      <c r="AQ49" s="412"/>
    </row>
    <row r="50" spans="1:43" ht="15.75">
      <c r="A50" s="412"/>
      <c r="B50" s="452"/>
      <c r="C50" s="452"/>
      <c r="D50" s="452"/>
      <c r="E50" s="452"/>
      <c r="F50" s="452"/>
      <c r="G50" s="452"/>
      <c r="H50" s="411"/>
      <c r="I50" s="411"/>
      <c r="J50" s="411"/>
      <c r="K50" s="411"/>
      <c r="L50" s="411"/>
      <c r="M50" s="411"/>
      <c r="N50" s="411"/>
      <c r="O50" s="411"/>
      <c r="P50" s="411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</row>
    <row r="51" spans="1:43" ht="15.75">
      <c r="A51" s="453"/>
      <c r="B51" s="452"/>
      <c r="C51" s="452"/>
      <c r="D51" s="452"/>
      <c r="E51" s="451"/>
      <c r="F51" s="451"/>
      <c r="G51" s="451"/>
      <c r="H51" s="415"/>
      <c r="I51" s="415"/>
      <c r="J51" s="415"/>
      <c r="K51" s="415"/>
      <c r="L51" s="415"/>
      <c r="M51" s="415"/>
      <c r="N51" s="415"/>
      <c r="O51" s="415"/>
      <c r="P51" s="415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</row>
    <row r="52" spans="1:43" ht="15.75">
      <c r="A52" s="412"/>
      <c r="B52" s="452"/>
      <c r="C52" s="452"/>
      <c r="D52" s="452"/>
      <c r="E52" s="452"/>
      <c r="F52" s="452"/>
      <c r="G52" s="452"/>
      <c r="H52" s="411"/>
      <c r="I52" s="411"/>
      <c r="J52" s="411"/>
      <c r="K52" s="411"/>
      <c r="L52" s="411"/>
      <c r="M52" s="411"/>
      <c r="N52" s="411"/>
      <c r="O52" s="411"/>
      <c r="P52" s="411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</row>
    <row r="53" spans="1:43" ht="15.75">
      <c r="A53" s="412"/>
      <c r="B53" s="452"/>
      <c r="C53" s="452"/>
      <c r="D53" s="452"/>
      <c r="E53" s="452"/>
      <c r="F53" s="452"/>
      <c r="G53" s="452"/>
      <c r="H53" s="411"/>
      <c r="I53" s="411"/>
      <c r="J53" s="411"/>
      <c r="K53" s="411"/>
      <c r="L53" s="411"/>
      <c r="M53" s="411"/>
      <c r="N53" s="411"/>
      <c r="O53" s="411"/>
      <c r="P53" s="411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2"/>
      <c r="AL53" s="412"/>
      <c r="AM53" s="412"/>
      <c r="AN53" s="412"/>
      <c r="AO53" s="412"/>
      <c r="AP53" s="412"/>
      <c r="AQ53" s="412"/>
    </row>
    <row r="54" spans="1:43" ht="15.75">
      <c r="A54" s="412"/>
      <c r="B54" s="455"/>
      <c r="C54" s="456"/>
      <c r="D54" s="455"/>
      <c r="E54" s="457"/>
      <c r="F54" s="457"/>
      <c r="G54" s="457"/>
      <c r="H54" s="411"/>
      <c r="I54" s="411"/>
      <c r="J54" s="411"/>
      <c r="K54" s="411"/>
      <c r="L54" s="411"/>
      <c r="M54" s="411"/>
      <c r="N54" s="411"/>
      <c r="O54" s="411"/>
      <c r="P54" s="411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412"/>
      <c r="AD54" s="412"/>
      <c r="AE54" s="412"/>
      <c r="AF54" s="412"/>
      <c r="AG54" s="412"/>
      <c r="AH54" s="412"/>
      <c r="AI54" s="412"/>
      <c r="AJ54" s="412"/>
      <c r="AK54" s="412"/>
      <c r="AL54" s="412"/>
      <c r="AM54" s="412"/>
      <c r="AN54" s="412"/>
      <c r="AO54" s="412"/>
      <c r="AP54" s="412"/>
      <c r="AQ54" s="412"/>
    </row>
    <row r="55" spans="1:43" ht="15.75">
      <c r="A55" s="453"/>
      <c r="B55" s="452"/>
      <c r="C55" s="458"/>
      <c r="D55" s="452"/>
      <c r="E55" s="451"/>
      <c r="F55" s="450"/>
      <c r="G55" s="451"/>
      <c r="H55" s="415"/>
      <c r="I55" s="415"/>
      <c r="J55" s="415"/>
      <c r="K55" s="415"/>
      <c r="L55" s="415"/>
      <c r="M55" s="415"/>
      <c r="N55" s="415"/>
      <c r="O55" s="415"/>
      <c r="P55" s="415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  <c r="AI55" s="412"/>
      <c r="AJ55" s="412"/>
      <c r="AK55" s="412"/>
      <c r="AL55" s="412"/>
      <c r="AM55" s="412"/>
      <c r="AN55" s="412"/>
      <c r="AO55" s="412"/>
      <c r="AP55" s="412"/>
      <c r="AQ55" s="412"/>
    </row>
    <row r="56" spans="1:43" ht="15.75">
      <c r="A56" s="459"/>
      <c r="B56" s="452"/>
      <c r="C56" s="458"/>
      <c r="D56" s="452"/>
      <c r="E56" s="452"/>
      <c r="F56" s="457"/>
      <c r="G56" s="452"/>
      <c r="H56" s="415"/>
      <c r="I56" s="415"/>
      <c r="J56" s="415"/>
      <c r="K56" s="415"/>
      <c r="L56" s="415"/>
      <c r="M56" s="415"/>
      <c r="N56" s="411"/>
      <c r="O56" s="411"/>
      <c r="P56" s="411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2"/>
      <c r="AK56" s="412"/>
      <c r="AL56" s="412"/>
      <c r="AM56" s="412"/>
      <c r="AN56" s="412"/>
      <c r="AO56" s="412"/>
      <c r="AP56" s="412"/>
      <c r="AQ56" s="412"/>
    </row>
    <row r="57" spans="1:43" ht="15.75">
      <c r="A57" s="453"/>
      <c r="B57" s="452"/>
      <c r="C57" s="458"/>
      <c r="D57" s="452"/>
      <c r="E57" s="451"/>
      <c r="F57" s="450"/>
      <c r="G57" s="451"/>
      <c r="H57" s="415"/>
      <c r="I57" s="415"/>
      <c r="J57" s="415"/>
      <c r="K57" s="415"/>
      <c r="L57" s="415"/>
      <c r="M57" s="415"/>
      <c r="N57" s="415"/>
      <c r="O57" s="415"/>
      <c r="P57" s="415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412"/>
      <c r="AI57" s="412"/>
      <c r="AJ57" s="412"/>
      <c r="AK57" s="412"/>
      <c r="AL57" s="412"/>
      <c r="AM57" s="412"/>
      <c r="AN57" s="412"/>
      <c r="AO57" s="412"/>
      <c r="AP57" s="412"/>
      <c r="AQ57" s="412"/>
    </row>
    <row r="58" spans="1:43" ht="15.75">
      <c r="A58" s="459"/>
      <c r="B58" s="452"/>
      <c r="C58" s="458"/>
      <c r="D58" s="452"/>
      <c r="E58" s="451"/>
      <c r="F58" s="450"/>
      <c r="G58" s="451"/>
      <c r="H58" s="415"/>
      <c r="I58" s="415"/>
      <c r="J58" s="415"/>
      <c r="K58" s="415"/>
      <c r="L58" s="415"/>
      <c r="M58" s="415"/>
      <c r="N58" s="411"/>
      <c r="O58" s="411"/>
      <c r="P58" s="411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12"/>
      <c r="AL58" s="412"/>
      <c r="AM58" s="412"/>
      <c r="AN58" s="412"/>
      <c r="AO58" s="412"/>
      <c r="AP58" s="412"/>
      <c r="AQ58" s="412"/>
    </row>
    <row r="59" spans="1:43" ht="15.75">
      <c r="A59" s="453"/>
      <c r="B59" s="460"/>
      <c r="C59" s="456"/>
      <c r="D59" s="460"/>
      <c r="E59" s="460"/>
      <c r="F59" s="456"/>
      <c r="G59" s="460"/>
      <c r="H59" s="411"/>
      <c r="I59" s="411"/>
      <c r="J59" s="411"/>
      <c r="K59" s="411"/>
      <c r="L59" s="411"/>
      <c r="M59" s="411"/>
      <c r="N59" s="415"/>
      <c r="O59" s="415"/>
      <c r="P59" s="415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12"/>
      <c r="AK59" s="412"/>
      <c r="AL59" s="412"/>
      <c r="AM59" s="412"/>
      <c r="AN59" s="412"/>
      <c r="AO59" s="412"/>
      <c r="AP59" s="412"/>
      <c r="AQ59" s="412"/>
    </row>
    <row r="60" spans="1:43" ht="15.75">
      <c r="A60" s="453"/>
      <c r="B60" s="460"/>
      <c r="C60" s="456"/>
      <c r="D60" s="460"/>
      <c r="E60" s="460"/>
      <c r="F60" s="456"/>
      <c r="G60" s="460"/>
      <c r="H60" s="411"/>
      <c r="I60" s="411"/>
      <c r="J60" s="411"/>
      <c r="K60" s="411"/>
      <c r="L60" s="411"/>
      <c r="M60" s="411"/>
      <c r="N60" s="411"/>
      <c r="O60" s="411"/>
      <c r="P60" s="411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412"/>
      <c r="AE60" s="412"/>
      <c r="AF60" s="412"/>
      <c r="AG60" s="412"/>
      <c r="AH60" s="412"/>
      <c r="AI60" s="412"/>
      <c r="AJ60" s="412"/>
      <c r="AK60" s="412"/>
      <c r="AL60" s="412"/>
      <c r="AM60" s="412"/>
      <c r="AN60" s="412"/>
      <c r="AO60" s="412"/>
      <c r="AP60" s="412"/>
      <c r="AQ60" s="412"/>
    </row>
    <row r="61" spans="1:43" ht="15.75">
      <c r="A61" s="459"/>
      <c r="B61" s="460"/>
      <c r="C61" s="456"/>
      <c r="D61" s="460"/>
      <c r="E61" s="460"/>
      <c r="F61" s="456"/>
      <c r="G61" s="460"/>
      <c r="H61" s="411"/>
      <c r="I61" s="411"/>
      <c r="J61" s="411"/>
      <c r="K61" s="411"/>
      <c r="L61" s="411"/>
      <c r="M61" s="411"/>
      <c r="N61" s="411"/>
      <c r="O61" s="411"/>
      <c r="P61" s="411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412"/>
      <c r="AD61" s="412"/>
      <c r="AE61" s="412"/>
      <c r="AF61" s="412"/>
      <c r="AG61" s="412"/>
      <c r="AH61" s="412"/>
      <c r="AI61" s="412"/>
      <c r="AJ61" s="412"/>
      <c r="AK61" s="412"/>
      <c r="AL61" s="412"/>
      <c r="AM61" s="412"/>
      <c r="AN61" s="412"/>
      <c r="AO61" s="412"/>
      <c r="AP61" s="412"/>
      <c r="AQ61" s="412"/>
    </row>
    <row r="62" spans="1:43" ht="15.75">
      <c r="A62" s="459"/>
      <c r="B62" s="460"/>
      <c r="C62" s="456"/>
      <c r="D62" s="460"/>
      <c r="E62" s="460"/>
      <c r="F62" s="456"/>
      <c r="G62" s="460"/>
      <c r="H62" s="411"/>
      <c r="I62" s="411"/>
      <c r="J62" s="411"/>
      <c r="K62" s="411"/>
      <c r="L62" s="411"/>
      <c r="M62" s="411"/>
      <c r="N62" s="411"/>
      <c r="O62" s="411"/>
      <c r="P62" s="411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412"/>
      <c r="AI62" s="412"/>
      <c r="AJ62" s="412"/>
      <c r="AK62" s="412"/>
      <c r="AL62" s="412"/>
      <c r="AM62" s="412"/>
      <c r="AN62" s="412"/>
      <c r="AO62" s="412"/>
      <c r="AP62" s="412"/>
      <c r="AQ62" s="412"/>
    </row>
    <row r="63" spans="1:43" ht="15.75">
      <c r="A63" s="459"/>
      <c r="B63" s="460"/>
      <c r="C63" s="456"/>
      <c r="D63" s="460"/>
      <c r="E63" s="457"/>
      <c r="F63" s="457"/>
      <c r="G63" s="457"/>
      <c r="H63" s="411"/>
      <c r="I63" s="411"/>
      <c r="J63" s="411"/>
      <c r="K63" s="411"/>
      <c r="L63" s="411"/>
      <c r="M63" s="411"/>
      <c r="N63" s="411"/>
      <c r="O63" s="411"/>
      <c r="P63" s="411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  <c r="AG63" s="412"/>
      <c r="AH63" s="412"/>
      <c r="AI63" s="412"/>
      <c r="AJ63" s="412"/>
      <c r="AK63" s="412"/>
      <c r="AL63" s="412"/>
      <c r="AM63" s="412"/>
      <c r="AN63" s="412"/>
      <c r="AO63" s="412"/>
      <c r="AP63" s="412"/>
      <c r="AQ63" s="412"/>
    </row>
    <row r="64" spans="1:43" ht="15.75">
      <c r="A64" s="412"/>
      <c r="B64" s="457"/>
      <c r="C64" s="457"/>
      <c r="D64" s="457"/>
      <c r="E64" s="456"/>
      <c r="F64" s="456"/>
      <c r="G64" s="456"/>
      <c r="H64" s="411"/>
      <c r="I64" s="411"/>
      <c r="J64" s="411"/>
      <c r="K64" s="411"/>
      <c r="L64" s="411"/>
      <c r="M64" s="411"/>
      <c r="N64" s="411"/>
      <c r="O64" s="411"/>
      <c r="P64" s="411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412"/>
      <c r="AI64" s="412"/>
      <c r="AJ64" s="412"/>
      <c r="AK64" s="412"/>
      <c r="AL64" s="412"/>
      <c r="AM64" s="412"/>
      <c r="AN64" s="412"/>
      <c r="AO64" s="412"/>
      <c r="AP64" s="412"/>
      <c r="AQ64" s="412"/>
    </row>
    <row r="65" spans="1:30" ht="15.75">
      <c r="A65" s="453"/>
      <c r="B65" s="450"/>
      <c r="C65" s="450"/>
      <c r="D65" s="450"/>
      <c r="E65" s="450"/>
      <c r="F65" s="450"/>
      <c r="G65" s="450"/>
      <c r="H65" s="415"/>
      <c r="I65" s="415"/>
      <c r="J65" s="415"/>
      <c r="K65" s="415"/>
      <c r="L65" s="415"/>
      <c r="M65" s="415"/>
      <c r="N65" s="415"/>
      <c r="O65" s="415"/>
      <c r="P65" s="415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412"/>
    </row>
    <row r="66" spans="1:30" ht="15.75">
      <c r="A66" s="453"/>
      <c r="B66" s="450"/>
      <c r="C66" s="450"/>
      <c r="D66" s="450"/>
      <c r="E66" s="456"/>
      <c r="F66" s="456"/>
      <c r="G66" s="456"/>
      <c r="H66" s="415"/>
      <c r="I66" s="415"/>
      <c r="J66" s="415"/>
      <c r="K66" s="415"/>
      <c r="L66" s="415"/>
      <c r="M66" s="415"/>
      <c r="N66" s="415"/>
      <c r="O66" s="415"/>
      <c r="P66" s="415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2"/>
      <c r="AC66" s="412"/>
      <c r="AD66" s="412"/>
    </row>
    <row r="67" spans="1:30" ht="15.75">
      <c r="A67" s="459"/>
      <c r="B67" s="450"/>
      <c r="C67" s="450"/>
      <c r="D67" s="450"/>
      <c r="E67" s="457"/>
      <c r="F67" s="457"/>
      <c r="G67" s="457"/>
      <c r="H67" s="415"/>
      <c r="I67" s="415"/>
      <c r="J67" s="415"/>
      <c r="K67" s="415"/>
      <c r="L67" s="415"/>
      <c r="M67" s="415"/>
      <c r="N67" s="411"/>
      <c r="O67" s="411"/>
      <c r="P67" s="411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</row>
    <row r="68" spans="1:30" ht="15.75">
      <c r="A68" s="459"/>
      <c r="B68" s="450"/>
      <c r="C68" s="450"/>
      <c r="D68" s="450"/>
      <c r="E68" s="457"/>
      <c r="F68" s="457"/>
      <c r="G68" s="457"/>
      <c r="H68" s="415"/>
      <c r="I68" s="415"/>
      <c r="J68" s="415"/>
      <c r="K68" s="415"/>
      <c r="L68" s="415"/>
      <c r="M68" s="415"/>
      <c r="N68" s="411"/>
      <c r="O68" s="411"/>
      <c r="P68" s="411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</row>
    <row r="69" spans="1:30" ht="15.75">
      <c r="A69" s="453"/>
      <c r="B69" s="450"/>
      <c r="C69" s="450"/>
      <c r="D69" s="450"/>
      <c r="E69" s="450"/>
      <c r="F69" s="450"/>
      <c r="G69" s="450"/>
      <c r="H69" s="415"/>
      <c r="I69" s="415"/>
      <c r="J69" s="415"/>
      <c r="K69" s="415"/>
      <c r="L69" s="415"/>
      <c r="M69" s="415"/>
      <c r="N69" s="415"/>
      <c r="O69" s="415"/>
      <c r="P69" s="415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</row>
    <row r="70" spans="1:30" ht="15.75">
      <c r="A70" s="412"/>
      <c r="B70" s="452"/>
      <c r="C70" s="457"/>
      <c r="D70" s="452"/>
      <c r="E70" s="452"/>
      <c r="F70" s="452"/>
      <c r="G70" s="452"/>
      <c r="H70" s="411"/>
      <c r="I70" s="411"/>
      <c r="J70" s="411"/>
      <c r="K70" s="411"/>
      <c r="L70" s="411"/>
      <c r="M70" s="411"/>
      <c r="N70" s="411"/>
      <c r="O70" s="411"/>
      <c r="P70" s="411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</row>
    <row r="71" spans="1:30" ht="15.75">
      <c r="A71" s="459"/>
      <c r="B71" s="450"/>
      <c r="C71" s="450"/>
      <c r="D71" s="450"/>
      <c r="E71" s="450"/>
      <c r="F71" s="450"/>
      <c r="G71" s="450"/>
      <c r="H71" s="411"/>
      <c r="I71" s="411"/>
      <c r="J71" s="411"/>
      <c r="K71" s="411"/>
      <c r="L71" s="411"/>
      <c r="M71" s="411"/>
      <c r="N71" s="411"/>
      <c r="O71" s="411"/>
      <c r="P71" s="411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</row>
    <row r="72" spans="1:30" ht="15.75">
      <c r="A72" s="459"/>
      <c r="B72" s="450"/>
      <c r="C72" s="450"/>
      <c r="D72" s="450"/>
      <c r="E72" s="450"/>
      <c r="F72" s="450"/>
      <c r="G72" s="450"/>
      <c r="H72" s="411"/>
      <c r="I72" s="411"/>
      <c r="J72" s="411"/>
      <c r="K72" s="411"/>
      <c r="L72" s="411"/>
      <c r="M72" s="411"/>
      <c r="N72" s="411"/>
      <c r="O72" s="411"/>
      <c r="P72" s="411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2"/>
      <c r="AC72" s="412"/>
      <c r="AD72" s="412"/>
    </row>
    <row r="73" spans="1:30" ht="15.75">
      <c r="A73" s="453"/>
      <c r="B73" s="450"/>
      <c r="C73" s="450"/>
      <c r="D73" s="450"/>
      <c r="E73" s="450"/>
      <c r="F73" s="450"/>
      <c r="G73" s="450"/>
      <c r="H73" s="415"/>
      <c r="I73" s="415"/>
      <c r="J73" s="415"/>
      <c r="K73" s="415"/>
      <c r="L73" s="415"/>
      <c r="M73" s="415"/>
      <c r="N73" s="415"/>
      <c r="O73" s="415"/>
      <c r="P73" s="415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</row>
    <row r="74" spans="1:30" ht="15.75">
      <c r="A74" s="412"/>
      <c r="B74" s="451"/>
      <c r="C74" s="451"/>
      <c r="D74" s="451"/>
      <c r="E74" s="451"/>
      <c r="F74" s="451"/>
      <c r="G74" s="451"/>
      <c r="H74" s="415"/>
      <c r="I74" s="415"/>
      <c r="J74" s="415"/>
      <c r="K74" s="415"/>
      <c r="L74" s="415"/>
      <c r="M74" s="415"/>
      <c r="N74" s="415"/>
      <c r="O74" s="415"/>
      <c r="P74" s="415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  <c r="AD74" s="412"/>
    </row>
    <row r="75" spans="1:30" ht="15.75">
      <c r="A75" s="447"/>
      <c r="B75" s="448"/>
      <c r="C75" s="448"/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15"/>
      <c r="O75" s="415"/>
      <c r="P75" s="415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2"/>
      <c r="AB75" s="412"/>
      <c r="AC75" s="412"/>
      <c r="AD75" s="412"/>
    </row>
    <row r="76" spans="1:30" ht="15.75">
      <c r="A76" s="412"/>
      <c r="B76" s="412"/>
      <c r="C76" s="412"/>
      <c r="D76" s="412"/>
      <c r="E76" s="412"/>
      <c r="F76" s="412"/>
      <c r="G76" s="412"/>
      <c r="H76" s="412"/>
      <c r="I76" s="412"/>
      <c r="J76" s="412"/>
      <c r="K76" s="412"/>
      <c r="L76" s="412"/>
      <c r="M76" s="412"/>
      <c r="N76" s="447"/>
      <c r="O76" s="447"/>
      <c r="P76" s="447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2"/>
      <c r="AC76" s="412"/>
      <c r="AD76" s="412"/>
    </row>
    <row r="77" spans="17:30" ht="15.75"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  <c r="AD77" s="412"/>
    </row>
    <row r="78" spans="17:30" ht="15.75"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  <c r="AD78" s="412"/>
    </row>
    <row r="79" spans="17:30" ht="15.75"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2"/>
      <c r="AC79" s="412"/>
      <c r="AD79" s="412"/>
    </row>
    <row r="80" spans="17:30" ht="15.75"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2"/>
      <c r="AC80" s="412"/>
      <c r="AD80" s="412"/>
    </row>
    <row r="81" spans="17:30" ht="15.75"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2"/>
      <c r="AC81" s="412"/>
      <c r="AD81" s="412"/>
    </row>
    <row r="82" spans="17:30" ht="15.75"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2"/>
      <c r="AC82" s="412"/>
      <c r="AD82" s="412"/>
    </row>
    <row r="83" spans="17:30" ht="15.75"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  <c r="AD83" s="412"/>
    </row>
    <row r="84" spans="17:30" ht="15.75"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  <c r="AD84" s="412"/>
    </row>
    <row r="85" spans="17:30" ht="15.75"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  <c r="AD85" s="412"/>
    </row>
    <row r="86" spans="17:30" ht="15.75">
      <c r="Q86" s="412"/>
      <c r="R86" s="412"/>
      <c r="S86" s="412"/>
      <c r="T86" s="412"/>
      <c r="U86" s="412"/>
      <c r="V86" s="412"/>
      <c r="W86" s="412"/>
      <c r="X86" s="412"/>
      <c r="Y86" s="412"/>
      <c r="Z86" s="412"/>
      <c r="AA86" s="412"/>
      <c r="AB86" s="412"/>
      <c r="AC86" s="412"/>
      <c r="AD86" s="412"/>
    </row>
    <row r="87" spans="17:30" ht="15.75">
      <c r="Q87" s="412"/>
      <c r="R87" s="412"/>
      <c r="S87" s="412"/>
      <c r="T87" s="412"/>
      <c r="U87" s="412"/>
      <c r="V87" s="412"/>
      <c r="W87" s="412"/>
      <c r="X87" s="412"/>
      <c r="Y87" s="412"/>
      <c r="Z87" s="412"/>
      <c r="AA87" s="412"/>
      <c r="AB87" s="412"/>
      <c r="AC87" s="412"/>
      <c r="AD87" s="412"/>
    </row>
    <row r="88" spans="17:30" ht="15.75"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2"/>
      <c r="AC88" s="412"/>
      <c r="AD88" s="412"/>
    </row>
    <row r="89" spans="17:30" ht="15.75"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2"/>
      <c r="AC89" s="412"/>
      <c r="AD89" s="412"/>
    </row>
    <row r="90" spans="17:30" ht="15.75"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412"/>
      <c r="AB90" s="412"/>
      <c r="AC90" s="412"/>
      <c r="AD90" s="412"/>
    </row>
    <row r="91" spans="17:30" ht="15.75">
      <c r="Q91" s="412"/>
      <c r="R91" s="412"/>
      <c r="S91" s="412"/>
      <c r="T91" s="412"/>
      <c r="U91" s="412"/>
      <c r="V91" s="412"/>
      <c r="W91" s="412"/>
      <c r="X91" s="412"/>
      <c r="Y91" s="412"/>
      <c r="Z91" s="412"/>
      <c r="AA91" s="412"/>
      <c r="AB91" s="412"/>
      <c r="AC91" s="412"/>
      <c r="AD91" s="412"/>
    </row>
    <row r="92" spans="17:30" ht="15.75"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  <c r="AD92" s="412"/>
    </row>
    <row r="93" spans="17:30" ht="15.75">
      <c r="Q93" s="412"/>
      <c r="R93" s="412"/>
      <c r="S93" s="412"/>
      <c r="T93" s="412"/>
      <c r="U93" s="412"/>
      <c r="V93" s="412"/>
      <c r="W93" s="412"/>
      <c r="X93" s="412"/>
      <c r="Y93" s="412"/>
      <c r="Z93" s="412"/>
      <c r="AA93" s="412"/>
      <c r="AB93" s="412"/>
      <c r="AC93" s="412"/>
      <c r="AD93" s="412"/>
    </row>
    <row r="94" spans="17:30" ht="15.75"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2"/>
      <c r="AC94" s="412"/>
      <c r="AD94" s="412"/>
    </row>
    <row r="95" spans="17:30" ht="15.75"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  <c r="AB95" s="412"/>
      <c r="AC95" s="412"/>
      <c r="AD95" s="412"/>
    </row>
    <row r="96" spans="17:30" ht="15.75"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  <c r="AD96" s="412"/>
    </row>
    <row r="97" spans="17:30" ht="15.75">
      <c r="Q97" s="412"/>
      <c r="R97" s="412"/>
      <c r="S97" s="412"/>
      <c r="T97" s="412"/>
      <c r="U97" s="412"/>
      <c r="V97" s="412"/>
      <c r="W97" s="412"/>
      <c r="X97" s="412"/>
      <c r="Y97" s="412"/>
      <c r="Z97" s="412"/>
      <c r="AA97" s="412"/>
      <c r="AB97" s="412"/>
      <c r="AC97" s="412"/>
      <c r="AD97" s="412"/>
    </row>
    <row r="98" spans="17:30" ht="15.75"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  <c r="AD98" s="412"/>
    </row>
    <row r="99" spans="17:30" ht="15.75"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2"/>
      <c r="AC99" s="412"/>
      <c r="AD99" s="412"/>
    </row>
    <row r="100" spans="17:30" ht="15.75"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2"/>
      <c r="AC100" s="412"/>
      <c r="AD100" s="412"/>
    </row>
    <row r="101" spans="17:30" ht="15.75"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  <c r="AD101" s="412"/>
    </row>
    <row r="102" spans="17:30" ht="15.75">
      <c r="Q102" s="412"/>
      <c r="R102" s="412"/>
      <c r="S102" s="412"/>
      <c r="T102" s="412"/>
      <c r="U102" s="412"/>
      <c r="V102" s="412"/>
      <c r="W102" s="412"/>
      <c r="X102" s="412"/>
      <c r="Y102" s="412"/>
      <c r="Z102" s="412"/>
      <c r="AA102" s="412"/>
      <c r="AB102" s="412"/>
      <c r="AC102" s="412"/>
      <c r="AD102" s="412"/>
    </row>
    <row r="103" spans="17:30" ht="15.75"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412"/>
      <c r="AD103" s="412"/>
    </row>
    <row r="104" spans="17:30" ht="15.75"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  <c r="AD104" s="412"/>
    </row>
  </sheetData>
  <sheetProtection/>
  <mergeCells count="23">
    <mergeCell ref="Q1:S1"/>
    <mergeCell ref="B1:P1"/>
    <mergeCell ref="Q2:S3"/>
    <mergeCell ref="H3:J3"/>
    <mergeCell ref="E2:G2"/>
    <mergeCell ref="H2:J2"/>
    <mergeCell ref="N2:P2"/>
    <mergeCell ref="N3:P3"/>
    <mergeCell ref="E3:G3"/>
    <mergeCell ref="H42:J42"/>
    <mergeCell ref="A41:A43"/>
    <mergeCell ref="B42:D42"/>
    <mergeCell ref="E41:G41"/>
    <mergeCell ref="E42:G42"/>
    <mergeCell ref="B41:D41"/>
    <mergeCell ref="H41:J41"/>
    <mergeCell ref="B40:J40"/>
    <mergeCell ref="B2:D2"/>
    <mergeCell ref="A2:A4"/>
    <mergeCell ref="A39:P39"/>
    <mergeCell ref="B3:D3"/>
    <mergeCell ref="K2:M2"/>
    <mergeCell ref="K3:M3"/>
  </mergeCells>
  <printOptions horizontalCentered="1"/>
  <pageMargins left="0.2362204724409449" right="0.15748031496062992" top="0.17" bottom="0.17" header="0.17" footer="0.15748031496062992"/>
  <pageSetup horizontalDpi="600" verticalDpi="600" orientation="landscape" paperSize="9" scale="75" r:id="rId1"/>
  <headerFooter alignWithMargins="0">
    <oddFooter>&amp;L&amp;"Times New Roman CE,Obyčejné"&amp;8
Rozbor za rok 2006
</oddFooter>
  </headerFooter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12.75"/>
  <cols>
    <col min="1" max="1" width="30.00390625" style="1" customWidth="1"/>
    <col min="2" max="4" width="9.375" style="1" customWidth="1"/>
    <col min="5" max="5" width="10.375" style="1" customWidth="1"/>
    <col min="6" max="6" width="10.625" style="1" customWidth="1"/>
    <col min="7" max="7" width="11.25390625" style="1" customWidth="1"/>
    <col min="8" max="8" width="10.75390625" style="1" customWidth="1"/>
    <col min="9" max="9" width="11.125" style="1" customWidth="1"/>
    <col min="10" max="10" width="11.75390625" style="1" customWidth="1"/>
    <col min="11" max="19" width="9.375" style="1" customWidth="1"/>
    <col min="20" max="16384" width="9.125" style="1" customWidth="1"/>
  </cols>
  <sheetData>
    <row r="1" spans="1:19" ht="20.25" customHeight="1">
      <c r="A1" s="955" t="s">
        <v>373</v>
      </c>
      <c r="B1" s="956"/>
      <c r="C1" s="956"/>
      <c r="D1" s="956"/>
      <c r="E1" s="956"/>
      <c r="F1" s="957"/>
      <c r="G1" s="957"/>
      <c r="H1" s="957"/>
      <c r="I1" s="957"/>
      <c r="J1" s="957"/>
      <c r="K1" s="957"/>
      <c r="L1" s="957"/>
      <c r="M1" s="957"/>
      <c r="N1" s="957"/>
      <c r="O1" s="958"/>
      <c r="P1" s="958"/>
      <c r="Q1" s="958"/>
      <c r="R1" s="953" t="s">
        <v>427</v>
      </c>
      <c r="S1" s="954"/>
    </row>
    <row r="2" spans="1:18" s="63" customFormat="1" ht="12.75" customHeight="1">
      <c r="A2" s="959" t="s">
        <v>96</v>
      </c>
      <c r="B2" s="944" t="s">
        <v>57</v>
      </c>
      <c r="C2" s="937"/>
      <c r="D2" s="950"/>
      <c r="E2" s="936" t="s">
        <v>4</v>
      </c>
      <c r="F2" s="937"/>
      <c r="G2" s="937"/>
      <c r="H2" s="205"/>
      <c r="I2" s="921" t="s">
        <v>413</v>
      </c>
      <c r="J2" s="922"/>
      <c r="K2" s="922"/>
      <c r="L2" s="923"/>
      <c r="M2" s="930" t="s">
        <v>335</v>
      </c>
      <c r="N2" s="931"/>
      <c r="O2" s="932"/>
      <c r="P2" s="936" t="s">
        <v>4</v>
      </c>
      <c r="Q2" s="937"/>
      <c r="R2" s="937"/>
    </row>
    <row r="3" spans="1:18" s="63" customFormat="1" ht="12.75" customHeight="1">
      <c r="A3" s="959"/>
      <c r="B3" s="945" t="s">
        <v>97</v>
      </c>
      <c r="C3" s="937"/>
      <c r="D3" s="950"/>
      <c r="E3" s="938"/>
      <c r="F3" s="937"/>
      <c r="G3" s="937"/>
      <c r="H3" s="205"/>
      <c r="I3" s="924"/>
      <c r="J3" s="925"/>
      <c r="K3" s="925"/>
      <c r="L3" s="926"/>
      <c r="M3" s="933"/>
      <c r="N3" s="934"/>
      <c r="O3" s="935"/>
      <c r="P3" s="938"/>
      <c r="Q3" s="937"/>
      <c r="R3" s="937"/>
    </row>
    <row r="4" spans="1:18" s="63" customFormat="1" ht="12.75" customHeight="1">
      <c r="A4" s="959"/>
      <c r="B4" s="115" t="s">
        <v>5</v>
      </c>
      <c r="C4" s="115" t="s">
        <v>6</v>
      </c>
      <c r="D4" s="114" t="s">
        <v>0</v>
      </c>
      <c r="E4" s="320" t="s">
        <v>5</v>
      </c>
      <c r="F4" s="115" t="s">
        <v>6</v>
      </c>
      <c r="G4" s="115" t="s">
        <v>0</v>
      </c>
      <c r="H4" s="209"/>
      <c r="I4" s="927"/>
      <c r="J4" s="928"/>
      <c r="K4" s="928"/>
      <c r="L4" s="929"/>
      <c r="M4" s="115" t="s">
        <v>5</v>
      </c>
      <c r="N4" s="115" t="s">
        <v>6</v>
      </c>
      <c r="O4" s="114" t="s">
        <v>0</v>
      </c>
      <c r="P4" s="320" t="s">
        <v>5</v>
      </c>
      <c r="Q4" s="115" t="s">
        <v>6</v>
      </c>
      <c r="R4" s="115" t="s">
        <v>0</v>
      </c>
    </row>
    <row r="5" spans="1:18" s="63" customFormat="1" ht="15.75" customHeight="1">
      <c r="A5" s="217" t="s">
        <v>7</v>
      </c>
      <c r="B5" s="137">
        <v>20</v>
      </c>
      <c r="C5" s="137">
        <v>20</v>
      </c>
      <c r="D5" s="143">
        <v>0</v>
      </c>
      <c r="E5" s="304">
        <f>SUM(B5)</f>
        <v>20</v>
      </c>
      <c r="F5" s="137">
        <f aca="true" t="shared" si="0" ref="E5:G6">SUM(C5)</f>
        <v>20</v>
      </c>
      <c r="G5" s="137">
        <f t="shared" si="0"/>
        <v>0</v>
      </c>
      <c r="H5" s="218"/>
      <c r="I5" s="911"/>
      <c r="J5" s="912"/>
      <c r="K5" s="912"/>
      <c r="L5" s="913"/>
      <c r="M5" s="115"/>
      <c r="N5" s="115"/>
      <c r="O5" s="114"/>
      <c r="P5" s="304"/>
      <c r="Q5" s="137"/>
      <c r="R5" s="137"/>
    </row>
    <row r="6" spans="1:18" s="63" customFormat="1" ht="15.75" customHeight="1">
      <c r="A6" s="217" t="s">
        <v>16</v>
      </c>
      <c r="B6" s="137">
        <v>75</v>
      </c>
      <c r="C6" s="138">
        <v>75</v>
      </c>
      <c r="D6" s="316">
        <v>50.3</v>
      </c>
      <c r="E6" s="304">
        <f t="shared" si="0"/>
        <v>75</v>
      </c>
      <c r="F6" s="137">
        <f t="shared" si="0"/>
        <v>75</v>
      </c>
      <c r="G6" s="137">
        <f t="shared" si="0"/>
        <v>50.3</v>
      </c>
      <c r="H6" s="218"/>
      <c r="I6" s="168" t="s">
        <v>334</v>
      </c>
      <c r="J6" s="365"/>
      <c r="K6" s="365"/>
      <c r="L6" s="365"/>
      <c r="M6" s="102">
        <v>0</v>
      </c>
      <c r="N6" s="102">
        <v>6360</v>
      </c>
      <c r="O6" s="231">
        <v>5509.5</v>
      </c>
      <c r="P6" s="305">
        <f>SUM(M6)</f>
        <v>0</v>
      </c>
      <c r="Q6" s="140">
        <f>SUM(N6)</f>
        <v>6360</v>
      </c>
      <c r="R6" s="140">
        <f>SUM(O6)</f>
        <v>5509.5</v>
      </c>
    </row>
    <row r="7" spans="1:18" s="63" customFormat="1" ht="15.75" customHeight="1" thickBot="1">
      <c r="A7" s="219">
        <v>513</v>
      </c>
      <c r="B7" s="141">
        <f>SUM(B5,B6)</f>
        <v>95</v>
      </c>
      <c r="C7" s="141">
        <f>SUM(C5,C6)</f>
        <v>95</v>
      </c>
      <c r="D7" s="317">
        <v>50.2</v>
      </c>
      <c r="E7" s="305">
        <f>SUM(E5,E6)</f>
        <v>95</v>
      </c>
      <c r="F7" s="140">
        <f>SUM(F5,F6)</f>
        <v>95</v>
      </c>
      <c r="G7" s="140">
        <f>SUM(G5,G6)</f>
        <v>50.3</v>
      </c>
      <c r="H7" s="220"/>
      <c r="I7" s="914">
        <v>516</v>
      </c>
      <c r="J7" s="915"/>
      <c r="K7" s="915"/>
      <c r="L7" s="916"/>
      <c r="M7" s="241">
        <f aca="true" t="shared" si="1" ref="M7:O8">M6</f>
        <v>0</v>
      </c>
      <c r="N7" s="241">
        <f t="shared" si="1"/>
        <v>6360</v>
      </c>
      <c r="O7" s="240">
        <f t="shared" si="1"/>
        <v>5509.5</v>
      </c>
      <c r="P7" s="304">
        <f>SUM(P6)</f>
        <v>0</v>
      </c>
      <c r="Q7" s="137">
        <f>SUM(Q6)</f>
        <v>6360</v>
      </c>
      <c r="R7" s="137">
        <f>SUM(R6)</f>
        <v>5509.5</v>
      </c>
    </row>
    <row r="8" spans="1:18" s="63" customFormat="1" ht="15.75" customHeight="1">
      <c r="A8" s="155" t="s">
        <v>8</v>
      </c>
      <c r="B8" s="137">
        <v>100</v>
      </c>
      <c r="C8" s="137">
        <v>100</v>
      </c>
      <c r="D8" s="143">
        <v>30.6</v>
      </c>
      <c r="E8" s="304">
        <f>SUM(B8)</f>
        <v>100</v>
      </c>
      <c r="F8" s="137">
        <f>SUM(C8)</f>
        <v>100</v>
      </c>
      <c r="G8" s="137">
        <f>SUM(D8)</f>
        <v>30.6</v>
      </c>
      <c r="H8" s="218"/>
      <c r="I8" s="917" t="s">
        <v>17</v>
      </c>
      <c r="J8" s="918"/>
      <c r="K8" s="918"/>
      <c r="L8" s="918"/>
      <c r="M8" s="920">
        <f t="shared" si="1"/>
        <v>0</v>
      </c>
      <c r="N8" s="946">
        <f t="shared" si="1"/>
        <v>6360</v>
      </c>
      <c r="O8" s="948">
        <f t="shared" si="1"/>
        <v>5509.5</v>
      </c>
      <c r="P8" s="960">
        <f>P7</f>
        <v>0</v>
      </c>
      <c r="Q8" s="946">
        <f>Q7</f>
        <v>6360</v>
      </c>
      <c r="R8" s="946">
        <f>R7</f>
        <v>5509.5</v>
      </c>
    </row>
    <row r="9" spans="1:18" s="63" customFormat="1" ht="15.75" customHeight="1">
      <c r="A9" s="219">
        <v>516</v>
      </c>
      <c r="B9" s="141">
        <f aca="true" t="shared" si="2" ref="B9:G9">SUM(B8)</f>
        <v>100</v>
      </c>
      <c r="C9" s="141">
        <f t="shared" si="2"/>
        <v>100</v>
      </c>
      <c r="D9" s="317">
        <f t="shared" si="2"/>
        <v>30.6</v>
      </c>
      <c r="E9" s="305">
        <f t="shared" si="2"/>
        <v>100</v>
      </c>
      <c r="F9" s="140">
        <f t="shared" si="2"/>
        <v>100</v>
      </c>
      <c r="G9" s="140">
        <f t="shared" si="2"/>
        <v>30.6</v>
      </c>
      <c r="H9" s="220"/>
      <c r="I9" s="919"/>
      <c r="J9" s="919"/>
      <c r="K9" s="919"/>
      <c r="L9" s="919"/>
      <c r="M9" s="919"/>
      <c r="N9" s="947"/>
      <c r="O9" s="949"/>
      <c r="P9" s="961"/>
      <c r="Q9" s="947"/>
      <c r="R9" s="947"/>
    </row>
    <row r="10" spans="1:18" s="63" customFormat="1" ht="15.75" customHeight="1">
      <c r="A10" s="155" t="s">
        <v>88</v>
      </c>
      <c r="B10" s="138">
        <v>30</v>
      </c>
      <c r="C10" s="138">
        <v>30</v>
      </c>
      <c r="D10" s="316">
        <v>3</v>
      </c>
      <c r="E10" s="304">
        <f>SUM(B10)</f>
        <v>30</v>
      </c>
      <c r="F10" s="137">
        <f>SUM(C10)</f>
        <v>30</v>
      </c>
      <c r="G10" s="137">
        <f>SUM(D10)</f>
        <v>3</v>
      </c>
      <c r="H10" s="218"/>
      <c r="I10" s="218"/>
      <c r="J10" s="218"/>
      <c r="R10" s="113"/>
    </row>
    <row r="11" spans="1:18" s="63" customFormat="1" ht="15.75" customHeight="1">
      <c r="A11" s="219">
        <v>517</v>
      </c>
      <c r="B11" s="141">
        <f aca="true" t="shared" si="3" ref="B11:G11">SUM(B10)</f>
        <v>30</v>
      </c>
      <c r="C11" s="141">
        <f t="shared" si="3"/>
        <v>30</v>
      </c>
      <c r="D11" s="317">
        <f t="shared" si="3"/>
        <v>3</v>
      </c>
      <c r="E11" s="305">
        <f t="shared" si="3"/>
        <v>30</v>
      </c>
      <c r="F11" s="140">
        <f t="shared" si="3"/>
        <v>30</v>
      </c>
      <c r="G11" s="140">
        <f t="shared" si="3"/>
        <v>3</v>
      </c>
      <c r="H11" s="220"/>
      <c r="I11" s="220"/>
      <c r="J11" s="220"/>
      <c r="R11" s="366"/>
    </row>
    <row r="12" spans="1:18" s="63" customFormat="1" ht="15.75" customHeight="1">
      <c r="A12" s="155" t="s">
        <v>94</v>
      </c>
      <c r="B12" s="138">
        <v>140</v>
      </c>
      <c r="C12" s="138">
        <v>140</v>
      </c>
      <c r="D12" s="316">
        <v>140</v>
      </c>
      <c r="E12" s="304">
        <f>SUM(B12)</f>
        <v>140</v>
      </c>
      <c r="F12" s="137">
        <f>SUM(C12)</f>
        <v>140</v>
      </c>
      <c r="G12" s="137">
        <f>SUM(D12)</f>
        <v>140</v>
      </c>
      <c r="H12" s="218"/>
      <c r="I12" s="218"/>
      <c r="J12" s="218"/>
      <c r="R12" s="367"/>
    </row>
    <row r="13" spans="1:18" s="63" customFormat="1" ht="15.75" customHeight="1">
      <c r="A13" s="219">
        <v>519</v>
      </c>
      <c r="B13" s="140">
        <f aca="true" t="shared" si="4" ref="B13:G13">SUM(B12)</f>
        <v>140</v>
      </c>
      <c r="C13" s="140">
        <f t="shared" si="4"/>
        <v>140</v>
      </c>
      <c r="D13" s="303">
        <f t="shared" si="4"/>
        <v>140</v>
      </c>
      <c r="E13" s="305">
        <f t="shared" si="4"/>
        <v>140</v>
      </c>
      <c r="F13" s="140">
        <f t="shared" si="4"/>
        <v>140</v>
      </c>
      <c r="G13" s="140">
        <f t="shared" si="4"/>
        <v>140</v>
      </c>
      <c r="H13" s="218"/>
      <c r="I13" s="218"/>
      <c r="J13" s="218"/>
      <c r="R13" s="17"/>
    </row>
    <row r="14" spans="1:10" s="63" customFormat="1" ht="15.75" customHeight="1">
      <c r="A14" s="155" t="s">
        <v>195</v>
      </c>
      <c r="B14" s="137">
        <v>50</v>
      </c>
      <c r="C14" s="137">
        <v>50</v>
      </c>
      <c r="D14" s="143">
        <v>5</v>
      </c>
      <c r="E14" s="304">
        <f>SUM(B14)</f>
        <v>50</v>
      </c>
      <c r="F14" s="137">
        <f>SUM(C14)</f>
        <v>50</v>
      </c>
      <c r="G14" s="137">
        <f>SUM(D14)</f>
        <v>5</v>
      </c>
      <c r="H14" s="218"/>
      <c r="I14" s="218"/>
      <c r="J14" s="218"/>
    </row>
    <row r="15" spans="1:15" s="63" customFormat="1" ht="15.75" customHeight="1" thickBot="1">
      <c r="A15" s="221">
        <v>549</v>
      </c>
      <c r="B15" s="222">
        <f aca="true" t="shared" si="5" ref="B15:G15">SUM(B14)</f>
        <v>50</v>
      </c>
      <c r="C15" s="222">
        <f t="shared" si="5"/>
        <v>50</v>
      </c>
      <c r="D15" s="318">
        <f t="shared" si="5"/>
        <v>5</v>
      </c>
      <c r="E15" s="321">
        <f t="shared" si="5"/>
        <v>50</v>
      </c>
      <c r="F15" s="222">
        <f t="shared" si="5"/>
        <v>50</v>
      </c>
      <c r="G15" s="222">
        <f t="shared" si="5"/>
        <v>5</v>
      </c>
      <c r="H15" s="218"/>
      <c r="I15" s="218"/>
      <c r="J15" s="218"/>
      <c r="K15" s="206"/>
      <c r="L15" s="943"/>
      <c r="M15" s="734"/>
      <c r="N15" s="734"/>
      <c r="O15" s="734"/>
    </row>
    <row r="16" spans="1:15" s="63" customFormat="1" ht="15.75" customHeight="1">
      <c r="A16" s="223" t="s">
        <v>21</v>
      </c>
      <c r="B16" s="224">
        <f aca="true" t="shared" si="6" ref="B16:G16">SUM(B7,B9,B11,B13,B15)</f>
        <v>415</v>
      </c>
      <c r="C16" s="224">
        <f t="shared" si="6"/>
        <v>415</v>
      </c>
      <c r="D16" s="319">
        <f t="shared" si="6"/>
        <v>228.8</v>
      </c>
      <c r="E16" s="322">
        <f t="shared" si="6"/>
        <v>415</v>
      </c>
      <c r="F16" s="224">
        <f t="shared" si="6"/>
        <v>415</v>
      </c>
      <c r="G16" s="224">
        <f t="shared" si="6"/>
        <v>228.9</v>
      </c>
      <c r="H16" s="220"/>
      <c r="I16" s="220"/>
      <c r="J16" s="220"/>
      <c r="K16" s="206"/>
      <c r="L16" s="943"/>
      <c r="M16" s="734"/>
      <c r="N16" s="734"/>
      <c r="O16" s="734"/>
    </row>
    <row r="17" spans="1:13" s="63" customFormat="1" ht="14.25" customHeight="1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</row>
    <row r="18" spans="1:10" s="63" customFormat="1" ht="12.75" customHeight="1">
      <c r="A18" s="951" t="s">
        <v>98</v>
      </c>
      <c r="B18" s="944" t="s">
        <v>54</v>
      </c>
      <c r="C18" s="937"/>
      <c r="D18" s="937"/>
      <c r="E18" s="945" t="s">
        <v>301</v>
      </c>
      <c r="F18" s="937"/>
      <c r="G18" s="950"/>
      <c r="H18" s="936" t="s">
        <v>4</v>
      </c>
      <c r="I18" s="937"/>
      <c r="J18" s="937"/>
    </row>
    <row r="19" spans="1:10" s="63" customFormat="1" ht="12.75" customHeight="1">
      <c r="A19" s="951"/>
      <c r="B19" s="945" t="s">
        <v>99</v>
      </c>
      <c r="C19" s="937"/>
      <c r="D19" s="937"/>
      <c r="E19" s="945" t="s">
        <v>152</v>
      </c>
      <c r="F19" s="945"/>
      <c r="G19" s="893"/>
      <c r="H19" s="938"/>
      <c r="I19" s="937"/>
      <c r="J19" s="937"/>
    </row>
    <row r="20" spans="1:10" s="63" customFormat="1" ht="12.75" customHeight="1">
      <c r="A20" s="951"/>
      <c r="B20" s="115" t="s">
        <v>5</v>
      </c>
      <c r="C20" s="115" t="s">
        <v>6</v>
      </c>
      <c r="D20" s="115" t="s">
        <v>0</v>
      </c>
      <c r="E20" s="115" t="s">
        <v>5</v>
      </c>
      <c r="F20" s="115" t="s">
        <v>6</v>
      </c>
      <c r="G20" s="114" t="s">
        <v>0</v>
      </c>
      <c r="H20" s="320" t="s">
        <v>5</v>
      </c>
      <c r="I20" s="115" t="s">
        <v>6</v>
      </c>
      <c r="J20" s="115" t="s">
        <v>0</v>
      </c>
    </row>
    <row r="21" spans="1:10" s="63" customFormat="1" ht="15.75" customHeight="1">
      <c r="A21" s="217" t="s">
        <v>100</v>
      </c>
      <c r="B21" s="137">
        <v>0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304">
        <f>SUM(B21,E21)</f>
        <v>0</v>
      </c>
      <c r="I21" s="137">
        <f>SUM(C21,F21)</f>
        <v>0</v>
      </c>
      <c r="J21" s="137">
        <f>SUM(D21,G21)</f>
        <v>0</v>
      </c>
    </row>
    <row r="22" spans="1:10" s="63" customFormat="1" ht="15.75" customHeight="1">
      <c r="A22" s="219">
        <v>517</v>
      </c>
      <c r="B22" s="140">
        <f aca="true" t="shared" si="7" ref="B22:J22">SUM(B21)</f>
        <v>0</v>
      </c>
      <c r="C22" s="140">
        <f t="shared" si="7"/>
        <v>0</v>
      </c>
      <c r="D22" s="140">
        <f t="shared" si="7"/>
        <v>0</v>
      </c>
      <c r="E22" s="140">
        <f t="shared" si="7"/>
        <v>0</v>
      </c>
      <c r="F22" s="140">
        <f t="shared" si="7"/>
        <v>0</v>
      </c>
      <c r="G22" s="303">
        <f t="shared" si="7"/>
        <v>0</v>
      </c>
      <c r="H22" s="305">
        <f t="shared" si="7"/>
        <v>0</v>
      </c>
      <c r="I22" s="140">
        <f t="shared" si="7"/>
        <v>0</v>
      </c>
      <c r="J22" s="140">
        <f t="shared" si="7"/>
        <v>0</v>
      </c>
    </row>
    <row r="23" spans="1:10" s="63" customFormat="1" ht="15.75" customHeight="1">
      <c r="A23" s="155" t="s">
        <v>93</v>
      </c>
      <c r="B23" s="137">
        <v>0</v>
      </c>
      <c r="C23" s="138">
        <v>444.6</v>
      </c>
      <c r="D23" s="138">
        <v>434.9</v>
      </c>
      <c r="E23" s="137">
        <v>124500</v>
      </c>
      <c r="F23" s="137">
        <v>142061.4</v>
      </c>
      <c r="G23" s="143">
        <v>142502.1</v>
      </c>
      <c r="H23" s="304">
        <f>SUM(B23,E23)</f>
        <v>124500</v>
      </c>
      <c r="I23" s="137">
        <f>SUM(C23,F23)</f>
        <v>142506</v>
      </c>
      <c r="J23" s="137">
        <f>SUM(D23,G23)</f>
        <v>142937</v>
      </c>
    </row>
    <row r="24" spans="1:10" s="63" customFormat="1" ht="15.75" customHeight="1" thickBot="1">
      <c r="A24" s="221">
        <v>612</v>
      </c>
      <c r="B24" s="225">
        <f aca="true" t="shared" si="8" ref="B24:J24">SUM(B23)</f>
        <v>0</v>
      </c>
      <c r="C24" s="225">
        <f t="shared" si="8"/>
        <v>444.6</v>
      </c>
      <c r="D24" s="225">
        <f t="shared" si="8"/>
        <v>434.9</v>
      </c>
      <c r="E24" s="225">
        <f t="shared" si="8"/>
        <v>124500</v>
      </c>
      <c r="F24" s="225">
        <f>SUM(F23)</f>
        <v>142061.4</v>
      </c>
      <c r="G24" s="323">
        <f t="shared" si="8"/>
        <v>142502.1</v>
      </c>
      <c r="H24" s="321">
        <f t="shared" si="8"/>
        <v>124500</v>
      </c>
      <c r="I24" s="222">
        <f t="shared" si="8"/>
        <v>142506</v>
      </c>
      <c r="J24" s="222">
        <f t="shared" si="8"/>
        <v>142937</v>
      </c>
    </row>
    <row r="25" spans="1:10" s="63" customFormat="1" ht="16.5" customHeight="1">
      <c r="A25" s="223" t="s">
        <v>21</v>
      </c>
      <c r="B25" s="224">
        <f aca="true" t="shared" si="9" ref="B25:J25">SUM(B22,B24)</f>
        <v>0</v>
      </c>
      <c r="C25" s="224">
        <f t="shared" si="9"/>
        <v>444.6</v>
      </c>
      <c r="D25" s="224">
        <f t="shared" si="9"/>
        <v>434.9</v>
      </c>
      <c r="E25" s="224">
        <f t="shared" si="9"/>
        <v>124500</v>
      </c>
      <c r="F25" s="224">
        <f t="shared" si="9"/>
        <v>142061.4</v>
      </c>
      <c r="G25" s="319">
        <f t="shared" si="9"/>
        <v>142502.1</v>
      </c>
      <c r="H25" s="322">
        <f t="shared" si="9"/>
        <v>124500</v>
      </c>
      <c r="I25" s="224">
        <f t="shared" si="9"/>
        <v>142506</v>
      </c>
      <c r="J25" s="224">
        <f t="shared" si="9"/>
        <v>142937</v>
      </c>
    </row>
    <row r="26" spans="1:13" s="63" customFormat="1" ht="16.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</row>
    <row r="27" spans="1:19" s="63" customFormat="1" ht="12.75" customHeight="1">
      <c r="A27" s="951" t="s">
        <v>340</v>
      </c>
      <c r="B27" s="711" t="s">
        <v>52</v>
      </c>
      <c r="C27" s="723"/>
      <c r="D27" s="792"/>
      <c r="E27" s="944" t="s">
        <v>57</v>
      </c>
      <c r="F27" s="937"/>
      <c r="G27" s="937"/>
      <c r="H27" s="939" t="s">
        <v>55</v>
      </c>
      <c r="I27" s="940"/>
      <c r="J27" s="952"/>
      <c r="K27" s="944" t="s">
        <v>151</v>
      </c>
      <c r="L27" s="937"/>
      <c r="M27" s="937"/>
      <c r="N27" s="939" t="s">
        <v>52</v>
      </c>
      <c r="O27" s="940"/>
      <c r="P27" s="941"/>
      <c r="Q27" s="936" t="s">
        <v>4</v>
      </c>
      <c r="R27" s="937"/>
      <c r="S27" s="937"/>
    </row>
    <row r="28" spans="1:19" s="63" customFormat="1" ht="12.75" customHeight="1">
      <c r="A28" s="951"/>
      <c r="B28" s="715" t="s">
        <v>374</v>
      </c>
      <c r="C28" s="790"/>
      <c r="D28" s="791"/>
      <c r="E28" s="945" t="s">
        <v>263</v>
      </c>
      <c r="F28" s="937"/>
      <c r="G28" s="937"/>
      <c r="H28" s="893" t="s">
        <v>101</v>
      </c>
      <c r="I28" s="894"/>
      <c r="J28" s="895"/>
      <c r="K28" s="945" t="s">
        <v>152</v>
      </c>
      <c r="L28" s="945"/>
      <c r="M28" s="945"/>
      <c r="N28" s="893" t="s">
        <v>263</v>
      </c>
      <c r="O28" s="894"/>
      <c r="P28" s="942"/>
      <c r="Q28" s="938"/>
      <c r="R28" s="937"/>
      <c r="S28" s="937"/>
    </row>
    <row r="29" spans="1:19" s="63" customFormat="1" ht="12.75" customHeight="1">
      <c r="A29" s="951"/>
      <c r="B29" s="115" t="s">
        <v>5</v>
      </c>
      <c r="C29" s="115" t="s">
        <v>6</v>
      </c>
      <c r="D29" s="115" t="s">
        <v>0</v>
      </c>
      <c r="E29" s="115" t="s">
        <v>5</v>
      </c>
      <c r="F29" s="115" t="s">
        <v>6</v>
      </c>
      <c r="G29" s="115" t="s">
        <v>0</v>
      </c>
      <c r="H29" s="115" t="s">
        <v>5</v>
      </c>
      <c r="I29" s="115" t="s">
        <v>6</v>
      </c>
      <c r="J29" s="115" t="s">
        <v>0</v>
      </c>
      <c r="K29" s="115" t="s">
        <v>5</v>
      </c>
      <c r="L29" s="115" t="s">
        <v>6</v>
      </c>
      <c r="M29" s="115" t="s">
        <v>0</v>
      </c>
      <c r="N29" s="115" t="s">
        <v>5</v>
      </c>
      <c r="O29" s="115" t="s">
        <v>6</v>
      </c>
      <c r="P29" s="114" t="s">
        <v>0</v>
      </c>
      <c r="Q29" s="320" t="s">
        <v>5</v>
      </c>
      <c r="R29" s="115" t="s">
        <v>6</v>
      </c>
      <c r="S29" s="115" t="s">
        <v>0</v>
      </c>
    </row>
    <row r="30" spans="1:19" s="63" customFormat="1" ht="15.75" customHeight="1">
      <c r="A30" s="217" t="s">
        <v>102</v>
      </c>
      <c r="B30" s="137">
        <v>0</v>
      </c>
      <c r="C30" s="137">
        <v>0</v>
      </c>
      <c r="D30" s="137">
        <v>0</v>
      </c>
      <c r="E30" s="137">
        <v>40</v>
      </c>
      <c r="F30" s="137">
        <v>40</v>
      </c>
      <c r="G30" s="137">
        <v>12.4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43">
        <v>0</v>
      </c>
      <c r="Q30" s="304">
        <f>SUM(B30,E30,H30,K30,N30)</f>
        <v>40</v>
      </c>
      <c r="R30" s="137">
        <f>SUM(C30,F30,I30,L30,O30)</f>
        <v>40</v>
      </c>
      <c r="S30" s="137">
        <f>SUM(D30,G30,J30,M30,P30)</f>
        <v>12.4</v>
      </c>
    </row>
    <row r="31" spans="1:19" s="63" customFormat="1" ht="15.75" customHeight="1">
      <c r="A31" s="219">
        <v>513</v>
      </c>
      <c r="B31" s="140">
        <f aca="true" t="shared" si="10" ref="B31:S31">SUM(B30)</f>
        <v>0</v>
      </c>
      <c r="C31" s="140">
        <f t="shared" si="10"/>
        <v>0</v>
      </c>
      <c r="D31" s="140">
        <f t="shared" si="10"/>
        <v>0</v>
      </c>
      <c r="E31" s="140">
        <f t="shared" si="10"/>
        <v>40</v>
      </c>
      <c r="F31" s="140">
        <f t="shared" si="10"/>
        <v>40</v>
      </c>
      <c r="G31" s="140">
        <f t="shared" si="10"/>
        <v>12.4</v>
      </c>
      <c r="H31" s="140">
        <f t="shared" si="10"/>
        <v>0</v>
      </c>
      <c r="I31" s="140">
        <f t="shared" si="10"/>
        <v>0</v>
      </c>
      <c r="J31" s="140">
        <f t="shared" si="10"/>
        <v>0</v>
      </c>
      <c r="K31" s="140">
        <f t="shared" si="10"/>
        <v>0</v>
      </c>
      <c r="L31" s="140">
        <f t="shared" si="10"/>
        <v>0</v>
      </c>
      <c r="M31" s="140">
        <f t="shared" si="10"/>
        <v>0</v>
      </c>
      <c r="N31" s="140">
        <f t="shared" si="10"/>
        <v>0</v>
      </c>
      <c r="O31" s="140">
        <f t="shared" si="10"/>
        <v>0</v>
      </c>
      <c r="P31" s="303">
        <f t="shared" si="10"/>
        <v>0</v>
      </c>
      <c r="Q31" s="305">
        <f t="shared" si="10"/>
        <v>40</v>
      </c>
      <c r="R31" s="140">
        <f t="shared" si="10"/>
        <v>40</v>
      </c>
      <c r="S31" s="140">
        <f t="shared" si="10"/>
        <v>12.4</v>
      </c>
    </row>
    <row r="32" spans="1:19" s="63" customFormat="1" ht="15.75" customHeight="1">
      <c r="A32" s="155" t="s">
        <v>264</v>
      </c>
      <c r="B32" s="137">
        <v>0</v>
      </c>
      <c r="C32" s="137">
        <v>0</v>
      </c>
      <c r="D32" s="137">
        <v>0</v>
      </c>
      <c r="E32" s="137">
        <v>0</v>
      </c>
      <c r="F32" s="137">
        <v>296.3</v>
      </c>
      <c r="G32" s="137">
        <v>295.9</v>
      </c>
      <c r="H32" s="137">
        <v>0</v>
      </c>
      <c r="I32" s="137">
        <v>0</v>
      </c>
      <c r="J32" s="137">
        <v>0</v>
      </c>
      <c r="K32" s="137">
        <v>0</v>
      </c>
      <c r="L32" s="137">
        <v>556</v>
      </c>
      <c r="M32" s="137">
        <v>556</v>
      </c>
      <c r="N32" s="137">
        <v>0</v>
      </c>
      <c r="O32" s="137">
        <v>0</v>
      </c>
      <c r="P32" s="143">
        <v>0</v>
      </c>
      <c r="Q32" s="304">
        <f aca="true" t="shared" si="11" ref="Q32:R34">SUM(B32,E32,H32,K32,N32)</f>
        <v>0</v>
      </c>
      <c r="R32" s="304">
        <f>SUM(C32,F32,I32,L32,O32)</f>
        <v>852.3</v>
      </c>
      <c r="S32" s="137">
        <f>SUM(D32,G32,J32,M32,P32)</f>
        <v>851.9</v>
      </c>
    </row>
    <row r="33" spans="1:19" s="63" customFormat="1" ht="15.75" customHeight="1">
      <c r="A33" s="155" t="s">
        <v>375</v>
      </c>
      <c r="B33" s="137">
        <v>0</v>
      </c>
      <c r="C33" s="137">
        <v>0</v>
      </c>
      <c r="D33" s="137">
        <v>0</v>
      </c>
      <c r="E33" s="137">
        <v>0</v>
      </c>
      <c r="F33" s="137">
        <v>142.8</v>
      </c>
      <c r="G33" s="137">
        <v>0</v>
      </c>
      <c r="H33" s="137">
        <v>0</v>
      </c>
      <c r="I33" s="137">
        <v>142.8</v>
      </c>
      <c r="J33" s="137">
        <v>142.8</v>
      </c>
      <c r="K33" s="137">
        <v>0</v>
      </c>
      <c r="L33" s="137">
        <v>0</v>
      </c>
      <c r="M33" s="137">
        <v>0</v>
      </c>
      <c r="N33" s="137">
        <v>0</v>
      </c>
      <c r="O33" s="137">
        <v>0</v>
      </c>
      <c r="P33" s="143">
        <v>0</v>
      </c>
      <c r="Q33" s="304">
        <f t="shared" si="11"/>
        <v>0</v>
      </c>
      <c r="R33" s="304">
        <f>SUM(C33,F33,I33,L33,O33)</f>
        <v>285.6</v>
      </c>
      <c r="S33" s="137">
        <f>SUM(D33,G33,J33,M33,P33)</f>
        <v>142.8</v>
      </c>
    </row>
    <row r="34" spans="1:19" s="63" customFormat="1" ht="15.75" customHeight="1">
      <c r="A34" s="155" t="s">
        <v>8</v>
      </c>
      <c r="B34" s="137">
        <v>0</v>
      </c>
      <c r="C34" s="137">
        <v>0</v>
      </c>
      <c r="D34" s="137">
        <v>0</v>
      </c>
      <c r="E34" s="137">
        <v>3760</v>
      </c>
      <c r="F34" s="137">
        <v>5714.2</v>
      </c>
      <c r="G34" s="137">
        <v>5568.6</v>
      </c>
      <c r="H34" s="137">
        <v>7500</v>
      </c>
      <c r="I34" s="137">
        <v>8857.2</v>
      </c>
      <c r="J34" s="137">
        <v>8560</v>
      </c>
      <c r="K34" s="137">
        <v>100</v>
      </c>
      <c r="L34" s="137">
        <v>436.9</v>
      </c>
      <c r="M34" s="137">
        <v>436.9</v>
      </c>
      <c r="N34" s="137">
        <v>0</v>
      </c>
      <c r="O34" s="137">
        <v>0</v>
      </c>
      <c r="P34" s="143">
        <v>0</v>
      </c>
      <c r="Q34" s="304">
        <f t="shared" si="11"/>
        <v>11360</v>
      </c>
      <c r="R34" s="137">
        <f t="shared" si="11"/>
        <v>15008.300000000001</v>
      </c>
      <c r="S34" s="137">
        <f>SUM(D34,G34,J34,M34,P34)</f>
        <v>14565.5</v>
      </c>
    </row>
    <row r="35" spans="1:19" s="63" customFormat="1" ht="15.75" customHeight="1">
      <c r="A35" s="219">
        <v>516</v>
      </c>
      <c r="B35" s="140">
        <f aca="true" t="shared" si="12" ref="B35:Q35">SUM(B32,B34)</f>
        <v>0</v>
      </c>
      <c r="C35" s="140">
        <f t="shared" si="12"/>
        <v>0</v>
      </c>
      <c r="D35" s="140">
        <f t="shared" si="12"/>
        <v>0</v>
      </c>
      <c r="E35" s="140">
        <f t="shared" si="12"/>
        <v>3760</v>
      </c>
      <c r="F35" s="140">
        <f>SUM(F32,F33,F34)</f>
        <v>6153.3</v>
      </c>
      <c r="G35" s="140">
        <f t="shared" si="12"/>
        <v>5864.5</v>
      </c>
      <c r="H35" s="140">
        <f t="shared" si="12"/>
        <v>7500</v>
      </c>
      <c r="I35" s="140">
        <f>SUM(I32,I33,I34)</f>
        <v>9000</v>
      </c>
      <c r="J35" s="140">
        <f>SUM(J33,J34)</f>
        <v>8702.8</v>
      </c>
      <c r="K35" s="140">
        <f t="shared" si="12"/>
        <v>100</v>
      </c>
      <c r="L35" s="140">
        <f t="shared" si="12"/>
        <v>992.9</v>
      </c>
      <c r="M35" s="140">
        <f t="shared" si="12"/>
        <v>992.9</v>
      </c>
      <c r="N35" s="140">
        <f t="shared" si="12"/>
        <v>0</v>
      </c>
      <c r="O35" s="140">
        <f t="shared" si="12"/>
        <v>0</v>
      </c>
      <c r="P35" s="303">
        <f t="shared" si="12"/>
        <v>0</v>
      </c>
      <c r="Q35" s="305">
        <f t="shared" si="12"/>
        <v>11360</v>
      </c>
      <c r="R35" s="140">
        <f>SUM(R32,R33,R34)</f>
        <v>16146.2</v>
      </c>
      <c r="S35" s="140">
        <f>SUM(S32,S33,S34)</f>
        <v>15560.2</v>
      </c>
    </row>
    <row r="36" spans="1:19" s="63" customFormat="1" ht="15.75" customHeight="1">
      <c r="A36" s="155" t="s">
        <v>42</v>
      </c>
      <c r="B36" s="137">
        <v>0</v>
      </c>
      <c r="C36" s="137">
        <v>10.1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v>0</v>
      </c>
      <c r="L36" s="137">
        <v>0</v>
      </c>
      <c r="M36" s="137">
        <v>0</v>
      </c>
      <c r="N36" s="137">
        <v>0</v>
      </c>
      <c r="O36" s="137">
        <v>0</v>
      </c>
      <c r="P36" s="143">
        <v>0</v>
      </c>
      <c r="Q36" s="304">
        <f aca="true" t="shared" si="13" ref="Q36:S37">SUM(B36,E36,H36,K36,N36)</f>
        <v>0</v>
      </c>
      <c r="R36" s="304">
        <f>SUM(F36,I36,L36,O36)</f>
        <v>0</v>
      </c>
      <c r="S36" s="137">
        <f t="shared" si="13"/>
        <v>0</v>
      </c>
    </row>
    <row r="37" spans="1:19" s="63" customFormat="1" ht="15.75" customHeight="1">
      <c r="A37" s="217" t="s">
        <v>174</v>
      </c>
      <c r="B37" s="137">
        <v>0</v>
      </c>
      <c r="C37" s="137">
        <v>0</v>
      </c>
      <c r="D37" s="137">
        <v>0</v>
      </c>
      <c r="E37" s="137">
        <v>1250</v>
      </c>
      <c r="F37" s="137">
        <v>370</v>
      </c>
      <c r="G37" s="137">
        <v>111.2</v>
      </c>
      <c r="H37" s="137">
        <v>0</v>
      </c>
      <c r="I37" s="137">
        <v>0</v>
      </c>
      <c r="J37" s="137">
        <v>0</v>
      </c>
      <c r="K37" s="137">
        <v>0</v>
      </c>
      <c r="L37" s="137">
        <v>234.7</v>
      </c>
      <c r="M37" s="137">
        <v>134.1</v>
      </c>
      <c r="N37" s="137">
        <v>0</v>
      </c>
      <c r="O37" s="137">
        <v>0</v>
      </c>
      <c r="P37" s="143">
        <v>0</v>
      </c>
      <c r="Q37" s="304">
        <f t="shared" si="13"/>
        <v>1250</v>
      </c>
      <c r="R37" s="304">
        <f>SUM(C37,F37,I37,L37,O37)</f>
        <v>604.7</v>
      </c>
      <c r="S37" s="137">
        <f t="shared" si="13"/>
        <v>245.3</v>
      </c>
    </row>
    <row r="38" spans="1:19" s="63" customFormat="1" ht="15.75" customHeight="1">
      <c r="A38" s="219">
        <v>517</v>
      </c>
      <c r="B38" s="140">
        <f aca="true" t="shared" si="14" ref="B38:S38">SUM(B37)</f>
        <v>0</v>
      </c>
      <c r="C38" s="140">
        <f>SUM(C36,C37)</f>
        <v>10.1</v>
      </c>
      <c r="D38" s="140">
        <f t="shared" si="14"/>
        <v>0</v>
      </c>
      <c r="E38" s="140">
        <f t="shared" si="14"/>
        <v>1250</v>
      </c>
      <c r="F38" s="140">
        <f t="shared" si="14"/>
        <v>370</v>
      </c>
      <c r="G38" s="140">
        <f t="shared" si="14"/>
        <v>111.2</v>
      </c>
      <c r="H38" s="140">
        <f t="shared" si="14"/>
        <v>0</v>
      </c>
      <c r="I38" s="140">
        <f t="shared" si="14"/>
        <v>0</v>
      </c>
      <c r="J38" s="140">
        <f t="shared" si="14"/>
        <v>0</v>
      </c>
      <c r="K38" s="140">
        <f t="shared" si="14"/>
        <v>0</v>
      </c>
      <c r="L38" s="140">
        <f t="shared" si="14"/>
        <v>234.7</v>
      </c>
      <c r="M38" s="140">
        <f t="shared" si="14"/>
        <v>134.1</v>
      </c>
      <c r="N38" s="140">
        <f t="shared" si="14"/>
        <v>0</v>
      </c>
      <c r="O38" s="140">
        <f>SUM(O36,O37)</f>
        <v>0</v>
      </c>
      <c r="P38" s="303">
        <f t="shared" si="14"/>
        <v>0</v>
      </c>
      <c r="Q38" s="305">
        <f t="shared" si="14"/>
        <v>1250</v>
      </c>
      <c r="R38" s="140">
        <f>SUM(R36,R37)</f>
        <v>604.7</v>
      </c>
      <c r="S38" s="140">
        <f t="shared" si="14"/>
        <v>245.3</v>
      </c>
    </row>
    <row r="39" spans="1:19" s="63" customFormat="1" ht="15.75" customHeight="1">
      <c r="A39" s="155" t="s">
        <v>94</v>
      </c>
      <c r="B39" s="226">
        <v>0</v>
      </c>
      <c r="C39" s="226">
        <v>0</v>
      </c>
      <c r="D39" s="226">
        <v>0</v>
      </c>
      <c r="E39" s="226">
        <v>0</v>
      </c>
      <c r="F39" s="226">
        <v>0</v>
      </c>
      <c r="G39" s="226">
        <v>0</v>
      </c>
      <c r="H39" s="226">
        <v>0</v>
      </c>
      <c r="I39" s="226">
        <v>0</v>
      </c>
      <c r="J39" s="226">
        <v>0</v>
      </c>
      <c r="K39" s="226">
        <v>0</v>
      </c>
      <c r="L39" s="226">
        <v>300</v>
      </c>
      <c r="M39" s="226">
        <v>205.9</v>
      </c>
      <c r="N39" s="226">
        <v>0</v>
      </c>
      <c r="O39" s="226">
        <v>0</v>
      </c>
      <c r="P39" s="324">
        <v>0</v>
      </c>
      <c r="Q39" s="304">
        <f>SUM(B39,E39,H39,K39,N39)</f>
        <v>0</v>
      </c>
      <c r="R39" s="304">
        <f>SUM(C39,F39,I39,L39,O39)</f>
        <v>300</v>
      </c>
      <c r="S39" s="137">
        <f>SUM(D39,G39,J39,M39,P39)</f>
        <v>205.9</v>
      </c>
    </row>
    <row r="40" spans="1:19" s="63" customFormat="1" ht="15.75" customHeight="1">
      <c r="A40" s="219">
        <v>519</v>
      </c>
      <c r="B40" s="140">
        <f aca="true" t="shared" si="15" ref="B40:S40">SUM(B39)</f>
        <v>0</v>
      </c>
      <c r="C40" s="140">
        <f t="shared" si="15"/>
        <v>0</v>
      </c>
      <c r="D40" s="140">
        <f t="shared" si="15"/>
        <v>0</v>
      </c>
      <c r="E40" s="140">
        <f t="shared" si="15"/>
        <v>0</v>
      </c>
      <c r="F40" s="140">
        <f t="shared" si="15"/>
        <v>0</v>
      </c>
      <c r="G40" s="140">
        <f t="shared" si="15"/>
        <v>0</v>
      </c>
      <c r="H40" s="140">
        <f t="shared" si="15"/>
        <v>0</v>
      </c>
      <c r="I40" s="140">
        <f t="shared" si="15"/>
        <v>0</v>
      </c>
      <c r="J40" s="140">
        <f t="shared" si="15"/>
        <v>0</v>
      </c>
      <c r="K40" s="140">
        <f t="shared" si="15"/>
        <v>0</v>
      </c>
      <c r="L40" s="140">
        <f t="shared" si="15"/>
        <v>300</v>
      </c>
      <c r="M40" s="140">
        <f t="shared" si="15"/>
        <v>205.9</v>
      </c>
      <c r="N40" s="140">
        <f t="shared" si="15"/>
        <v>0</v>
      </c>
      <c r="O40" s="140">
        <f t="shared" si="15"/>
        <v>0</v>
      </c>
      <c r="P40" s="303">
        <f t="shared" si="15"/>
        <v>0</v>
      </c>
      <c r="Q40" s="305">
        <f t="shared" si="15"/>
        <v>0</v>
      </c>
      <c r="R40" s="140">
        <f t="shared" si="15"/>
        <v>300</v>
      </c>
      <c r="S40" s="140">
        <f t="shared" si="15"/>
        <v>205.9</v>
      </c>
    </row>
    <row r="41" spans="1:19" s="63" customFormat="1" ht="15.75" customHeight="1">
      <c r="A41" s="155" t="s">
        <v>198</v>
      </c>
      <c r="B41" s="137">
        <v>0</v>
      </c>
      <c r="C41" s="137">
        <v>40.1</v>
      </c>
      <c r="D41" s="137">
        <v>30</v>
      </c>
      <c r="E41" s="137">
        <v>575</v>
      </c>
      <c r="F41" s="137">
        <v>545</v>
      </c>
      <c r="G41" s="137">
        <v>500</v>
      </c>
      <c r="H41" s="137">
        <v>0</v>
      </c>
      <c r="I41" s="137">
        <v>0</v>
      </c>
      <c r="J41" s="137">
        <v>0</v>
      </c>
      <c r="K41" s="137">
        <v>200</v>
      </c>
      <c r="L41" s="137">
        <v>0</v>
      </c>
      <c r="M41" s="137">
        <v>0</v>
      </c>
      <c r="N41" s="137">
        <v>0</v>
      </c>
      <c r="O41" s="137">
        <v>0</v>
      </c>
      <c r="P41" s="143">
        <v>0</v>
      </c>
      <c r="Q41" s="304">
        <f>SUM(B41,E41,H41,K41,N41)</f>
        <v>775</v>
      </c>
      <c r="R41" s="304">
        <f>SUM(C41,F41,I41,L41,O41)</f>
        <v>585.1</v>
      </c>
      <c r="S41" s="137">
        <f>SUM(D41,G41,J41,M41,P41)</f>
        <v>530</v>
      </c>
    </row>
    <row r="42" spans="1:19" s="63" customFormat="1" ht="15.75" customHeight="1">
      <c r="A42" s="219">
        <v>521</v>
      </c>
      <c r="B42" s="140">
        <f aca="true" t="shared" si="16" ref="B42:S42">SUM(B41)</f>
        <v>0</v>
      </c>
      <c r="C42" s="140">
        <f t="shared" si="16"/>
        <v>40.1</v>
      </c>
      <c r="D42" s="140">
        <f>SUM(D41)</f>
        <v>30</v>
      </c>
      <c r="E42" s="140">
        <f t="shared" si="16"/>
        <v>575</v>
      </c>
      <c r="F42" s="140">
        <f t="shared" si="16"/>
        <v>545</v>
      </c>
      <c r="G42" s="140">
        <f t="shared" si="16"/>
        <v>500</v>
      </c>
      <c r="H42" s="140">
        <f t="shared" si="16"/>
        <v>0</v>
      </c>
      <c r="I42" s="140">
        <f t="shared" si="16"/>
        <v>0</v>
      </c>
      <c r="J42" s="140">
        <f t="shared" si="16"/>
        <v>0</v>
      </c>
      <c r="K42" s="140">
        <f t="shared" si="16"/>
        <v>200</v>
      </c>
      <c r="L42" s="140">
        <f t="shared" si="16"/>
        <v>0</v>
      </c>
      <c r="M42" s="140">
        <f t="shared" si="16"/>
        <v>0</v>
      </c>
      <c r="N42" s="140">
        <f t="shared" si="16"/>
        <v>0</v>
      </c>
      <c r="O42" s="140">
        <f t="shared" si="16"/>
        <v>0</v>
      </c>
      <c r="P42" s="303">
        <f t="shared" si="16"/>
        <v>0</v>
      </c>
      <c r="Q42" s="305">
        <f t="shared" si="16"/>
        <v>775</v>
      </c>
      <c r="R42" s="140">
        <f t="shared" si="16"/>
        <v>585.1</v>
      </c>
      <c r="S42" s="140">
        <f t="shared" si="16"/>
        <v>530</v>
      </c>
    </row>
    <row r="43" spans="1:19" s="63" customFormat="1" ht="15.75" customHeight="1">
      <c r="A43" s="155" t="s">
        <v>197</v>
      </c>
      <c r="B43" s="137">
        <v>0</v>
      </c>
      <c r="C43" s="137">
        <v>0</v>
      </c>
      <c r="D43" s="137">
        <v>0</v>
      </c>
      <c r="E43" s="137">
        <v>950</v>
      </c>
      <c r="F43" s="137">
        <v>160</v>
      </c>
      <c r="G43" s="137">
        <v>160</v>
      </c>
      <c r="H43" s="137">
        <v>0</v>
      </c>
      <c r="I43" s="137">
        <v>0</v>
      </c>
      <c r="J43" s="137">
        <v>0</v>
      </c>
      <c r="K43" s="137">
        <v>270</v>
      </c>
      <c r="L43" s="137">
        <v>270</v>
      </c>
      <c r="M43" s="137">
        <v>0</v>
      </c>
      <c r="N43" s="137">
        <v>0</v>
      </c>
      <c r="O43" s="137">
        <v>0</v>
      </c>
      <c r="P43" s="143">
        <v>0</v>
      </c>
      <c r="Q43" s="304">
        <f>SUM(B43,E43,H43,K43,N43)</f>
        <v>1220</v>
      </c>
      <c r="R43" s="304">
        <f>SUM(C43,F43,I43,L43,O43)</f>
        <v>430</v>
      </c>
      <c r="S43" s="137">
        <f>SUM(D43,G43,J43,M43,P43)</f>
        <v>160</v>
      </c>
    </row>
    <row r="44" spans="1:19" s="63" customFormat="1" ht="15.75" customHeight="1">
      <c r="A44" s="155" t="s">
        <v>196</v>
      </c>
      <c r="B44" s="137">
        <v>0</v>
      </c>
      <c r="C44" s="137">
        <v>0</v>
      </c>
      <c r="D44" s="137">
        <v>0</v>
      </c>
      <c r="E44" s="137">
        <v>310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200</v>
      </c>
      <c r="L44" s="137">
        <v>0</v>
      </c>
      <c r="M44" s="137">
        <v>0</v>
      </c>
      <c r="N44" s="137">
        <v>0</v>
      </c>
      <c r="O44" s="137">
        <v>0</v>
      </c>
      <c r="P44" s="143">
        <v>0</v>
      </c>
      <c r="Q44" s="304">
        <f>SUM(E44,H44,K44,N44)</f>
        <v>510</v>
      </c>
      <c r="R44" s="137">
        <f>SUM(C44,F44,I44,L44,O44)</f>
        <v>0</v>
      </c>
      <c r="S44" s="137">
        <f>SUM(D44,G44,J44,M44,P44)</f>
        <v>0</v>
      </c>
    </row>
    <row r="45" spans="1:19" s="63" customFormat="1" ht="15.75" customHeight="1">
      <c r="A45" s="219">
        <v>522</v>
      </c>
      <c r="B45" s="140">
        <f aca="true" t="shared" si="17" ref="B45:S45">SUM(B43,B44)</f>
        <v>0</v>
      </c>
      <c r="C45" s="140">
        <f t="shared" si="17"/>
        <v>0</v>
      </c>
      <c r="D45" s="140">
        <f t="shared" si="17"/>
        <v>0</v>
      </c>
      <c r="E45" s="140">
        <f t="shared" si="17"/>
        <v>1260</v>
      </c>
      <c r="F45" s="140">
        <f t="shared" si="17"/>
        <v>160</v>
      </c>
      <c r="G45" s="140">
        <f t="shared" si="17"/>
        <v>160</v>
      </c>
      <c r="H45" s="140">
        <f t="shared" si="17"/>
        <v>0</v>
      </c>
      <c r="I45" s="140">
        <f t="shared" si="17"/>
        <v>0</v>
      </c>
      <c r="J45" s="140">
        <f t="shared" si="17"/>
        <v>0</v>
      </c>
      <c r="K45" s="140">
        <f t="shared" si="17"/>
        <v>470</v>
      </c>
      <c r="L45" s="140">
        <f t="shared" si="17"/>
        <v>270</v>
      </c>
      <c r="M45" s="140">
        <f t="shared" si="17"/>
        <v>0</v>
      </c>
      <c r="N45" s="140">
        <f t="shared" si="17"/>
        <v>0</v>
      </c>
      <c r="O45" s="140">
        <f t="shared" si="17"/>
        <v>0</v>
      </c>
      <c r="P45" s="303">
        <f t="shared" si="17"/>
        <v>0</v>
      </c>
      <c r="Q45" s="305">
        <f t="shared" si="17"/>
        <v>1730</v>
      </c>
      <c r="R45" s="140">
        <f t="shared" si="17"/>
        <v>430</v>
      </c>
      <c r="S45" s="140">
        <f t="shared" si="17"/>
        <v>160</v>
      </c>
    </row>
    <row r="46" spans="1:19" s="63" customFormat="1" ht="15.75" customHeight="1">
      <c r="A46" s="155" t="s">
        <v>305</v>
      </c>
      <c r="B46" s="137">
        <v>0</v>
      </c>
      <c r="C46" s="137">
        <v>0</v>
      </c>
      <c r="D46" s="137">
        <v>0</v>
      </c>
      <c r="E46" s="137">
        <v>0</v>
      </c>
      <c r="F46" s="137">
        <v>200</v>
      </c>
      <c r="G46" s="137">
        <v>200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0</v>
      </c>
      <c r="P46" s="143">
        <v>0</v>
      </c>
      <c r="Q46" s="304">
        <f>SUM(E46,H46,K46,N46)</f>
        <v>0</v>
      </c>
      <c r="R46" s="304">
        <f>SUM(C46,F46,I46,L46,O46)</f>
        <v>200</v>
      </c>
      <c r="S46" s="137">
        <f>SUM(D46,G46,J46,M46,P46)</f>
        <v>200</v>
      </c>
    </row>
    <row r="47" spans="1:19" s="63" customFormat="1" ht="15.75" customHeight="1">
      <c r="A47" s="219">
        <v>533</v>
      </c>
      <c r="B47" s="140">
        <f aca="true" t="shared" si="18" ref="B47:S47">SUM(B46)</f>
        <v>0</v>
      </c>
      <c r="C47" s="140">
        <f t="shared" si="18"/>
        <v>0</v>
      </c>
      <c r="D47" s="140">
        <f t="shared" si="18"/>
        <v>0</v>
      </c>
      <c r="E47" s="140">
        <f t="shared" si="18"/>
        <v>0</v>
      </c>
      <c r="F47" s="140">
        <f t="shared" si="18"/>
        <v>200</v>
      </c>
      <c r="G47" s="140">
        <f t="shared" si="18"/>
        <v>200</v>
      </c>
      <c r="H47" s="140">
        <f t="shared" si="18"/>
        <v>0</v>
      </c>
      <c r="I47" s="140">
        <f t="shared" si="18"/>
        <v>0</v>
      </c>
      <c r="J47" s="140">
        <f t="shared" si="18"/>
        <v>0</v>
      </c>
      <c r="K47" s="140">
        <f t="shared" si="18"/>
        <v>0</v>
      </c>
      <c r="L47" s="140">
        <f t="shared" si="18"/>
        <v>0</v>
      </c>
      <c r="M47" s="140">
        <f t="shared" si="18"/>
        <v>0</v>
      </c>
      <c r="N47" s="140">
        <f t="shared" si="18"/>
        <v>0</v>
      </c>
      <c r="O47" s="140">
        <f t="shared" si="18"/>
        <v>0</v>
      </c>
      <c r="P47" s="303">
        <f t="shared" si="18"/>
        <v>0</v>
      </c>
      <c r="Q47" s="305">
        <f t="shared" si="18"/>
        <v>0</v>
      </c>
      <c r="R47" s="140">
        <f t="shared" si="18"/>
        <v>200</v>
      </c>
      <c r="S47" s="140">
        <f t="shared" si="18"/>
        <v>200</v>
      </c>
    </row>
    <row r="48" spans="1:19" s="63" customFormat="1" ht="15.75" customHeight="1">
      <c r="A48" s="155" t="s">
        <v>77</v>
      </c>
      <c r="B48" s="137">
        <v>0</v>
      </c>
      <c r="C48" s="138">
        <v>0</v>
      </c>
      <c r="D48" s="138">
        <v>0</v>
      </c>
      <c r="E48" s="137">
        <v>100</v>
      </c>
      <c r="F48" s="138">
        <v>100</v>
      </c>
      <c r="G48" s="138">
        <v>50</v>
      </c>
      <c r="H48" s="137">
        <v>0</v>
      </c>
      <c r="I48" s="138">
        <v>0</v>
      </c>
      <c r="J48" s="138">
        <v>0</v>
      </c>
      <c r="K48" s="137">
        <v>0</v>
      </c>
      <c r="L48" s="137">
        <v>6.7</v>
      </c>
      <c r="M48" s="137">
        <v>0</v>
      </c>
      <c r="N48" s="137">
        <v>0</v>
      </c>
      <c r="O48" s="137">
        <v>0</v>
      </c>
      <c r="P48" s="143">
        <v>0</v>
      </c>
      <c r="Q48" s="304">
        <f aca="true" t="shared" si="19" ref="Q48:S49">SUM(B48,E48,H48,K48,N48)</f>
        <v>100</v>
      </c>
      <c r="R48" s="304">
        <f>SUM(C48,F48,I48,L48,O48)</f>
        <v>106.7</v>
      </c>
      <c r="S48" s="137">
        <f t="shared" si="19"/>
        <v>50</v>
      </c>
    </row>
    <row r="49" spans="1:19" s="63" customFormat="1" ht="15.75" customHeight="1">
      <c r="A49" s="155" t="s">
        <v>376</v>
      </c>
      <c r="B49" s="137">
        <v>0</v>
      </c>
      <c r="C49" s="138">
        <v>0</v>
      </c>
      <c r="D49" s="138">
        <v>0</v>
      </c>
      <c r="E49" s="137">
        <v>0</v>
      </c>
      <c r="F49" s="138">
        <v>0</v>
      </c>
      <c r="G49" s="138">
        <v>0</v>
      </c>
      <c r="H49" s="137">
        <v>0</v>
      </c>
      <c r="I49" s="138">
        <v>0</v>
      </c>
      <c r="J49" s="138">
        <v>0</v>
      </c>
      <c r="K49" s="137">
        <v>0</v>
      </c>
      <c r="L49" s="137">
        <v>81</v>
      </c>
      <c r="M49" s="137">
        <v>0</v>
      </c>
      <c r="N49" s="137"/>
      <c r="O49" s="137"/>
      <c r="P49" s="143"/>
      <c r="Q49" s="304">
        <f t="shared" si="19"/>
        <v>0</v>
      </c>
      <c r="R49" s="304">
        <f>SUM(C49,F49,I49,L49,O49)</f>
        <v>81</v>
      </c>
      <c r="S49" s="137">
        <f t="shared" si="19"/>
        <v>0</v>
      </c>
    </row>
    <row r="50" spans="1:19" s="63" customFormat="1" ht="15.75" customHeight="1">
      <c r="A50" s="219">
        <v>549</v>
      </c>
      <c r="B50" s="141">
        <f aca="true" t="shared" si="20" ref="B50:S50">SUM(B48)</f>
        <v>0</v>
      </c>
      <c r="C50" s="141">
        <f t="shared" si="20"/>
        <v>0</v>
      </c>
      <c r="D50" s="141">
        <f t="shared" si="20"/>
        <v>0</v>
      </c>
      <c r="E50" s="141">
        <f t="shared" si="20"/>
        <v>100</v>
      </c>
      <c r="F50" s="141">
        <f t="shared" si="20"/>
        <v>100</v>
      </c>
      <c r="G50" s="141">
        <f t="shared" si="20"/>
        <v>50</v>
      </c>
      <c r="H50" s="141">
        <f t="shared" si="20"/>
        <v>0</v>
      </c>
      <c r="I50" s="141">
        <f t="shared" si="20"/>
        <v>0</v>
      </c>
      <c r="J50" s="141">
        <f t="shared" si="20"/>
        <v>0</v>
      </c>
      <c r="K50" s="141">
        <f t="shared" si="20"/>
        <v>0</v>
      </c>
      <c r="L50" s="141">
        <f>SUM(L48,L49)</f>
        <v>87.7</v>
      </c>
      <c r="M50" s="141">
        <f t="shared" si="20"/>
        <v>0</v>
      </c>
      <c r="N50" s="141">
        <f t="shared" si="20"/>
        <v>0</v>
      </c>
      <c r="O50" s="141">
        <f t="shared" si="20"/>
        <v>0</v>
      </c>
      <c r="P50" s="317">
        <f t="shared" si="20"/>
        <v>0</v>
      </c>
      <c r="Q50" s="305">
        <f t="shared" si="20"/>
        <v>100</v>
      </c>
      <c r="R50" s="305">
        <f>SUM(R48,R49)</f>
        <v>187.7</v>
      </c>
      <c r="S50" s="140">
        <f t="shared" si="20"/>
        <v>50</v>
      </c>
    </row>
    <row r="51" spans="1:19" s="63" customFormat="1" ht="15.75" customHeight="1">
      <c r="A51" s="155" t="s">
        <v>93</v>
      </c>
      <c r="B51" s="138">
        <v>0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316">
        <v>0</v>
      </c>
      <c r="Q51" s="304">
        <f>SUM(E51,H51,K51,N51)</f>
        <v>0</v>
      </c>
      <c r="R51" s="304">
        <f>SUM(C51,F51,I51,L51,O51)</f>
        <v>0</v>
      </c>
      <c r="S51" s="137">
        <f>SUM(D51,G51,J51,M51,P51)</f>
        <v>0</v>
      </c>
    </row>
    <row r="52" spans="1:19" s="63" customFormat="1" ht="15.75" customHeight="1" thickBot="1">
      <c r="A52" s="221">
        <v>612</v>
      </c>
      <c r="B52" s="225">
        <f aca="true" t="shared" si="21" ref="B52:O52">SUM(B51)</f>
        <v>0</v>
      </c>
      <c r="C52" s="225">
        <f t="shared" si="21"/>
        <v>0</v>
      </c>
      <c r="D52" s="225">
        <f t="shared" si="21"/>
        <v>0</v>
      </c>
      <c r="E52" s="225">
        <f t="shared" si="21"/>
        <v>0</v>
      </c>
      <c r="F52" s="225">
        <f t="shared" si="21"/>
        <v>0</v>
      </c>
      <c r="G52" s="225">
        <f t="shared" si="21"/>
        <v>0</v>
      </c>
      <c r="H52" s="225">
        <f t="shared" si="21"/>
        <v>0</v>
      </c>
      <c r="I52" s="225">
        <f t="shared" si="21"/>
        <v>0</v>
      </c>
      <c r="J52" s="225">
        <f t="shared" si="21"/>
        <v>0</v>
      </c>
      <c r="K52" s="225">
        <f t="shared" si="21"/>
        <v>0</v>
      </c>
      <c r="L52" s="225">
        <f t="shared" si="21"/>
        <v>0</v>
      </c>
      <c r="M52" s="225">
        <f t="shared" si="21"/>
        <v>0</v>
      </c>
      <c r="N52" s="225">
        <f t="shared" si="21"/>
        <v>0</v>
      </c>
      <c r="O52" s="225">
        <f t="shared" si="21"/>
        <v>0</v>
      </c>
      <c r="P52" s="323">
        <f>SUM(P51)</f>
        <v>0</v>
      </c>
      <c r="Q52" s="321">
        <f>SUM(Q51)</f>
        <v>0</v>
      </c>
      <c r="R52" s="222">
        <f>SUM(R51)</f>
        <v>0</v>
      </c>
      <c r="S52" s="222">
        <f>SUM(S51)</f>
        <v>0</v>
      </c>
    </row>
    <row r="53" spans="1:19" s="63" customFormat="1" ht="15.75" customHeight="1">
      <c r="A53" s="223" t="s">
        <v>21</v>
      </c>
      <c r="B53" s="224">
        <f>SUM(B31,B35,B38,B40,B42,B45,B47,B50,B52)</f>
        <v>0</v>
      </c>
      <c r="C53" s="224">
        <f>SUM(C31,C33,C35,C38,C40,C42,C45,C47,C50,C52)</f>
        <v>50.2</v>
      </c>
      <c r="D53" s="224">
        <f>SUM(D31,D33,D35,D38,D40,D42,D45,D47,D50,D52)</f>
        <v>30</v>
      </c>
      <c r="E53" s="224">
        <f>SUM(E31,E35,E38,E40,E42,E45,E47,E50,E52)</f>
        <v>6985</v>
      </c>
      <c r="F53" s="224">
        <f>SUM(F31,F35,F38,F40,F42,F45,F47,F50,F52)</f>
        <v>7568.3</v>
      </c>
      <c r="G53" s="224">
        <f>SUM(G31,G35,G38,G40,G42,G45,G47,G50,G52)</f>
        <v>6898.099999999999</v>
      </c>
      <c r="H53" s="224">
        <f>SUM(H31,H35,H38,H40,H42,H45,H47,H50,H52)</f>
        <v>7500</v>
      </c>
      <c r="I53" s="224">
        <f>SUM(I31,I35,I38,I40,I42,I45,I47,I50,I52)</f>
        <v>9000</v>
      </c>
      <c r="J53" s="224">
        <f>SUM(J31,J33,J35,J38,J40,J42,J45,J47,J50,J52)</f>
        <v>8845.599999999999</v>
      </c>
      <c r="K53" s="224">
        <f aca="true" t="shared" si="22" ref="K53:S53">SUM(K31,K35,K38,K40,K42,K45,K47,K50,K52)</f>
        <v>770</v>
      </c>
      <c r="L53" s="224">
        <f t="shared" si="22"/>
        <v>1885.3</v>
      </c>
      <c r="M53" s="224">
        <f t="shared" si="22"/>
        <v>1332.9</v>
      </c>
      <c r="N53" s="224">
        <f t="shared" si="22"/>
        <v>0</v>
      </c>
      <c r="O53" s="224">
        <f t="shared" si="22"/>
        <v>0</v>
      </c>
      <c r="P53" s="319">
        <f t="shared" si="22"/>
        <v>0</v>
      </c>
      <c r="Q53" s="322">
        <f t="shared" si="22"/>
        <v>15255</v>
      </c>
      <c r="R53" s="322">
        <f t="shared" si="22"/>
        <v>18493.7</v>
      </c>
      <c r="S53" s="322">
        <f t="shared" si="22"/>
        <v>16963.8</v>
      </c>
    </row>
    <row r="54" s="63" customFormat="1" ht="15"/>
    <row r="55" s="63" customFormat="1" ht="15"/>
    <row r="56" s="63" customFormat="1" ht="15"/>
    <row r="57" s="63" customFormat="1" ht="15"/>
    <row r="58" s="63" customFormat="1" ht="15"/>
  </sheetData>
  <sheetProtection/>
  <mergeCells count="38">
    <mergeCell ref="P2:R3"/>
    <mergeCell ref="P8:P9"/>
    <mergeCell ref="Q8:Q9"/>
    <mergeCell ref="R8:R9"/>
    <mergeCell ref="E2:G3"/>
    <mergeCell ref="B19:D19"/>
    <mergeCell ref="B3:D3"/>
    <mergeCell ref="R1:S1"/>
    <mergeCell ref="E19:G19"/>
    <mergeCell ref="H18:J19"/>
    <mergeCell ref="E18:G18"/>
    <mergeCell ref="A1:Q1"/>
    <mergeCell ref="A2:A4"/>
    <mergeCell ref="A18:A20"/>
    <mergeCell ref="B18:D18"/>
    <mergeCell ref="L15:O15"/>
    <mergeCell ref="B2:D2"/>
    <mergeCell ref="A27:A29"/>
    <mergeCell ref="E27:G27"/>
    <mergeCell ref="H27:J27"/>
    <mergeCell ref="E28:G28"/>
    <mergeCell ref="H28:J28"/>
    <mergeCell ref="B27:D27"/>
    <mergeCell ref="B28:D28"/>
    <mergeCell ref="Q27:S28"/>
    <mergeCell ref="N27:P27"/>
    <mergeCell ref="N28:P28"/>
    <mergeCell ref="L16:O16"/>
    <mergeCell ref="K27:M27"/>
    <mergeCell ref="K28:M28"/>
    <mergeCell ref="I5:L5"/>
    <mergeCell ref="I7:L7"/>
    <mergeCell ref="I8:L9"/>
    <mergeCell ref="M8:M9"/>
    <mergeCell ref="I2:L4"/>
    <mergeCell ref="M2:O3"/>
    <mergeCell ref="N8:N9"/>
    <mergeCell ref="O8:O9"/>
  </mergeCells>
  <printOptions horizontalCentered="1"/>
  <pageMargins left="0.22" right="0.33" top="0.5118110236220472" bottom="0.35433070866141736" header="0.5118110236220472" footer="0.35433070866141736"/>
  <pageSetup horizontalDpi="300" verticalDpi="300" orientation="landscape" paperSize="9" scale="63" r:id="rId1"/>
  <headerFooter alignWithMargins="0">
    <oddFooter>&amp;L&amp;"Times New Roman,Obyčejné"
Rozbor za rok 2006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zoomScalePageLayoutView="0" workbookViewId="0" topLeftCell="A1">
      <selection activeCell="I1" sqref="I1:J1"/>
    </sheetView>
  </sheetViews>
  <sheetFormatPr defaultColWidth="9.00390625" defaultRowHeight="12.75"/>
  <cols>
    <col min="1" max="1" width="23.25390625" style="1" customWidth="1"/>
    <col min="2" max="10" width="9.00390625" style="1" customWidth="1"/>
    <col min="11" max="16384" width="9.125" style="1" customWidth="1"/>
  </cols>
  <sheetData>
    <row r="1" spans="1:10" ht="40.5" customHeight="1">
      <c r="A1" s="980" t="s">
        <v>378</v>
      </c>
      <c r="B1" s="973"/>
      <c r="C1" s="973"/>
      <c r="D1" s="973"/>
      <c r="E1" s="973"/>
      <c r="F1" s="973"/>
      <c r="G1" s="973"/>
      <c r="H1" s="973"/>
      <c r="I1" s="981" t="s">
        <v>428</v>
      </c>
      <c r="J1" s="799"/>
    </row>
    <row r="2" spans="1:10" ht="22.5" customHeight="1">
      <c r="A2" s="982" t="s">
        <v>175</v>
      </c>
      <c r="B2" s="984" t="s">
        <v>59</v>
      </c>
      <c r="C2" s="919"/>
      <c r="D2" s="919"/>
      <c r="E2" s="975" t="s">
        <v>312</v>
      </c>
      <c r="F2" s="976"/>
      <c r="G2" s="976"/>
      <c r="H2" s="985" t="s">
        <v>4</v>
      </c>
      <c r="I2" s="919"/>
      <c r="J2" s="919"/>
    </row>
    <row r="3" spans="1:10" ht="22.5" customHeight="1">
      <c r="A3" s="983"/>
      <c r="B3" s="986" t="s">
        <v>103</v>
      </c>
      <c r="C3" s="919"/>
      <c r="D3" s="919"/>
      <c r="E3" s="977" t="s">
        <v>338</v>
      </c>
      <c r="F3" s="978"/>
      <c r="G3" s="979"/>
      <c r="H3" s="961"/>
      <c r="I3" s="919"/>
      <c r="J3" s="919"/>
    </row>
    <row r="4" spans="1:10" ht="13.5" customHeight="1">
      <c r="A4" s="983"/>
      <c r="B4" s="7" t="s">
        <v>5</v>
      </c>
      <c r="C4" s="7" t="s">
        <v>6</v>
      </c>
      <c r="D4" s="7" t="s">
        <v>0</v>
      </c>
      <c r="E4" s="7" t="s">
        <v>5</v>
      </c>
      <c r="F4" s="7" t="s">
        <v>6</v>
      </c>
      <c r="G4" s="263" t="s">
        <v>0</v>
      </c>
      <c r="H4" s="270" t="s">
        <v>5</v>
      </c>
      <c r="I4" s="7" t="s">
        <v>6</v>
      </c>
      <c r="J4" s="7" t="s">
        <v>0</v>
      </c>
    </row>
    <row r="5" spans="1:10" ht="12" customHeight="1">
      <c r="A5" s="52" t="s">
        <v>309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264">
        <v>0</v>
      </c>
      <c r="H5" s="271">
        <f>B5+E5</f>
        <v>0</v>
      </c>
      <c r="I5" s="23">
        <f>C5+F5</f>
        <v>0</v>
      </c>
      <c r="J5" s="13">
        <f>D5+G5</f>
        <v>0</v>
      </c>
    </row>
    <row r="6" spans="1:10" ht="12" customHeight="1">
      <c r="A6" s="256">
        <v>502</v>
      </c>
      <c r="B6" s="11">
        <f>B5</f>
        <v>0</v>
      </c>
      <c r="C6" s="11">
        <f>SUM(C5)</f>
        <v>0</v>
      </c>
      <c r="D6" s="11">
        <f>D5</f>
        <v>0</v>
      </c>
      <c r="E6" s="11">
        <f>E5</f>
        <v>0</v>
      </c>
      <c r="F6" s="11">
        <f>F5</f>
        <v>0</v>
      </c>
      <c r="G6" s="265">
        <f>G5</f>
        <v>0</v>
      </c>
      <c r="H6" s="272">
        <f aca="true" t="shared" si="0" ref="H6:H21">B6+E6</f>
        <v>0</v>
      </c>
      <c r="I6" s="261">
        <f aca="true" t="shared" si="1" ref="I6:J32">C6+F6</f>
        <v>0</v>
      </c>
      <c r="J6" s="260">
        <f aca="true" t="shared" si="2" ref="J6:J13">D6+G6</f>
        <v>0</v>
      </c>
    </row>
    <row r="7" spans="1:10" ht="12" customHeight="1">
      <c r="A7" s="52" t="s">
        <v>311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266">
        <v>0</v>
      </c>
      <c r="H7" s="271">
        <f t="shared" si="0"/>
        <v>0</v>
      </c>
      <c r="I7" s="23">
        <f t="shared" si="1"/>
        <v>0</v>
      </c>
      <c r="J7" s="13">
        <f t="shared" si="2"/>
        <v>0</v>
      </c>
    </row>
    <row r="8" spans="1:10" ht="12" customHeight="1">
      <c r="A8" s="256">
        <v>502</v>
      </c>
      <c r="B8" s="11">
        <f>SUM(B7)</f>
        <v>0</v>
      </c>
      <c r="C8" s="11">
        <f>SUM(C7)</f>
        <v>0</v>
      </c>
      <c r="D8" s="11">
        <f>SUM(D7)</f>
        <v>0</v>
      </c>
      <c r="E8" s="11">
        <f>E7</f>
        <v>0</v>
      </c>
      <c r="F8" s="11">
        <f>F7</f>
        <v>0</v>
      </c>
      <c r="G8" s="265">
        <f>G7</f>
        <v>0</v>
      </c>
      <c r="H8" s="272">
        <f t="shared" si="0"/>
        <v>0</v>
      </c>
      <c r="I8" s="261">
        <f t="shared" si="1"/>
        <v>0</v>
      </c>
      <c r="J8" s="260">
        <f t="shared" si="2"/>
        <v>0</v>
      </c>
    </row>
    <row r="9" spans="1:10" ht="12" customHeight="1">
      <c r="A9" s="52" t="s">
        <v>310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266">
        <v>0</v>
      </c>
      <c r="H9" s="271">
        <f t="shared" si="0"/>
        <v>0</v>
      </c>
      <c r="I9" s="23">
        <f t="shared" si="1"/>
        <v>0</v>
      </c>
      <c r="J9" s="13">
        <f t="shared" si="2"/>
        <v>0</v>
      </c>
    </row>
    <row r="10" spans="1:10" ht="12" customHeight="1">
      <c r="A10" s="256">
        <v>503</v>
      </c>
      <c r="B10" s="11">
        <f>SUM(B9)</f>
        <v>0</v>
      </c>
      <c r="C10" s="11">
        <f>SUM(C9)</f>
        <v>0</v>
      </c>
      <c r="D10" s="11">
        <f>SUM(D9)</f>
        <v>0</v>
      </c>
      <c r="E10" s="11">
        <f>E9</f>
        <v>0</v>
      </c>
      <c r="F10" s="11">
        <f>F9</f>
        <v>0</v>
      </c>
      <c r="G10" s="265">
        <f>G9</f>
        <v>0</v>
      </c>
      <c r="H10" s="272">
        <f t="shared" si="0"/>
        <v>0</v>
      </c>
      <c r="I10" s="261">
        <f t="shared" si="1"/>
        <v>0</v>
      </c>
      <c r="J10" s="260">
        <f t="shared" si="2"/>
        <v>0</v>
      </c>
    </row>
    <row r="11" spans="1:10" ht="12" customHeight="1">
      <c r="A11" s="52" t="s">
        <v>129</v>
      </c>
      <c r="B11" s="13">
        <v>0</v>
      </c>
      <c r="C11" s="8">
        <v>14.5</v>
      </c>
      <c r="D11" s="8">
        <v>9.9</v>
      </c>
      <c r="E11" s="8">
        <v>0</v>
      </c>
      <c r="F11" s="8">
        <v>0</v>
      </c>
      <c r="G11" s="266">
        <v>0</v>
      </c>
      <c r="H11" s="271">
        <f t="shared" si="0"/>
        <v>0</v>
      </c>
      <c r="I11" s="13">
        <f t="shared" si="1"/>
        <v>14.5</v>
      </c>
      <c r="J11" s="13">
        <f t="shared" si="2"/>
        <v>9.9</v>
      </c>
    </row>
    <row r="12" spans="1:10" ht="12" customHeight="1">
      <c r="A12" s="52" t="s">
        <v>109</v>
      </c>
      <c r="B12" s="13">
        <v>1200</v>
      </c>
      <c r="C12" s="8">
        <v>533.4</v>
      </c>
      <c r="D12" s="8">
        <v>445.9</v>
      </c>
      <c r="E12" s="8">
        <v>0</v>
      </c>
      <c r="F12" s="8">
        <v>0</v>
      </c>
      <c r="G12" s="266">
        <v>0</v>
      </c>
      <c r="H12" s="271">
        <f t="shared" si="0"/>
        <v>1200</v>
      </c>
      <c r="I12" s="13">
        <f t="shared" si="1"/>
        <v>533.4</v>
      </c>
      <c r="J12" s="13">
        <f t="shared" si="2"/>
        <v>445.9</v>
      </c>
    </row>
    <row r="13" spans="1:10" ht="12" customHeight="1">
      <c r="A13" s="9" t="s">
        <v>209</v>
      </c>
      <c r="B13" s="13">
        <v>80</v>
      </c>
      <c r="C13" s="8">
        <v>105.1</v>
      </c>
      <c r="D13" s="8">
        <v>21.4</v>
      </c>
      <c r="E13" s="8">
        <v>0</v>
      </c>
      <c r="F13" s="8">
        <v>40</v>
      </c>
      <c r="G13" s="266">
        <v>0</v>
      </c>
      <c r="H13" s="271">
        <f t="shared" si="0"/>
        <v>80</v>
      </c>
      <c r="I13" s="13">
        <f t="shared" si="1"/>
        <v>145.1</v>
      </c>
      <c r="J13" s="13">
        <f t="shared" si="2"/>
        <v>21.4</v>
      </c>
    </row>
    <row r="14" spans="1:10" ht="12" customHeight="1">
      <c r="A14" s="10">
        <v>513</v>
      </c>
      <c r="B14" s="11">
        <f aca="true" t="shared" si="3" ref="B14:G14">SUM(B11:B13)</f>
        <v>1280</v>
      </c>
      <c r="C14" s="11">
        <f t="shared" si="3"/>
        <v>653</v>
      </c>
      <c r="D14" s="11">
        <f t="shared" si="3"/>
        <v>477.19999999999993</v>
      </c>
      <c r="E14" s="11">
        <f t="shared" si="3"/>
        <v>0</v>
      </c>
      <c r="F14" s="11">
        <f t="shared" si="3"/>
        <v>40</v>
      </c>
      <c r="G14" s="265">
        <f t="shared" si="3"/>
        <v>0</v>
      </c>
      <c r="H14" s="272">
        <f t="shared" si="0"/>
        <v>1280</v>
      </c>
      <c r="I14" s="261">
        <f t="shared" si="1"/>
        <v>693</v>
      </c>
      <c r="J14" s="261">
        <f t="shared" si="1"/>
        <v>477.19999999999993</v>
      </c>
    </row>
    <row r="15" spans="1:10" ht="12" customHeight="1">
      <c r="A15" s="9" t="s">
        <v>19</v>
      </c>
      <c r="B15" s="13">
        <v>10</v>
      </c>
      <c r="C15" s="13">
        <v>19.6</v>
      </c>
      <c r="D15" s="13">
        <v>9.6</v>
      </c>
      <c r="E15" s="13">
        <v>0</v>
      </c>
      <c r="F15" s="13">
        <v>0</v>
      </c>
      <c r="G15" s="264">
        <v>0</v>
      </c>
      <c r="H15" s="271">
        <f t="shared" si="0"/>
        <v>10</v>
      </c>
      <c r="I15" s="23">
        <f t="shared" si="1"/>
        <v>19.6</v>
      </c>
      <c r="J15" s="13">
        <f>D15+G15</f>
        <v>9.6</v>
      </c>
    </row>
    <row r="16" spans="1:10" ht="12" customHeight="1">
      <c r="A16" s="9" t="s">
        <v>306</v>
      </c>
      <c r="B16" s="13">
        <v>0</v>
      </c>
      <c r="C16" s="13">
        <v>72.1</v>
      </c>
      <c r="D16" s="13">
        <v>47.2</v>
      </c>
      <c r="E16" s="13">
        <v>0</v>
      </c>
      <c r="F16" s="13">
        <v>0</v>
      </c>
      <c r="G16" s="264">
        <v>0</v>
      </c>
      <c r="H16" s="271">
        <f t="shared" si="0"/>
        <v>0</v>
      </c>
      <c r="I16" s="23">
        <f t="shared" si="1"/>
        <v>72.1</v>
      </c>
      <c r="J16" s="13">
        <f>D16+G16</f>
        <v>47.2</v>
      </c>
    </row>
    <row r="17" spans="1:10" ht="12" customHeight="1">
      <c r="A17" s="12" t="s">
        <v>33</v>
      </c>
      <c r="B17" s="13">
        <v>2500</v>
      </c>
      <c r="C17" s="13">
        <v>2230.9</v>
      </c>
      <c r="D17" s="13">
        <v>1086.6</v>
      </c>
      <c r="E17" s="13">
        <v>0</v>
      </c>
      <c r="F17" s="13">
        <v>120</v>
      </c>
      <c r="G17" s="264">
        <v>39.6</v>
      </c>
      <c r="H17" s="271">
        <f t="shared" si="0"/>
        <v>2500</v>
      </c>
      <c r="I17" s="23">
        <f t="shared" si="1"/>
        <v>2350.9</v>
      </c>
      <c r="J17" s="13">
        <f>D17+G17</f>
        <v>1126.1999999999998</v>
      </c>
    </row>
    <row r="18" spans="1:10" ht="12" customHeight="1">
      <c r="A18" s="10">
        <v>516</v>
      </c>
      <c r="B18" s="11">
        <f>SUM(B15:B17)</f>
        <v>2510</v>
      </c>
      <c r="C18" s="11">
        <f>SUM(C15,C16,C17)</f>
        <v>2322.6</v>
      </c>
      <c r="D18" s="11">
        <f>SUM(D15,D16,D17)</f>
        <v>1143.3999999999999</v>
      </c>
      <c r="E18" s="11">
        <f>SUM(E15,E16,E17)</f>
        <v>0</v>
      </c>
      <c r="F18" s="11">
        <f>SUM(F15,F16,F17)</f>
        <v>120</v>
      </c>
      <c r="G18" s="265">
        <f>SUM(G15,G16,G17)</f>
        <v>39.6</v>
      </c>
      <c r="H18" s="272">
        <f t="shared" si="0"/>
        <v>2510</v>
      </c>
      <c r="I18" s="261">
        <f t="shared" si="1"/>
        <v>2442.6</v>
      </c>
      <c r="J18" s="261">
        <f t="shared" si="1"/>
        <v>1182.9999999999998</v>
      </c>
    </row>
    <row r="19" spans="1:10" ht="12" customHeight="1">
      <c r="A19" s="12" t="s">
        <v>100</v>
      </c>
      <c r="B19" s="13">
        <v>0</v>
      </c>
      <c r="C19" s="13">
        <v>2.4</v>
      </c>
      <c r="D19" s="13">
        <v>2.4</v>
      </c>
      <c r="E19" s="13">
        <v>0</v>
      </c>
      <c r="F19" s="13">
        <v>0</v>
      </c>
      <c r="G19" s="264">
        <v>0</v>
      </c>
      <c r="H19" s="271">
        <f t="shared" si="0"/>
        <v>0</v>
      </c>
      <c r="I19" s="23">
        <f t="shared" si="1"/>
        <v>2.4</v>
      </c>
      <c r="J19" s="13">
        <f>D19+G19</f>
        <v>2.4</v>
      </c>
    </row>
    <row r="20" spans="1:10" ht="12" customHeight="1">
      <c r="A20" s="12" t="s">
        <v>377</v>
      </c>
      <c r="B20" s="13">
        <v>0</v>
      </c>
      <c r="C20" s="13">
        <v>197.6</v>
      </c>
      <c r="D20" s="13">
        <v>197.5</v>
      </c>
      <c r="E20" s="13">
        <v>0</v>
      </c>
      <c r="F20" s="13">
        <v>0</v>
      </c>
      <c r="G20" s="264">
        <v>0</v>
      </c>
      <c r="H20" s="271">
        <f t="shared" si="0"/>
        <v>0</v>
      </c>
      <c r="I20" s="23">
        <f t="shared" si="1"/>
        <v>197.6</v>
      </c>
      <c r="J20" s="13">
        <f>D20+G20</f>
        <v>197.5</v>
      </c>
    </row>
    <row r="21" spans="1:10" ht="12" customHeight="1">
      <c r="A21" s="12" t="s">
        <v>88</v>
      </c>
      <c r="B21" s="13">
        <v>0</v>
      </c>
      <c r="C21" s="13">
        <v>0</v>
      </c>
      <c r="D21" s="13">
        <v>0</v>
      </c>
      <c r="E21" s="13">
        <v>0</v>
      </c>
      <c r="F21" s="13">
        <v>75.1</v>
      </c>
      <c r="G21" s="264">
        <v>1.8</v>
      </c>
      <c r="H21" s="271">
        <f t="shared" si="0"/>
        <v>0</v>
      </c>
      <c r="I21" s="23">
        <f t="shared" si="1"/>
        <v>75.1</v>
      </c>
      <c r="J21" s="13">
        <f>D21+G21</f>
        <v>1.8</v>
      </c>
    </row>
    <row r="22" spans="1:10" ht="12" customHeight="1">
      <c r="A22" s="10">
        <v>517</v>
      </c>
      <c r="B22" s="11">
        <f>SUM(B19,B20,B21)</f>
        <v>0</v>
      </c>
      <c r="C22" s="11">
        <f>SUM(C19,C20,C21)</f>
        <v>200</v>
      </c>
      <c r="D22" s="11">
        <f>SUM(D19,D20,D21)</f>
        <v>199.9</v>
      </c>
      <c r="E22" s="11">
        <f>SUM(E19,E21)</f>
        <v>0</v>
      </c>
      <c r="F22" s="11">
        <f>SUM(F19,F21)</f>
        <v>75.1</v>
      </c>
      <c r="G22" s="265">
        <f>SUM(G19,G21)</f>
        <v>1.8</v>
      </c>
      <c r="H22" s="302">
        <f>SUM(H19,H20,H21)</f>
        <v>0</v>
      </c>
      <c r="I22" s="11">
        <f>SUM(I19,I20,I21)</f>
        <v>275.1</v>
      </c>
      <c r="J22" s="261">
        <f t="shared" si="1"/>
        <v>201.70000000000002</v>
      </c>
    </row>
    <row r="23" spans="1:10" ht="12" customHeight="1">
      <c r="A23" s="341" t="s">
        <v>94</v>
      </c>
      <c r="B23" s="527">
        <v>0</v>
      </c>
      <c r="C23" s="527">
        <v>47.6</v>
      </c>
      <c r="D23" s="527">
        <v>0</v>
      </c>
      <c r="E23" s="527">
        <v>0</v>
      </c>
      <c r="F23" s="527">
        <v>0</v>
      </c>
      <c r="G23" s="528">
        <v>0</v>
      </c>
      <c r="H23" s="271">
        <f>B23+E23</f>
        <v>0</v>
      </c>
      <c r="I23" s="13">
        <f>C23+F23</f>
        <v>47.6</v>
      </c>
      <c r="J23" s="13">
        <f>D23+G23</f>
        <v>0</v>
      </c>
    </row>
    <row r="24" spans="1:10" ht="12" customHeight="1">
      <c r="A24" s="526">
        <v>519</v>
      </c>
      <c r="B24" s="11">
        <f>SUM(B21,B22,B23)</f>
        <v>0</v>
      </c>
      <c r="C24" s="11">
        <f>SUM(C23)</f>
        <v>47.6</v>
      </c>
      <c r="D24" s="11">
        <f>SUM(D23)</f>
        <v>0</v>
      </c>
      <c r="E24" s="11">
        <f>SUM(E23)</f>
        <v>0</v>
      </c>
      <c r="F24" s="11">
        <f>SUM(F23)</f>
        <v>0</v>
      </c>
      <c r="G24" s="265">
        <f>SUM(G23)</f>
        <v>0</v>
      </c>
      <c r="H24" s="302">
        <f>SUM(H21,H22,H23)</f>
        <v>0</v>
      </c>
      <c r="I24" s="11">
        <f>SUM(I23)</f>
        <v>47.6</v>
      </c>
      <c r="J24" s="261">
        <f t="shared" si="1"/>
        <v>0</v>
      </c>
    </row>
    <row r="25" spans="1:10" ht="12" customHeight="1">
      <c r="A25" s="12" t="s">
        <v>187</v>
      </c>
      <c r="B25" s="8">
        <v>0</v>
      </c>
      <c r="C25" s="8">
        <v>50</v>
      </c>
      <c r="D25" s="8">
        <v>50</v>
      </c>
      <c r="E25" s="8">
        <v>0</v>
      </c>
      <c r="F25" s="8">
        <v>0</v>
      </c>
      <c r="G25" s="266">
        <v>0</v>
      </c>
      <c r="H25" s="271">
        <f aca="true" t="shared" si="4" ref="H25:H32">B25+E25</f>
        <v>0</v>
      </c>
      <c r="I25" s="23">
        <f t="shared" si="1"/>
        <v>50</v>
      </c>
      <c r="J25" s="13">
        <f>D25+G25</f>
        <v>50</v>
      </c>
    </row>
    <row r="26" spans="1:10" ht="12" customHeight="1">
      <c r="A26" s="12" t="s">
        <v>163</v>
      </c>
      <c r="B26" s="8">
        <v>15</v>
      </c>
      <c r="C26" s="8">
        <v>15</v>
      </c>
      <c r="D26" s="8">
        <v>0</v>
      </c>
      <c r="E26" s="8">
        <v>0</v>
      </c>
      <c r="F26" s="8">
        <v>0</v>
      </c>
      <c r="G26" s="266">
        <v>0</v>
      </c>
      <c r="H26" s="271">
        <f t="shared" si="4"/>
        <v>15</v>
      </c>
      <c r="I26" s="23">
        <f t="shared" si="1"/>
        <v>15</v>
      </c>
      <c r="J26" s="13">
        <f t="shared" si="1"/>
        <v>0</v>
      </c>
    </row>
    <row r="27" spans="1:10" ht="12" customHeight="1">
      <c r="A27" s="57">
        <v>522</v>
      </c>
      <c r="B27" s="11">
        <f aca="true" t="shared" si="5" ref="B27:G27">SUM(B25:B26)</f>
        <v>15</v>
      </c>
      <c r="C27" s="11">
        <f t="shared" si="5"/>
        <v>65</v>
      </c>
      <c r="D27" s="11">
        <f t="shared" si="5"/>
        <v>50</v>
      </c>
      <c r="E27" s="11">
        <f t="shared" si="5"/>
        <v>0</v>
      </c>
      <c r="F27" s="11">
        <f t="shared" si="5"/>
        <v>0</v>
      </c>
      <c r="G27" s="265">
        <f t="shared" si="5"/>
        <v>0</v>
      </c>
      <c r="H27" s="272">
        <f t="shared" si="4"/>
        <v>15</v>
      </c>
      <c r="I27" s="261">
        <f t="shared" si="1"/>
        <v>65</v>
      </c>
      <c r="J27" s="261">
        <f t="shared" si="1"/>
        <v>50</v>
      </c>
    </row>
    <row r="28" spans="1:10" ht="12" customHeight="1">
      <c r="A28" s="257" t="s">
        <v>307</v>
      </c>
      <c r="B28" s="8">
        <v>0</v>
      </c>
      <c r="C28" s="8">
        <v>10</v>
      </c>
      <c r="D28" s="8">
        <v>10</v>
      </c>
      <c r="E28" s="8">
        <v>0</v>
      </c>
      <c r="F28" s="8">
        <v>0</v>
      </c>
      <c r="G28" s="266">
        <v>0</v>
      </c>
      <c r="H28" s="271">
        <f t="shared" si="4"/>
        <v>0</v>
      </c>
      <c r="I28" s="23">
        <f t="shared" si="1"/>
        <v>10</v>
      </c>
      <c r="J28" s="13">
        <f>D28+G28</f>
        <v>10</v>
      </c>
    </row>
    <row r="29" spans="1:10" ht="12" customHeight="1">
      <c r="A29" s="57" t="s">
        <v>308</v>
      </c>
      <c r="B29" s="11">
        <f aca="true" t="shared" si="6" ref="B29:G29">SUM(B28:B28)</f>
        <v>0</v>
      </c>
      <c r="C29" s="11">
        <f t="shared" si="6"/>
        <v>10</v>
      </c>
      <c r="D29" s="11">
        <f t="shared" si="6"/>
        <v>10</v>
      </c>
      <c r="E29" s="11">
        <f t="shared" si="6"/>
        <v>0</v>
      </c>
      <c r="F29" s="11">
        <f t="shared" si="6"/>
        <v>0</v>
      </c>
      <c r="G29" s="265">
        <f t="shared" si="6"/>
        <v>0</v>
      </c>
      <c r="H29" s="272">
        <f t="shared" si="4"/>
        <v>0</v>
      </c>
      <c r="I29" s="261">
        <f t="shared" si="1"/>
        <v>10</v>
      </c>
      <c r="J29" s="261">
        <f t="shared" si="1"/>
        <v>10</v>
      </c>
    </row>
    <row r="30" spans="1:10" ht="12" customHeight="1">
      <c r="A30" s="9" t="s">
        <v>114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264">
        <v>0</v>
      </c>
      <c r="H30" s="271">
        <f t="shared" si="4"/>
        <v>0</v>
      </c>
      <c r="I30" s="23">
        <f t="shared" si="1"/>
        <v>0</v>
      </c>
      <c r="J30" s="13">
        <f>D30+G30</f>
        <v>0</v>
      </c>
    </row>
    <row r="31" spans="1:10" ht="12" customHeight="1">
      <c r="A31" s="55" t="s">
        <v>188</v>
      </c>
      <c r="B31" s="16">
        <v>1200</v>
      </c>
      <c r="C31" s="16">
        <v>1200</v>
      </c>
      <c r="D31" s="16">
        <v>0</v>
      </c>
      <c r="E31" s="16">
        <v>0</v>
      </c>
      <c r="F31" s="16">
        <v>0</v>
      </c>
      <c r="G31" s="267">
        <v>0</v>
      </c>
      <c r="H31" s="271">
        <f t="shared" si="4"/>
        <v>1200</v>
      </c>
      <c r="I31" s="23">
        <f t="shared" si="1"/>
        <v>1200</v>
      </c>
      <c r="J31" s="13">
        <f>D31+G31</f>
        <v>0</v>
      </c>
    </row>
    <row r="32" spans="1:10" ht="12" customHeight="1" thickBot="1">
      <c r="A32" s="58">
        <v>612</v>
      </c>
      <c r="B32" s="56">
        <f aca="true" t="shared" si="7" ref="B32:G32">SUM(B30,B31)</f>
        <v>1200</v>
      </c>
      <c r="C32" s="56">
        <f t="shared" si="7"/>
        <v>1200</v>
      </c>
      <c r="D32" s="56">
        <f t="shared" si="7"/>
        <v>0</v>
      </c>
      <c r="E32" s="56">
        <f t="shared" si="7"/>
        <v>0</v>
      </c>
      <c r="F32" s="56">
        <f t="shared" si="7"/>
        <v>0</v>
      </c>
      <c r="G32" s="268">
        <f t="shared" si="7"/>
        <v>0</v>
      </c>
      <c r="H32" s="273">
        <f t="shared" si="4"/>
        <v>1200</v>
      </c>
      <c r="I32" s="262">
        <f t="shared" si="1"/>
        <v>1200</v>
      </c>
      <c r="J32" s="261">
        <f t="shared" si="1"/>
        <v>0</v>
      </c>
    </row>
    <row r="33" spans="1:10" ht="12" customHeight="1">
      <c r="A33" s="191" t="s">
        <v>21</v>
      </c>
      <c r="B33" s="164">
        <f>SUM(B5,B8,B10,B14,B18,B22,B27,B29,B32)</f>
        <v>5005</v>
      </c>
      <c r="C33" s="164">
        <f>SUM(C5,C8,C10,C14,C18,C22,C24,C27,C29,C32)</f>
        <v>4498.2</v>
      </c>
      <c r="D33" s="164">
        <f>SUM(D5,D8,D10,D14,D18,D22,D27,D29,D32)</f>
        <v>1880.5</v>
      </c>
      <c r="E33" s="164">
        <f>SUM(E5,E8,E10,E14,E18,E22,E27,E29,E32)</f>
        <v>0</v>
      </c>
      <c r="F33" s="164">
        <f>SUM(F5,F8,F10,F14,F18,F22,F27,F29,F32)</f>
        <v>235.1</v>
      </c>
      <c r="G33" s="269">
        <f>SUM(G5,G8,G10,G14,G18,G22,G27,G29,G32)</f>
        <v>41.4</v>
      </c>
      <c r="H33" s="274">
        <f>SUM(H5,H8,H10,H14,H18,H22,H27,H29,H32)</f>
        <v>5005</v>
      </c>
      <c r="I33" s="136">
        <f>SUM(I5,I8,I10,I14,I18,I22,I24,I27,I29,I32)</f>
        <v>4733.299999999999</v>
      </c>
      <c r="J33" s="136">
        <f>SUM(J5,J8,J10,J14,J18,J22,J27,J29,J32)</f>
        <v>1921.8999999999999</v>
      </c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ht="12" customHeight="1" hidden="1"/>
    <row r="36" ht="12.75" hidden="1"/>
    <row r="37" ht="12.75" hidden="1"/>
    <row r="38" spans="1:7" ht="12.75">
      <c r="A38" s="962" t="s">
        <v>414</v>
      </c>
      <c r="B38" s="965" t="s">
        <v>59</v>
      </c>
      <c r="C38" s="966"/>
      <c r="D38" s="966"/>
      <c r="E38" s="969" t="s">
        <v>18</v>
      </c>
      <c r="F38" s="970"/>
      <c r="G38" s="971"/>
    </row>
    <row r="39" spans="1:7" ht="12.75">
      <c r="A39" s="963"/>
      <c r="B39" s="967" t="s">
        <v>390</v>
      </c>
      <c r="C39" s="968"/>
      <c r="D39" s="968"/>
      <c r="E39" s="972"/>
      <c r="F39" s="973"/>
      <c r="G39" s="974"/>
    </row>
    <row r="40" spans="1:7" ht="23.25" customHeight="1">
      <c r="A40" s="964"/>
      <c r="B40" s="533" t="s">
        <v>5</v>
      </c>
      <c r="C40" s="533" t="s">
        <v>6</v>
      </c>
      <c r="D40" s="687" t="s">
        <v>0</v>
      </c>
      <c r="E40" s="692" t="s">
        <v>5</v>
      </c>
      <c r="F40" s="534" t="s">
        <v>6</v>
      </c>
      <c r="G40" s="534" t="s">
        <v>0</v>
      </c>
    </row>
    <row r="41" spans="1:7" ht="12" customHeight="1">
      <c r="A41" s="539" t="s">
        <v>309</v>
      </c>
      <c r="B41" s="535">
        <v>0</v>
      </c>
      <c r="C41" s="535">
        <v>67.3</v>
      </c>
      <c r="D41" s="688">
        <v>45.3</v>
      </c>
      <c r="E41" s="693">
        <f>SUM(B41)</f>
        <v>0</v>
      </c>
      <c r="F41" s="535">
        <f>SUM(C41)</f>
        <v>67.3</v>
      </c>
      <c r="G41" s="535">
        <f>SUM(D41)</f>
        <v>45.3</v>
      </c>
    </row>
    <row r="42" spans="1:7" ht="12" customHeight="1">
      <c r="A42" s="540">
        <v>501</v>
      </c>
      <c r="B42" s="536">
        <f aca="true" t="shared" si="8" ref="B42:G42">SUM(B41)</f>
        <v>0</v>
      </c>
      <c r="C42" s="536">
        <f t="shared" si="8"/>
        <v>67.3</v>
      </c>
      <c r="D42" s="689">
        <f t="shared" si="8"/>
        <v>45.3</v>
      </c>
      <c r="E42" s="694">
        <f t="shared" si="8"/>
        <v>0</v>
      </c>
      <c r="F42" s="536">
        <f t="shared" si="8"/>
        <v>67.3</v>
      </c>
      <c r="G42" s="536">
        <f t="shared" si="8"/>
        <v>45.3</v>
      </c>
    </row>
    <row r="43" spans="1:7" ht="12" customHeight="1">
      <c r="A43" s="539" t="s">
        <v>231</v>
      </c>
      <c r="B43" s="535">
        <v>0</v>
      </c>
      <c r="C43" s="535">
        <v>17.5</v>
      </c>
      <c r="D43" s="688">
        <v>11.8</v>
      </c>
      <c r="E43" s="693">
        <f aca="true" t="shared" si="9" ref="E43:G44">SUM(B43)</f>
        <v>0</v>
      </c>
      <c r="F43" s="535">
        <f t="shared" si="9"/>
        <v>17.5</v>
      </c>
      <c r="G43" s="535">
        <f t="shared" si="9"/>
        <v>11.8</v>
      </c>
    </row>
    <row r="44" spans="1:7" ht="12" customHeight="1">
      <c r="A44" s="539" t="s">
        <v>75</v>
      </c>
      <c r="B44" s="535">
        <v>0</v>
      </c>
      <c r="C44" s="535">
        <v>6</v>
      </c>
      <c r="D44" s="688">
        <v>4.1</v>
      </c>
      <c r="E44" s="693">
        <f t="shared" si="9"/>
        <v>0</v>
      </c>
      <c r="F44" s="535">
        <f t="shared" si="9"/>
        <v>6</v>
      </c>
      <c r="G44" s="535">
        <f t="shared" si="9"/>
        <v>4.1</v>
      </c>
    </row>
    <row r="45" spans="1:7" ht="12" customHeight="1" thickBot="1">
      <c r="A45" s="541">
        <v>503</v>
      </c>
      <c r="B45" s="537">
        <f aca="true" t="shared" si="10" ref="B45:G45">SUM(B43:B44)</f>
        <v>0</v>
      </c>
      <c r="C45" s="537">
        <f t="shared" si="10"/>
        <v>23.5</v>
      </c>
      <c r="D45" s="690">
        <f t="shared" si="10"/>
        <v>15.9</v>
      </c>
      <c r="E45" s="695">
        <f t="shared" si="10"/>
        <v>0</v>
      </c>
      <c r="F45" s="537">
        <f t="shared" si="10"/>
        <v>23.5</v>
      </c>
      <c r="G45" s="537">
        <f t="shared" si="10"/>
        <v>15.9</v>
      </c>
    </row>
    <row r="46" spans="1:7" ht="12" customHeight="1">
      <c r="A46" s="166" t="s">
        <v>17</v>
      </c>
      <c r="B46" s="538">
        <f aca="true" t="shared" si="11" ref="B46:G46">SUM(B42,B45)</f>
        <v>0</v>
      </c>
      <c r="C46" s="538">
        <f t="shared" si="11"/>
        <v>90.8</v>
      </c>
      <c r="D46" s="691">
        <f t="shared" si="11"/>
        <v>61.199999999999996</v>
      </c>
      <c r="E46" s="696">
        <f t="shared" si="11"/>
        <v>0</v>
      </c>
      <c r="F46" s="538">
        <f t="shared" si="11"/>
        <v>90.8</v>
      </c>
      <c r="G46" s="538">
        <f t="shared" si="11"/>
        <v>61.199999999999996</v>
      </c>
    </row>
    <row r="49" spans="1:7" ht="12.75">
      <c r="A49" s="962" t="s">
        <v>415</v>
      </c>
      <c r="B49" s="965" t="s">
        <v>59</v>
      </c>
      <c r="C49" s="966"/>
      <c r="D49" s="966"/>
      <c r="E49" s="969" t="s">
        <v>18</v>
      </c>
      <c r="F49" s="970"/>
      <c r="G49" s="971"/>
    </row>
    <row r="50" spans="1:7" ht="12.75">
      <c r="A50" s="963"/>
      <c r="B50" s="967" t="s">
        <v>390</v>
      </c>
      <c r="C50" s="968"/>
      <c r="D50" s="968"/>
      <c r="E50" s="972"/>
      <c r="F50" s="973"/>
      <c r="G50" s="974"/>
    </row>
    <row r="51" spans="1:7" ht="21.75" customHeight="1">
      <c r="A51" s="964"/>
      <c r="B51" s="533" t="s">
        <v>5</v>
      </c>
      <c r="C51" s="533" t="s">
        <v>6</v>
      </c>
      <c r="D51" s="687" t="s">
        <v>0</v>
      </c>
      <c r="E51" s="692" t="s">
        <v>5</v>
      </c>
      <c r="F51" s="534" t="s">
        <v>6</v>
      </c>
      <c r="G51" s="534" t="s">
        <v>0</v>
      </c>
    </row>
    <row r="52" spans="1:7" ht="12.75">
      <c r="A52" s="539" t="s">
        <v>391</v>
      </c>
      <c r="B52" s="535">
        <v>0</v>
      </c>
      <c r="C52" s="535">
        <v>2346</v>
      </c>
      <c r="D52" s="688">
        <v>2346</v>
      </c>
      <c r="E52" s="693">
        <f>SUM(B52)</f>
        <v>0</v>
      </c>
      <c r="F52" s="535">
        <f>SUM(C52)</f>
        <v>2346</v>
      </c>
      <c r="G52" s="535">
        <f>SUM(D52)</f>
        <v>2346</v>
      </c>
    </row>
    <row r="53" spans="1:7" ht="13.5" thickBot="1">
      <c r="A53" s="541">
        <v>503</v>
      </c>
      <c r="B53" s="537">
        <f aca="true" t="shared" si="12" ref="B53:G53">SUM(B52:B52)</f>
        <v>0</v>
      </c>
      <c r="C53" s="537">
        <f t="shared" si="12"/>
        <v>2346</v>
      </c>
      <c r="D53" s="690">
        <f t="shared" si="12"/>
        <v>2346</v>
      </c>
      <c r="E53" s="695">
        <f t="shared" si="12"/>
        <v>0</v>
      </c>
      <c r="F53" s="537">
        <f t="shared" si="12"/>
        <v>2346</v>
      </c>
      <c r="G53" s="537">
        <f t="shared" si="12"/>
        <v>2346</v>
      </c>
    </row>
    <row r="54" spans="1:7" ht="14.25">
      <c r="A54" s="166" t="s">
        <v>17</v>
      </c>
      <c r="B54" s="538">
        <f aca="true" t="shared" si="13" ref="B54:G54">SUM(B53)</f>
        <v>0</v>
      </c>
      <c r="C54" s="538">
        <f t="shared" si="13"/>
        <v>2346</v>
      </c>
      <c r="D54" s="691">
        <f t="shared" si="13"/>
        <v>2346</v>
      </c>
      <c r="E54" s="696">
        <f t="shared" si="13"/>
        <v>0</v>
      </c>
      <c r="F54" s="538">
        <f t="shared" si="13"/>
        <v>2346</v>
      </c>
      <c r="G54" s="538">
        <f t="shared" si="13"/>
        <v>2346</v>
      </c>
    </row>
  </sheetData>
  <sheetProtection/>
  <mergeCells count="16">
    <mergeCell ref="E2:G2"/>
    <mergeCell ref="E3:G3"/>
    <mergeCell ref="A1:H1"/>
    <mergeCell ref="I1:J1"/>
    <mergeCell ref="A2:A4"/>
    <mergeCell ref="B2:D2"/>
    <mergeCell ref="H2:J3"/>
    <mergeCell ref="B3:D3"/>
    <mergeCell ref="A49:A51"/>
    <mergeCell ref="B49:D49"/>
    <mergeCell ref="B50:D50"/>
    <mergeCell ref="E49:G50"/>
    <mergeCell ref="A38:A40"/>
    <mergeCell ref="B38:D38"/>
    <mergeCell ref="B39:D39"/>
    <mergeCell ref="E38:G39"/>
  </mergeCells>
  <printOptions horizontalCentered="1"/>
  <pageMargins left="0.17" right="0.17" top="0.28" bottom="0.6299212598425197" header="0.32" footer="0.35433070866141736"/>
  <pageSetup horizontalDpi="300" verticalDpi="300" orientation="portrait" paperSize="9" scale="95" r:id="rId1"/>
  <headerFooter alignWithMargins="0">
    <oddFooter>&amp;L&amp;"Times New Roman,Obyčejné"&amp;9Rozbor za rok 2006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85" zoomScaleSheetLayoutView="85" zoomScalePageLayoutView="0" workbookViewId="0" topLeftCell="A1">
      <selection activeCell="J10" sqref="J10"/>
    </sheetView>
  </sheetViews>
  <sheetFormatPr defaultColWidth="9.00390625" defaultRowHeight="12.75"/>
  <cols>
    <col min="1" max="1" width="29.375" style="0" customWidth="1"/>
    <col min="2" max="3" width="9.125" style="529" customWidth="1"/>
  </cols>
  <sheetData>
    <row r="1" spans="1:13" ht="33" customHeight="1">
      <c r="A1" s="987" t="s">
        <v>352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1004" t="s">
        <v>429</v>
      </c>
      <c r="M1" s="1004"/>
    </row>
    <row r="2" spans="1:13" ht="26.25" customHeight="1">
      <c r="A2" s="724" t="s">
        <v>409</v>
      </c>
      <c r="B2" s="711" t="s">
        <v>22</v>
      </c>
      <c r="C2" s="712"/>
      <c r="D2" s="892"/>
      <c r="E2" s="711" t="s">
        <v>23</v>
      </c>
      <c r="F2" s="712"/>
      <c r="G2" s="892"/>
      <c r="H2" s="711" t="s">
        <v>246</v>
      </c>
      <c r="I2" s="723"/>
      <c r="J2" s="723"/>
      <c r="K2" s="717" t="s">
        <v>24</v>
      </c>
      <c r="L2" s="718"/>
      <c r="M2" s="719"/>
    </row>
    <row r="3" spans="1:13" ht="26.25" customHeight="1">
      <c r="A3" s="725"/>
      <c r="B3" s="715" t="s">
        <v>25</v>
      </c>
      <c r="C3" s="712"/>
      <c r="D3" s="892"/>
      <c r="E3" s="715" t="s">
        <v>26</v>
      </c>
      <c r="F3" s="1009"/>
      <c r="G3" s="791"/>
      <c r="H3" s="1002" t="s">
        <v>247</v>
      </c>
      <c r="I3" s="1003"/>
      <c r="J3" s="1003"/>
      <c r="K3" s="720"/>
      <c r="L3" s="721"/>
      <c r="M3" s="722"/>
    </row>
    <row r="4" spans="1:13" ht="15" customHeight="1">
      <c r="A4" s="726"/>
      <c r="B4" s="121" t="s">
        <v>5</v>
      </c>
      <c r="C4" s="65" t="s">
        <v>6</v>
      </c>
      <c r="D4" s="121" t="s">
        <v>0</v>
      </c>
      <c r="E4" s="121" t="s">
        <v>5</v>
      </c>
      <c r="F4" s="65" t="s">
        <v>6</v>
      </c>
      <c r="G4" s="121" t="s">
        <v>0</v>
      </c>
      <c r="H4" s="121" t="s">
        <v>5</v>
      </c>
      <c r="I4" s="65" t="s">
        <v>6</v>
      </c>
      <c r="J4" s="64" t="s">
        <v>0</v>
      </c>
      <c r="K4" s="296" t="s">
        <v>27</v>
      </c>
      <c r="L4" s="65" t="s">
        <v>6</v>
      </c>
      <c r="M4" s="119" t="s">
        <v>0</v>
      </c>
    </row>
    <row r="5" spans="1:13" ht="21.75" customHeight="1">
      <c r="A5" s="128" t="s">
        <v>191</v>
      </c>
      <c r="B5" s="123">
        <v>0</v>
      </c>
      <c r="C5" s="123">
        <v>101</v>
      </c>
      <c r="D5" s="123">
        <v>100.3</v>
      </c>
      <c r="E5" s="123">
        <v>0</v>
      </c>
      <c r="F5" s="123">
        <v>201</v>
      </c>
      <c r="G5" s="123">
        <v>200.5</v>
      </c>
      <c r="H5" s="69">
        <v>0</v>
      </c>
      <c r="I5" s="69">
        <v>0</v>
      </c>
      <c r="J5" s="69">
        <v>0</v>
      </c>
      <c r="K5" s="279">
        <f>SUM(B5,E5,H5)</f>
        <v>0</v>
      </c>
      <c r="L5" s="123">
        <f>SUM(C5,F5,I5)</f>
        <v>302</v>
      </c>
      <c r="M5" s="123">
        <f>SUM(D5,G5,J5)</f>
        <v>300.8</v>
      </c>
    </row>
    <row r="6" spans="1:13" ht="21.75" customHeight="1">
      <c r="A6" s="339">
        <v>516</v>
      </c>
      <c r="B6" s="72">
        <f aca="true" t="shared" si="0" ref="B6:M6">SUM(B5)</f>
        <v>0</v>
      </c>
      <c r="C6" s="72">
        <f t="shared" si="0"/>
        <v>101</v>
      </c>
      <c r="D6" s="72">
        <f t="shared" si="0"/>
        <v>100.3</v>
      </c>
      <c r="E6" s="72">
        <f t="shared" si="0"/>
        <v>0</v>
      </c>
      <c r="F6" s="72">
        <f t="shared" si="0"/>
        <v>201</v>
      </c>
      <c r="G6" s="72">
        <f t="shared" si="0"/>
        <v>200.5</v>
      </c>
      <c r="H6" s="72">
        <f t="shared" si="0"/>
        <v>0</v>
      </c>
      <c r="I6" s="72">
        <f t="shared" si="0"/>
        <v>0</v>
      </c>
      <c r="J6" s="131">
        <f t="shared" si="0"/>
        <v>0</v>
      </c>
      <c r="K6" s="281">
        <f t="shared" si="0"/>
        <v>0</v>
      </c>
      <c r="L6" s="72">
        <f t="shared" si="0"/>
        <v>302</v>
      </c>
      <c r="M6" s="72">
        <f t="shared" si="0"/>
        <v>300.8</v>
      </c>
    </row>
    <row r="7" spans="1:13" ht="21.75" customHeight="1">
      <c r="A7" s="130" t="s">
        <v>34</v>
      </c>
      <c r="B7" s="123">
        <v>6100</v>
      </c>
      <c r="C7" s="123">
        <v>6038.7</v>
      </c>
      <c r="D7" s="123">
        <v>6038.5</v>
      </c>
      <c r="E7" s="123">
        <v>18000</v>
      </c>
      <c r="F7" s="123">
        <v>16691</v>
      </c>
      <c r="G7" s="123">
        <v>16690.8</v>
      </c>
      <c r="H7" s="69">
        <v>0</v>
      </c>
      <c r="I7" s="69">
        <v>0</v>
      </c>
      <c r="J7" s="69">
        <v>0</v>
      </c>
      <c r="K7" s="297">
        <f>SUM(B7,E7,H7)</f>
        <v>24100</v>
      </c>
      <c r="L7" s="123">
        <f>SUM(C7,F7,I7)</f>
        <v>22729.7</v>
      </c>
      <c r="M7" s="123">
        <f>SUM(D7,G7,J7)</f>
        <v>22729.3</v>
      </c>
    </row>
    <row r="8" spans="1:13" ht="21.75" customHeight="1">
      <c r="A8" s="125">
        <v>517</v>
      </c>
      <c r="B8" s="72">
        <f aca="true" t="shared" si="1" ref="B8:M8">SUM(B7)</f>
        <v>6100</v>
      </c>
      <c r="C8" s="72">
        <f t="shared" si="1"/>
        <v>6038.7</v>
      </c>
      <c r="D8" s="72">
        <f t="shared" si="1"/>
        <v>6038.5</v>
      </c>
      <c r="E8" s="72">
        <f t="shared" si="1"/>
        <v>18000</v>
      </c>
      <c r="F8" s="72">
        <f t="shared" si="1"/>
        <v>16691</v>
      </c>
      <c r="G8" s="72">
        <f t="shared" si="1"/>
        <v>16690.8</v>
      </c>
      <c r="H8" s="72">
        <f t="shared" si="1"/>
        <v>0</v>
      </c>
      <c r="I8" s="72">
        <f t="shared" si="1"/>
        <v>0</v>
      </c>
      <c r="J8" s="131">
        <f t="shared" si="1"/>
        <v>0</v>
      </c>
      <c r="K8" s="281">
        <f t="shared" si="1"/>
        <v>24100</v>
      </c>
      <c r="L8" s="72">
        <f t="shared" si="1"/>
        <v>22729.7</v>
      </c>
      <c r="M8" s="72">
        <f t="shared" si="1"/>
        <v>22729.3</v>
      </c>
    </row>
    <row r="9" spans="1:13" ht="21.75" customHeight="1">
      <c r="A9" s="122" t="s">
        <v>147</v>
      </c>
      <c r="B9" s="255">
        <v>0</v>
      </c>
      <c r="C9" s="255">
        <v>2083</v>
      </c>
      <c r="D9" s="255">
        <v>2076.5</v>
      </c>
      <c r="E9" s="255">
        <v>0</v>
      </c>
      <c r="F9" s="255">
        <v>1016</v>
      </c>
      <c r="G9" s="255">
        <v>1015.1</v>
      </c>
      <c r="H9" s="69">
        <v>0</v>
      </c>
      <c r="I9" s="69">
        <v>800</v>
      </c>
      <c r="J9" s="94">
        <v>799.6</v>
      </c>
      <c r="K9" s="297">
        <f>SUM(B9,E9,H9)</f>
        <v>0</v>
      </c>
      <c r="L9" s="123">
        <f>SUM(C9,F9,I9)</f>
        <v>3899</v>
      </c>
      <c r="M9" s="123">
        <f>SUM(D9,G9,J9)</f>
        <v>3891.2</v>
      </c>
    </row>
    <row r="10" spans="1:13" ht="21.75" customHeight="1" thickBot="1">
      <c r="A10" s="125">
        <v>612</v>
      </c>
      <c r="B10" s="126">
        <f aca="true" t="shared" si="2" ref="B10:M10">SUM(B9)</f>
        <v>0</v>
      </c>
      <c r="C10" s="126">
        <f t="shared" si="2"/>
        <v>2083</v>
      </c>
      <c r="D10" s="126">
        <f t="shared" si="2"/>
        <v>2076.5</v>
      </c>
      <c r="E10" s="126">
        <f t="shared" si="2"/>
        <v>0</v>
      </c>
      <c r="F10" s="126">
        <f t="shared" si="2"/>
        <v>1016</v>
      </c>
      <c r="G10" s="126">
        <f t="shared" si="2"/>
        <v>1015.1</v>
      </c>
      <c r="H10" s="77">
        <f t="shared" si="2"/>
        <v>0</v>
      </c>
      <c r="I10" s="77">
        <f t="shared" si="2"/>
        <v>800</v>
      </c>
      <c r="J10" s="283">
        <f t="shared" si="2"/>
        <v>799.6</v>
      </c>
      <c r="K10" s="298">
        <f t="shared" si="2"/>
        <v>0</v>
      </c>
      <c r="L10" s="126">
        <f t="shared" si="2"/>
        <v>3899</v>
      </c>
      <c r="M10" s="126">
        <f t="shared" si="2"/>
        <v>3891.2</v>
      </c>
    </row>
    <row r="11" spans="1:13" ht="27" customHeight="1">
      <c r="A11" s="95" t="s">
        <v>9</v>
      </c>
      <c r="B11" s="97">
        <f aca="true" t="shared" si="3" ref="B11:M11">SUM(B6,B8,B10)</f>
        <v>6100</v>
      </c>
      <c r="C11" s="97">
        <f t="shared" si="3"/>
        <v>8222.7</v>
      </c>
      <c r="D11" s="97">
        <f t="shared" si="3"/>
        <v>8215.3</v>
      </c>
      <c r="E11" s="97">
        <f t="shared" si="3"/>
        <v>18000</v>
      </c>
      <c r="F11" s="97">
        <f t="shared" si="3"/>
        <v>17908</v>
      </c>
      <c r="G11" s="97">
        <f t="shared" si="3"/>
        <v>17906.399999999998</v>
      </c>
      <c r="H11" s="97">
        <f t="shared" si="3"/>
        <v>0</v>
      </c>
      <c r="I11" s="97">
        <f t="shared" si="3"/>
        <v>800</v>
      </c>
      <c r="J11" s="97">
        <f t="shared" si="3"/>
        <v>799.6</v>
      </c>
      <c r="K11" s="289">
        <f t="shared" si="3"/>
        <v>24100</v>
      </c>
      <c r="L11" s="97">
        <f t="shared" si="3"/>
        <v>26930.7</v>
      </c>
      <c r="M11" s="97">
        <f t="shared" si="3"/>
        <v>26921.3</v>
      </c>
    </row>
    <row r="12" spans="1:7" ht="19.5" customHeight="1">
      <c r="A12" s="685"/>
      <c r="B12" s="677"/>
      <c r="C12" s="677"/>
      <c r="D12" s="677"/>
      <c r="E12" s="37"/>
      <c r="F12" s="684"/>
      <c r="G12" s="684"/>
    </row>
    <row r="13" spans="1:10" ht="23.25" customHeight="1">
      <c r="A13" s="724" t="s">
        <v>411</v>
      </c>
      <c r="B13" s="711" t="s">
        <v>154</v>
      </c>
      <c r="C13" s="712"/>
      <c r="D13" s="712"/>
      <c r="E13" s="711" t="s">
        <v>43</v>
      </c>
      <c r="F13" s="712"/>
      <c r="G13" s="712"/>
      <c r="H13" s="717" t="s">
        <v>4</v>
      </c>
      <c r="I13" s="881"/>
      <c r="J13" s="882"/>
    </row>
    <row r="14" spans="1:10" ht="21.75" customHeight="1">
      <c r="A14" s="725"/>
      <c r="B14" s="715" t="s">
        <v>58</v>
      </c>
      <c r="C14" s="712"/>
      <c r="D14" s="712"/>
      <c r="E14" s="715" t="s">
        <v>330</v>
      </c>
      <c r="F14" s="712"/>
      <c r="G14" s="712"/>
      <c r="H14" s="883"/>
      <c r="I14" s="884"/>
      <c r="J14" s="885"/>
    </row>
    <row r="15" spans="1:10" ht="15.75" customHeight="1">
      <c r="A15" s="726"/>
      <c r="B15" s="64" t="s">
        <v>5</v>
      </c>
      <c r="C15" s="64" t="s">
        <v>6</v>
      </c>
      <c r="D15" s="62" t="s">
        <v>0</v>
      </c>
      <c r="E15" s="64" t="s">
        <v>5</v>
      </c>
      <c r="F15" s="64" t="s">
        <v>6</v>
      </c>
      <c r="G15" s="62" t="s">
        <v>0</v>
      </c>
      <c r="H15" s="296" t="s">
        <v>5</v>
      </c>
      <c r="I15" s="121" t="s">
        <v>6</v>
      </c>
      <c r="J15" s="119" t="s">
        <v>0</v>
      </c>
    </row>
    <row r="16" spans="1:10" ht="21.75" customHeight="1">
      <c r="A16" s="73" t="s">
        <v>331</v>
      </c>
      <c r="B16" s="59">
        <v>0</v>
      </c>
      <c r="C16" s="59">
        <v>1282</v>
      </c>
      <c r="D16" s="59">
        <v>1281</v>
      </c>
      <c r="E16" s="59">
        <v>0</v>
      </c>
      <c r="F16" s="59">
        <v>68</v>
      </c>
      <c r="G16" s="59">
        <v>67.8</v>
      </c>
      <c r="H16" s="287">
        <f>SUM(E16,B16)</f>
        <v>0</v>
      </c>
      <c r="I16" s="352">
        <f>SUM(F16,C16)</f>
        <v>1350</v>
      </c>
      <c r="J16" s="82">
        <f>SUM(G16,D16)</f>
        <v>1348.8</v>
      </c>
    </row>
    <row r="17" spans="1:10" ht="21.75" customHeight="1">
      <c r="A17" s="351">
        <v>516</v>
      </c>
      <c r="B17" s="481">
        <f aca="true" t="shared" si="4" ref="B17:J17">SUM(B16)</f>
        <v>0</v>
      </c>
      <c r="C17" s="481">
        <f t="shared" si="4"/>
        <v>1282</v>
      </c>
      <c r="D17" s="481">
        <f t="shared" si="4"/>
        <v>1281</v>
      </c>
      <c r="E17" s="481">
        <f t="shared" si="4"/>
        <v>0</v>
      </c>
      <c r="F17" s="481">
        <f t="shared" si="4"/>
        <v>68</v>
      </c>
      <c r="G17" s="482">
        <f t="shared" si="4"/>
        <v>67.8</v>
      </c>
      <c r="H17" s="314">
        <f t="shared" si="4"/>
        <v>0</v>
      </c>
      <c r="I17" s="163">
        <f t="shared" si="4"/>
        <v>1350</v>
      </c>
      <c r="J17" s="163">
        <f t="shared" si="4"/>
        <v>1348.8</v>
      </c>
    </row>
    <row r="18" spans="1:10" ht="21.75" customHeight="1">
      <c r="A18" s="79" t="s">
        <v>34</v>
      </c>
      <c r="B18" s="59">
        <v>0</v>
      </c>
      <c r="C18" s="59">
        <v>0</v>
      </c>
      <c r="D18" s="59">
        <v>0</v>
      </c>
      <c r="E18" s="59">
        <v>450</v>
      </c>
      <c r="F18" s="59">
        <v>382</v>
      </c>
      <c r="G18" s="483">
        <v>381.6</v>
      </c>
      <c r="H18" s="287">
        <f>SUM(E18,B18)</f>
        <v>450</v>
      </c>
      <c r="I18" s="82">
        <f>SUM(F18,C18)</f>
        <v>382</v>
      </c>
      <c r="J18" s="82">
        <f>SUM(G18,D18)</f>
        <v>381.6</v>
      </c>
    </row>
    <row r="19" spans="1:10" ht="21.75" customHeight="1" thickBot="1">
      <c r="A19" s="76">
        <v>517</v>
      </c>
      <c r="B19" s="481">
        <f aca="true" t="shared" si="5" ref="B19:J19">SUM(B18)</f>
        <v>0</v>
      </c>
      <c r="C19" s="481">
        <f t="shared" si="5"/>
        <v>0</v>
      </c>
      <c r="D19" s="484">
        <f t="shared" si="5"/>
        <v>0</v>
      </c>
      <c r="E19" s="481">
        <f t="shared" si="5"/>
        <v>450</v>
      </c>
      <c r="F19" s="481">
        <f t="shared" si="5"/>
        <v>382</v>
      </c>
      <c r="G19" s="484">
        <f t="shared" si="5"/>
        <v>381.6</v>
      </c>
      <c r="H19" s="354">
        <f t="shared" si="5"/>
        <v>450</v>
      </c>
      <c r="I19" s="163">
        <f t="shared" si="5"/>
        <v>382</v>
      </c>
      <c r="J19" s="163">
        <f t="shared" si="5"/>
        <v>381.6</v>
      </c>
    </row>
    <row r="20" spans="1:10" ht="27" customHeight="1">
      <c r="A20" s="147" t="s">
        <v>45</v>
      </c>
      <c r="B20" s="148">
        <f aca="true" t="shared" si="6" ref="B20:J20">SUM(B19,B17)</f>
        <v>0</v>
      </c>
      <c r="C20" s="148">
        <f t="shared" si="6"/>
        <v>1282</v>
      </c>
      <c r="D20" s="148">
        <f t="shared" si="6"/>
        <v>1281</v>
      </c>
      <c r="E20" s="148">
        <f t="shared" si="6"/>
        <v>450</v>
      </c>
      <c r="F20" s="148">
        <f t="shared" si="6"/>
        <v>450</v>
      </c>
      <c r="G20" s="148">
        <f t="shared" si="6"/>
        <v>449.40000000000003</v>
      </c>
      <c r="H20" s="309">
        <f t="shared" si="6"/>
        <v>450</v>
      </c>
      <c r="I20" s="353">
        <f t="shared" si="6"/>
        <v>1732</v>
      </c>
      <c r="J20" s="148">
        <f t="shared" si="6"/>
        <v>1730.4</v>
      </c>
    </row>
    <row r="21" spans="1:7" ht="19.5" customHeight="1">
      <c r="A21" s="685"/>
      <c r="B21" s="677"/>
      <c r="C21" s="677"/>
      <c r="D21" s="677"/>
      <c r="E21" s="37"/>
      <c r="F21" s="684"/>
      <c r="G21" s="684"/>
    </row>
    <row r="22" spans="1:7" ht="21" customHeight="1">
      <c r="A22" s="724" t="s">
        <v>412</v>
      </c>
      <c r="B22" s="711" t="s">
        <v>52</v>
      </c>
      <c r="C22" s="723"/>
      <c r="D22" s="1007"/>
      <c r="E22" s="717" t="s">
        <v>4</v>
      </c>
      <c r="F22" s="793"/>
      <c r="G22" s="794"/>
    </row>
    <row r="23" spans="1:7" ht="24" customHeight="1">
      <c r="A23" s="1005"/>
      <c r="B23" s="715" t="s">
        <v>384</v>
      </c>
      <c r="C23" s="790"/>
      <c r="D23" s="1008"/>
      <c r="E23" s="795"/>
      <c r="F23" s="796"/>
      <c r="G23" s="797"/>
    </row>
    <row r="24" spans="1:7" ht="14.25" customHeight="1">
      <c r="A24" s="1006"/>
      <c r="B24" s="64" t="s">
        <v>5</v>
      </c>
      <c r="C24" s="64" t="s">
        <v>6</v>
      </c>
      <c r="D24" s="62" t="s">
        <v>0</v>
      </c>
      <c r="E24" s="686" t="s">
        <v>5</v>
      </c>
      <c r="F24" s="65" t="s">
        <v>6</v>
      </c>
      <c r="G24" s="65" t="s">
        <v>0</v>
      </c>
    </row>
    <row r="25" spans="1:8" ht="21.75" customHeight="1">
      <c r="A25" s="542" t="s">
        <v>34</v>
      </c>
      <c r="B25" s="679">
        <v>1900</v>
      </c>
      <c r="C25" s="679">
        <v>1900</v>
      </c>
      <c r="D25" s="679">
        <v>1893.1</v>
      </c>
      <c r="E25" s="680">
        <f>SUM(B25)</f>
        <v>1900</v>
      </c>
      <c r="F25" s="342">
        <f>SUM(C25)</f>
        <v>1900</v>
      </c>
      <c r="G25" s="342">
        <f>SUM(D25)</f>
        <v>1893.1</v>
      </c>
      <c r="H25" s="708"/>
    </row>
    <row r="26" spans="1:8" ht="21.75" customHeight="1">
      <c r="A26" s="543">
        <v>517</v>
      </c>
      <c r="B26" s="681">
        <f aca="true" t="shared" si="7" ref="B26:G26">SUM(B25)</f>
        <v>1900</v>
      </c>
      <c r="C26" s="681">
        <f t="shared" si="7"/>
        <v>1900</v>
      </c>
      <c r="D26" s="681">
        <f t="shared" si="7"/>
        <v>1893.1</v>
      </c>
      <c r="E26" s="272">
        <f t="shared" si="7"/>
        <v>1900</v>
      </c>
      <c r="F26" s="260">
        <f t="shared" si="7"/>
        <v>1900</v>
      </c>
      <c r="G26" s="260">
        <f t="shared" si="7"/>
        <v>1893.1</v>
      </c>
      <c r="H26" s="708"/>
    </row>
    <row r="27" spans="1:8" ht="21.75" customHeight="1">
      <c r="A27" s="12" t="s">
        <v>147</v>
      </c>
      <c r="B27" s="679">
        <v>0</v>
      </c>
      <c r="C27" s="679">
        <v>112</v>
      </c>
      <c r="D27" s="679">
        <v>110.7</v>
      </c>
      <c r="E27" s="680">
        <f>SUM(B27)</f>
        <v>0</v>
      </c>
      <c r="F27" s="342">
        <f>SUM(C27)</f>
        <v>112</v>
      </c>
      <c r="G27" s="342">
        <f>SUM(D27)</f>
        <v>110.7</v>
      </c>
      <c r="H27" s="708"/>
    </row>
    <row r="28" spans="1:8" ht="21.75" customHeight="1" thickBot="1">
      <c r="A28" s="526">
        <v>517</v>
      </c>
      <c r="B28" s="681">
        <f aca="true" t="shared" si="8" ref="B28:G28">SUM(B27)</f>
        <v>0</v>
      </c>
      <c r="C28" s="681">
        <f t="shared" si="8"/>
        <v>112</v>
      </c>
      <c r="D28" s="682">
        <f t="shared" si="8"/>
        <v>110.7</v>
      </c>
      <c r="E28" s="683">
        <f t="shared" si="8"/>
        <v>0</v>
      </c>
      <c r="F28" s="260">
        <f t="shared" si="8"/>
        <v>112</v>
      </c>
      <c r="G28" s="260">
        <f t="shared" si="8"/>
        <v>110.7</v>
      </c>
      <c r="H28" s="708"/>
    </row>
    <row r="29" spans="1:8" ht="27" customHeight="1">
      <c r="A29" s="544" t="s">
        <v>45</v>
      </c>
      <c r="B29" s="136">
        <f>SUM(B28,B26)</f>
        <v>1900</v>
      </c>
      <c r="C29" s="136">
        <f>SUM(C28,C26)</f>
        <v>2012</v>
      </c>
      <c r="D29" s="136">
        <f>SUM(D26,D28)</f>
        <v>2003.8</v>
      </c>
      <c r="E29" s="274">
        <f>SUM(E28,E26)</f>
        <v>1900</v>
      </c>
      <c r="F29" s="136">
        <f>SUM(F28,F26)</f>
        <v>2012</v>
      </c>
      <c r="G29" s="136">
        <f>SUM(G28,G26)</f>
        <v>2003.8</v>
      </c>
      <c r="H29" s="708"/>
    </row>
    <row r="30" ht="19.5" customHeight="1"/>
    <row r="31" spans="1:13" ht="23.25" customHeight="1">
      <c r="A31" s="784" t="s">
        <v>410</v>
      </c>
      <c r="B31" s="997" t="s">
        <v>118</v>
      </c>
      <c r="C31" s="989"/>
      <c r="D31" s="990"/>
      <c r="E31" s="998" t="s">
        <v>120</v>
      </c>
      <c r="F31" s="989"/>
      <c r="G31" s="989"/>
      <c r="H31" s="999" t="s">
        <v>90</v>
      </c>
      <c r="I31" s="1000"/>
      <c r="J31" s="1001"/>
      <c r="K31" s="717" t="s">
        <v>24</v>
      </c>
      <c r="L31" s="718"/>
      <c r="M31" s="719"/>
    </row>
    <row r="32" spans="1:13" ht="30" customHeight="1">
      <c r="A32" s="995"/>
      <c r="B32" s="774" t="s">
        <v>2</v>
      </c>
      <c r="C32" s="989"/>
      <c r="D32" s="990"/>
      <c r="E32" s="991" t="s">
        <v>76</v>
      </c>
      <c r="F32" s="989"/>
      <c r="G32" s="989"/>
      <c r="H32" s="992" t="s">
        <v>417</v>
      </c>
      <c r="I32" s="993"/>
      <c r="J32" s="994"/>
      <c r="K32" s="720"/>
      <c r="L32" s="721"/>
      <c r="M32" s="722"/>
    </row>
    <row r="33" spans="1:13" ht="15" customHeight="1">
      <c r="A33" s="996"/>
      <c r="B33" s="207" t="s">
        <v>5</v>
      </c>
      <c r="C33" s="207" t="s">
        <v>6</v>
      </c>
      <c r="D33" s="208" t="s">
        <v>0</v>
      </c>
      <c r="E33" s="208" t="s">
        <v>5</v>
      </c>
      <c r="F33" s="208" t="s">
        <v>6</v>
      </c>
      <c r="G33" s="258" t="s">
        <v>0</v>
      </c>
      <c r="H33" s="208" t="s">
        <v>5</v>
      </c>
      <c r="I33" s="208" t="s">
        <v>6</v>
      </c>
      <c r="J33" s="493" t="s">
        <v>0</v>
      </c>
      <c r="K33" s="490" t="s">
        <v>5</v>
      </c>
      <c r="L33" s="100" t="s">
        <v>6</v>
      </c>
      <c r="M33" s="100" t="s">
        <v>0</v>
      </c>
    </row>
    <row r="34" spans="1:13" ht="21.75" customHeight="1">
      <c r="A34" s="101" t="s">
        <v>110</v>
      </c>
      <c r="B34" s="210">
        <v>0</v>
      </c>
      <c r="C34" s="210">
        <v>0</v>
      </c>
      <c r="D34" s="210">
        <v>0</v>
      </c>
      <c r="E34" s="102">
        <v>10</v>
      </c>
      <c r="F34" s="102">
        <v>10</v>
      </c>
      <c r="G34" s="231">
        <v>7.2</v>
      </c>
      <c r="H34" s="102">
        <v>0</v>
      </c>
      <c r="I34" s="102">
        <v>0</v>
      </c>
      <c r="J34" s="494">
        <v>0</v>
      </c>
      <c r="K34" s="106">
        <f aca="true" t="shared" si="9" ref="K34:M36">SUM(B34,E34)</f>
        <v>10</v>
      </c>
      <c r="L34" s="102">
        <f t="shared" si="9"/>
        <v>10</v>
      </c>
      <c r="M34" s="102">
        <f t="shared" si="9"/>
        <v>7.2</v>
      </c>
    </row>
    <row r="35" spans="1:13" ht="21.75" customHeight="1">
      <c r="A35" s="101" t="s">
        <v>121</v>
      </c>
      <c r="B35" s="210">
        <v>0</v>
      </c>
      <c r="C35" s="210">
        <v>0</v>
      </c>
      <c r="D35" s="102">
        <v>0</v>
      </c>
      <c r="E35" s="102">
        <v>10</v>
      </c>
      <c r="F35" s="102">
        <v>10</v>
      </c>
      <c r="G35" s="231">
        <v>0</v>
      </c>
      <c r="H35" s="102">
        <v>0</v>
      </c>
      <c r="I35" s="102">
        <v>0</v>
      </c>
      <c r="J35" s="494">
        <v>0</v>
      </c>
      <c r="K35" s="106">
        <f t="shared" si="9"/>
        <v>10</v>
      </c>
      <c r="L35" s="102">
        <f t="shared" si="9"/>
        <v>10</v>
      </c>
      <c r="M35" s="102">
        <f t="shared" si="9"/>
        <v>0</v>
      </c>
    </row>
    <row r="36" spans="1:13" ht="21.75" customHeight="1">
      <c r="A36" s="101" t="s">
        <v>122</v>
      </c>
      <c r="B36" s="210">
        <v>0</v>
      </c>
      <c r="C36" s="210">
        <v>0</v>
      </c>
      <c r="D36" s="102">
        <v>0</v>
      </c>
      <c r="E36" s="102">
        <v>10</v>
      </c>
      <c r="F36" s="102">
        <v>10</v>
      </c>
      <c r="G36" s="231">
        <v>0</v>
      </c>
      <c r="H36" s="102">
        <v>0</v>
      </c>
      <c r="I36" s="102">
        <v>0</v>
      </c>
      <c r="J36" s="494">
        <v>0</v>
      </c>
      <c r="K36" s="106">
        <f t="shared" si="9"/>
        <v>10</v>
      </c>
      <c r="L36" s="102">
        <f t="shared" si="9"/>
        <v>10</v>
      </c>
      <c r="M36" s="102">
        <f t="shared" si="9"/>
        <v>0</v>
      </c>
    </row>
    <row r="37" spans="1:13" ht="21.75" customHeight="1">
      <c r="A37" s="103">
        <v>515</v>
      </c>
      <c r="B37" s="105">
        <f aca="true" t="shared" si="10" ref="B37:M37">SUM(B34,B35,B36)</f>
        <v>0</v>
      </c>
      <c r="C37" s="105">
        <f t="shared" si="10"/>
        <v>0</v>
      </c>
      <c r="D37" s="105">
        <f t="shared" si="10"/>
        <v>0</v>
      </c>
      <c r="E37" s="105">
        <f t="shared" si="10"/>
        <v>30</v>
      </c>
      <c r="F37" s="105">
        <f t="shared" si="10"/>
        <v>30</v>
      </c>
      <c r="G37" s="228">
        <f t="shared" si="10"/>
        <v>7.2</v>
      </c>
      <c r="H37" s="105">
        <f t="shared" si="10"/>
        <v>0</v>
      </c>
      <c r="I37" s="105">
        <f t="shared" si="10"/>
        <v>0</v>
      </c>
      <c r="J37" s="464">
        <f t="shared" si="10"/>
        <v>0</v>
      </c>
      <c r="K37" s="104">
        <f t="shared" si="10"/>
        <v>30</v>
      </c>
      <c r="L37" s="105">
        <f t="shared" si="10"/>
        <v>30</v>
      </c>
      <c r="M37" s="105">
        <f t="shared" si="10"/>
        <v>7.2</v>
      </c>
    </row>
    <row r="38" spans="1:13" ht="21.75" customHeight="1">
      <c r="A38" s="101" t="s">
        <v>30</v>
      </c>
      <c r="B38" s="102">
        <v>0</v>
      </c>
      <c r="C38" s="210">
        <v>0</v>
      </c>
      <c r="D38" s="102">
        <v>0</v>
      </c>
      <c r="E38" s="102">
        <v>10</v>
      </c>
      <c r="F38" s="102">
        <v>10</v>
      </c>
      <c r="G38" s="231">
        <v>0</v>
      </c>
      <c r="H38" s="102">
        <v>0</v>
      </c>
      <c r="I38" s="102">
        <v>0</v>
      </c>
      <c r="J38" s="494">
        <v>0</v>
      </c>
      <c r="K38" s="106">
        <f aca="true" t="shared" si="11" ref="K38:M39">SUM(B38,E38)</f>
        <v>10</v>
      </c>
      <c r="L38" s="102">
        <f t="shared" si="11"/>
        <v>10</v>
      </c>
      <c r="M38" s="102">
        <f t="shared" si="11"/>
        <v>0</v>
      </c>
    </row>
    <row r="39" spans="1:13" ht="21.75" customHeight="1">
      <c r="A39" s="101" t="s">
        <v>360</v>
      </c>
      <c r="B39" s="102">
        <v>20</v>
      </c>
      <c r="C39" s="210">
        <v>20</v>
      </c>
      <c r="D39" s="102">
        <v>0.8</v>
      </c>
      <c r="E39" s="102">
        <v>250</v>
      </c>
      <c r="F39" s="102">
        <v>110</v>
      </c>
      <c r="G39" s="231">
        <v>62.7</v>
      </c>
      <c r="H39" s="102">
        <v>0</v>
      </c>
      <c r="I39" s="102">
        <v>0</v>
      </c>
      <c r="J39" s="494">
        <v>0</v>
      </c>
      <c r="K39" s="106">
        <f t="shared" si="11"/>
        <v>270</v>
      </c>
      <c r="L39" s="102">
        <f t="shared" si="11"/>
        <v>130</v>
      </c>
      <c r="M39" s="102">
        <f t="shared" si="11"/>
        <v>63.5</v>
      </c>
    </row>
    <row r="40" spans="1:13" ht="21.75" customHeight="1">
      <c r="A40" s="101" t="s">
        <v>33</v>
      </c>
      <c r="B40" s="102">
        <v>50</v>
      </c>
      <c r="C40" s="210">
        <v>36.6</v>
      </c>
      <c r="D40" s="102">
        <v>13.7</v>
      </c>
      <c r="E40" s="102">
        <v>550</v>
      </c>
      <c r="F40" s="102">
        <v>110.9</v>
      </c>
      <c r="G40" s="231">
        <v>90.5</v>
      </c>
      <c r="H40" s="102">
        <v>0</v>
      </c>
      <c r="I40" s="102">
        <v>13.4</v>
      </c>
      <c r="J40" s="494">
        <v>5.4</v>
      </c>
      <c r="K40" s="106">
        <f>SUM(B40,E40,H40)</f>
        <v>600</v>
      </c>
      <c r="L40" s="106">
        <f>SUM(C40,F40,I40)</f>
        <v>160.9</v>
      </c>
      <c r="M40" s="106">
        <f>SUM(D40,G40,J40)</f>
        <v>109.60000000000001</v>
      </c>
    </row>
    <row r="41" spans="1:13" ht="21.75" customHeight="1">
      <c r="A41" s="103">
        <v>516</v>
      </c>
      <c r="B41" s="105">
        <f aca="true" t="shared" si="12" ref="B41:M41">SUM(B38,B39,B40)</f>
        <v>70</v>
      </c>
      <c r="C41" s="105">
        <f t="shared" si="12"/>
        <v>56.6</v>
      </c>
      <c r="D41" s="105">
        <f t="shared" si="12"/>
        <v>14.5</v>
      </c>
      <c r="E41" s="105">
        <f t="shared" si="12"/>
        <v>810</v>
      </c>
      <c r="F41" s="105">
        <f t="shared" si="12"/>
        <v>230.9</v>
      </c>
      <c r="G41" s="228">
        <f t="shared" si="12"/>
        <v>153.2</v>
      </c>
      <c r="H41" s="105">
        <f t="shared" si="12"/>
        <v>0</v>
      </c>
      <c r="I41" s="105">
        <f t="shared" si="12"/>
        <v>13.4</v>
      </c>
      <c r="J41" s="464">
        <f t="shared" si="12"/>
        <v>5.4</v>
      </c>
      <c r="K41" s="104">
        <f t="shared" si="12"/>
        <v>880</v>
      </c>
      <c r="L41" s="105">
        <f t="shared" si="12"/>
        <v>300.9</v>
      </c>
      <c r="M41" s="105">
        <f t="shared" si="12"/>
        <v>173.10000000000002</v>
      </c>
    </row>
    <row r="42" spans="1:13" ht="21.75" customHeight="1">
      <c r="A42" s="101" t="s">
        <v>34</v>
      </c>
      <c r="B42" s="102">
        <v>0</v>
      </c>
      <c r="C42" s="200">
        <v>0</v>
      </c>
      <c r="D42" s="102">
        <v>0</v>
      </c>
      <c r="E42" s="102">
        <v>2200</v>
      </c>
      <c r="F42" s="102">
        <v>959.1</v>
      </c>
      <c r="G42" s="231">
        <v>959.1</v>
      </c>
      <c r="H42" s="102">
        <v>0</v>
      </c>
      <c r="I42" s="102">
        <v>0</v>
      </c>
      <c r="J42" s="494">
        <v>0</v>
      </c>
      <c r="K42" s="106">
        <f>SUM(B42,E42)</f>
        <v>2200</v>
      </c>
      <c r="L42" s="102">
        <f>SUM(C42,F42)</f>
        <v>959.1</v>
      </c>
      <c r="M42" s="102">
        <f>SUM(D42,G42)</f>
        <v>959.1</v>
      </c>
    </row>
    <row r="43" spans="1:13" ht="21.75" customHeight="1">
      <c r="A43" s="103">
        <v>517</v>
      </c>
      <c r="B43" s="105">
        <f aca="true" t="shared" si="13" ref="B43:G43">SUM(B42)</f>
        <v>0</v>
      </c>
      <c r="C43" s="212">
        <f t="shared" si="13"/>
        <v>0</v>
      </c>
      <c r="D43" s="105">
        <f t="shared" si="13"/>
        <v>0</v>
      </c>
      <c r="E43" s="105">
        <f t="shared" si="13"/>
        <v>2200</v>
      </c>
      <c r="F43" s="105">
        <f t="shared" si="13"/>
        <v>959.1</v>
      </c>
      <c r="G43" s="228">
        <f t="shared" si="13"/>
        <v>959.1</v>
      </c>
      <c r="H43" s="105">
        <v>0</v>
      </c>
      <c r="I43" s="105">
        <v>0</v>
      </c>
      <c r="J43" s="464">
        <v>0</v>
      </c>
      <c r="K43" s="104">
        <f>SUM(K42)</f>
        <v>2200</v>
      </c>
      <c r="L43" s="105">
        <f>SUM(L42)</f>
        <v>959.1</v>
      </c>
      <c r="M43" s="105">
        <f>SUM(M42)</f>
        <v>959.1</v>
      </c>
    </row>
    <row r="44" spans="1:13" ht="21.75" customHeight="1">
      <c r="A44" s="213" t="s">
        <v>355</v>
      </c>
      <c r="B44" s="214">
        <v>0</v>
      </c>
      <c r="C44" s="487">
        <v>0</v>
      </c>
      <c r="D44" s="214">
        <v>0</v>
      </c>
      <c r="E44" s="214">
        <v>0</v>
      </c>
      <c r="F44" s="214">
        <v>125</v>
      </c>
      <c r="G44" s="331">
        <v>124.2</v>
      </c>
      <c r="H44" s="466">
        <v>0</v>
      </c>
      <c r="I44" s="466">
        <v>0</v>
      </c>
      <c r="J44" s="495">
        <v>0</v>
      </c>
      <c r="K44" s="106">
        <f>SUM(B44,E44)</f>
        <v>0</v>
      </c>
      <c r="L44" s="106">
        <f>SUM(C44,F44)</f>
        <v>125</v>
      </c>
      <c r="M44" s="106">
        <f>SUM(D44,G44)</f>
        <v>124.2</v>
      </c>
    </row>
    <row r="45" spans="1:13" ht="21.75" customHeight="1" thickBot="1">
      <c r="A45" s="48">
        <v>612</v>
      </c>
      <c r="B45" s="117">
        <f aca="true" t="shared" si="14" ref="B45:M45">SUM(B44)</f>
        <v>0</v>
      </c>
      <c r="C45" s="105">
        <f t="shared" si="14"/>
        <v>0</v>
      </c>
      <c r="D45" s="105">
        <f t="shared" si="14"/>
        <v>0</v>
      </c>
      <c r="E45" s="105">
        <f t="shared" si="14"/>
        <v>0</v>
      </c>
      <c r="F45" s="105">
        <f t="shared" si="14"/>
        <v>125</v>
      </c>
      <c r="G45" s="228">
        <f t="shared" si="14"/>
        <v>124.2</v>
      </c>
      <c r="H45" s="105">
        <f t="shared" si="14"/>
        <v>0</v>
      </c>
      <c r="I45" s="105">
        <f t="shared" si="14"/>
        <v>0</v>
      </c>
      <c r="J45" s="497">
        <f t="shared" si="14"/>
        <v>0</v>
      </c>
      <c r="K45" s="465">
        <f t="shared" si="14"/>
        <v>0</v>
      </c>
      <c r="L45" s="465">
        <f t="shared" si="14"/>
        <v>125</v>
      </c>
      <c r="M45" s="104">
        <f t="shared" si="14"/>
        <v>124.2</v>
      </c>
    </row>
    <row r="46" spans="1:13" ht="27" customHeight="1">
      <c r="A46" s="203" t="s">
        <v>17</v>
      </c>
      <c r="B46" s="204">
        <f aca="true" t="shared" si="15" ref="B46:M46">SUM(B37,B41,B43,B45)</f>
        <v>70</v>
      </c>
      <c r="C46" s="204">
        <f t="shared" si="15"/>
        <v>56.6</v>
      </c>
      <c r="D46" s="204">
        <f t="shared" si="15"/>
        <v>14.5</v>
      </c>
      <c r="E46" s="204">
        <f t="shared" si="15"/>
        <v>3040</v>
      </c>
      <c r="F46" s="204">
        <f t="shared" si="15"/>
        <v>1345</v>
      </c>
      <c r="G46" s="204">
        <f t="shared" si="15"/>
        <v>1243.7</v>
      </c>
      <c r="H46" s="204">
        <f t="shared" si="15"/>
        <v>0</v>
      </c>
      <c r="I46" s="204">
        <f t="shared" si="15"/>
        <v>13.4</v>
      </c>
      <c r="J46" s="496">
        <f t="shared" si="15"/>
        <v>5.4</v>
      </c>
      <c r="K46" s="489">
        <f t="shared" si="15"/>
        <v>3110</v>
      </c>
      <c r="L46" s="489">
        <f t="shared" si="15"/>
        <v>1415</v>
      </c>
      <c r="M46" s="489">
        <f t="shared" si="15"/>
        <v>1263.6000000000001</v>
      </c>
    </row>
  </sheetData>
  <sheetProtection/>
  <mergeCells count="28">
    <mergeCell ref="L1:M1"/>
    <mergeCell ref="A22:A24"/>
    <mergeCell ref="B22:D22"/>
    <mergeCell ref="E2:G2"/>
    <mergeCell ref="E22:G23"/>
    <mergeCell ref="B23:D23"/>
    <mergeCell ref="E3:G3"/>
    <mergeCell ref="A2:A4"/>
    <mergeCell ref="B2:D2"/>
    <mergeCell ref="H2:J2"/>
    <mergeCell ref="K2:M3"/>
    <mergeCell ref="B3:D3"/>
    <mergeCell ref="H3:J3"/>
    <mergeCell ref="B13:D13"/>
    <mergeCell ref="E13:G13"/>
    <mergeCell ref="H13:J14"/>
    <mergeCell ref="B14:D14"/>
    <mergeCell ref="E14:G14"/>
    <mergeCell ref="A1:K1"/>
    <mergeCell ref="K31:M32"/>
    <mergeCell ref="B32:D32"/>
    <mergeCell ref="E32:G32"/>
    <mergeCell ref="H32:J32"/>
    <mergeCell ref="A31:A33"/>
    <mergeCell ref="B31:D31"/>
    <mergeCell ref="E31:G31"/>
    <mergeCell ref="H31:J31"/>
    <mergeCell ref="A13:A15"/>
  </mergeCells>
  <printOptions horizontalCentered="1"/>
  <pageMargins left="0.1968503937007874" right="0.15748031496062992" top="0.52" bottom="0.83" header="0.37" footer="0.5118110236220472"/>
  <pageSetup horizontalDpi="600" verticalDpi="600" orientation="portrait" paperSize="9" scale="73" r:id="rId1"/>
  <headerFooter alignWithMargins="0">
    <oddFooter>&amp;L&amp;"Times New Roman,Obyčejné"&amp;9Rozbor za rok 2006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75" zoomScaleSheetLayoutView="75" zoomScalePageLayoutView="0" workbookViewId="0" topLeftCell="A10">
      <selection activeCell="D25" sqref="D25"/>
    </sheetView>
  </sheetViews>
  <sheetFormatPr defaultColWidth="9.00390625" defaultRowHeight="12.75"/>
  <cols>
    <col min="1" max="1" width="26.875" style="26" customWidth="1"/>
    <col min="2" max="2" width="8.875" style="26" customWidth="1"/>
    <col min="3" max="3" width="9.00390625" style="26" customWidth="1"/>
    <col min="4" max="4" width="8.875" style="26" customWidth="1"/>
    <col min="5" max="5" width="8.375" style="26" customWidth="1"/>
    <col min="6" max="6" width="9.25390625" style="26" customWidth="1"/>
    <col min="7" max="7" width="8.125" style="26" customWidth="1"/>
    <col min="8" max="8" width="9.125" style="26" customWidth="1"/>
    <col min="9" max="9" width="8.875" style="26" customWidth="1"/>
    <col min="10" max="10" width="9.00390625" style="26" customWidth="1"/>
    <col min="11" max="12" width="8.125" style="26" customWidth="1"/>
    <col min="13" max="16384" width="9.125" style="26" customWidth="1"/>
  </cols>
  <sheetData>
    <row r="1" spans="1:13" ht="42.75" customHeight="1">
      <c r="A1" s="216"/>
      <c r="B1" s="1017" t="s">
        <v>353</v>
      </c>
      <c r="C1" s="1018"/>
      <c r="D1" s="1018"/>
      <c r="E1" s="1018"/>
      <c r="F1" s="1018"/>
      <c r="G1" s="1018"/>
      <c r="H1" s="488"/>
      <c r="I1" s="1016" t="s">
        <v>430</v>
      </c>
      <c r="J1" s="890"/>
      <c r="K1" s="254"/>
      <c r="L1" s="40"/>
      <c r="M1" s="32"/>
    </row>
    <row r="2" spans="1:12" s="118" customFormat="1" ht="19.5" customHeight="1">
      <c r="A2" s="784" t="s">
        <v>299</v>
      </c>
      <c r="B2" s="774" t="s">
        <v>124</v>
      </c>
      <c r="C2" s="989"/>
      <c r="D2" s="989"/>
      <c r="E2" s="776" t="s">
        <v>119</v>
      </c>
      <c r="F2" s="777"/>
      <c r="G2" s="778"/>
      <c r="H2" s="485"/>
      <c r="I2" s="485"/>
      <c r="J2" s="485"/>
      <c r="K2" s="185"/>
      <c r="L2" s="185"/>
    </row>
    <row r="3" spans="1:12" s="118" customFormat="1" ht="19.5" customHeight="1">
      <c r="A3" s="995"/>
      <c r="B3" s="774" t="s">
        <v>1</v>
      </c>
      <c r="C3" s="989"/>
      <c r="D3" s="989"/>
      <c r="E3" s="1034"/>
      <c r="F3" s="780"/>
      <c r="G3" s="781"/>
      <c r="H3" s="485"/>
      <c r="I3" s="485"/>
      <c r="J3" s="485"/>
      <c r="K3" s="185"/>
      <c r="L3" s="185"/>
    </row>
    <row r="4" spans="1:12" s="118" customFormat="1" ht="19.5" customHeight="1">
      <c r="A4" s="1022"/>
      <c r="B4" s="198" t="s">
        <v>5</v>
      </c>
      <c r="C4" s="198" t="s">
        <v>6</v>
      </c>
      <c r="D4" s="325" t="s">
        <v>0</v>
      </c>
      <c r="E4" s="779"/>
      <c r="F4" s="780"/>
      <c r="G4" s="781"/>
      <c r="H4" s="485"/>
      <c r="I4" s="485"/>
      <c r="J4" s="485"/>
      <c r="K4" s="186"/>
      <c r="L4" s="186"/>
    </row>
    <row r="5" spans="1:12" s="118" customFormat="1" ht="19.5" customHeight="1">
      <c r="A5" s="101" t="s">
        <v>125</v>
      </c>
      <c r="B5" s="102">
        <v>150</v>
      </c>
      <c r="C5" s="200">
        <v>210</v>
      </c>
      <c r="D5" s="231">
        <v>149.4</v>
      </c>
      <c r="E5" s="291">
        <f>SUM(B5)</f>
        <v>150</v>
      </c>
      <c r="F5" s="102">
        <f>SUM(C5)</f>
        <v>210</v>
      </c>
      <c r="G5" s="102">
        <f>SUM(D5)</f>
        <v>149.4</v>
      </c>
      <c r="H5" s="113"/>
      <c r="I5" s="113"/>
      <c r="J5" s="113"/>
      <c r="K5" s="113"/>
      <c r="L5" s="113"/>
    </row>
    <row r="6" spans="1:12" s="118" customFormat="1" ht="19.5" customHeight="1" thickBot="1">
      <c r="A6" s="201">
        <v>519</v>
      </c>
      <c r="B6" s="117">
        <v>150</v>
      </c>
      <c r="C6" s="202">
        <v>210</v>
      </c>
      <c r="D6" s="247">
        <v>149.4</v>
      </c>
      <c r="E6" s="295">
        <v>150</v>
      </c>
      <c r="F6" s="117">
        <v>210</v>
      </c>
      <c r="G6" s="117">
        <v>149.4</v>
      </c>
      <c r="H6" s="46"/>
      <c r="I6" s="46"/>
      <c r="J6" s="46"/>
      <c r="K6" s="46"/>
      <c r="L6" s="46"/>
    </row>
    <row r="7" spans="1:15" s="118" customFormat="1" ht="29.25" customHeight="1">
      <c r="A7" s="203" t="s">
        <v>17</v>
      </c>
      <c r="B7" s="204">
        <f aca="true" t="shared" si="0" ref="B7:G7">SUM(B6)</f>
        <v>150</v>
      </c>
      <c r="C7" s="204">
        <f t="shared" si="0"/>
        <v>210</v>
      </c>
      <c r="D7" s="326">
        <f t="shared" si="0"/>
        <v>149.4</v>
      </c>
      <c r="E7" s="327">
        <f t="shared" si="0"/>
        <v>150</v>
      </c>
      <c r="F7" s="204">
        <f t="shared" si="0"/>
        <v>210</v>
      </c>
      <c r="G7" s="204">
        <f t="shared" si="0"/>
        <v>149.4</v>
      </c>
      <c r="H7" s="367"/>
      <c r="I7" s="367"/>
      <c r="J7" s="367"/>
      <c r="K7" s="46"/>
      <c r="L7" s="46"/>
      <c r="O7" s="491"/>
    </row>
    <row r="8" spans="1:13" s="118" customFormat="1" ht="27.75" customHeight="1">
      <c r="A8" s="1019"/>
      <c r="B8" s="1020"/>
      <c r="C8" s="1020"/>
      <c r="D8" s="1020"/>
      <c r="E8" s="1020"/>
      <c r="F8" s="1020"/>
      <c r="G8" s="1020"/>
      <c r="H8" s="488"/>
      <c r="I8" s="488"/>
      <c r="J8" s="488"/>
      <c r="K8" s="1032"/>
      <c r="L8" s="890"/>
      <c r="M8" s="184"/>
    </row>
    <row r="9" spans="1:13" s="118" customFormat="1" ht="19.5" customHeight="1">
      <c r="A9" s="784" t="s">
        <v>300</v>
      </c>
      <c r="B9" s="774" t="s">
        <v>118</v>
      </c>
      <c r="C9" s="989"/>
      <c r="D9" s="989"/>
      <c r="E9" s="776" t="s">
        <v>119</v>
      </c>
      <c r="F9" s="1010"/>
      <c r="G9" s="1011"/>
      <c r="H9" s="205"/>
      <c r="I9" s="205"/>
      <c r="J9" s="205"/>
      <c r="K9" s="1013"/>
      <c r="L9" s="1033"/>
      <c r="M9" s="184"/>
    </row>
    <row r="10" spans="1:13" s="118" customFormat="1" ht="19.5" customHeight="1">
      <c r="A10" s="995"/>
      <c r="B10" s="774" t="s">
        <v>2</v>
      </c>
      <c r="C10" s="989"/>
      <c r="D10" s="989"/>
      <c r="E10" s="1012"/>
      <c r="F10" s="1013"/>
      <c r="G10" s="1014"/>
      <c r="H10" s="205"/>
      <c r="I10" s="205"/>
      <c r="J10" s="205"/>
      <c r="K10" s="1033"/>
      <c r="L10" s="1033"/>
      <c r="M10" s="184"/>
    </row>
    <row r="11" spans="1:13" s="118" customFormat="1" ht="19.5" customHeight="1">
      <c r="A11" s="996"/>
      <c r="B11" s="207" t="s">
        <v>5</v>
      </c>
      <c r="C11" s="207" t="s">
        <v>6</v>
      </c>
      <c r="D11" s="258" t="s">
        <v>0</v>
      </c>
      <c r="E11" s="328" t="s">
        <v>5</v>
      </c>
      <c r="F11" s="100" t="s">
        <v>6</v>
      </c>
      <c r="G11" s="100" t="s">
        <v>0</v>
      </c>
      <c r="H11" s="209"/>
      <c r="I11" s="209"/>
      <c r="J11" s="209"/>
      <c r="K11" s="1033"/>
      <c r="L11" s="1033"/>
      <c r="M11" s="184"/>
    </row>
    <row r="12" spans="1:13" s="118" customFormat="1" ht="19.5" customHeight="1">
      <c r="A12" s="101" t="s">
        <v>360</v>
      </c>
      <c r="B12" s="210">
        <v>50</v>
      </c>
      <c r="C12" s="210">
        <v>50</v>
      </c>
      <c r="D12" s="231">
        <v>11.2</v>
      </c>
      <c r="E12" s="329">
        <f aca="true" t="shared" si="1" ref="E12:G13">SUM(B12)</f>
        <v>50</v>
      </c>
      <c r="F12" s="210">
        <f t="shared" si="1"/>
        <v>50</v>
      </c>
      <c r="G12" s="210">
        <f t="shared" si="1"/>
        <v>11.2</v>
      </c>
      <c r="H12" s="492"/>
      <c r="I12" s="492"/>
      <c r="J12" s="492"/>
      <c r="K12" s="1033"/>
      <c r="L12" s="1033"/>
      <c r="M12" s="184"/>
    </row>
    <row r="13" spans="1:13" s="118" customFormat="1" ht="19.5" customHeight="1">
      <c r="A13" s="101" t="s">
        <v>33</v>
      </c>
      <c r="B13" s="210">
        <v>50</v>
      </c>
      <c r="C13" s="210">
        <v>0</v>
      </c>
      <c r="D13" s="231">
        <v>0</v>
      </c>
      <c r="E13" s="329">
        <f t="shared" si="1"/>
        <v>50</v>
      </c>
      <c r="F13" s="210">
        <f t="shared" si="1"/>
        <v>0</v>
      </c>
      <c r="G13" s="210">
        <f t="shared" si="1"/>
        <v>0</v>
      </c>
      <c r="H13" s="492"/>
      <c r="I13" s="492"/>
      <c r="J13" s="492"/>
      <c r="K13" s="1033"/>
      <c r="L13" s="1033"/>
      <c r="M13" s="184"/>
    </row>
    <row r="14" spans="1:13" s="118" customFormat="1" ht="19.5" customHeight="1" thickBot="1">
      <c r="A14" s="116">
        <v>516</v>
      </c>
      <c r="B14" s="110">
        <f aca="true" t="shared" si="2" ref="B14:G14">SUM(B12,B13)</f>
        <v>100</v>
      </c>
      <c r="C14" s="110">
        <f t="shared" si="2"/>
        <v>50</v>
      </c>
      <c r="D14" s="237">
        <f t="shared" si="2"/>
        <v>11.2</v>
      </c>
      <c r="E14" s="293">
        <f t="shared" si="2"/>
        <v>100</v>
      </c>
      <c r="F14" s="110">
        <f t="shared" si="2"/>
        <v>50</v>
      </c>
      <c r="G14" s="110">
        <f t="shared" si="2"/>
        <v>11.2</v>
      </c>
      <c r="H14" s="46"/>
      <c r="I14" s="46"/>
      <c r="J14" s="46"/>
      <c r="K14" s="1033"/>
      <c r="L14" s="1033"/>
      <c r="M14" s="184"/>
    </row>
    <row r="15" spans="1:13" s="118" customFormat="1" ht="29.25" customHeight="1">
      <c r="A15" s="211" t="s">
        <v>17</v>
      </c>
      <c r="B15" s="204">
        <f aca="true" t="shared" si="3" ref="B15:G15">SUM(B14)</f>
        <v>100</v>
      </c>
      <c r="C15" s="204">
        <f t="shared" si="3"/>
        <v>50</v>
      </c>
      <c r="D15" s="204">
        <f t="shared" si="3"/>
        <v>11.2</v>
      </c>
      <c r="E15" s="327">
        <f t="shared" si="3"/>
        <v>100</v>
      </c>
      <c r="F15" s="204">
        <f t="shared" si="3"/>
        <v>50</v>
      </c>
      <c r="G15" s="204">
        <f t="shared" si="3"/>
        <v>11.2</v>
      </c>
      <c r="H15" s="367"/>
      <c r="I15" s="367"/>
      <c r="J15" s="367"/>
      <c r="K15" s="1033"/>
      <c r="L15" s="1033"/>
      <c r="M15" s="184"/>
    </row>
    <row r="16" spans="1:13" s="118" customFormat="1" ht="27.75" customHeight="1">
      <c r="A16" s="111"/>
      <c r="B16" s="112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84"/>
    </row>
    <row r="17" spans="1:12" s="118" customFormat="1" ht="19.5" customHeight="1">
      <c r="A17" s="784" t="s">
        <v>357</v>
      </c>
      <c r="B17" s="774" t="s">
        <v>118</v>
      </c>
      <c r="C17" s="989"/>
      <c r="D17" s="989"/>
      <c r="E17" s="1027" t="s">
        <v>90</v>
      </c>
      <c r="F17" s="1028"/>
      <c r="G17" s="1029"/>
      <c r="H17" s="776" t="s">
        <v>119</v>
      </c>
      <c r="I17" s="777"/>
      <c r="J17" s="778"/>
      <c r="K17" s="185"/>
      <c r="L17" s="185"/>
    </row>
    <row r="18" spans="1:12" s="118" customFormat="1" ht="28.5" customHeight="1">
      <c r="A18" s="995"/>
      <c r="B18" s="774" t="s">
        <v>2</v>
      </c>
      <c r="C18" s="989"/>
      <c r="D18" s="989"/>
      <c r="E18" s="1030" t="s">
        <v>356</v>
      </c>
      <c r="F18" s="928"/>
      <c r="G18" s="1031"/>
      <c r="H18" s="779"/>
      <c r="I18" s="780"/>
      <c r="J18" s="781"/>
      <c r="K18" s="185"/>
      <c r="L18" s="185"/>
    </row>
    <row r="19" spans="1:12" s="118" customFormat="1" ht="19.5" customHeight="1">
      <c r="A19" s="996"/>
      <c r="B19" s="207" t="s">
        <v>5</v>
      </c>
      <c r="C19" s="207" t="s">
        <v>6</v>
      </c>
      <c r="D19" s="258" t="s">
        <v>0</v>
      </c>
      <c r="E19" s="100" t="s">
        <v>5</v>
      </c>
      <c r="F19" s="100" t="s">
        <v>6</v>
      </c>
      <c r="G19" s="215" t="s">
        <v>0</v>
      </c>
      <c r="H19" s="328" t="s">
        <v>5</v>
      </c>
      <c r="I19" s="100" t="s">
        <v>6</v>
      </c>
      <c r="J19" s="215" t="s">
        <v>0</v>
      </c>
      <c r="K19" s="186"/>
      <c r="L19" s="186"/>
    </row>
    <row r="20" spans="1:12" s="118" customFormat="1" ht="19.5" customHeight="1">
      <c r="A20" s="101" t="s">
        <v>123</v>
      </c>
      <c r="B20" s="102">
        <v>22950</v>
      </c>
      <c r="C20" s="200">
        <v>17884.4</v>
      </c>
      <c r="D20" s="231">
        <v>17328</v>
      </c>
      <c r="E20" s="102">
        <v>0</v>
      </c>
      <c r="F20" s="102">
        <v>0</v>
      </c>
      <c r="G20" s="494">
        <v>0</v>
      </c>
      <c r="H20" s="106">
        <f>SUM(B20,E20)</f>
        <v>22950</v>
      </c>
      <c r="I20" s="102">
        <f aca="true" t="shared" si="4" ref="H20:J25">SUM(C20,F20)</f>
        <v>17884.4</v>
      </c>
      <c r="J20" s="106">
        <f t="shared" si="4"/>
        <v>17328</v>
      </c>
      <c r="K20" s="113"/>
      <c r="L20" s="113"/>
    </row>
    <row r="21" spans="1:12" s="118" customFormat="1" ht="19.5" customHeight="1">
      <c r="A21" s="498" t="s">
        <v>358</v>
      </c>
      <c r="B21" s="178">
        <v>0</v>
      </c>
      <c r="C21" s="499">
        <v>317</v>
      </c>
      <c r="D21" s="232">
        <v>317</v>
      </c>
      <c r="E21" s="102">
        <v>0</v>
      </c>
      <c r="F21" s="106">
        <v>0</v>
      </c>
      <c r="G21" s="494">
        <v>0</v>
      </c>
      <c r="H21" s="106">
        <f>SUM(B21,E21)</f>
        <v>0</v>
      </c>
      <c r="I21" s="102">
        <f t="shared" si="4"/>
        <v>317</v>
      </c>
      <c r="J21" s="106">
        <f t="shared" si="4"/>
        <v>317</v>
      </c>
      <c r="K21" s="113"/>
      <c r="L21" s="113"/>
    </row>
    <row r="22" spans="1:12" s="118" customFormat="1" ht="19.5" customHeight="1">
      <c r="A22" s="498" t="s">
        <v>361</v>
      </c>
      <c r="B22" s="178">
        <v>0</v>
      </c>
      <c r="C22" s="499">
        <v>150.7</v>
      </c>
      <c r="D22" s="232">
        <v>150.7</v>
      </c>
      <c r="E22" s="102">
        <v>0</v>
      </c>
      <c r="F22" s="106">
        <v>0</v>
      </c>
      <c r="G22" s="494">
        <v>0</v>
      </c>
      <c r="H22" s="106">
        <f>SUM(B22,E22)</f>
        <v>0</v>
      </c>
      <c r="I22" s="102">
        <f t="shared" si="4"/>
        <v>150.7</v>
      </c>
      <c r="J22" s="106">
        <f t="shared" si="4"/>
        <v>150.7</v>
      </c>
      <c r="K22" s="113"/>
      <c r="L22" s="113"/>
    </row>
    <row r="23" spans="1:12" s="118" customFormat="1" ht="19.5" customHeight="1">
      <c r="A23" s="103">
        <v>612</v>
      </c>
      <c r="B23" s="110">
        <f aca="true" t="shared" si="5" ref="B23:J23">SUM(B20,B21,B22)</f>
        <v>22950</v>
      </c>
      <c r="C23" s="110">
        <f t="shared" si="5"/>
        <v>18352.100000000002</v>
      </c>
      <c r="D23" s="237">
        <f t="shared" si="5"/>
        <v>17795.7</v>
      </c>
      <c r="E23" s="110">
        <f t="shared" si="5"/>
        <v>0</v>
      </c>
      <c r="F23" s="110">
        <f t="shared" si="5"/>
        <v>0</v>
      </c>
      <c r="G23" s="501">
        <f t="shared" si="5"/>
        <v>0</v>
      </c>
      <c r="H23" s="104">
        <f t="shared" si="5"/>
        <v>22950</v>
      </c>
      <c r="I23" s="105">
        <f t="shared" si="5"/>
        <v>18352.100000000002</v>
      </c>
      <c r="J23" s="109">
        <f t="shared" si="5"/>
        <v>17795.7</v>
      </c>
      <c r="K23" s="46"/>
      <c r="L23" s="46"/>
    </row>
    <row r="24" spans="1:12" s="118" customFormat="1" ht="19.5" customHeight="1">
      <c r="A24" s="502" t="s">
        <v>29</v>
      </c>
      <c r="B24" s="466">
        <v>0</v>
      </c>
      <c r="C24" s="466">
        <v>281.7</v>
      </c>
      <c r="D24" s="697">
        <v>281.7</v>
      </c>
      <c r="E24" s="466">
        <v>0</v>
      </c>
      <c r="F24" s="503">
        <v>0</v>
      </c>
      <c r="G24" s="495">
        <v>0</v>
      </c>
      <c r="H24" s="106">
        <f t="shared" si="4"/>
        <v>0</v>
      </c>
      <c r="I24" s="102">
        <f t="shared" si="4"/>
        <v>281.7</v>
      </c>
      <c r="J24" s="106">
        <f t="shared" si="4"/>
        <v>281.7</v>
      </c>
      <c r="K24" s="46"/>
      <c r="L24" s="46"/>
    </row>
    <row r="25" spans="1:12" s="118" customFormat="1" ht="19.5" customHeight="1">
      <c r="A25" s="502" t="s">
        <v>359</v>
      </c>
      <c r="B25" s="466">
        <v>0</v>
      </c>
      <c r="C25" s="466">
        <v>1155.9</v>
      </c>
      <c r="D25" s="697">
        <v>1155.9</v>
      </c>
      <c r="E25" s="466">
        <v>0</v>
      </c>
      <c r="F25" s="503">
        <v>0</v>
      </c>
      <c r="G25" s="495">
        <v>0</v>
      </c>
      <c r="H25" s="106">
        <f t="shared" si="4"/>
        <v>0</v>
      </c>
      <c r="I25" s="102">
        <f t="shared" si="4"/>
        <v>1155.9</v>
      </c>
      <c r="J25" s="106">
        <f t="shared" si="4"/>
        <v>1155.9</v>
      </c>
      <c r="K25" s="46"/>
      <c r="L25" s="46"/>
    </row>
    <row r="26" spans="1:12" s="118" customFormat="1" ht="19.5" customHeight="1">
      <c r="A26" s="103">
        <v>513</v>
      </c>
      <c r="B26" s="110">
        <f aca="true" t="shared" si="6" ref="B26:J26">SUM(B24,B25)</f>
        <v>0</v>
      </c>
      <c r="C26" s="110">
        <f t="shared" si="6"/>
        <v>1437.6000000000001</v>
      </c>
      <c r="D26" s="237">
        <f t="shared" si="6"/>
        <v>1437.6000000000001</v>
      </c>
      <c r="E26" s="110">
        <f t="shared" si="6"/>
        <v>0</v>
      </c>
      <c r="F26" s="110">
        <f t="shared" si="6"/>
        <v>0</v>
      </c>
      <c r="G26" s="501">
        <f t="shared" si="6"/>
        <v>0</v>
      </c>
      <c r="H26" s="109">
        <f t="shared" si="6"/>
        <v>0</v>
      </c>
      <c r="I26" s="110">
        <f t="shared" si="6"/>
        <v>1437.6000000000001</v>
      </c>
      <c r="J26" s="110">
        <f t="shared" si="6"/>
        <v>1437.6000000000001</v>
      </c>
      <c r="K26" s="46"/>
      <c r="L26" s="46"/>
    </row>
    <row r="27" spans="1:12" s="118" customFormat="1" ht="19.5" customHeight="1">
      <c r="A27" s="213" t="s">
        <v>363</v>
      </c>
      <c r="B27" s="466">
        <v>0</v>
      </c>
      <c r="C27" s="466">
        <v>0</v>
      </c>
      <c r="D27" s="697">
        <v>0</v>
      </c>
      <c r="E27" s="466">
        <v>0</v>
      </c>
      <c r="F27" s="466">
        <v>20.9</v>
      </c>
      <c r="G27" s="495">
        <v>20.8</v>
      </c>
      <c r="H27" s="503">
        <f>SUM(B27,E27)</f>
        <v>0</v>
      </c>
      <c r="I27" s="503">
        <f>SUM(C27,F27)</f>
        <v>20.9</v>
      </c>
      <c r="J27" s="503">
        <f>SUM(D27,G27)</f>
        <v>20.8</v>
      </c>
      <c r="K27" s="46"/>
      <c r="L27" s="46"/>
    </row>
    <row r="28" spans="1:12" s="118" customFormat="1" ht="19.5" customHeight="1" thickBot="1">
      <c r="A28" s="500">
        <v>516</v>
      </c>
      <c r="B28" s="110">
        <f aca="true" t="shared" si="7" ref="B28:G28">SUM(B27)</f>
        <v>0</v>
      </c>
      <c r="C28" s="110">
        <f t="shared" si="7"/>
        <v>0</v>
      </c>
      <c r="D28" s="247">
        <f t="shared" si="7"/>
        <v>0</v>
      </c>
      <c r="E28" s="110">
        <f t="shared" si="7"/>
        <v>0</v>
      </c>
      <c r="F28" s="110">
        <f t="shared" si="7"/>
        <v>20.9</v>
      </c>
      <c r="G28" s="497">
        <f t="shared" si="7"/>
        <v>20.8</v>
      </c>
      <c r="H28" s="109">
        <f>H27</f>
        <v>0</v>
      </c>
      <c r="I28" s="109">
        <f>I27</f>
        <v>20.9</v>
      </c>
      <c r="J28" s="109">
        <f>J27</f>
        <v>20.8</v>
      </c>
      <c r="K28" s="46"/>
      <c r="L28" s="46"/>
    </row>
    <row r="29" spans="1:12" s="118" customFormat="1" ht="24" customHeight="1">
      <c r="A29" s="203" t="s">
        <v>17</v>
      </c>
      <c r="B29" s="204">
        <f aca="true" t="shared" si="8" ref="B29:H29">SUM(B23,B26,B28)</f>
        <v>22950</v>
      </c>
      <c r="C29" s="204">
        <f t="shared" si="8"/>
        <v>19789.7</v>
      </c>
      <c r="D29" s="326">
        <f t="shared" si="8"/>
        <v>19233.3</v>
      </c>
      <c r="E29" s="204">
        <f t="shared" si="8"/>
        <v>0</v>
      </c>
      <c r="F29" s="204">
        <f t="shared" si="8"/>
        <v>20.9</v>
      </c>
      <c r="G29" s="204">
        <f t="shared" si="8"/>
        <v>20.8</v>
      </c>
      <c r="H29" s="204">
        <f t="shared" si="8"/>
        <v>22950</v>
      </c>
      <c r="I29" s="204">
        <f>SUM(I23,I26,I28)</f>
        <v>19810.600000000002</v>
      </c>
      <c r="J29" s="204">
        <f>SUM(J23,J26,J28)</f>
        <v>19254.1</v>
      </c>
      <c r="K29" s="46"/>
      <c r="L29" s="46"/>
    </row>
    <row r="30" spans="1:12" s="118" customFormat="1" ht="27.75" customHeight="1">
      <c r="A30" s="506"/>
      <c r="B30" s="50"/>
      <c r="C30" s="50"/>
      <c r="D30" s="51"/>
      <c r="E30" s="46"/>
      <c r="F30" s="46"/>
      <c r="G30" s="46"/>
      <c r="H30" s="46"/>
      <c r="I30" s="46"/>
      <c r="J30" s="46"/>
      <c r="K30" s="46"/>
      <c r="L30" s="46"/>
    </row>
    <row r="31" spans="1:10" s="118" customFormat="1" ht="20.25" customHeight="1">
      <c r="A31" s="784" t="s">
        <v>176</v>
      </c>
      <c r="B31" s="774" t="s">
        <v>118</v>
      </c>
      <c r="C31" s="989"/>
      <c r="D31" s="989"/>
      <c r="E31" s="1027" t="s">
        <v>265</v>
      </c>
      <c r="F31" s="940"/>
      <c r="G31" s="940"/>
      <c r="H31" s="776" t="s">
        <v>119</v>
      </c>
      <c r="I31" s="1010"/>
      <c r="J31" s="1011"/>
    </row>
    <row r="32" spans="1:10" s="118" customFormat="1" ht="20.25" customHeight="1">
      <c r="A32" s="995"/>
      <c r="B32" s="774" t="s">
        <v>2</v>
      </c>
      <c r="C32" s="989"/>
      <c r="D32" s="989"/>
      <c r="E32" s="1015" t="s">
        <v>76</v>
      </c>
      <c r="F32" s="884"/>
      <c r="G32" s="884"/>
      <c r="H32" s="1012"/>
      <c r="I32" s="1013"/>
      <c r="J32" s="1014"/>
    </row>
    <row r="33" spans="1:10" s="118" customFormat="1" ht="20.25" customHeight="1">
      <c r="A33" s="1022"/>
      <c r="B33" s="198" t="s">
        <v>5</v>
      </c>
      <c r="C33" s="198" t="s">
        <v>6</v>
      </c>
      <c r="D33" s="199" t="s">
        <v>0</v>
      </c>
      <c r="E33" s="199" t="s">
        <v>5</v>
      </c>
      <c r="F33" s="199" t="s">
        <v>6</v>
      </c>
      <c r="G33" s="259" t="s">
        <v>0</v>
      </c>
      <c r="H33" s="328" t="s">
        <v>5</v>
      </c>
      <c r="I33" s="100" t="s">
        <v>6</v>
      </c>
      <c r="J33" s="100" t="s">
        <v>0</v>
      </c>
    </row>
    <row r="34" spans="1:10" s="118" customFormat="1" ht="20.25" customHeight="1">
      <c r="A34" s="101" t="s">
        <v>362</v>
      </c>
      <c r="B34" s="102">
        <v>140</v>
      </c>
      <c r="C34" s="210">
        <v>140</v>
      </c>
      <c r="D34" s="102">
        <v>137.5</v>
      </c>
      <c r="E34" s="102">
        <v>0</v>
      </c>
      <c r="F34" s="102">
        <v>0</v>
      </c>
      <c r="G34" s="231">
        <v>0</v>
      </c>
      <c r="H34" s="291">
        <f aca="true" t="shared" si="9" ref="H34:J35">SUM(B34,E34)</f>
        <v>140</v>
      </c>
      <c r="I34" s="102">
        <f t="shared" si="9"/>
        <v>140</v>
      </c>
      <c r="J34" s="102">
        <f t="shared" si="9"/>
        <v>137.5</v>
      </c>
    </row>
    <row r="35" spans="1:10" s="118" customFormat="1" ht="20.25" customHeight="1">
      <c r="A35" s="101" t="s">
        <v>33</v>
      </c>
      <c r="B35" s="102">
        <v>320</v>
      </c>
      <c r="C35" s="210">
        <v>320</v>
      </c>
      <c r="D35" s="102">
        <v>281.7</v>
      </c>
      <c r="E35" s="102">
        <v>0</v>
      </c>
      <c r="F35" s="102">
        <v>586.9</v>
      </c>
      <c r="G35" s="231">
        <v>586.9</v>
      </c>
      <c r="H35" s="291">
        <f t="shared" si="9"/>
        <v>320</v>
      </c>
      <c r="I35" s="102">
        <f t="shared" si="9"/>
        <v>906.9</v>
      </c>
      <c r="J35" s="102">
        <f t="shared" si="9"/>
        <v>868.5999999999999</v>
      </c>
    </row>
    <row r="36" spans="1:10" s="118" customFormat="1" ht="20.25" customHeight="1">
      <c r="A36" s="103">
        <v>516</v>
      </c>
      <c r="B36" s="105">
        <f aca="true" t="shared" si="10" ref="B36:G36">SUM(B34,B35)</f>
        <v>460</v>
      </c>
      <c r="C36" s="105">
        <f t="shared" si="10"/>
        <v>460</v>
      </c>
      <c r="D36" s="105">
        <f t="shared" si="10"/>
        <v>419.2</v>
      </c>
      <c r="E36" s="105">
        <f t="shared" si="10"/>
        <v>0</v>
      </c>
      <c r="F36" s="105">
        <f t="shared" si="10"/>
        <v>586.9</v>
      </c>
      <c r="G36" s="464">
        <f t="shared" si="10"/>
        <v>586.9</v>
      </c>
      <c r="H36" s="104">
        <f>SUM(H34,H35)</f>
        <v>460</v>
      </c>
      <c r="I36" s="105">
        <f>SUM(I34,I35)</f>
        <v>1046.9</v>
      </c>
      <c r="J36" s="105">
        <f>SUM(J34,J35)</f>
        <v>1006.0999999999999</v>
      </c>
    </row>
    <row r="37" spans="1:10" s="118" customFormat="1" ht="20.25" customHeight="1">
      <c r="A37" s="213" t="s">
        <v>266</v>
      </c>
      <c r="B37" s="214">
        <v>0</v>
      </c>
      <c r="C37" s="214">
        <v>2162.3</v>
      </c>
      <c r="D37" s="214">
        <v>2147.9</v>
      </c>
      <c r="E37" s="214">
        <v>0</v>
      </c>
      <c r="F37" s="214">
        <v>1350</v>
      </c>
      <c r="G37" s="331">
        <v>1348.2</v>
      </c>
      <c r="H37" s="291">
        <f>SUM(B37,E37)</f>
        <v>0</v>
      </c>
      <c r="I37" s="102">
        <f>SUM(C37,F37)</f>
        <v>3512.3</v>
      </c>
      <c r="J37" s="102">
        <f>SUM(D37,G37)</f>
        <v>3496.1000000000004</v>
      </c>
    </row>
    <row r="38" spans="1:10" s="118" customFormat="1" ht="20.25" customHeight="1" thickBot="1">
      <c r="A38" s="48">
        <v>612</v>
      </c>
      <c r="B38" s="47">
        <v>0</v>
      </c>
      <c r="C38" s="214">
        <v>2162.3</v>
      </c>
      <c r="D38" s="214">
        <v>2147.9</v>
      </c>
      <c r="E38" s="105">
        <f aca="true" t="shared" si="11" ref="E38:J38">SUM(E37)</f>
        <v>0</v>
      </c>
      <c r="F38" s="105">
        <f t="shared" si="11"/>
        <v>1350</v>
      </c>
      <c r="G38" s="228">
        <f t="shared" si="11"/>
        <v>1348.2</v>
      </c>
      <c r="H38" s="292">
        <f t="shared" si="11"/>
        <v>0</v>
      </c>
      <c r="I38" s="105">
        <f t="shared" si="11"/>
        <v>3512.3</v>
      </c>
      <c r="J38" s="105">
        <f t="shared" si="11"/>
        <v>3496.1000000000004</v>
      </c>
    </row>
    <row r="39" spans="1:10" s="118" customFormat="1" ht="21.75" customHeight="1">
      <c r="A39" s="203" t="s">
        <v>17</v>
      </c>
      <c r="B39" s="204">
        <f aca="true" t="shared" si="12" ref="B39:G39">SUM(B36)</f>
        <v>460</v>
      </c>
      <c r="C39" s="204">
        <f t="shared" si="12"/>
        <v>460</v>
      </c>
      <c r="D39" s="204">
        <f t="shared" si="12"/>
        <v>419.2</v>
      </c>
      <c r="E39" s="204">
        <f t="shared" si="12"/>
        <v>0</v>
      </c>
      <c r="F39" s="204">
        <f t="shared" si="12"/>
        <v>586.9</v>
      </c>
      <c r="G39" s="326">
        <f t="shared" si="12"/>
        <v>586.9</v>
      </c>
      <c r="H39" s="327">
        <f>SUM(H36,H38)</f>
        <v>460</v>
      </c>
      <c r="I39" s="204">
        <f>SUM(I36,I38)</f>
        <v>4559.200000000001</v>
      </c>
      <c r="J39" s="204">
        <f>SUM(J36,J38)</f>
        <v>4502.200000000001</v>
      </c>
    </row>
    <row r="40" spans="1:12" s="118" customFormat="1" ht="16.5" customHeight="1">
      <c r="A40" s="50"/>
      <c r="B40" s="50"/>
      <c r="C40" s="50"/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6.5" customHeight="1">
      <c r="A41" s="1021"/>
      <c r="B41" s="1023"/>
      <c r="C41" s="1024"/>
      <c r="D41" s="1024"/>
      <c r="E41" s="1025"/>
      <c r="F41" s="1026"/>
      <c r="G41" s="1026"/>
      <c r="H41" s="486"/>
      <c r="I41" s="486"/>
      <c r="J41" s="486"/>
      <c r="K41" s="43"/>
      <c r="L41" s="43"/>
    </row>
    <row r="42" spans="1:12" ht="16.5" customHeight="1">
      <c r="A42" s="1021"/>
      <c r="B42" s="1023"/>
      <c r="C42" s="1024"/>
      <c r="D42" s="1024"/>
      <c r="E42" s="1025"/>
      <c r="F42" s="1026"/>
      <c r="G42" s="1026"/>
      <c r="H42" s="486"/>
      <c r="I42" s="486"/>
      <c r="J42" s="486"/>
      <c r="K42" s="43"/>
      <c r="L42" s="43"/>
    </row>
    <row r="43" spans="1:12" ht="16.5" customHeight="1">
      <c r="A43" s="1021"/>
      <c r="B43" s="192"/>
      <c r="C43" s="192"/>
      <c r="D43" s="193"/>
      <c r="E43" s="1026"/>
      <c r="F43" s="1026"/>
      <c r="G43" s="1026"/>
      <c r="H43" s="486"/>
      <c r="I43" s="486"/>
      <c r="J43" s="486"/>
      <c r="K43" s="44"/>
      <c r="L43" s="44"/>
    </row>
    <row r="44" spans="1:12" ht="16.5" customHeight="1">
      <c r="A44" s="194"/>
      <c r="B44" s="42"/>
      <c r="C44" s="195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6.5" customHeight="1">
      <c r="A45" s="196"/>
      <c r="B45" s="45"/>
      <c r="C45" s="197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6.5" customHeight="1">
      <c r="A46" s="196"/>
      <c r="B46" s="45"/>
      <c r="C46" s="45"/>
      <c r="D46" s="45"/>
      <c r="E46" s="45"/>
      <c r="F46" s="45"/>
      <c r="G46" s="45"/>
      <c r="H46" s="45"/>
      <c r="I46" s="45"/>
      <c r="J46" s="45"/>
      <c r="K46" s="46"/>
      <c r="L46" s="46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</sheetData>
  <sheetProtection/>
  <mergeCells count="29">
    <mergeCell ref="K8:L8"/>
    <mergeCell ref="K9:L15"/>
    <mergeCell ref="A2:A4"/>
    <mergeCell ref="B2:D2"/>
    <mergeCell ref="E2:G4"/>
    <mergeCell ref="B3:D3"/>
    <mergeCell ref="E9:G10"/>
    <mergeCell ref="A9:A11"/>
    <mergeCell ref="B9:D9"/>
    <mergeCell ref="B10:D10"/>
    <mergeCell ref="E41:G43"/>
    <mergeCell ref="B42:D42"/>
    <mergeCell ref="B18:D18"/>
    <mergeCell ref="E17:G17"/>
    <mergeCell ref="E18:G18"/>
    <mergeCell ref="E31:G31"/>
    <mergeCell ref="A41:A43"/>
    <mergeCell ref="A17:A19"/>
    <mergeCell ref="A31:A33"/>
    <mergeCell ref="B31:D31"/>
    <mergeCell ref="B32:D32"/>
    <mergeCell ref="B17:D17"/>
    <mergeCell ref="B41:D41"/>
    <mergeCell ref="H31:J32"/>
    <mergeCell ref="E32:G32"/>
    <mergeCell ref="H17:J18"/>
    <mergeCell ref="I1:J1"/>
    <mergeCell ref="B1:G1"/>
    <mergeCell ref="A8:G8"/>
  </mergeCells>
  <printOptions horizontalCentered="1"/>
  <pageMargins left="0.48" right="0.15748031496062992" top="0.15748031496062992" bottom="0.2362204724409449" header="0.15748031496062992" footer="0.2362204724409449"/>
  <pageSetup horizontalDpi="300" verticalDpi="300" orientation="portrait" paperSize="9" scale="92" r:id="rId1"/>
  <headerFooter alignWithMargins="0">
    <oddFooter>&amp;L&amp;"Times New Roman,Obyčejné"Rozbor za  rok 2006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75" zoomScaleNormal="75" zoomScaleSheetLayoutView="75" zoomScalePageLayoutView="0" workbookViewId="0" topLeftCell="A1">
      <selection activeCell="M1" sqref="M1"/>
    </sheetView>
  </sheetViews>
  <sheetFormatPr defaultColWidth="9.00390625" defaultRowHeight="12.75"/>
  <cols>
    <col min="1" max="1" width="31.25390625" style="118" customWidth="1"/>
    <col min="2" max="2" width="9.00390625" style="118" customWidth="1"/>
    <col min="3" max="3" width="8.875" style="118" customWidth="1"/>
    <col min="4" max="4" width="10.00390625" style="118" customWidth="1"/>
    <col min="5" max="5" width="5.125" style="118" customWidth="1"/>
    <col min="6" max="7" width="7.875" style="118" customWidth="1"/>
    <col min="8" max="8" width="4.875" style="118" customWidth="1"/>
    <col min="9" max="9" width="7.875" style="118" customWidth="1"/>
    <col min="10" max="10" width="9.375" style="118" customWidth="1"/>
    <col min="11" max="11" width="8.875" style="118" customWidth="1"/>
    <col min="12" max="12" width="9.625" style="118" customWidth="1"/>
    <col min="13" max="13" width="10.00390625" style="118" customWidth="1"/>
    <col min="14" max="16384" width="9.125" style="118" customWidth="1"/>
  </cols>
  <sheetData>
    <row r="1" spans="1:14" ht="39.75" customHeight="1">
      <c r="A1" s="1017" t="s">
        <v>379</v>
      </c>
      <c r="B1" s="1017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40" t="s">
        <v>431</v>
      </c>
      <c r="N1" s="184"/>
    </row>
    <row r="2" spans="1:14" ht="20.25" customHeight="1">
      <c r="A2" s="784" t="s">
        <v>177</v>
      </c>
      <c r="B2" s="774" t="s">
        <v>126</v>
      </c>
      <c r="C2" s="775"/>
      <c r="D2" s="775"/>
      <c r="E2" s="774" t="s">
        <v>321</v>
      </c>
      <c r="F2" s="775"/>
      <c r="G2" s="775"/>
      <c r="H2" s="774" t="s">
        <v>383</v>
      </c>
      <c r="I2" s="775"/>
      <c r="J2" s="775"/>
      <c r="K2" s="776" t="s">
        <v>4</v>
      </c>
      <c r="L2" s="777"/>
      <c r="M2" s="778"/>
      <c r="N2" s="184"/>
    </row>
    <row r="3" spans="1:14" ht="26.25" customHeight="1">
      <c r="A3" s="1036"/>
      <c r="B3" s="782" t="s">
        <v>62</v>
      </c>
      <c r="C3" s="1035"/>
      <c r="D3" s="1035"/>
      <c r="E3" s="782" t="s">
        <v>381</v>
      </c>
      <c r="F3" s="1035"/>
      <c r="G3" s="1035"/>
      <c r="H3" s="782" t="s">
        <v>382</v>
      </c>
      <c r="I3" s="1035"/>
      <c r="J3" s="1035"/>
      <c r="K3" s="779"/>
      <c r="L3" s="780"/>
      <c r="M3" s="781"/>
      <c r="N3" s="184"/>
    </row>
    <row r="4" spans="1:14" ht="20.25" customHeight="1">
      <c r="A4" s="1037"/>
      <c r="B4" s="99" t="s">
        <v>5</v>
      </c>
      <c r="C4" s="99" t="s">
        <v>6</v>
      </c>
      <c r="D4" s="99" t="s">
        <v>0</v>
      </c>
      <c r="E4" s="99" t="s">
        <v>5</v>
      </c>
      <c r="F4" s="99" t="s">
        <v>6</v>
      </c>
      <c r="G4" s="99" t="s">
        <v>0</v>
      </c>
      <c r="H4" s="99" t="s">
        <v>5</v>
      </c>
      <c r="I4" s="99" t="s">
        <v>6</v>
      </c>
      <c r="J4" s="99" t="s">
        <v>0</v>
      </c>
      <c r="K4" s="328" t="s">
        <v>5</v>
      </c>
      <c r="L4" s="100" t="s">
        <v>6</v>
      </c>
      <c r="M4" s="100" t="s">
        <v>0</v>
      </c>
      <c r="N4" s="184"/>
    </row>
    <row r="5" spans="1:14" ht="20.25" customHeight="1">
      <c r="A5" s="168" t="s">
        <v>127</v>
      </c>
      <c r="B5" s="102">
        <v>50</v>
      </c>
      <c r="C5" s="102">
        <v>50</v>
      </c>
      <c r="D5" s="231">
        <v>22.4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291">
        <f aca="true" t="shared" si="0" ref="K5:K41">SUM(B5+H5)</f>
        <v>50</v>
      </c>
      <c r="L5" s="102">
        <f aca="true" t="shared" si="1" ref="L5:L40">SUM(C5+I5)</f>
        <v>50</v>
      </c>
      <c r="M5" s="102">
        <f aca="true" t="shared" si="2" ref="M5:M40">SUM(D5+J5)</f>
        <v>22.4</v>
      </c>
      <c r="N5" s="184"/>
    </row>
    <row r="6" spans="1:14" ht="20.25" customHeight="1">
      <c r="A6" s="227">
        <v>503</v>
      </c>
      <c r="B6" s="228">
        <f aca="true" t="shared" si="3" ref="B6:J6">SUM(B5)</f>
        <v>50</v>
      </c>
      <c r="C6" s="105">
        <f t="shared" si="3"/>
        <v>50</v>
      </c>
      <c r="D6" s="228">
        <f t="shared" si="3"/>
        <v>22.4</v>
      </c>
      <c r="E6" s="228">
        <f>SUM(E5)</f>
        <v>0</v>
      </c>
      <c r="F6" s="105">
        <f>SUM(F5)</f>
        <v>0</v>
      </c>
      <c r="G6" s="228">
        <f>SUM(G5)</f>
        <v>0</v>
      </c>
      <c r="H6" s="228">
        <f t="shared" si="3"/>
        <v>0</v>
      </c>
      <c r="I6" s="105">
        <f t="shared" si="3"/>
        <v>0</v>
      </c>
      <c r="J6" s="228">
        <f t="shared" si="3"/>
        <v>0</v>
      </c>
      <c r="K6" s="292">
        <f>SUM(B6+E6+H6)</f>
        <v>50</v>
      </c>
      <c r="L6" s="105">
        <f>SUM(C6+F6+I6)</f>
        <v>50</v>
      </c>
      <c r="M6" s="105">
        <f>SUM(D6+G6+J6)</f>
        <v>22.4</v>
      </c>
      <c r="N6" s="229"/>
    </row>
    <row r="7" spans="1:14" ht="20.25" customHeight="1">
      <c r="A7" s="233" t="s">
        <v>128</v>
      </c>
      <c r="B7" s="231">
        <v>20</v>
      </c>
      <c r="C7" s="102">
        <v>20</v>
      </c>
      <c r="D7" s="231">
        <v>3.6</v>
      </c>
      <c r="E7" s="231">
        <v>0</v>
      </c>
      <c r="F7" s="102">
        <v>0</v>
      </c>
      <c r="G7" s="231">
        <v>0</v>
      </c>
      <c r="H7" s="231">
        <v>0</v>
      </c>
      <c r="I7" s="102">
        <v>0</v>
      </c>
      <c r="J7" s="231">
        <v>0</v>
      </c>
      <c r="K7" s="291">
        <f t="shared" si="0"/>
        <v>20</v>
      </c>
      <c r="L7" s="102">
        <f t="shared" si="1"/>
        <v>20</v>
      </c>
      <c r="M7" s="102">
        <f t="shared" si="2"/>
        <v>3.6</v>
      </c>
      <c r="N7" s="184"/>
    </row>
    <row r="8" spans="1:14" ht="20.25" customHeight="1">
      <c r="A8" s="233" t="s">
        <v>129</v>
      </c>
      <c r="B8" s="231">
        <v>700</v>
      </c>
      <c r="C8" s="102">
        <v>600</v>
      </c>
      <c r="D8" s="231">
        <v>434.8</v>
      </c>
      <c r="E8" s="231">
        <v>0</v>
      </c>
      <c r="F8" s="102">
        <v>0</v>
      </c>
      <c r="G8" s="231">
        <v>0</v>
      </c>
      <c r="H8" s="231">
        <v>0</v>
      </c>
      <c r="I8" s="102">
        <v>0</v>
      </c>
      <c r="J8" s="231">
        <v>0</v>
      </c>
      <c r="K8" s="291">
        <f t="shared" si="0"/>
        <v>700</v>
      </c>
      <c r="L8" s="102">
        <f t="shared" si="1"/>
        <v>600</v>
      </c>
      <c r="M8" s="102">
        <f t="shared" si="2"/>
        <v>434.8</v>
      </c>
      <c r="N8" s="184"/>
    </row>
    <row r="9" spans="1:14" ht="20.25" customHeight="1">
      <c r="A9" s="234" t="s">
        <v>109</v>
      </c>
      <c r="B9" s="235">
        <v>3890</v>
      </c>
      <c r="C9" s="102">
        <v>2868.5</v>
      </c>
      <c r="D9" s="231">
        <v>2511.9</v>
      </c>
      <c r="E9" s="235">
        <v>0</v>
      </c>
      <c r="F9" s="102">
        <v>261.9</v>
      </c>
      <c r="G9" s="231">
        <v>261.8</v>
      </c>
      <c r="H9" s="235">
        <v>0</v>
      </c>
      <c r="I9" s="102">
        <v>325.5</v>
      </c>
      <c r="J9" s="231">
        <v>325.4</v>
      </c>
      <c r="K9" s="291">
        <f>SUM(B9+E9+H9)</f>
        <v>3890</v>
      </c>
      <c r="L9" s="102">
        <f t="shared" si="1"/>
        <v>3194</v>
      </c>
      <c r="M9" s="102">
        <f t="shared" si="2"/>
        <v>2837.3</v>
      </c>
      <c r="N9" s="184"/>
    </row>
    <row r="10" spans="1:14" ht="20.25" customHeight="1">
      <c r="A10" s="187" t="s">
        <v>29</v>
      </c>
      <c r="B10" s="231">
        <v>3171</v>
      </c>
      <c r="C10" s="102">
        <v>2411</v>
      </c>
      <c r="D10" s="231">
        <v>1850.4</v>
      </c>
      <c r="E10" s="231">
        <v>0</v>
      </c>
      <c r="F10" s="102">
        <v>160.3</v>
      </c>
      <c r="G10" s="231">
        <v>160.3</v>
      </c>
      <c r="H10" s="231">
        <v>0</v>
      </c>
      <c r="I10" s="102">
        <v>103.4</v>
      </c>
      <c r="J10" s="231">
        <v>103.2</v>
      </c>
      <c r="K10" s="291">
        <f>SUM(B10+E10+H10)</f>
        <v>3171</v>
      </c>
      <c r="L10" s="102">
        <f>SUM(C10+F10+I10)</f>
        <v>2674.7000000000003</v>
      </c>
      <c r="M10" s="102">
        <f>SUM(D10+G10+J10)</f>
        <v>2113.9</v>
      </c>
      <c r="N10" s="184"/>
    </row>
    <row r="11" spans="1:14" ht="20.25" customHeight="1">
      <c r="A11" s="188">
        <v>513</v>
      </c>
      <c r="B11" s="228">
        <f aca="true" t="shared" si="4" ref="B11:J11">SUM(B7,B8,B9,B10)</f>
        <v>7781</v>
      </c>
      <c r="C11" s="105">
        <f t="shared" si="4"/>
        <v>5899.5</v>
      </c>
      <c r="D11" s="228">
        <f t="shared" si="4"/>
        <v>4800.700000000001</v>
      </c>
      <c r="E11" s="228">
        <f>SUM(E7,E8,E9,E10)</f>
        <v>0</v>
      </c>
      <c r="F11" s="105">
        <f>SUM(F7,F8,F9,F10)</f>
        <v>422.2</v>
      </c>
      <c r="G11" s="228">
        <f>SUM(G7,G8,G9,G10)</f>
        <v>422.1</v>
      </c>
      <c r="H11" s="228">
        <f t="shared" si="4"/>
        <v>0</v>
      </c>
      <c r="I11" s="105">
        <f t="shared" si="4"/>
        <v>428.9</v>
      </c>
      <c r="J11" s="228">
        <f t="shared" si="4"/>
        <v>428.59999999999997</v>
      </c>
      <c r="K11" s="292">
        <f>SUM(B11+E11+H11)</f>
        <v>7781</v>
      </c>
      <c r="L11" s="105">
        <f>SUM(C11+F11+I11)</f>
        <v>6750.599999999999</v>
      </c>
      <c r="M11" s="105">
        <f>SUM(D11+G11+J11)</f>
        <v>5651.4000000000015</v>
      </c>
      <c r="N11" s="184"/>
    </row>
    <row r="12" spans="1:14" ht="20.25" customHeight="1">
      <c r="A12" s="189" t="s">
        <v>110</v>
      </c>
      <c r="B12" s="231">
        <v>485</v>
      </c>
      <c r="C12" s="102">
        <v>485</v>
      </c>
      <c r="D12" s="231">
        <v>448.8</v>
      </c>
      <c r="E12" s="231">
        <v>0</v>
      </c>
      <c r="F12" s="102">
        <v>0</v>
      </c>
      <c r="G12" s="231">
        <v>0</v>
      </c>
      <c r="H12" s="231">
        <v>0</v>
      </c>
      <c r="I12" s="102">
        <v>0</v>
      </c>
      <c r="J12" s="231">
        <v>0</v>
      </c>
      <c r="K12" s="291">
        <f t="shared" si="0"/>
        <v>485</v>
      </c>
      <c r="L12" s="102">
        <f t="shared" si="1"/>
        <v>485</v>
      </c>
      <c r="M12" s="102">
        <f t="shared" si="2"/>
        <v>448.8</v>
      </c>
      <c r="N12" s="184"/>
    </row>
    <row r="13" spans="1:14" ht="20.25" customHeight="1">
      <c r="A13" s="189" t="s">
        <v>121</v>
      </c>
      <c r="B13" s="231">
        <v>1250</v>
      </c>
      <c r="C13" s="102">
        <v>1750</v>
      </c>
      <c r="D13" s="231">
        <v>1618.5</v>
      </c>
      <c r="E13" s="231">
        <v>0</v>
      </c>
      <c r="F13" s="102">
        <v>0</v>
      </c>
      <c r="G13" s="231">
        <v>0</v>
      </c>
      <c r="H13" s="231">
        <v>0</v>
      </c>
      <c r="I13" s="102">
        <v>0</v>
      </c>
      <c r="J13" s="231">
        <v>0</v>
      </c>
      <c r="K13" s="291">
        <f t="shared" si="0"/>
        <v>1250</v>
      </c>
      <c r="L13" s="102">
        <f t="shared" si="1"/>
        <v>1750</v>
      </c>
      <c r="M13" s="102">
        <f t="shared" si="2"/>
        <v>1618.5</v>
      </c>
      <c r="N13" s="184"/>
    </row>
    <row r="14" spans="1:14" ht="20.25" customHeight="1">
      <c r="A14" s="189" t="s">
        <v>111</v>
      </c>
      <c r="B14" s="231">
        <v>1800</v>
      </c>
      <c r="C14" s="102">
        <v>2500</v>
      </c>
      <c r="D14" s="231">
        <v>2311.4</v>
      </c>
      <c r="E14" s="231">
        <v>0</v>
      </c>
      <c r="F14" s="102">
        <v>0</v>
      </c>
      <c r="G14" s="231">
        <v>0</v>
      </c>
      <c r="H14" s="231">
        <v>0</v>
      </c>
      <c r="I14" s="102">
        <v>0</v>
      </c>
      <c r="J14" s="231">
        <v>0</v>
      </c>
      <c r="K14" s="291">
        <f t="shared" si="0"/>
        <v>1800</v>
      </c>
      <c r="L14" s="102">
        <f t="shared" si="1"/>
        <v>2500</v>
      </c>
      <c r="M14" s="102">
        <f t="shared" si="2"/>
        <v>2311.4</v>
      </c>
      <c r="N14" s="184"/>
    </row>
    <row r="15" spans="1:14" ht="20.25" customHeight="1">
      <c r="A15" s="189" t="s">
        <v>130</v>
      </c>
      <c r="B15" s="231">
        <v>550</v>
      </c>
      <c r="C15" s="102">
        <v>550</v>
      </c>
      <c r="D15" s="231">
        <v>434.1</v>
      </c>
      <c r="E15" s="231">
        <v>0</v>
      </c>
      <c r="F15" s="102">
        <v>0</v>
      </c>
      <c r="G15" s="231">
        <v>0</v>
      </c>
      <c r="H15" s="231">
        <v>0</v>
      </c>
      <c r="I15" s="102">
        <v>0</v>
      </c>
      <c r="J15" s="231">
        <v>0</v>
      </c>
      <c r="K15" s="291">
        <f t="shared" si="0"/>
        <v>550</v>
      </c>
      <c r="L15" s="102">
        <f t="shared" si="1"/>
        <v>550</v>
      </c>
      <c r="M15" s="102">
        <f t="shared" si="2"/>
        <v>434.1</v>
      </c>
      <c r="N15" s="184"/>
    </row>
    <row r="16" spans="1:14" ht="20.25" customHeight="1">
      <c r="A16" s="188">
        <v>515</v>
      </c>
      <c r="B16" s="228">
        <f aca="true" t="shared" si="5" ref="B16:J16">SUM(B12,B13,B14,B15)</f>
        <v>4085</v>
      </c>
      <c r="C16" s="105">
        <f t="shared" si="5"/>
        <v>5285</v>
      </c>
      <c r="D16" s="228">
        <f t="shared" si="5"/>
        <v>4812.800000000001</v>
      </c>
      <c r="E16" s="228">
        <f>SUM(E12,E13,E14,E15)</f>
        <v>0</v>
      </c>
      <c r="F16" s="105">
        <f>SUM(F12,F13,F14,F15)</f>
        <v>0</v>
      </c>
      <c r="G16" s="228">
        <f>SUM(G12,G13,G14,G15)</f>
        <v>0</v>
      </c>
      <c r="H16" s="228">
        <f t="shared" si="5"/>
        <v>0</v>
      </c>
      <c r="I16" s="105">
        <f t="shared" si="5"/>
        <v>0</v>
      </c>
      <c r="J16" s="228">
        <f t="shared" si="5"/>
        <v>0</v>
      </c>
      <c r="K16" s="292">
        <f aca="true" t="shared" si="6" ref="K16:M17">SUM(B16+E16+H16)</f>
        <v>4085</v>
      </c>
      <c r="L16" s="105">
        <f>SUM(C16+F16+I16)</f>
        <v>5285</v>
      </c>
      <c r="M16" s="105">
        <f t="shared" si="6"/>
        <v>4812.800000000001</v>
      </c>
      <c r="N16" s="184"/>
    </row>
    <row r="17" spans="1:14" ht="20.25" customHeight="1">
      <c r="A17" s="187" t="s">
        <v>61</v>
      </c>
      <c r="B17" s="231">
        <v>4000</v>
      </c>
      <c r="C17" s="102">
        <v>4020.1</v>
      </c>
      <c r="D17" s="231">
        <v>3806.3</v>
      </c>
      <c r="E17" s="231">
        <v>0</v>
      </c>
      <c r="F17" s="102">
        <v>5</v>
      </c>
      <c r="G17" s="231">
        <v>4.5</v>
      </c>
      <c r="H17" s="231">
        <v>0</v>
      </c>
      <c r="I17" s="102">
        <v>5</v>
      </c>
      <c r="J17" s="231">
        <v>4.9</v>
      </c>
      <c r="K17" s="291">
        <f t="shared" si="6"/>
        <v>4000</v>
      </c>
      <c r="L17" s="102">
        <f t="shared" si="6"/>
        <v>4030.1</v>
      </c>
      <c r="M17" s="102">
        <f t="shared" si="6"/>
        <v>3815.7000000000003</v>
      </c>
      <c r="N17" s="184"/>
    </row>
    <row r="18" spans="1:14" ht="20.25" customHeight="1">
      <c r="A18" s="187" t="s">
        <v>131</v>
      </c>
      <c r="B18" s="231">
        <v>4500</v>
      </c>
      <c r="C18" s="102">
        <v>3000</v>
      </c>
      <c r="D18" s="231">
        <v>2644</v>
      </c>
      <c r="E18" s="231">
        <v>0</v>
      </c>
      <c r="F18" s="102">
        <v>0</v>
      </c>
      <c r="G18" s="231">
        <v>0</v>
      </c>
      <c r="H18" s="231">
        <v>0</v>
      </c>
      <c r="I18" s="102">
        <v>0</v>
      </c>
      <c r="J18" s="231">
        <v>0</v>
      </c>
      <c r="K18" s="291">
        <f t="shared" si="0"/>
        <v>4500</v>
      </c>
      <c r="L18" s="102">
        <f t="shared" si="1"/>
        <v>3000</v>
      </c>
      <c r="M18" s="102">
        <f t="shared" si="2"/>
        <v>2644</v>
      </c>
      <c r="N18" s="184"/>
    </row>
    <row r="19" spans="1:14" ht="20.25" customHeight="1">
      <c r="A19" s="187" t="s">
        <v>132</v>
      </c>
      <c r="B19" s="231">
        <v>800</v>
      </c>
      <c r="C19" s="102">
        <v>800</v>
      </c>
      <c r="D19" s="231">
        <v>766</v>
      </c>
      <c r="E19" s="231">
        <v>0</v>
      </c>
      <c r="F19" s="102">
        <v>0</v>
      </c>
      <c r="G19" s="231">
        <v>0</v>
      </c>
      <c r="H19" s="231">
        <v>0</v>
      </c>
      <c r="I19" s="102">
        <v>0</v>
      </c>
      <c r="J19" s="231">
        <v>0</v>
      </c>
      <c r="K19" s="291">
        <f t="shared" si="0"/>
        <v>800</v>
      </c>
      <c r="L19" s="102">
        <f t="shared" si="1"/>
        <v>800</v>
      </c>
      <c r="M19" s="102">
        <f t="shared" si="2"/>
        <v>766</v>
      </c>
      <c r="N19" s="184"/>
    </row>
    <row r="20" spans="1:14" ht="20.25" customHeight="1">
      <c r="A20" s="187" t="s">
        <v>19</v>
      </c>
      <c r="B20" s="231">
        <v>2000</v>
      </c>
      <c r="C20" s="102">
        <v>1500</v>
      </c>
      <c r="D20" s="231">
        <v>1212.2</v>
      </c>
      <c r="E20" s="231">
        <v>0</v>
      </c>
      <c r="F20" s="102">
        <v>77.1</v>
      </c>
      <c r="G20" s="231">
        <v>77.1</v>
      </c>
      <c r="H20" s="231">
        <v>0</v>
      </c>
      <c r="I20" s="102">
        <v>124.4</v>
      </c>
      <c r="J20" s="231">
        <v>124.4</v>
      </c>
      <c r="K20" s="291">
        <f>SUM(B20+E20+H20)</f>
        <v>2000</v>
      </c>
      <c r="L20" s="102">
        <f>SUM(C20+F20+I20)</f>
        <v>1701.5</v>
      </c>
      <c r="M20" s="102">
        <f>SUM(D20+G20+J20)</f>
        <v>1413.7</v>
      </c>
      <c r="N20" s="184"/>
    </row>
    <row r="21" spans="1:14" ht="20.25" customHeight="1">
      <c r="A21" s="187" t="s">
        <v>133</v>
      </c>
      <c r="B21" s="231">
        <v>3500</v>
      </c>
      <c r="C21" s="102">
        <v>5000</v>
      </c>
      <c r="D21" s="231">
        <v>4666.2</v>
      </c>
      <c r="E21" s="231">
        <v>0</v>
      </c>
      <c r="F21" s="102">
        <v>0</v>
      </c>
      <c r="G21" s="231">
        <v>0</v>
      </c>
      <c r="H21" s="231">
        <v>0</v>
      </c>
      <c r="I21" s="102">
        <v>0</v>
      </c>
      <c r="J21" s="231">
        <v>0</v>
      </c>
      <c r="K21" s="291">
        <f t="shared" si="0"/>
        <v>3500</v>
      </c>
      <c r="L21" s="102">
        <f t="shared" si="1"/>
        <v>5000</v>
      </c>
      <c r="M21" s="102">
        <f t="shared" si="2"/>
        <v>4666.2</v>
      </c>
      <c r="N21" s="184"/>
    </row>
    <row r="22" spans="1:14" ht="20.25" customHeight="1">
      <c r="A22" s="189" t="s">
        <v>33</v>
      </c>
      <c r="B22" s="231">
        <v>13790</v>
      </c>
      <c r="C22" s="102">
        <v>14445</v>
      </c>
      <c r="D22" s="231">
        <v>14032.2</v>
      </c>
      <c r="E22" s="231">
        <v>0</v>
      </c>
      <c r="F22" s="102">
        <v>339.9</v>
      </c>
      <c r="G22" s="231">
        <v>339.9</v>
      </c>
      <c r="H22" s="231">
        <v>0</v>
      </c>
      <c r="I22" s="102">
        <v>352.3</v>
      </c>
      <c r="J22" s="231">
        <v>273.4</v>
      </c>
      <c r="K22" s="291">
        <f aca="true" t="shared" si="7" ref="K22:M23">SUM(B22+E22+H22)</f>
        <v>13790</v>
      </c>
      <c r="L22" s="102">
        <f t="shared" si="7"/>
        <v>15137.199999999999</v>
      </c>
      <c r="M22" s="102">
        <f t="shared" si="7"/>
        <v>14645.5</v>
      </c>
      <c r="N22" s="184"/>
    </row>
    <row r="23" spans="1:14" ht="20.25" customHeight="1">
      <c r="A23" s="236">
        <v>516</v>
      </c>
      <c r="B23" s="237">
        <f aca="true" t="shared" si="8" ref="B23:J23">SUM(B17,B18,B19,B20,B21,B22)</f>
        <v>28590</v>
      </c>
      <c r="C23" s="105">
        <f t="shared" si="8"/>
        <v>28765.1</v>
      </c>
      <c r="D23" s="228">
        <f t="shared" si="8"/>
        <v>27126.9</v>
      </c>
      <c r="E23" s="237">
        <f>SUM(E17,E18,E19,E20,E21,E22)</f>
        <v>0</v>
      </c>
      <c r="F23" s="105">
        <f>SUM(F17,F18,F19,F20,F21,F22)</f>
        <v>422</v>
      </c>
      <c r="G23" s="228">
        <f>SUM(G17,G18,G19,G20,G21,G22)</f>
        <v>421.5</v>
      </c>
      <c r="H23" s="237">
        <f t="shared" si="8"/>
        <v>0</v>
      </c>
      <c r="I23" s="105">
        <f t="shared" si="8"/>
        <v>481.70000000000005</v>
      </c>
      <c r="J23" s="228">
        <f t="shared" si="8"/>
        <v>402.7</v>
      </c>
      <c r="K23" s="292">
        <f t="shared" si="7"/>
        <v>28590</v>
      </c>
      <c r="L23" s="105">
        <f t="shared" si="7"/>
        <v>29668.8</v>
      </c>
      <c r="M23" s="105">
        <f t="shared" si="7"/>
        <v>27951.100000000002</v>
      </c>
      <c r="N23" s="184"/>
    </row>
    <row r="24" spans="1:14" ht="20.25" customHeight="1">
      <c r="A24" s="189" t="s">
        <v>34</v>
      </c>
      <c r="B24" s="231">
        <v>4651</v>
      </c>
      <c r="C24" s="102">
        <v>2937.7</v>
      </c>
      <c r="D24" s="231">
        <v>2706.3</v>
      </c>
      <c r="E24" s="231">
        <v>0</v>
      </c>
      <c r="F24" s="102">
        <v>0</v>
      </c>
      <c r="G24" s="231">
        <v>0</v>
      </c>
      <c r="H24" s="231">
        <v>0</v>
      </c>
      <c r="I24" s="102">
        <v>0</v>
      </c>
      <c r="J24" s="231">
        <v>0</v>
      </c>
      <c r="K24" s="291">
        <f t="shared" si="0"/>
        <v>4651</v>
      </c>
      <c r="L24" s="102">
        <f t="shared" si="1"/>
        <v>2937.7</v>
      </c>
      <c r="M24" s="102">
        <f t="shared" si="2"/>
        <v>2706.3</v>
      </c>
      <c r="N24" s="184"/>
    </row>
    <row r="25" spans="1:14" ht="20.25" customHeight="1">
      <c r="A25" s="189" t="s">
        <v>47</v>
      </c>
      <c r="B25" s="232">
        <v>0</v>
      </c>
      <c r="C25" s="102">
        <v>0</v>
      </c>
      <c r="D25" s="231">
        <v>0</v>
      </c>
      <c r="E25" s="232">
        <v>0</v>
      </c>
      <c r="F25" s="102">
        <v>0</v>
      </c>
      <c r="G25" s="231">
        <v>0</v>
      </c>
      <c r="H25" s="232">
        <v>0</v>
      </c>
      <c r="I25" s="102">
        <v>0</v>
      </c>
      <c r="J25" s="231">
        <v>0</v>
      </c>
      <c r="K25" s="291">
        <f t="shared" si="0"/>
        <v>0</v>
      </c>
      <c r="L25" s="102">
        <f t="shared" si="1"/>
        <v>0</v>
      </c>
      <c r="M25" s="102">
        <f t="shared" si="2"/>
        <v>0</v>
      </c>
      <c r="N25" s="184"/>
    </row>
    <row r="26" spans="1:14" ht="20.25" customHeight="1">
      <c r="A26" s="189" t="s">
        <v>48</v>
      </c>
      <c r="B26" s="232">
        <v>300</v>
      </c>
      <c r="C26" s="102">
        <v>264.9</v>
      </c>
      <c r="D26" s="231">
        <v>118.7</v>
      </c>
      <c r="E26" s="232">
        <v>0</v>
      </c>
      <c r="F26" s="102">
        <v>183.9</v>
      </c>
      <c r="G26" s="231">
        <v>183.8</v>
      </c>
      <c r="H26" s="232">
        <v>0</v>
      </c>
      <c r="I26" s="102">
        <v>190.7</v>
      </c>
      <c r="J26" s="231">
        <v>190.6</v>
      </c>
      <c r="K26" s="291">
        <f>SUM(B26+E26+H26)</f>
        <v>300</v>
      </c>
      <c r="L26" s="102">
        <f>SUM(C26+F26+I26)</f>
        <v>639.5</v>
      </c>
      <c r="M26" s="102">
        <f>SUM(D26+G26+J26)</f>
        <v>493.1</v>
      </c>
      <c r="N26" s="184"/>
    </row>
    <row r="27" spans="1:14" ht="20.25" customHeight="1">
      <c r="A27" s="189" t="s">
        <v>135</v>
      </c>
      <c r="B27" s="232">
        <v>0</v>
      </c>
      <c r="C27" s="102">
        <v>0</v>
      </c>
      <c r="D27" s="231">
        <v>0</v>
      </c>
      <c r="E27" s="232">
        <v>0</v>
      </c>
      <c r="F27" s="102">
        <v>0</v>
      </c>
      <c r="G27" s="231">
        <v>0</v>
      </c>
      <c r="H27" s="232">
        <v>0</v>
      </c>
      <c r="I27" s="102">
        <v>0</v>
      </c>
      <c r="J27" s="231">
        <v>0</v>
      </c>
      <c r="K27" s="291">
        <f t="shared" si="0"/>
        <v>0</v>
      </c>
      <c r="L27" s="102">
        <f t="shared" si="1"/>
        <v>0</v>
      </c>
      <c r="M27" s="102">
        <f t="shared" si="2"/>
        <v>0</v>
      </c>
      <c r="N27" s="184"/>
    </row>
    <row r="28" spans="1:14" ht="20.25" customHeight="1">
      <c r="A28" s="189" t="s">
        <v>136</v>
      </c>
      <c r="B28" s="232">
        <v>0</v>
      </c>
      <c r="C28" s="102">
        <v>0</v>
      </c>
      <c r="D28" s="231">
        <v>0</v>
      </c>
      <c r="E28" s="232">
        <v>0</v>
      </c>
      <c r="F28" s="102">
        <v>0</v>
      </c>
      <c r="G28" s="231">
        <v>0</v>
      </c>
      <c r="H28" s="232">
        <v>0</v>
      </c>
      <c r="I28" s="102">
        <v>0</v>
      </c>
      <c r="J28" s="231">
        <v>0</v>
      </c>
      <c r="K28" s="291">
        <f t="shared" si="0"/>
        <v>0</v>
      </c>
      <c r="L28" s="102">
        <f t="shared" si="1"/>
        <v>0</v>
      </c>
      <c r="M28" s="102">
        <f t="shared" si="2"/>
        <v>0</v>
      </c>
      <c r="N28" s="184"/>
    </row>
    <row r="29" spans="1:14" ht="20.25" customHeight="1">
      <c r="A29" s="188">
        <v>517</v>
      </c>
      <c r="B29" s="237">
        <f aca="true" t="shared" si="9" ref="B29:J29">SUM(B24,B25,B26,B27,B28)</f>
        <v>4951</v>
      </c>
      <c r="C29" s="105">
        <f t="shared" si="9"/>
        <v>3202.6</v>
      </c>
      <c r="D29" s="228">
        <f t="shared" si="9"/>
        <v>2825</v>
      </c>
      <c r="E29" s="237">
        <f t="shared" si="9"/>
        <v>0</v>
      </c>
      <c r="F29" s="105">
        <f t="shared" si="9"/>
        <v>183.9</v>
      </c>
      <c r="G29" s="228">
        <f t="shared" si="9"/>
        <v>183.8</v>
      </c>
      <c r="H29" s="237">
        <f t="shared" si="9"/>
        <v>0</v>
      </c>
      <c r="I29" s="105">
        <f t="shared" si="9"/>
        <v>190.7</v>
      </c>
      <c r="J29" s="228">
        <f t="shared" si="9"/>
        <v>190.6</v>
      </c>
      <c r="K29" s="292">
        <f t="shared" si="0"/>
        <v>4951</v>
      </c>
      <c r="L29" s="105">
        <f>SUM(C29+F29+I29)</f>
        <v>3577.2</v>
      </c>
      <c r="M29" s="105">
        <f>SUM(D29+G29+J29)</f>
        <v>3199.4</v>
      </c>
      <c r="N29" s="184"/>
    </row>
    <row r="30" spans="1:14" ht="20.25" customHeight="1">
      <c r="A30" s="189" t="s">
        <v>194</v>
      </c>
      <c r="B30" s="232">
        <v>0</v>
      </c>
      <c r="C30" s="102">
        <v>0</v>
      </c>
      <c r="D30" s="231">
        <v>0</v>
      </c>
      <c r="E30" s="232">
        <v>0</v>
      </c>
      <c r="F30" s="102">
        <v>0</v>
      </c>
      <c r="G30" s="231">
        <v>0</v>
      </c>
      <c r="H30" s="232">
        <v>0</v>
      </c>
      <c r="I30" s="102">
        <v>0</v>
      </c>
      <c r="J30" s="231">
        <v>0</v>
      </c>
      <c r="K30" s="291">
        <f t="shared" si="0"/>
        <v>0</v>
      </c>
      <c r="L30" s="102">
        <f t="shared" si="1"/>
        <v>0</v>
      </c>
      <c r="M30" s="102">
        <f t="shared" si="2"/>
        <v>0</v>
      </c>
      <c r="N30" s="184"/>
    </row>
    <row r="31" spans="1:14" ht="20.25" customHeight="1">
      <c r="A31" s="188">
        <v>518</v>
      </c>
      <c r="B31" s="237">
        <f aca="true" t="shared" si="10" ref="B31:J31">SUM(B30)</f>
        <v>0</v>
      </c>
      <c r="C31" s="105">
        <f t="shared" si="10"/>
        <v>0</v>
      </c>
      <c r="D31" s="228">
        <f t="shared" si="10"/>
        <v>0</v>
      </c>
      <c r="E31" s="237">
        <f>SUM(E30)</f>
        <v>0</v>
      </c>
      <c r="F31" s="105">
        <f>SUM(F30)</f>
        <v>0</v>
      </c>
      <c r="G31" s="228">
        <f>SUM(G30)</f>
        <v>0</v>
      </c>
      <c r="H31" s="237">
        <f t="shared" si="10"/>
        <v>0</v>
      </c>
      <c r="I31" s="105">
        <f t="shared" si="10"/>
        <v>0</v>
      </c>
      <c r="J31" s="228">
        <f t="shared" si="10"/>
        <v>0</v>
      </c>
      <c r="K31" s="344">
        <f t="shared" si="0"/>
        <v>0</v>
      </c>
      <c r="L31" s="345">
        <f t="shared" si="1"/>
        <v>0</v>
      </c>
      <c r="M31" s="345">
        <f>SUM(D31+G31+J31)</f>
        <v>0</v>
      </c>
      <c r="N31" s="184"/>
    </row>
    <row r="32" spans="1:14" ht="20.25" customHeight="1">
      <c r="A32" s="189" t="s">
        <v>380</v>
      </c>
      <c r="B32" s="232">
        <v>0</v>
      </c>
      <c r="C32" s="102">
        <v>0</v>
      </c>
      <c r="D32" s="231">
        <v>0</v>
      </c>
      <c r="E32" s="232">
        <v>0</v>
      </c>
      <c r="F32" s="102">
        <v>0</v>
      </c>
      <c r="G32" s="231">
        <v>0</v>
      </c>
      <c r="H32" s="232">
        <v>0</v>
      </c>
      <c r="I32" s="102">
        <v>0</v>
      </c>
      <c r="J32" s="231">
        <v>0</v>
      </c>
      <c r="K32" s="291">
        <f t="shared" si="0"/>
        <v>0</v>
      </c>
      <c r="L32" s="102">
        <f t="shared" si="1"/>
        <v>0</v>
      </c>
      <c r="M32" s="102">
        <f t="shared" si="2"/>
        <v>0</v>
      </c>
      <c r="N32" s="184"/>
    </row>
    <row r="33" spans="1:14" ht="20.25" customHeight="1">
      <c r="A33" s="189" t="s">
        <v>267</v>
      </c>
      <c r="B33" s="232">
        <v>0</v>
      </c>
      <c r="C33" s="102">
        <v>110</v>
      </c>
      <c r="D33" s="231">
        <v>106.7</v>
      </c>
      <c r="E33" s="232">
        <v>0</v>
      </c>
      <c r="F33" s="102">
        <v>0</v>
      </c>
      <c r="G33" s="231">
        <v>0</v>
      </c>
      <c r="H33" s="232">
        <v>0</v>
      </c>
      <c r="I33" s="102">
        <v>0</v>
      </c>
      <c r="J33" s="231">
        <v>0</v>
      </c>
      <c r="K33" s="291">
        <f t="shared" si="0"/>
        <v>0</v>
      </c>
      <c r="L33" s="102">
        <f t="shared" si="1"/>
        <v>110</v>
      </c>
      <c r="M33" s="102">
        <f t="shared" si="2"/>
        <v>106.7</v>
      </c>
      <c r="N33" s="184"/>
    </row>
    <row r="34" spans="1:14" ht="20.25" customHeight="1">
      <c r="A34" s="188">
        <v>519</v>
      </c>
      <c r="B34" s="237">
        <f>SUM(B32)</f>
        <v>0</v>
      </c>
      <c r="C34" s="105">
        <f>SUM(C32,C33)</f>
        <v>110</v>
      </c>
      <c r="D34" s="228">
        <f>SUM(D32,D33)</f>
        <v>106.7</v>
      </c>
      <c r="E34" s="237">
        <f>SUM(E32)</f>
        <v>0</v>
      </c>
      <c r="F34" s="105">
        <f>SUM(F32,F33)</f>
        <v>0</v>
      </c>
      <c r="G34" s="228">
        <f>SUM(G32,G33)</f>
        <v>0</v>
      </c>
      <c r="H34" s="237">
        <f>SUM(H32)</f>
        <v>0</v>
      </c>
      <c r="I34" s="105">
        <f>SUM(I32,I33)</f>
        <v>0</v>
      </c>
      <c r="J34" s="228">
        <f>SUM(J32,J33)</f>
        <v>0</v>
      </c>
      <c r="K34" s="344">
        <f t="shared" si="0"/>
        <v>0</v>
      </c>
      <c r="L34" s="105">
        <f>SUM(C34+F34+I34)</f>
        <v>110</v>
      </c>
      <c r="M34" s="345">
        <f>SUM(D34+G34+J34)</f>
        <v>106.7</v>
      </c>
      <c r="N34" s="184"/>
    </row>
    <row r="35" spans="1:14" ht="20.25" customHeight="1">
      <c r="A35" s="189" t="s">
        <v>137</v>
      </c>
      <c r="B35" s="231">
        <v>50</v>
      </c>
      <c r="C35" s="102">
        <v>50</v>
      </c>
      <c r="D35" s="231">
        <v>9.8</v>
      </c>
      <c r="E35" s="231">
        <v>0</v>
      </c>
      <c r="F35" s="102">
        <v>0</v>
      </c>
      <c r="G35" s="231">
        <v>0</v>
      </c>
      <c r="H35" s="231">
        <v>0</v>
      </c>
      <c r="I35" s="102">
        <v>0</v>
      </c>
      <c r="J35" s="231">
        <v>0</v>
      </c>
      <c r="K35" s="291">
        <f t="shared" si="0"/>
        <v>50</v>
      </c>
      <c r="L35" s="102">
        <f t="shared" si="1"/>
        <v>50</v>
      </c>
      <c r="M35" s="102">
        <f t="shared" si="2"/>
        <v>9.8</v>
      </c>
      <c r="N35" s="184"/>
    </row>
    <row r="36" spans="1:14" ht="20.25" customHeight="1">
      <c r="A36" s="189" t="s">
        <v>138</v>
      </c>
      <c r="B36" s="231">
        <v>20</v>
      </c>
      <c r="C36" s="102">
        <v>20</v>
      </c>
      <c r="D36" s="231">
        <v>18.5</v>
      </c>
      <c r="E36" s="231">
        <v>0</v>
      </c>
      <c r="F36" s="102">
        <v>0</v>
      </c>
      <c r="G36" s="231">
        <v>0</v>
      </c>
      <c r="H36" s="231">
        <v>0</v>
      </c>
      <c r="I36" s="102">
        <v>0</v>
      </c>
      <c r="J36" s="231">
        <v>0</v>
      </c>
      <c r="K36" s="291">
        <f t="shared" si="0"/>
        <v>20</v>
      </c>
      <c r="L36" s="102">
        <f t="shared" si="1"/>
        <v>20</v>
      </c>
      <c r="M36" s="102">
        <f t="shared" si="2"/>
        <v>18.5</v>
      </c>
      <c r="N36" s="184"/>
    </row>
    <row r="37" spans="1:14" ht="20.25" customHeight="1">
      <c r="A37" s="188">
        <v>536</v>
      </c>
      <c r="B37" s="228">
        <f aca="true" t="shared" si="11" ref="B37:J37">SUM(B35,B36)</f>
        <v>70</v>
      </c>
      <c r="C37" s="105">
        <f t="shared" si="11"/>
        <v>70</v>
      </c>
      <c r="D37" s="228">
        <f t="shared" si="11"/>
        <v>28.3</v>
      </c>
      <c r="E37" s="228">
        <f>SUM(E35,E36)</f>
        <v>0</v>
      </c>
      <c r="F37" s="105">
        <f>SUM(F35,F36)</f>
        <v>0</v>
      </c>
      <c r="G37" s="228">
        <f>SUM(G35,G36)</f>
        <v>0</v>
      </c>
      <c r="H37" s="228">
        <f t="shared" si="11"/>
        <v>0</v>
      </c>
      <c r="I37" s="105">
        <f t="shared" si="11"/>
        <v>0</v>
      </c>
      <c r="J37" s="228">
        <f t="shared" si="11"/>
        <v>0</v>
      </c>
      <c r="K37" s="344">
        <f t="shared" si="0"/>
        <v>70</v>
      </c>
      <c r="L37" s="105">
        <f>SUM(C37+F37+I37)</f>
        <v>70</v>
      </c>
      <c r="M37" s="345">
        <f>SUM(D37+G37+J37)</f>
        <v>28.3</v>
      </c>
      <c r="N37" s="184"/>
    </row>
    <row r="38" spans="1:14" ht="20.25" customHeight="1">
      <c r="A38" s="189" t="s">
        <v>114</v>
      </c>
      <c r="B38" s="231">
        <v>3575</v>
      </c>
      <c r="C38" s="102">
        <v>786.4</v>
      </c>
      <c r="D38" s="231">
        <v>463.9</v>
      </c>
      <c r="E38" s="231">
        <v>0</v>
      </c>
      <c r="F38" s="102">
        <v>0</v>
      </c>
      <c r="G38" s="231">
        <v>0</v>
      </c>
      <c r="H38" s="231">
        <v>0</v>
      </c>
      <c r="I38" s="102">
        <v>0</v>
      </c>
      <c r="J38" s="231">
        <v>0</v>
      </c>
      <c r="K38" s="291">
        <f t="shared" si="0"/>
        <v>3575</v>
      </c>
      <c r="L38" s="102">
        <f t="shared" si="1"/>
        <v>786.4</v>
      </c>
      <c r="M38" s="102">
        <f t="shared" si="2"/>
        <v>463.9</v>
      </c>
      <c r="N38" s="184"/>
    </row>
    <row r="39" spans="1:14" ht="20.25" customHeight="1">
      <c r="A39" s="189" t="s">
        <v>115</v>
      </c>
      <c r="B39" s="231">
        <v>130</v>
      </c>
      <c r="C39" s="102">
        <v>946</v>
      </c>
      <c r="D39" s="231">
        <v>865</v>
      </c>
      <c r="E39" s="231">
        <v>0</v>
      </c>
      <c r="F39" s="102">
        <v>0</v>
      </c>
      <c r="G39" s="231">
        <v>0</v>
      </c>
      <c r="H39" s="231">
        <v>0</v>
      </c>
      <c r="I39" s="102">
        <v>0</v>
      </c>
      <c r="J39" s="231">
        <v>0</v>
      </c>
      <c r="K39" s="291">
        <f t="shared" si="0"/>
        <v>130</v>
      </c>
      <c r="L39" s="102">
        <f t="shared" si="1"/>
        <v>946</v>
      </c>
      <c r="M39" s="102">
        <f t="shared" si="2"/>
        <v>865</v>
      </c>
      <c r="N39" s="184"/>
    </row>
    <row r="40" spans="1:14" ht="20.25" customHeight="1">
      <c r="A40" s="189" t="s">
        <v>139</v>
      </c>
      <c r="B40" s="231">
        <v>0</v>
      </c>
      <c r="C40" s="231">
        <v>1980</v>
      </c>
      <c r="D40" s="231">
        <v>1979.9</v>
      </c>
      <c r="E40" s="231">
        <v>0</v>
      </c>
      <c r="F40" s="102">
        <v>0</v>
      </c>
      <c r="G40" s="231">
        <v>0</v>
      </c>
      <c r="H40" s="231">
        <v>0</v>
      </c>
      <c r="I40" s="102">
        <v>0</v>
      </c>
      <c r="J40" s="231">
        <v>0</v>
      </c>
      <c r="K40" s="291">
        <f t="shared" si="0"/>
        <v>0</v>
      </c>
      <c r="L40" s="102">
        <f t="shared" si="1"/>
        <v>1980</v>
      </c>
      <c r="M40" s="102">
        <f t="shared" si="2"/>
        <v>1979.9</v>
      </c>
      <c r="N40" s="184"/>
    </row>
    <row r="41" spans="1:14" ht="20.25" customHeight="1" thickBot="1">
      <c r="A41" s="239">
        <v>612</v>
      </c>
      <c r="B41" s="240">
        <f aca="true" t="shared" si="12" ref="B41:J41">SUM(B38,B39,B40)</f>
        <v>3705</v>
      </c>
      <c r="C41" s="241">
        <f t="shared" si="12"/>
        <v>3712.4</v>
      </c>
      <c r="D41" s="240">
        <f t="shared" si="12"/>
        <v>3308.8</v>
      </c>
      <c r="E41" s="240">
        <f>SUM(E38,E39,E40)</f>
        <v>0</v>
      </c>
      <c r="F41" s="241">
        <f>SUM(F38,F39,F40)</f>
        <v>0</v>
      </c>
      <c r="G41" s="240">
        <f>SUM(G38,G39,G40)</f>
        <v>0</v>
      </c>
      <c r="H41" s="240">
        <f t="shared" si="12"/>
        <v>0</v>
      </c>
      <c r="I41" s="241">
        <f t="shared" si="12"/>
        <v>0</v>
      </c>
      <c r="J41" s="240">
        <f t="shared" si="12"/>
        <v>0</v>
      </c>
      <c r="K41" s="344">
        <f t="shared" si="0"/>
        <v>3705</v>
      </c>
      <c r="L41" s="105">
        <f>SUM(C41+F41+I41)</f>
        <v>3712.4</v>
      </c>
      <c r="M41" s="345">
        <f>SUM(D41+G41+J41)</f>
        <v>3308.8</v>
      </c>
      <c r="N41" s="184"/>
    </row>
    <row r="42" spans="1:14" ht="36.75" customHeight="1">
      <c r="A42" s="203" t="s">
        <v>17</v>
      </c>
      <c r="B42" s="204">
        <f aca="true" t="shared" si="13" ref="B42:M42">SUM(B6,B11,B16,B23,B29,B31,B34,B37,B41)</f>
        <v>49232</v>
      </c>
      <c r="C42" s="204">
        <f t="shared" si="13"/>
        <v>47094.6</v>
      </c>
      <c r="D42" s="326">
        <f t="shared" si="13"/>
        <v>43031.600000000006</v>
      </c>
      <c r="E42" s="204">
        <f t="shared" si="13"/>
        <v>0</v>
      </c>
      <c r="F42" s="204">
        <f t="shared" si="13"/>
        <v>1028.1000000000001</v>
      </c>
      <c r="G42" s="326">
        <f t="shared" si="13"/>
        <v>1027.4</v>
      </c>
      <c r="H42" s="204">
        <f t="shared" si="13"/>
        <v>0</v>
      </c>
      <c r="I42" s="204">
        <f t="shared" si="13"/>
        <v>1101.3</v>
      </c>
      <c r="J42" s="326">
        <f t="shared" si="13"/>
        <v>1021.9</v>
      </c>
      <c r="K42" s="327">
        <f t="shared" si="13"/>
        <v>49232</v>
      </c>
      <c r="L42" s="204">
        <f t="shared" si="13"/>
        <v>49223.99999999999</v>
      </c>
      <c r="M42" s="204">
        <f t="shared" si="13"/>
        <v>45080.90000000001</v>
      </c>
      <c r="N42" s="184"/>
    </row>
    <row r="43" spans="1:14" ht="18.75" customHeight="1">
      <c r="A43" s="242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3"/>
      <c r="N43" s="184"/>
    </row>
    <row r="44" spans="1:14" ht="18.75" customHeight="1">
      <c r="A44" s="242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3"/>
      <c r="N44" s="184"/>
    </row>
    <row r="45" spans="1:14" ht="18.75" customHeight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3"/>
      <c r="N45" s="184"/>
    </row>
    <row r="46" spans="1:14" ht="18.75" customHeight="1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3"/>
      <c r="N46" s="184"/>
    </row>
    <row r="47" spans="1:14" ht="18.75" customHeight="1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3"/>
      <c r="N47" s="184"/>
    </row>
    <row r="48" spans="1:14" ht="18.75" customHeight="1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3"/>
      <c r="N48" s="184"/>
    </row>
    <row r="49" spans="1:14" ht="18.75" customHeight="1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3"/>
      <c r="N49" s="184"/>
    </row>
    <row r="50" spans="1:14" ht="14.25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3"/>
      <c r="N50" s="184"/>
    </row>
    <row r="51" spans="1:14" ht="14.25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3"/>
      <c r="N51" s="184"/>
    </row>
    <row r="52" spans="1:14" ht="14.25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3"/>
      <c r="N52" s="184"/>
    </row>
    <row r="53" spans="1:14" ht="15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5"/>
      <c r="N53" s="184"/>
    </row>
    <row r="54" spans="1:14" ht="14.25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6"/>
      <c r="N54" s="184"/>
    </row>
    <row r="55" spans="1:14" ht="15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5"/>
      <c r="N55" s="184"/>
    </row>
    <row r="56" spans="1:14" ht="14.2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</row>
  </sheetData>
  <sheetProtection/>
  <mergeCells count="9">
    <mergeCell ref="A1:L1"/>
    <mergeCell ref="K2:M3"/>
    <mergeCell ref="B3:D3"/>
    <mergeCell ref="B2:D2"/>
    <mergeCell ref="A2:A4"/>
    <mergeCell ref="H2:J2"/>
    <mergeCell ref="H3:J3"/>
    <mergeCell ref="E2:G2"/>
    <mergeCell ref="E3:G3"/>
  </mergeCells>
  <printOptions horizontalCentered="1"/>
  <pageMargins left="0.17" right="0.2362204724409449" top="0.54" bottom="0.23" header="0.17" footer="0.24"/>
  <pageSetup horizontalDpi="300" verticalDpi="300" orientation="portrait" paperSize="9" scale="78" r:id="rId1"/>
  <headerFooter alignWithMargins="0">
    <oddFooter>&amp;L&amp;"Times New Roman CE,Obyčejné"&amp;8Rozbor za rok 2006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="75" zoomScaleSheetLayoutView="75" zoomScalePageLayoutView="0" workbookViewId="0" topLeftCell="A1">
      <selection activeCell="M6" sqref="M5:M6"/>
    </sheetView>
  </sheetViews>
  <sheetFormatPr defaultColWidth="9.00390625" defaultRowHeight="12.75"/>
  <cols>
    <col min="1" max="1" width="28.00390625" style="118" customWidth="1"/>
    <col min="2" max="2" width="9.625" style="118" customWidth="1"/>
    <col min="3" max="3" width="9.875" style="118" customWidth="1"/>
    <col min="4" max="4" width="10.00390625" style="118" customWidth="1"/>
    <col min="5" max="5" width="8.00390625" style="118" customWidth="1"/>
    <col min="6" max="7" width="8.625" style="118" customWidth="1"/>
    <col min="8" max="8" width="7.125" style="118" customWidth="1"/>
    <col min="9" max="9" width="7.875" style="118" customWidth="1"/>
    <col min="10" max="10" width="7.75390625" style="118" customWidth="1"/>
    <col min="11" max="16" width="10.125" style="118" customWidth="1"/>
    <col min="17" max="17" width="11.125" style="118" bestFit="1" customWidth="1"/>
    <col min="18" max="16384" width="9.125" style="118" customWidth="1"/>
  </cols>
  <sheetData>
    <row r="1" spans="1:16" ht="45" customHeight="1">
      <c r="A1" s="1017" t="s">
        <v>389</v>
      </c>
      <c r="B1" s="799"/>
      <c r="C1" s="799"/>
      <c r="D1" s="799"/>
      <c r="E1" s="799"/>
      <c r="F1" s="799"/>
      <c r="G1" s="799"/>
      <c r="H1" s="1033"/>
      <c r="I1" s="1033"/>
      <c r="J1" s="1033"/>
      <c r="K1" s="1033"/>
      <c r="L1" s="1033"/>
      <c r="M1" s="1033"/>
      <c r="N1" s="1033"/>
      <c r="O1" s="1046" t="s">
        <v>432</v>
      </c>
      <c r="P1" s="1047"/>
    </row>
    <row r="2" spans="1:17" ht="20.25" customHeight="1">
      <c r="A2" s="784" t="s">
        <v>393</v>
      </c>
      <c r="B2" s="991" t="s">
        <v>140</v>
      </c>
      <c r="C2" s="1038"/>
      <c r="D2" s="1038"/>
      <c r="E2" s="1039" t="s">
        <v>18</v>
      </c>
      <c r="F2" s="1040"/>
      <c r="G2" s="1041"/>
      <c r="H2" s="17"/>
      <c r="I2" s="17"/>
      <c r="J2" s="17"/>
      <c r="K2" s="17"/>
      <c r="L2" s="17"/>
      <c r="M2" s="17"/>
      <c r="N2" s="17"/>
      <c r="O2" s="698"/>
      <c r="P2" s="488"/>
      <c r="Q2" s="184"/>
    </row>
    <row r="3" spans="1:17" ht="20.25" customHeight="1">
      <c r="A3" s="995"/>
      <c r="B3" s="1042" t="s">
        <v>62</v>
      </c>
      <c r="C3" s="1019"/>
      <c r="D3" s="1019"/>
      <c r="E3" s="1043"/>
      <c r="F3" s="1044"/>
      <c r="G3" s="1045"/>
      <c r="H3" s="17"/>
      <c r="I3" s="17"/>
      <c r="J3" s="17"/>
      <c r="K3" s="17"/>
      <c r="L3" s="17"/>
      <c r="M3" s="17"/>
      <c r="N3" s="17"/>
      <c r="O3" s="698"/>
      <c r="P3" s="488"/>
      <c r="Q3" s="184"/>
    </row>
    <row r="4" spans="1:17" ht="20.25" customHeight="1">
      <c r="A4" s="1022"/>
      <c r="B4" s="115" t="s">
        <v>5</v>
      </c>
      <c r="C4" s="115" t="s">
        <v>6</v>
      </c>
      <c r="D4" s="115" t="s">
        <v>0</v>
      </c>
      <c r="E4" s="532" t="s">
        <v>5</v>
      </c>
      <c r="F4" s="532" t="s">
        <v>6</v>
      </c>
      <c r="G4" s="532" t="s">
        <v>0</v>
      </c>
      <c r="H4" s="17"/>
      <c r="I4" s="17"/>
      <c r="J4" s="17"/>
      <c r="K4" s="17"/>
      <c r="L4" s="17"/>
      <c r="M4" s="17"/>
      <c r="N4" s="17"/>
      <c r="O4" s="698"/>
      <c r="P4" s="488"/>
      <c r="Q4" s="184"/>
    </row>
    <row r="5" spans="1:17" ht="20.25" customHeight="1">
      <c r="A5" s="187" t="s">
        <v>392</v>
      </c>
      <c r="B5" s="102">
        <v>0</v>
      </c>
      <c r="C5" s="102">
        <v>0</v>
      </c>
      <c r="D5" s="102">
        <v>932.1</v>
      </c>
      <c r="E5" s="102">
        <f>SUM(B5)</f>
        <v>0</v>
      </c>
      <c r="F5" s="102">
        <v>0</v>
      </c>
      <c r="G5" s="102">
        <f>SUM(D5)</f>
        <v>932.1</v>
      </c>
      <c r="H5" s="17"/>
      <c r="I5" s="17"/>
      <c r="J5" s="17"/>
      <c r="K5" s="17"/>
      <c r="L5" s="17"/>
      <c r="M5" s="17"/>
      <c r="N5" s="17"/>
      <c r="O5" s="698"/>
      <c r="P5" s="488"/>
      <c r="Q5" s="184"/>
    </row>
    <row r="6" spans="1:17" ht="20.25" customHeight="1">
      <c r="A6" s="188">
        <v>590</v>
      </c>
      <c r="B6" s="105">
        <f aca="true" t="shared" si="0" ref="B6:G6">SUM(B5)</f>
        <v>0</v>
      </c>
      <c r="C6" s="105">
        <f t="shared" si="0"/>
        <v>0</v>
      </c>
      <c r="D6" s="105">
        <f t="shared" si="0"/>
        <v>932.1</v>
      </c>
      <c r="E6" s="105">
        <f t="shared" si="0"/>
        <v>0</v>
      </c>
      <c r="F6" s="105">
        <f t="shared" si="0"/>
        <v>0</v>
      </c>
      <c r="G6" s="105">
        <f t="shared" si="0"/>
        <v>932.1</v>
      </c>
      <c r="H6" s="17"/>
      <c r="I6" s="17"/>
      <c r="J6" s="17"/>
      <c r="K6" s="17"/>
      <c r="L6" s="17"/>
      <c r="M6" s="17"/>
      <c r="N6" s="17"/>
      <c r="O6" s="698"/>
      <c r="P6" s="488"/>
      <c r="Q6" s="184"/>
    </row>
    <row r="7" spans="1:17" ht="20.25" customHeight="1">
      <c r="A7" s="189"/>
      <c r="B7" s="102"/>
      <c r="C7" s="102"/>
      <c r="D7" s="102"/>
      <c r="E7" s="102"/>
      <c r="F7" s="102"/>
      <c r="G7" s="102"/>
      <c r="H7" s="17"/>
      <c r="I7" s="17"/>
      <c r="J7" s="17"/>
      <c r="K7" s="17"/>
      <c r="L7" s="17"/>
      <c r="M7" s="17"/>
      <c r="N7" s="17"/>
      <c r="O7" s="698"/>
      <c r="P7" s="488"/>
      <c r="Q7" s="184"/>
    </row>
    <row r="8" spans="1:17" ht="20.25" customHeight="1">
      <c r="A8" s="166" t="s">
        <v>17</v>
      </c>
      <c r="B8" s="167">
        <f aca="true" t="shared" si="1" ref="B8:G8">SUM(B6)</f>
        <v>0</v>
      </c>
      <c r="C8" s="167">
        <f t="shared" si="1"/>
        <v>0</v>
      </c>
      <c r="D8" s="167">
        <f t="shared" si="1"/>
        <v>932.1</v>
      </c>
      <c r="E8" s="167">
        <f t="shared" si="1"/>
        <v>0</v>
      </c>
      <c r="F8" s="167">
        <f t="shared" si="1"/>
        <v>0</v>
      </c>
      <c r="G8" s="167">
        <f t="shared" si="1"/>
        <v>932.1</v>
      </c>
      <c r="H8" s="17"/>
      <c r="I8" s="17"/>
      <c r="J8" s="17"/>
      <c r="K8" s="17"/>
      <c r="L8" s="17"/>
      <c r="M8" s="17"/>
      <c r="N8" s="17"/>
      <c r="O8" s="698"/>
      <c r="P8" s="488"/>
      <c r="Q8" s="184"/>
    </row>
    <row r="9" spans="8:17" ht="20.25" customHeight="1">
      <c r="H9" s="17"/>
      <c r="I9" s="17"/>
      <c r="J9" s="17"/>
      <c r="K9" s="17"/>
      <c r="L9" s="17"/>
      <c r="M9" s="17"/>
      <c r="N9" s="17"/>
      <c r="O9" s="698"/>
      <c r="P9" s="488"/>
      <c r="Q9" s="184"/>
    </row>
    <row r="10" spans="1:17" ht="20.25" customHeight="1">
      <c r="A10" s="784" t="s">
        <v>296</v>
      </c>
      <c r="B10" s="991" t="s">
        <v>140</v>
      </c>
      <c r="C10" s="1038"/>
      <c r="D10" s="1038"/>
      <c r="E10" s="1039" t="s">
        <v>18</v>
      </c>
      <c r="F10" s="1040"/>
      <c r="G10" s="1041"/>
      <c r="H10" s="17"/>
      <c r="I10" s="17"/>
      <c r="J10" s="17"/>
      <c r="K10" s="17"/>
      <c r="L10" s="17"/>
      <c r="M10" s="17"/>
      <c r="N10" s="17"/>
      <c r="O10" s="698"/>
      <c r="P10" s="488"/>
      <c r="Q10" s="184"/>
    </row>
    <row r="11" spans="1:17" ht="20.25" customHeight="1">
      <c r="A11" s="995"/>
      <c r="B11" s="1042" t="s">
        <v>62</v>
      </c>
      <c r="C11" s="1019"/>
      <c r="D11" s="1019"/>
      <c r="E11" s="1043"/>
      <c r="F11" s="1044"/>
      <c r="G11" s="1045"/>
      <c r="H11" s="17"/>
      <c r="I11" s="17"/>
      <c r="J11" s="17"/>
      <c r="K11" s="17"/>
      <c r="L11" s="17"/>
      <c r="M11" s="17"/>
      <c r="N11" s="17"/>
      <c r="O11" s="698"/>
      <c r="P11" s="488"/>
      <c r="Q11" s="184"/>
    </row>
    <row r="12" spans="1:17" ht="20.25" customHeight="1">
      <c r="A12" s="1022"/>
      <c r="B12" s="115" t="s">
        <v>5</v>
      </c>
      <c r="C12" s="115" t="s">
        <v>6</v>
      </c>
      <c r="D12" s="115" t="s">
        <v>0</v>
      </c>
      <c r="E12" s="532" t="s">
        <v>5</v>
      </c>
      <c r="F12" s="532" t="s">
        <v>6</v>
      </c>
      <c r="G12" s="532" t="s">
        <v>0</v>
      </c>
      <c r="H12" s="17"/>
      <c r="I12" s="17"/>
      <c r="J12" s="17"/>
      <c r="K12" s="17"/>
      <c r="L12" s="17"/>
      <c r="M12" s="17"/>
      <c r="N12" s="17"/>
      <c r="O12" s="698"/>
      <c r="P12" s="488"/>
      <c r="Q12" s="184"/>
    </row>
    <row r="13" spans="1:17" ht="20.25" customHeight="1">
      <c r="A13" s="168" t="s">
        <v>226</v>
      </c>
      <c r="B13" s="102">
        <v>0</v>
      </c>
      <c r="C13" s="102">
        <v>0</v>
      </c>
      <c r="D13" s="102">
        <v>3.9</v>
      </c>
      <c r="E13" s="102">
        <f>SUM(B13)</f>
        <v>0</v>
      </c>
      <c r="F13" s="102">
        <f>SUM(C13)</f>
        <v>0</v>
      </c>
      <c r="G13" s="102">
        <f>SUM(D13)</f>
        <v>3.9</v>
      </c>
      <c r="H13" s="17"/>
      <c r="I13" s="17"/>
      <c r="J13" s="17"/>
      <c r="K13" s="17"/>
      <c r="L13" s="17"/>
      <c r="M13" s="17"/>
      <c r="N13" s="17"/>
      <c r="O13" s="698"/>
      <c r="P13" s="488"/>
      <c r="Q13" s="184"/>
    </row>
    <row r="14" spans="1:17" ht="20.25" customHeight="1">
      <c r="A14" s="188">
        <v>501</v>
      </c>
      <c r="B14" s="105">
        <f aca="true" t="shared" si="2" ref="B14:G14">SUM(B13)</f>
        <v>0</v>
      </c>
      <c r="C14" s="105">
        <f t="shared" si="2"/>
        <v>0</v>
      </c>
      <c r="D14" s="105">
        <f t="shared" si="2"/>
        <v>3.9</v>
      </c>
      <c r="E14" s="105">
        <f t="shared" si="2"/>
        <v>0</v>
      </c>
      <c r="F14" s="105">
        <f t="shared" si="2"/>
        <v>0</v>
      </c>
      <c r="G14" s="105">
        <f t="shared" si="2"/>
        <v>3.9</v>
      </c>
      <c r="H14" s="17"/>
      <c r="I14" s="17"/>
      <c r="J14" s="17"/>
      <c r="K14" s="17"/>
      <c r="L14" s="17"/>
      <c r="M14" s="17"/>
      <c r="N14" s="17"/>
      <c r="O14" s="698"/>
      <c r="P14" s="488"/>
      <c r="Q14" s="184"/>
    </row>
    <row r="15" spans="1:17" ht="20.25" customHeight="1">
      <c r="A15" s="168" t="s">
        <v>231</v>
      </c>
      <c r="B15" s="102">
        <v>55</v>
      </c>
      <c r="C15" s="102">
        <v>107</v>
      </c>
      <c r="D15" s="102">
        <v>75.3</v>
      </c>
      <c r="E15" s="102">
        <f aca="true" t="shared" si="3" ref="E15:G16">SUM(B15)</f>
        <v>55</v>
      </c>
      <c r="F15" s="102">
        <f t="shared" si="3"/>
        <v>107</v>
      </c>
      <c r="G15" s="102">
        <f t="shared" si="3"/>
        <v>75.3</v>
      </c>
      <c r="H15" s="17"/>
      <c r="I15" s="17"/>
      <c r="J15" s="17"/>
      <c r="K15" s="17"/>
      <c r="L15" s="17"/>
      <c r="M15" s="17"/>
      <c r="N15" s="17"/>
      <c r="O15" s="698"/>
      <c r="P15" s="488"/>
      <c r="Q15" s="184"/>
    </row>
    <row r="16" spans="1:17" ht="20.25" customHeight="1">
      <c r="A16" s="168" t="s">
        <v>75</v>
      </c>
      <c r="B16" s="102">
        <v>22</v>
      </c>
      <c r="C16" s="102">
        <v>37</v>
      </c>
      <c r="D16" s="102">
        <v>26.1</v>
      </c>
      <c r="E16" s="102">
        <f t="shared" si="3"/>
        <v>22</v>
      </c>
      <c r="F16" s="102">
        <f t="shared" si="3"/>
        <v>37</v>
      </c>
      <c r="G16" s="102">
        <f t="shared" si="3"/>
        <v>26.1</v>
      </c>
      <c r="H16" s="17"/>
      <c r="I16" s="17"/>
      <c r="J16" s="17"/>
      <c r="K16" s="17"/>
      <c r="L16" s="17"/>
      <c r="M16" s="17"/>
      <c r="N16" s="17"/>
      <c r="O16" s="698"/>
      <c r="P16" s="488"/>
      <c r="Q16" s="184"/>
    </row>
    <row r="17" spans="1:17" ht="20.25" customHeight="1" thickBot="1">
      <c r="A17" s="190">
        <v>503</v>
      </c>
      <c r="B17" s="117">
        <f aca="true" t="shared" si="4" ref="B17:G17">SUM(B15:B16)</f>
        <v>77</v>
      </c>
      <c r="C17" s="117">
        <f t="shared" si="4"/>
        <v>144</v>
      </c>
      <c r="D17" s="117">
        <f t="shared" si="4"/>
        <v>101.4</v>
      </c>
      <c r="E17" s="117">
        <f t="shared" si="4"/>
        <v>77</v>
      </c>
      <c r="F17" s="117">
        <f t="shared" si="4"/>
        <v>144</v>
      </c>
      <c r="G17" s="117">
        <f t="shared" si="4"/>
        <v>101.4</v>
      </c>
      <c r="H17" s="17"/>
      <c r="I17" s="17"/>
      <c r="J17" s="17"/>
      <c r="K17" s="17"/>
      <c r="L17" s="17"/>
      <c r="M17" s="17"/>
      <c r="N17" s="17"/>
      <c r="O17" s="698"/>
      <c r="P17" s="488"/>
      <c r="Q17" s="184"/>
    </row>
    <row r="18" spans="1:17" ht="20.25" customHeight="1">
      <c r="A18" s="166" t="s">
        <v>17</v>
      </c>
      <c r="B18" s="167">
        <f aca="true" t="shared" si="5" ref="B18:G18">SUM(B14,B17)</f>
        <v>77</v>
      </c>
      <c r="C18" s="167">
        <f t="shared" si="5"/>
        <v>144</v>
      </c>
      <c r="D18" s="167">
        <f t="shared" si="5"/>
        <v>105.30000000000001</v>
      </c>
      <c r="E18" s="167">
        <f t="shared" si="5"/>
        <v>77</v>
      </c>
      <c r="F18" s="167">
        <f t="shared" si="5"/>
        <v>144</v>
      </c>
      <c r="G18" s="167">
        <f t="shared" si="5"/>
        <v>105.30000000000001</v>
      </c>
      <c r="H18" s="17"/>
      <c r="I18" s="17"/>
      <c r="J18" s="17"/>
      <c r="K18" s="17"/>
      <c r="L18" s="17"/>
      <c r="M18" s="17"/>
      <c r="N18" s="17"/>
      <c r="O18" s="698"/>
      <c r="P18" s="488"/>
      <c r="Q18" s="184"/>
    </row>
    <row r="19" spans="1:16" ht="19.5" customHeight="1">
      <c r="A19" s="216"/>
      <c r="B19" s="678"/>
      <c r="C19" s="678"/>
      <c r="D19" s="678"/>
      <c r="E19" s="678"/>
      <c r="F19" s="678"/>
      <c r="G19" s="678"/>
      <c r="H19" s="678"/>
      <c r="I19" s="678"/>
      <c r="J19" s="678"/>
      <c r="K19" s="678"/>
      <c r="L19" s="678"/>
      <c r="M19" s="678"/>
      <c r="N19" s="17"/>
      <c r="O19" s="698"/>
      <c r="P19" s="488"/>
    </row>
    <row r="20" spans="1:16" ht="20.25" customHeight="1">
      <c r="A20" s="784" t="s">
        <v>178</v>
      </c>
      <c r="B20" s="1027" t="s">
        <v>60</v>
      </c>
      <c r="C20" s="940"/>
      <c r="D20" s="952"/>
      <c r="E20" s="1027" t="s">
        <v>394</v>
      </c>
      <c r="F20" s="1050"/>
      <c r="G20" s="1051"/>
      <c r="H20" s="1027" t="s">
        <v>395</v>
      </c>
      <c r="I20" s="1050"/>
      <c r="J20" s="1051"/>
      <c r="K20" s="1027" t="s">
        <v>140</v>
      </c>
      <c r="L20" s="1050"/>
      <c r="M20" s="1055"/>
      <c r="N20" s="776" t="s">
        <v>24</v>
      </c>
      <c r="O20" s="777"/>
      <c r="P20" s="778"/>
    </row>
    <row r="21" spans="1:16" ht="20.25" customHeight="1">
      <c r="A21" s="1036"/>
      <c r="B21" s="1049" t="s">
        <v>86</v>
      </c>
      <c r="C21" s="777"/>
      <c r="D21" s="778"/>
      <c r="E21" s="1052" t="s">
        <v>381</v>
      </c>
      <c r="F21" s="1053"/>
      <c r="G21" s="1054"/>
      <c r="H21" s="1052" t="s">
        <v>386</v>
      </c>
      <c r="I21" s="1053"/>
      <c r="J21" s="1054"/>
      <c r="K21" s="1049" t="s">
        <v>85</v>
      </c>
      <c r="L21" s="1056"/>
      <c r="M21" s="1057"/>
      <c r="N21" s="779"/>
      <c r="O21" s="780"/>
      <c r="P21" s="781"/>
    </row>
    <row r="22" spans="1:16" ht="20.25" customHeight="1">
      <c r="A22" s="1048"/>
      <c r="B22" s="115" t="s">
        <v>5</v>
      </c>
      <c r="C22" s="115" t="s">
        <v>6</v>
      </c>
      <c r="D22" s="115" t="s">
        <v>0</v>
      </c>
      <c r="E22" s="115" t="s">
        <v>5</v>
      </c>
      <c r="F22" s="115" t="s">
        <v>6</v>
      </c>
      <c r="G22" s="114" t="s">
        <v>0</v>
      </c>
      <c r="H22" s="115" t="s">
        <v>5</v>
      </c>
      <c r="I22" s="115" t="s">
        <v>6</v>
      </c>
      <c r="J22" s="114" t="s">
        <v>0</v>
      </c>
      <c r="K22" s="115" t="s">
        <v>5</v>
      </c>
      <c r="L22" s="115" t="s">
        <v>6</v>
      </c>
      <c r="M22" s="114" t="s">
        <v>0</v>
      </c>
      <c r="N22" s="320" t="s">
        <v>5</v>
      </c>
      <c r="O22" s="115" t="s">
        <v>6</v>
      </c>
      <c r="P22" s="115" t="s">
        <v>0</v>
      </c>
    </row>
    <row r="23" spans="1:16" ht="20.25" customHeight="1">
      <c r="A23" s="168" t="s">
        <v>105</v>
      </c>
      <c r="B23" s="169">
        <v>0</v>
      </c>
      <c r="C23" s="170">
        <v>0</v>
      </c>
      <c r="D23" s="170">
        <v>0</v>
      </c>
      <c r="E23" s="170">
        <v>0</v>
      </c>
      <c r="F23" s="171">
        <v>0</v>
      </c>
      <c r="G23" s="235">
        <v>0</v>
      </c>
      <c r="H23" s="170">
        <v>0</v>
      </c>
      <c r="I23" s="171">
        <v>0</v>
      </c>
      <c r="J23" s="235">
        <v>0</v>
      </c>
      <c r="K23" s="170">
        <v>80693</v>
      </c>
      <c r="L23" s="171">
        <v>81987</v>
      </c>
      <c r="M23" s="235">
        <v>81511.8</v>
      </c>
      <c r="N23" s="291">
        <f aca="true" t="shared" si="6" ref="N23:P24">SUM(B23+E23+H23+K23)</f>
        <v>80693</v>
      </c>
      <c r="O23" s="102">
        <f t="shared" si="6"/>
        <v>81987</v>
      </c>
      <c r="P23" s="102">
        <f t="shared" si="6"/>
        <v>81511.8</v>
      </c>
    </row>
    <row r="24" spans="1:16" ht="20.25" customHeight="1">
      <c r="A24" s="168" t="s">
        <v>226</v>
      </c>
      <c r="B24" s="106">
        <v>80</v>
      </c>
      <c r="C24" s="102">
        <v>80</v>
      </c>
      <c r="D24" s="102">
        <v>50.8</v>
      </c>
      <c r="E24" s="102">
        <v>0</v>
      </c>
      <c r="F24" s="172">
        <v>17.8</v>
      </c>
      <c r="G24" s="231">
        <v>17.7</v>
      </c>
      <c r="H24" s="102">
        <v>0</v>
      </c>
      <c r="I24" s="172">
        <v>25</v>
      </c>
      <c r="J24" s="231">
        <v>24.4</v>
      </c>
      <c r="K24" s="102">
        <v>0</v>
      </c>
      <c r="L24" s="172">
        <v>0</v>
      </c>
      <c r="M24" s="231">
        <v>0</v>
      </c>
      <c r="N24" s="334">
        <f t="shared" si="6"/>
        <v>80</v>
      </c>
      <c r="O24" s="170">
        <f t="shared" si="6"/>
        <v>122.8</v>
      </c>
      <c r="P24" s="170">
        <f t="shared" si="6"/>
        <v>92.9</v>
      </c>
    </row>
    <row r="25" spans="1:16" ht="20.25" customHeight="1">
      <c r="A25" s="173">
        <v>501</v>
      </c>
      <c r="B25" s="104">
        <f aca="true" t="shared" si="7" ref="B25:P25">SUM(B23,B24)</f>
        <v>80</v>
      </c>
      <c r="C25" s="105">
        <f t="shared" si="7"/>
        <v>80</v>
      </c>
      <c r="D25" s="105">
        <f t="shared" si="7"/>
        <v>50.8</v>
      </c>
      <c r="E25" s="105">
        <f t="shared" si="7"/>
        <v>0</v>
      </c>
      <c r="F25" s="174">
        <f t="shared" si="7"/>
        <v>17.8</v>
      </c>
      <c r="G25" s="228">
        <f t="shared" si="7"/>
        <v>17.7</v>
      </c>
      <c r="H25" s="105">
        <f aca="true" t="shared" si="8" ref="H25:M25">SUM(H23,H24)</f>
        <v>0</v>
      </c>
      <c r="I25" s="174">
        <f t="shared" si="8"/>
        <v>25</v>
      </c>
      <c r="J25" s="228">
        <f t="shared" si="8"/>
        <v>24.4</v>
      </c>
      <c r="K25" s="105">
        <f t="shared" si="8"/>
        <v>80693</v>
      </c>
      <c r="L25" s="174">
        <f t="shared" si="8"/>
        <v>81987</v>
      </c>
      <c r="M25" s="228">
        <f t="shared" si="8"/>
        <v>81511.8</v>
      </c>
      <c r="N25" s="292">
        <f t="shared" si="7"/>
        <v>80773</v>
      </c>
      <c r="O25" s="105">
        <f>SUM(O23,O24)</f>
        <v>82109.8</v>
      </c>
      <c r="P25" s="105">
        <f t="shared" si="7"/>
        <v>81604.7</v>
      </c>
    </row>
    <row r="26" spans="1:16" ht="20.25" customHeight="1">
      <c r="A26" s="175" t="s">
        <v>227</v>
      </c>
      <c r="B26" s="106">
        <v>0</v>
      </c>
      <c r="C26" s="102">
        <v>0</v>
      </c>
      <c r="D26" s="102">
        <v>0</v>
      </c>
      <c r="E26" s="102">
        <v>0</v>
      </c>
      <c r="F26" s="172">
        <v>1014.9</v>
      </c>
      <c r="G26" s="231">
        <v>1014.7</v>
      </c>
      <c r="H26" s="102">
        <v>0</v>
      </c>
      <c r="I26" s="172">
        <v>1060.3</v>
      </c>
      <c r="J26" s="231">
        <v>1060.7</v>
      </c>
      <c r="K26" s="102">
        <v>1500</v>
      </c>
      <c r="L26" s="172">
        <v>1850.4</v>
      </c>
      <c r="M26" s="231">
        <v>1512.2</v>
      </c>
      <c r="N26" s="334">
        <f aca="true" t="shared" si="9" ref="N26:P29">SUM(B26+E26+H26+K26)</f>
        <v>1500</v>
      </c>
      <c r="O26" s="170">
        <f t="shared" si="9"/>
        <v>3925.6</v>
      </c>
      <c r="P26" s="170">
        <f t="shared" si="9"/>
        <v>3587.6000000000004</v>
      </c>
    </row>
    <row r="27" spans="1:16" ht="20.25" customHeight="1">
      <c r="A27" s="175" t="s">
        <v>228</v>
      </c>
      <c r="B27" s="106">
        <v>7789</v>
      </c>
      <c r="C27" s="102">
        <v>7395</v>
      </c>
      <c r="D27" s="102">
        <v>7383.4</v>
      </c>
      <c r="E27" s="102">
        <v>0</v>
      </c>
      <c r="F27" s="172">
        <v>0</v>
      </c>
      <c r="G27" s="231">
        <v>0</v>
      </c>
      <c r="H27" s="102">
        <v>0</v>
      </c>
      <c r="I27" s="172">
        <v>0</v>
      </c>
      <c r="J27" s="231">
        <v>0</v>
      </c>
      <c r="K27" s="102">
        <v>0</v>
      </c>
      <c r="L27" s="172">
        <v>0</v>
      </c>
      <c r="M27" s="231">
        <v>0</v>
      </c>
      <c r="N27" s="334">
        <f t="shared" si="9"/>
        <v>7789</v>
      </c>
      <c r="O27" s="170">
        <f t="shared" si="9"/>
        <v>7395</v>
      </c>
      <c r="P27" s="170">
        <f t="shared" si="9"/>
        <v>7383.4</v>
      </c>
    </row>
    <row r="28" spans="1:16" ht="20.25" customHeight="1">
      <c r="A28" s="168" t="s">
        <v>229</v>
      </c>
      <c r="B28" s="106">
        <v>0</v>
      </c>
      <c r="C28" s="102">
        <v>0</v>
      </c>
      <c r="D28" s="102">
        <v>0</v>
      </c>
      <c r="E28" s="102">
        <v>0</v>
      </c>
      <c r="F28" s="172">
        <v>0</v>
      </c>
      <c r="G28" s="231">
        <v>0</v>
      </c>
      <c r="H28" s="102">
        <v>0</v>
      </c>
      <c r="I28" s="172">
        <v>0</v>
      </c>
      <c r="J28" s="231">
        <v>0</v>
      </c>
      <c r="K28" s="102">
        <v>100</v>
      </c>
      <c r="L28" s="172">
        <v>100</v>
      </c>
      <c r="M28" s="231">
        <v>81.3</v>
      </c>
      <c r="N28" s="334">
        <f t="shared" si="9"/>
        <v>100</v>
      </c>
      <c r="O28" s="170">
        <f t="shared" si="9"/>
        <v>100</v>
      </c>
      <c r="P28" s="170">
        <f t="shared" si="9"/>
        <v>81.3</v>
      </c>
    </row>
    <row r="29" spans="1:16" ht="20.25" customHeight="1">
      <c r="A29" s="168" t="s">
        <v>230</v>
      </c>
      <c r="B29" s="106">
        <v>0</v>
      </c>
      <c r="C29" s="102">
        <v>0</v>
      </c>
      <c r="D29" s="102">
        <v>0</v>
      </c>
      <c r="E29" s="102">
        <v>0</v>
      </c>
      <c r="F29" s="172">
        <v>0</v>
      </c>
      <c r="G29" s="231">
        <v>0</v>
      </c>
      <c r="H29" s="102">
        <v>0</v>
      </c>
      <c r="I29" s="172">
        <v>0</v>
      </c>
      <c r="J29" s="231">
        <v>0</v>
      </c>
      <c r="K29" s="231">
        <v>0</v>
      </c>
      <c r="L29" s="231">
        <v>0</v>
      </c>
      <c r="M29" s="231">
        <v>0</v>
      </c>
      <c r="N29" s="334">
        <f t="shared" si="9"/>
        <v>0</v>
      </c>
      <c r="O29" s="170">
        <f t="shared" si="9"/>
        <v>0</v>
      </c>
      <c r="P29" s="170">
        <f t="shared" si="9"/>
        <v>0</v>
      </c>
    </row>
    <row r="30" spans="1:16" ht="20.25" customHeight="1">
      <c r="A30" s="173">
        <v>502</v>
      </c>
      <c r="B30" s="104">
        <f aca="true" t="shared" si="10" ref="B30:P30">SUM(B26,B27,B28,B29)</f>
        <v>7789</v>
      </c>
      <c r="C30" s="105">
        <f t="shared" si="10"/>
        <v>7395</v>
      </c>
      <c r="D30" s="105">
        <f t="shared" si="10"/>
        <v>7383.4</v>
      </c>
      <c r="E30" s="105">
        <f t="shared" si="10"/>
        <v>0</v>
      </c>
      <c r="F30" s="174">
        <f t="shared" si="10"/>
        <v>1014.9</v>
      </c>
      <c r="G30" s="228">
        <f t="shared" si="10"/>
        <v>1014.7</v>
      </c>
      <c r="H30" s="105">
        <f>SUM(H26,H27,H28,H29)</f>
        <v>0</v>
      </c>
      <c r="I30" s="174">
        <f>SUM(I26,I27,I28,I29)</f>
        <v>1060.3</v>
      </c>
      <c r="J30" s="228">
        <f>SUM(J26,J27,J28,J29)</f>
        <v>1060.7</v>
      </c>
      <c r="K30" s="105">
        <f t="shared" si="10"/>
        <v>1600</v>
      </c>
      <c r="L30" s="174">
        <f t="shared" si="10"/>
        <v>1950.4</v>
      </c>
      <c r="M30" s="228">
        <f t="shared" si="10"/>
        <v>1593.5</v>
      </c>
      <c r="N30" s="292">
        <f t="shared" si="10"/>
        <v>9389</v>
      </c>
      <c r="O30" s="105">
        <f t="shared" si="10"/>
        <v>11420.6</v>
      </c>
      <c r="P30" s="105">
        <f t="shared" si="10"/>
        <v>11052.3</v>
      </c>
    </row>
    <row r="31" spans="1:16" ht="20.25" customHeight="1">
      <c r="A31" s="168" t="s">
        <v>231</v>
      </c>
      <c r="B31" s="106">
        <v>2124</v>
      </c>
      <c r="C31" s="102">
        <v>2124</v>
      </c>
      <c r="D31" s="102">
        <v>1562.3</v>
      </c>
      <c r="E31" s="102">
        <v>0</v>
      </c>
      <c r="F31" s="172">
        <v>22.5</v>
      </c>
      <c r="G31" s="231">
        <v>22.4</v>
      </c>
      <c r="H31" s="102">
        <v>0</v>
      </c>
      <c r="I31" s="172">
        <v>21.3</v>
      </c>
      <c r="J31" s="231">
        <v>21.3</v>
      </c>
      <c r="K31" s="102">
        <v>21994</v>
      </c>
      <c r="L31" s="172">
        <v>22425.4</v>
      </c>
      <c r="M31" s="231">
        <v>22218.9</v>
      </c>
      <c r="N31" s="334">
        <f aca="true" t="shared" si="11" ref="N31:P34">SUM(B31+E31+H31+K31)</f>
        <v>24118</v>
      </c>
      <c r="O31" s="170">
        <f t="shared" si="11"/>
        <v>24593.2</v>
      </c>
      <c r="P31" s="170">
        <f t="shared" si="11"/>
        <v>23824.9</v>
      </c>
    </row>
    <row r="32" spans="1:16" ht="20.25" customHeight="1">
      <c r="A32" s="168" t="s">
        <v>75</v>
      </c>
      <c r="B32" s="106">
        <v>708</v>
      </c>
      <c r="C32" s="102">
        <v>708</v>
      </c>
      <c r="D32" s="102">
        <v>589.5</v>
      </c>
      <c r="E32" s="102">
        <v>0</v>
      </c>
      <c r="F32" s="172">
        <v>7.8</v>
      </c>
      <c r="G32" s="231">
        <v>7.8</v>
      </c>
      <c r="H32" s="102">
        <v>0</v>
      </c>
      <c r="I32" s="172">
        <v>7.4</v>
      </c>
      <c r="J32" s="231">
        <v>7.4</v>
      </c>
      <c r="K32" s="102">
        <v>7615</v>
      </c>
      <c r="L32" s="172">
        <v>7764.3</v>
      </c>
      <c r="M32" s="231">
        <v>7695.8</v>
      </c>
      <c r="N32" s="334">
        <f t="shared" si="11"/>
        <v>8323</v>
      </c>
      <c r="O32" s="170">
        <f t="shared" si="11"/>
        <v>8487.5</v>
      </c>
      <c r="P32" s="170">
        <f t="shared" si="11"/>
        <v>8300.5</v>
      </c>
    </row>
    <row r="33" spans="1:16" ht="20.25" customHeight="1">
      <c r="A33" s="168" t="s">
        <v>232</v>
      </c>
      <c r="B33" s="106">
        <v>0</v>
      </c>
      <c r="C33" s="102">
        <v>0</v>
      </c>
      <c r="D33" s="102">
        <v>0</v>
      </c>
      <c r="E33" s="102">
        <v>0</v>
      </c>
      <c r="F33" s="172">
        <v>0</v>
      </c>
      <c r="G33" s="231">
        <v>0</v>
      </c>
      <c r="H33" s="102">
        <v>0</v>
      </c>
      <c r="I33" s="172">
        <v>0</v>
      </c>
      <c r="J33" s="231">
        <v>0</v>
      </c>
      <c r="K33" s="102">
        <v>460</v>
      </c>
      <c r="L33" s="172">
        <v>460</v>
      </c>
      <c r="M33" s="231">
        <v>444.8</v>
      </c>
      <c r="N33" s="334">
        <f t="shared" si="11"/>
        <v>460</v>
      </c>
      <c r="O33" s="170">
        <f t="shared" si="11"/>
        <v>460</v>
      </c>
      <c r="P33" s="170">
        <f t="shared" si="11"/>
        <v>444.8</v>
      </c>
    </row>
    <row r="34" spans="1:16" ht="20.25" customHeight="1">
      <c r="A34" s="168" t="s">
        <v>233</v>
      </c>
      <c r="B34" s="106">
        <v>30</v>
      </c>
      <c r="C34" s="102">
        <v>30</v>
      </c>
      <c r="D34" s="102">
        <v>17.8</v>
      </c>
      <c r="E34" s="102">
        <v>0</v>
      </c>
      <c r="F34" s="172">
        <v>6.8</v>
      </c>
      <c r="G34" s="231">
        <v>6.4</v>
      </c>
      <c r="H34" s="102">
        <v>0</v>
      </c>
      <c r="I34" s="172">
        <v>10</v>
      </c>
      <c r="J34" s="231">
        <v>8.5</v>
      </c>
      <c r="K34" s="102">
        <v>0</v>
      </c>
      <c r="L34" s="172">
        <v>0</v>
      </c>
      <c r="M34" s="231">
        <v>0</v>
      </c>
      <c r="N34" s="334">
        <f t="shared" si="11"/>
        <v>30</v>
      </c>
      <c r="O34" s="170">
        <f t="shared" si="11"/>
        <v>46.8</v>
      </c>
      <c r="P34" s="170">
        <f t="shared" si="11"/>
        <v>32.7</v>
      </c>
    </row>
    <row r="35" spans="1:16" ht="20.25" customHeight="1">
      <c r="A35" s="173">
        <v>503</v>
      </c>
      <c r="B35" s="104">
        <f aca="true" t="shared" si="12" ref="B35:P35">SUM(B31,B32,B33,B34)</f>
        <v>2862</v>
      </c>
      <c r="C35" s="105">
        <f t="shared" si="12"/>
        <v>2862</v>
      </c>
      <c r="D35" s="105">
        <f t="shared" si="12"/>
        <v>2169.6000000000004</v>
      </c>
      <c r="E35" s="105">
        <f t="shared" si="12"/>
        <v>0</v>
      </c>
      <c r="F35" s="174">
        <f t="shared" si="12"/>
        <v>37.1</v>
      </c>
      <c r="G35" s="228">
        <f t="shared" si="12"/>
        <v>36.6</v>
      </c>
      <c r="H35" s="105">
        <f aca="true" t="shared" si="13" ref="H35:M35">SUM(H31,H32,H33,H34)</f>
        <v>0</v>
      </c>
      <c r="I35" s="174">
        <f t="shared" si="13"/>
        <v>38.7</v>
      </c>
      <c r="J35" s="228">
        <f t="shared" si="13"/>
        <v>37.2</v>
      </c>
      <c r="K35" s="105">
        <f t="shared" si="13"/>
        <v>30069</v>
      </c>
      <c r="L35" s="174">
        <f t="shared" si="13"/>
        <v>30649.7</v>
      </c>
      <c r="M35" s="228">
        <f t="shared" si="13"/>
        <v>30359.5</v>
      </c>
      <c r="N35" s="292">
        <f t="shared" si="12"/>
        <v>32931</v>
      </c>
      <c r="O35" s="105">
        <f>SUM(O31,O32,O33,O34)</f>
        <v>33587.5</v>
      </c>
      <c r="P35" s="105">
        <f t="shared" si="12"/>
        <v>32602.9</v>
      </c>
    </row>
    <row r="36" spans="1:16" ht="20.25" customHeight="1">
      <c r="A36" s="175" t="s">
        <v>269</v>
      </c>
      <c r="B36" s="106">
        <v>0</v>
      </c>
      <c r="C36" s="102">
        <v>0</v>
      </c>
      <c r="D36" s="102">
        <v>0</v>
      </c>
      <c r="E36" s="102">
        <v>0</v>
      </c>
      <c r="F36" s="172">
        <v>0</v>
      </c>
      <c r="G36" s="231">
        <v>0</v>
      </c>
      <c r="H36" s="102">
        <v>0</v>
      </c>
      <c r="I36" s="172">
        <v>0</v>
      </c>
      <c r="J36" s="231">
        <v>0</v>
      </c>
      <c r="K36" s="102">
        <v>0</v>
      </c>
      <c r="L36" s="172">
        <v>0</v>
      </c>
      <c r="M36" s="231">
        <v>0</v>
      </c>
      <c r="N36" s="334">
        <f aca="true" t="shared" si="14" ref="N36:N41">SUM(B36+E36+H36+K36)</f>
        <v>0</v>
      </c>
      <c r="O36" s="170">
        <f aca="true" t="shared" si="15" ref="O36:O41">SUM(C36+F36+I36+L36)</f>
        <v>0</v>
      </c>
      <c r="P36" s="170">
        <f aca="true" t="shared" si="16" ref="P36:P41">SUM(D36+G36+J36+M36)</f>
        <v>0</v>
      </c>
    </row>
    <row r="37" spans="1:16" ht="20.25" customHeight="1">
      <c r="A37" s="175" t="s">
        <v>102</v>
      </c>
      <c r="B37" s="106">
        <v>0</v>
      </c>
      <c r="C37" s="102">
        <v>0</v>
      </c>
      <c r="D37" s="102">
        <v>0</v>
      </c>
      <c r="E37" s="102">
        <v>0</v>
      </c>
      <c r="F37" s="172">
        <v>0</v>
      </c>
      <c r="G37" s="231">
        <v>0</v>
      </c>
      <c r="H37" s="102">
        <v>0</v>
      </c>
      <c r="I37" s="172">
        <v>0</v>
      </c>
      <c r="J37" s="231">
        <v>0</v>
      </c>
      <c r="K37" s="102">
        <v>0</v>
      </c>
      <c r="L37" s="172">
        <v>0</v>
      </c>
      <c r="M37" s="231">
        <v>0</v>
      </c>
      <c r="N37" s="334">
        <f t="shared" si="14"/>
        <v>0</v>
      </c>
      <c r="O37" s="170">
        <f t="shared" si="15"/>
        <v>0</v>
      </c>
      <c r="P37" s="170">
        <f t="shared" si="16"/>
        <v>0</v>
      </c>
    </row>
    <row r="38" spans="1:16" ht="20.25" customHeight="1">
      <c r="A38" s="173">
        <v>513</v>
      </c>
      <c r="B38" s="104">
        <f>SUM(B37)</f>
        <v>0</v>
      </c>
      <c r="C38" s="105">
        <f>SUM(C37)</f>
        <v>0</v>
      </c>
      <c r="D38" s="105">
        <f>SUM(D37)</f>
        <v>0</v>
      </c>
      <c r="E38" s="105">
        <f>SUM(E37)</f>
        <v>0</v>
      </c>
      <c r="F38" s="174">
        <f>SUM(F36:F37)</f>
        <v>0</v>
      </c>
      <c r="G38" s="228">
        <f>SUM(G36:G37)</f>
        <v>0</v>
      </c>
      <c r="H38" s="105">
        <f>SUM(H37)</f>
        <v>0</v>
      </c>
      <c r="I38" s="174">
        <f>SUM(I36:I37)</f>
        <v>0</v>
      </c>
      <c r="J38" s="228">
        <f>SUM(J36:J37)</f>
        <v>0</v>
      </c>
      <c r="K38" s="105">
        <f>SUM(K37)</f>
        <v>0</v>
      </c>
      <c r="L38" s="174">
        <f>SUM(L36:L37)</f>
        <v>0</v>
      </c>
      <c r="M38" s="228">
        <f>SUM(M36:M37)</f>
        <v>0</v>
      </c>
      <c r="N38" s="334">
        <f t="shared" si="14"/>
        <v>0</v>
      </c>
      <c r="O38" s="170">
        <f t="shared" si="15"/>
        <v>0</v>
      </c>
      <c r="P38" s="170">
        <f t="shared" si="16"/>
        <v>0</v>
      </c>
    </row>
    <row r="39" spans="1:16" ht="20.25" customHeight="1">
      <c r="A39" s="175" t="s">
        <v>193</v>
      </c>
      <c r="B39" s="106">
        <v>0</v>
      </c>
      <c r="C39" s="102">
        <v>0</v>
      </c>
      <c r="D39" s="102">
        <v>0</v>
      </c>
      <c r="E39" s="102">
        <v>0</v>
      </c>
      <c r="F39" s="172">
        <v>0</v>
      </c>
      <c r="G39" s="231">
        <v>0</v>
      </c>
      <c r="H39" s="102">
        <v>0</v>
      </c>
      <c r="I39" s="172">
        <v>0</v>
      </c>
      <c r="J39" s="231">
        <v>0</v>
      </c>
      <c r="K39" s="102">
        <v>0</v>
      </c>
      <c r="L39" s="172">
        <v>0</v>
      </c>
      <c r="M39" s="231">
        <v>0</v>
      </c>
      <c r="N39" s="334">
        <f t="shared" si="14"/>
        <v>0</v>
      </c>
      <c r="O39" s="170">
        <f t="shared" si="15"/>
        <v>0</v>
      </c>
      <c r="P39" s="170">
        <f t="shared" si="16"/>
        <v>0</v>
      </c>
    </row>
    <row r="40" spans="1:16" ht="20.25" customHeight="1">
      <c r="A40" s="176" t="s">
        <v>141</v>
      </c>
      <c r="B40" s="106">
        <v>300</v>
      </c>
      <c r="C40" s="102">
        <v>140</v>
      </c>
      <c r="D40" s="102">
        <v>116.8</v>
      </c>
      <c r="E40" s="102">
        <v>0</v>
      </c>
      <c r="F40" s="172">
        <v>0</v>
      </c>
      <c r="G40" s="231">
        <v>0</v>
      </c>
      <c r="H40" s="102">
        <v>0</v>
      </c>
      <c r="I40" s="172">
        <v>0</v>
      </c>
      <c r="J40" s="231">
        <v>0</v>
      </c>
      <c r="K40" s="102">
        <v>1790</v>
      </c>
      <c r="L40" s="172">
        <v>1322.3</v>
      </c>
      <c r="M40" s="231">
        <v>1018.4</v>
      </c>
      <c r="N40" s="334">
        <f t="shared" si="14"/>
        <v>2090</v>
      </c>
      <c r="O40" s="170">
        <f t="shared" si="15"/>
        <v>1462.3</v>
      </c>
      <c r="P40" s="170">
        <f t="shared" si="16"/>
        <v>1135.2</v>
      </c>
    </row>
    <row r="41" spans="1:16" ht="20.25" customHeight="1">
      <c r="A41" s="362" t="s">
        <v>8</v>
      </c>
      <c r="B41" s="177">
        <v>0</v>
      </c>
      <c r="C41" s="177">
        <v>0</v>
      </c>
      <c r="D41" s="177">
        <v>0</v>
      </c>
      <c r="E41" s="177">
        <v>0</v>
      </c>
      <c r="F41" s="102">
        <v>0</v>
      </c>
      <c r="G41" s="102">
        <v>0</v>
      </c>
      <c r="H41" s="177">
        <v>0</v>
      </c>
      <c r="I41" s="102">
        <v>0</v>
      </c>
      <c r="J41" s="102">
        <v>0</v>
      </c>
      <c r="K41" s="102">
        <v>0</v>
      </c>
      <c r="L41" s="102">
        <v>0</v>
      </c>
      <c r="M41" s="179">
        <v>0</v>
      </c>
      <c r="N41" s="334">
        <f t="shared" si="14"/>
        <v>0</v>
      </c>
      <c r="O41" s="170">
        <f t="shared" si="15"/>
        <v>0</v>
      </c>
      <c r="P41" s="170">
        <f t="shared" si="16"/>
        <v>0</v>
      </c>
    </row>
    <row r="42" spans="1:16" ht="20.25" customHeight="1">
      <c r="A42" s="116">
        <v>516</v>
      </c>
      <c r="B42" s="109">
        <f aca="true" t="shared" si="17" ref="B42:P42">SUM(B39,B40,B41)</f>
        <v>300</v>
      </c>
      <c r="C42" s="109">
        <f t="shared" si="17"/>
        <v>140</v>
      </c>
      <c r="D42" s="109">
        <f t="shared" si="17"/>
        <v>116.8</v>
      </c>
      <c r="E42" s="109">
        <f t="shared" si="17"/>
        <v>0</v>
      </c>
      <c r="F42" s="109">
        <f t="shared" si="17"/>
        <v>0</v>
      </c>
      <c r="G42" s="109">
        <f t="shared" si="17"/>
        <v>0</v>
      </c>
      <c r="H42" s="109">
        <f>SUM(H39,H40,H41)</f>
        <v>0</v>
      </c>
      <c r="I42" s="109">
        <f>SUM(I39,I40,I41)</f>
        <v>0</v>
      </c>
      <c r="J42" s="109">
        <f>SUM(J39,J40,J41)</f>
        <v>0</v>
      </c>
      <c r="K42" s="109">
        <f t="shared" si="17"/>
        <v>1790</v>
      </c>
      <c r="L42" s="109">
        <f t="shared" si="17"/>
        <v>1322.3</v>
      </c>
      <c r="M42" s="180">
        <f t="shared" si="17"/>
        <v>1018.4</v>
      </c>
      <c r="N42" s="292">
        <f t="shared" si="17"/>
        <v>2090</v>
      </c>
      <c r="O42" s="105">
        <f t="shared" si="17"/>
        <v>1462.3</v>
      </c>
      <c r="P42" s="110">
        <f t="shared" si="17"/>
        <v>1135.2</v>
      </c>
    </row>
    <row r="43" spans="1:16" ht="20.25" customHeight="1">
      <c r="A43" s="101" t="s">
        <v>42</v>
      </c>
      <c r="B43" s="177">
        <v>400</v>
      </c>
      <c r="C43" s="102">
        <v>80</v>
      </c>
      <c r="D43" s="178">
        <v>80</v>
      </c>
      <c r="E43" s="102">
        <v>0</v>
      </c>
      <c r="F43" s="179">
        <v>14.5</v>
      </c>
      <c r="G43" s="231">
        <v>14.1</v>
      </c>
      <c r="H43" s="102">
        <v>0</v>
      </c>
      <c r="I43" s="179">
        <v>18</v>
      </c>
      <c r="J43" s="231">
        <v>17.6</v>
      </c>
      <c r="K43" s="102">
        <v>600</v>
      </c>
      <c r="L43" s="179">
        <v>599.3</v>
      </c>
      <c r="M43" s="231">
        <v>540.1</v>
      </c>
      <c r="N43" s="334">
        <f aca="true" t="shared" si="18" ref="N43:P44">SUM(B43+E43+H43+K43)</f>
        <v>1000</v>
      </c>
      <c r="O43" s="170">
        <f t="shared" si="18"/>
        <v>711.8</v>
      </c>
      <c r="P43" s="170">
        <f t="shared" si="18"/>
        <v>651.8</v>
      </c>
    </row>
    <row r="44" spans="1:16" ht="20.25" customHeight="1">
      <c r="A44" s="101" t="s">
        <v>234</v>
      </c>
      <c r="B44" s="177">
        <v>0</v>
      </c>
      <c r="C44" s="102">
        <v>0</v>
      </c>
      <c r="D44" s="178">
        <v>0</v>
      </c>
      <c r="E44" s="102">
        <v>0</v>
      </c>
      <c r="F44" s="179">
        <v>0</v>
      </c>
      <c r="G44" s="231">
        <v>0</v>
      </c>
      <c r="H44" s="102">
        <v>0</v>
      </c>
      <c r="I44" s="179">
        <v>0</v>
      </c>
      <c r="J44" s="231">
        <v>0</v>
      </c>
      <c r="K44" s="102">
        <v>350</v>
      </c>
      <c r="L44" s="179">
        <v>450</v>
      </c>
      <c r="M44" s="231">
        <v>404.6</v>
      </c>
      <c r="N44" s="334">
        <f t="shared" si="18"/>
        <v>350</v>
      </c>
      <c r="O44" s="170">
        <f t="shared" si="18"/>
        <v>450</v>
      </c>
      <c r="P44" s="170">
        <f t="shared" si="18"/>
        <v>404.6</v>
      </c>
    </row>
    <row r="45" spans="1:16" ht="20.25" customHeight="1">
      <c r="A45" s="103">
        <v>517</v>
      </c>
      <c r="B45" s="109">
        <f aca="true" t="shared" si="19" ref="B45:P45">SUM(B43,B44)</f>
        <v>400</v>
      </c>
      <c r="C45" s="105">
        <f t="shared" si="19"/>
        <v>80</v>
      </c>
      <c r="D45" s="110">
        <f t="shared" si="19"/>
        <v>80</v>
      </c>
      <c r="E45" s="105">
        <f t="shared" si="19"/>
        <v>0</v>
      </c>
      <c r="F45" s="180">
        <f t="shared" si="19"/>
        <v>14.5</v>
      </c>
      <c r="G45" s="228">
        <f t="shared" si="19"/>
        <v>14.1</v>
      </c>
      <c r="H45" s="105">
        <f aca="true" t="shared" si="20" ref="H45:O45">SUM(H43,H44)</f>
        <v>0</v>
      </c>
      <c r="I45" s="180">
        <f t="shared" si="20"/>
        <v>18</v>
      </c>
      <c r="J45" s="228">
        <f t="shared" si="20"/>
        <v>17.6</v>
      </c>
      <c r="K45" s="105">
        <f t="shared" si="20"/>
        <v>950</v>
      </c>
      <c r="L45" s="180">
        <f t="shared" si="20"/>
        <v>1049.3</v>
      </c>
      <c r="M45" s="228">
        <f t="shared" si="20"/>
        <v>944.7</v>
      </c>
      <c r="N45" s="292">
        <f t="shared" si="20"/>
        <v>1350</v>
      </c>
      <c r="O45" s="105">
        <f t="shared" si="20"/>
        <v>1161.8</v>
      </c>
      <c r="P45" s="105">
        <f t="shared" si="19"/>
        <v>1056.4</v>
      </c>
    </row>
    <row r="46" spans="1:16" ht="20.25" customHeight="1">
      <c r="A46" s="101" t="s">
        <v>235</v>
      </c>
      <c r="B46" s="106">
        <v>0</v>
      </c>
      <c r="C46" s="102">
        <v>874</v>
      </c>
      <c r="D46" s="102">
        <v>853.4</v>
      </c>
      <c r="E46" s="102">
        <v>0</v>
      </c>
      <c r="F46" s="172">
        <v>0</v>
      </c>
      <c r="G46" s="231">
        <v>0</v>
      </c>
      <c r="H46" s="102">
        <v>0</v>
      </c>
      <c r="I46" s="172">
        <v>0</v>
      </c>
      <c r="J46" s="231">
        <v>0</v>
      </c>
      <c r="K46" s="102">
        <v>100</v>
      </c>
      <c r="L46" s="172">
        <v>100</v>
      </c>
      <c r="M46" s="231">
        <v>0</v>
      </c>
      <c r="N46" s="545">
        <f>SUM(B46+E46+H46+K46)</f>
        <v>100</v>
      </c>
      <c r="O46" s="546">
        <f>SUM(C46+F46+I46+L46)</f>
        <v>974</v>
      </c>
      <c r="P46" s="546">
        <f>SUM(D46+G46+J46+M46)</f>
        <v>853.4</v>
      </c>
    </row>
    <row r="47" spans="1:16" ht="20.25" customHeight="1">
      <c r="A47" s="116">
        <v>542</v>
      </c>
      <c r="B47" s="110">
        <f aca="true" t="shared" si="21" ref="B47:P47">SUM(B46)</f>
        <v>0</v>
      </c>
      <c r="C47" s="110">
        <f t="shared" si="21"/>
        <v>874</v>
      </c>
      <c r="D47" s="110">
        <f t="shared" si="21"/>
        <v>853.4</v>
      </c>
      <c r="E47" s="110">
        <f t="shared" si="21"/>
        <v>0</v>
      </c>
      <c r="F47" s="180">
        <f t="shared" si="21"/>
        <v>0</v>
      </c>
      <c r="G47" s="237">
        <f t="shared" si="21"/>
        <v>0</v>
      </c>
      <c r="H47" s="110">
        <f aca="true" t="shared" si="22" ref="H47:M47">SUM(H46)</f>
        <v>0</v>
      </c>
      <c r="I47" s="180">
        <f t="shared" si="22"/>
        <v>0</v>
      </c>
      <c r="J47" s="237">
        <f t="shared" si="22"/>
        <v>0</v>
      </c>
      <c r="K47" s="110">
        <f t="shared" si="22"/>
        <v>100</v>
      </c>
      <c r="L47" s="180">
        <f t="shared" si="22"/>
        <v>100</v>
      </c>
      <c r="M47" s="237">
        <f t="shared" si="22"/>
        <v>0</v>
      </c>
      <c r="N47" s="105">
        <f t="shared" si="21"/>
        <v>100</v>
      </c>
      <c r="O47" s="105">
        <f>SUM(O46)</f>
        <v>974</v>
      </c>
      <c r="P47" s="105">
        <f t="shared" si="21"/>
        <v>853.4</v>
      </c>
    </row>
    <row r="48" spans="1:16" ht="20.25" customHeight="1">
      <c r="A48" s="101" t="s">
        <v>77</v>
      </c>
      <c r="B48" s="102">
        <v>0</v>
      </c>
      <c r="C48" s="102">
        <v>0</v>
      </c>
      <c r="D48" s="102">
        <v>0</v>
      </c>
      <c r="E48" s="102">
        <v>0</v>
      </c>
      <c r="F48" s="102">
        <v>254</v>
      </c>
      <c r="G48" s="231">
        <v>254</v>
      </c>
      <c r="H48" s="102">
        <v>0</v>
      </c>
      <c r="I48" s="102">
        <v>335.4</v>
      </c>
      <c r="J48" s="231">
        <v>335.4</v>
      </c>
      <c r="K48" s="102">
        <v>0</v>
      </c>
      <c r="L48" s="102">
        <v>0</v>
      </c>
      <c r="M48" s="231">
        <v>0</v>
      </c>
      <c r="N48" s="334">
        <f aca="true" t="shared" si="23" ref="N48:P49">SUM(B48+E48+H48+K48)</f>
        <v>0</v>
      </c>
      <c r="O48" s="170">
        <f t="shared" si="23"/>
        <v>589.4</v>
      </c>
      <c r="P48" s="170">
        <f t="shared" si="23"/>
        <v>589.4</v>
      </c>
    </row>
    <row r="49" spans="1:16" ht="20.25" customHeight="1">
      <c r="A49" s="101" t="s">
        <v>295</v>
      </c>
      <c r="B49" s="102">
        <v>0</v>
      </c>
      <c r="C49" s="102">
        <v>80</v>
      </c>
      <c r="D49" s="102">
        <v>72.7</v>
      </c>
      <c r="E49" s="102">
        <v>0</v>
      </c>
      <c r="F49" s="102">
        <v>0</v>
      </c>
      <c r="G49" s="231">
        <v>0</v>
      </c>
      <c r="H49" s="102">
        <v>0</v>
      </c>
      <c r="I49" s="102">
        <v>0</v>
      </c>
      <c r="J49" s="231">
        <v>0</v>
      </c>
      <c r="K49" s="102">
        <v>0</v>
      </c>
      <c r="L49" s="102">
        <v>0</v>
      </c>
      <c r="M49" s="231">
        <v>0</v>
      </c>
      <c r="N49" s="334">
        <f t="shared" si="23"/>
        <v>0</v>
      </c>
      <c r="O49" s="170">
        <f t="shared" si="23"/>
        <v>80</v>
      </c>
      <c r="P49" s="170">
        <f t="shared" si="23"/>
        <v>72.7</v>
      </c>
    </row>
    <row r="50" spans="1:16" ht="20.25" customHeight="1">
      <c r="A50" s="48">
        <v>549</v>
      </c>
      <c r="B50" s="105">
        <f aca="true" t="shared" si="24" ref="B50:P50">SUM(B48,B49)</f>
        <v>0</v>
      </c>
      <c r="C50" s="105">
        <f t="shared" si="24"/>
        <v>80</v>
      </c>
      <c r="D50" s="105">
        <f t="shared" si="24"/>
        <v>72.7</v>
      </c>
      <c r="E50" s="105">
        <f t="shared" si="24"/>
        <v>0</v>
      </c>
      <c r="F50" s="105">
        <f t="shared" si="24"/>
        <v>254</v>
      </c>
      <c r="G50" s="105">
        <f t="shared" si="24"/>
        <v>254</v>
      </c>
      <c r="H50" s="105">
        <f>SUM(H48,H49)</f>
        <v>0</v>
      </c>
      <c r="I50" s="105">
        <f>SUM(I48,I49)</f>
        <v>335.4</v>
      </c>
      <c r="J50" s="105">
        <f>SUM(J48,J49)</f>
        <v>335.4</v>
      </c>
      <c r="K50" s="105">
        <f t="shared" si="24"/>
        <v>0</v>
      </c>
      <c r="L50" s="105">
        <f t="shared" si="24"/>
        <v>0</v>
      </c>
      <c r="M50" s="228">
        <f t="shared" si="24"/>
        <v>0</v>
      </c>
      <c r="N50" s="292">
        <f t="shared" si="24"/>
        <v>0</v>
      </c>
      <c r="O50" s="105">
        <f t="shared" si="24"/>
        <v>669.4</v>
      </c>
      <c r="P50" s="105">
        <f t="shared" si="24"/>
        <v>662.1</v>
      </c>
    </row>
    <row r="51" spans="1:16" ht="20.25" customHeight="1">
      <c r="A51" s="107" t="s">
        <v>238</v>
      </c>
      <c r="B51" s="181">
        <v>0</v>
      </c>
      <c r="C51" s="181">
        <v>0</v>
      </c>
      <c r="D51" s="181">
        <v>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334">
        <f>SUM(B51+E51+H51+K51)</f>
        <v>0</v>
      </c>
      <c r="O51" s="170">
        <f>SUM(C51+F51+I51+L51)</f>
        <v>0</v>
      </c>
      <c r="P51" s="170">
        <f>SUM(D51+G51+J51+M51)</f>
        <v>0</v>
      </c>
    </row>
    <row r="52" spans="1:16" ht="20.25" customHeight="1">
      <c r="A52" s="48">
        <v>59</v>
      </c>
      <c r="B52" s="49">
        <f>SUM(B51)</f>
        <v>0</v>
      </c>
      <c r="C52" s="49">
        <f aca="true" t="shared" si="25" ref="C52:N52">SUM(C51)</f>
        <v>0</v>
      </c>
      <c r="D52" s="49">
        <f t="shared" si="25"/>
        <v>0</v>
      </c>
      <c r="E52" s="49">
        <f t="shared" si="25"/>
        <v>0</v>
      </c>
      <c r="F52" s="49">
        <f t="shared" si="25"/>
        <v>0</v>
      </c>
      <c r="G52" s="47">
        <f t="shared" si="25"/>
        <v>0</v>
      </c>
      <c r="H52" s="49">
        <f aca="true" t="shared" si="26" ref="H52:M52">SUM(H51)</f>
        <v>0</v>
      </c>
      <c r="I52" s="49">
        <f t="shared" si="26"/>
        <v>0</v>
      </c>
      <c r="J52" s="47">
        <f t="shared" si="26"/>
        <v>0</v>
      </c>
      <c r="K52" s="49">
        <f t="shared" si="26"/>
        <v>0</v>
      </c>
      <c r="L52" s="49">
        <f t="shared" si="26"/>
        <v>0</v>
      </c>
      <c r="M52" s="51">
        <f t="shared" si="26"/>
        <v>0</v>
      </c>
      <c r="N52" s="332">
        <f t="shared" si="25"/>
        <v>0</v>
      </c>
      <c r="O52" s="47">
        <f>SUM(O51)</f>
        <v>0</v>
      </c>
      <c r="P52" s="47">
        <f>SUM(P51)</f>
        <v>0</v>
      </c>
    </row>
    <row r="53" spans="1:17" s="182" customFormat="1" ht="30.75" customHeight="1" thickBot="1">
      <c r="A53" s="346" t="s">
        <v>17</v>
      </c>
      <c r="B53" s="347">
        <f>SUM(B25,B30,B35,B38,B42,B45,B47,B50+B52)</f>
        <v>11431</v>
      </c>
      <c r="C53" s="347">
        <f>SUM(C25,C30,C35,C38,C42,C45,C47,C50+C52)</f>
        <v>11511</v>
      </c>
      <c r="D53" s="347">
        <f>SUM(D25,D30,D35,D38,D42,D45,D47,D50+D52)</f>
        <v>10726.699999999999</v>
      </c>
      <c r="E53" s="347">
        <f>SUM(E25,E30,E35,E38,E42,E45,E47,E50+E52)</f>
        <v>0</v>
      </c>
      <c r="F53" s="347">
        <f>SUM(F25,F30,F35,F38,F42,F45,F47,F50)</f>
        <v>1338.3</v>
      </c>
      <c r="G53" s="347">
        <f>SUM(G25,G30,G35,G38,G42,G45,G47,G50)</f>
        <v>1337.1</v>
      </c>
      <c r="H53" s="347">
        <f>SUM(H25,H30,H35,H38,H42,H45,H47,H50+H52)</f>
        <v>0</v>
      </c>
      <c r="I53" s="347">
        <f>SUM(I25,I30,I35,I38,I42,I45,I47,I50+I52)</f>
        <v>1477.4</v>
      </c>
      <c r="J53" s="347">
        <f>SUM(J25,J30,J35,J38,J42,J45,J47,J50+J52)</f>
        <v>1475.3000000000002</v>
      </c>
      <c r="K53" s="347">
        <f>SUM(K25,K30,K35,K38,K42,K45,K47,K50)</f>
        <v>115202</v>
      </c>
      <c r="L53" s="347">
        <f>SUM(L25,L30,L35,L38,L42,L45,L47,L50)</f>
        <v>117058.7</v>
      </c>
      <c r="M53" s="347">
        <f>SUM(M25,M30,M35,M38,M42,M45,M47,M50)</f>
        <v>115427.9</v>
      </c>
      <c r="N53" s="348">
        <f>SUM(N25,N30,N35,N38,N42,N45,N47,N50+N52)</f>
        <v>126633</v>
      </c>
      <c r="O53" s="363">
        <f>SUM(O25,O30,O35,O38,O42,O45,O47,O50+O52)</f>
        <v>131385.40000000002</v>
      </c>
      <c r="P53" s="363">
        <f>SUM(P25,P30,P35,P38,P42,P45,P47,P50+P52)</f>
        <v>128966.99999999999</v>
      </c>
      <c r="Q53" s="364"/>
    </row>
    <row r="54" spans="1:13" ht="29.25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</sheetData>
  <sheetProtection/>
  <mergeCells count="22">
    <mergeCell ref="A2:A4"/>
    <mergeCell ref="A10:A12"/>
    <mergeCell ref="E21:G21"/>
    <mergeCell ref="E20:G20"/>
    <mergeCell ref="K20:M20"/>
    <mergeCell ref="K21:M21"/>
    <mergeCell ref="B11:D11"/>
    <mergeCell ref="E11:G11"/>
    <mergeCell ref="O1:P1"/>
    <mergeCell ref="A1:N1"/>
    <mergeCell ref="A20:A22"/>
    <mergeCell ref="B20:D20"/>
    <mergeCell ref="B21:D21"/>
    <mergeCell ref="N20:P21"/>
    <mergeCell ref="H20:J20"/>
    <mergeCell ref="H21:J21"/>
    <mergeCell ref="B2:D2"/>
    <mergeCell ref="E2:G2"/>
    <mergeCell ref="B3:D3"/>
    <mergeCell ref="E3:G3"/>
    <mergeCell ref="B10:D10"/>
    <mergeCell ref="E10:G10"/>
  </mergeCells>
  <printOptions horizontalCentered="1"/>
  <pageMargins left="0.17" right="0.17" top="0.44" bottom="0.23" header="0.17" footer="0.23"/>
  <pageSetup horizontalDpi="300" verticalDpi="300" orientation="portrait" paperSize="9" scale="60" r:id="rId1"/>
  <headerFooter alignWithMargins="0">
    <oddFooter>&amp;L&amp;"Times New Roman CE,Obyčejné"&amp;8Rozbor za  rok 2006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view="pageBreakPreview" zoomScale="75" zoomScaleSheetLayoutView="75" zoomScalePageLayoutView="0" workbookViewId="0" topLeftCell="A1">
      <selection activeCell="M1" sqref="M1"/>
    </sheetView>
  </sheetViews>
  <sheetFormatPr defaultColWidth="9.00390625" defaultRowHeight="12.75"/>
  <cols>
    <col min="1" max="1" width="36.75390625" style="26" customWidth="1"/>
    <col min="2" max="13" width="9.75390625" style="26" customWidth="1"/>
    <col min="14" max="16384" width="9.125" style="26" customWidth="1"/>
  </cols>
  <sheetData>
    <row r="1" spans="1:14" ht="33.75" customHeight="1">
      <c r="A1" s="1058" t="s">
        <v>385</v>
      </c>
      <c r="B1" s="1058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40" t="s">
        <v>433</v>
      </c>
      <c r="N1" s="32"/>
    </row>
    <row r="2" spans="1:14" ht="20.25" customHeight="1">
      <c r="A2" s="962" t="s">
        <v>242</v>
      </c>
      <c r="B2" s="774" t="s">
        <v>126</v>
      </c>
      <c r="C2" s="775"/>
      <c r="D2" s="775"/>
      <c r="E2" s="774" t="s">
        <v>321</v>
      </c>
      <c r="F2" s="775"/>
      <c r="G2" s="775"/>
      <c r="H2" s="774" t="s">
        <v>383</v>
      </c>
      <c r="I2" s="775"/>
      <c r="J2" s="775"/>
      <c r="K2" s="776" t="s">
        <v>4</v>
      </c>
      <c r="L2" s="777"/>
      <c r="M2" s="778"/>
      <c r="N2" s="32"/>
    </row>
    <row r="3" spans="1:14" ht="20.25" customHeight="1">
      <c r="A3" s="1060"/>
      <c r="B3" s="782" t="s">
        <v>243</v>
      </c>
      <c r="C3" s="1035"/>
      <c r="D3" s="1035"/>
      <c r="E3" s="782" t="s">
        <v>381</v>
      </c>
      <c r="F3" s="1035"/>
      <c r="G3" s="1035"/>
      <c r="H3" s="782" t="s">
        <v>386</v>
      </c>
      <c r="I3" s="1035"/>
      <c r="J3" s="1035"/>
      <c r="K3" s="779"/>
      <c r="L3" s="780"/>
      <c r="M3" s="781"/>
      <c r="N3" s="32"/>
    </row>
    <row r="4" spans="1:14" ht="20.25" customHeight="1">
      <c r="A4" s="1037"/>
      <c r="B4" s="99" t="s">
        <v>5</v>
      </c>
      <c r="C4" s="99" t="s">
        <v>6</v>
      </c>
      <c r="D4" s="99" t="s">
        <v>0</v>
      </c>
      <c r="E4" s="99" t="s">
        <v>5</v>
      </c>
      <c r="F4" s="99" t="s">
        <v>6</v>
      </c>
      <c r="G4" s="99" t="s">
        <v>0</v>
      </c>
      <c r="H4" s="99" t="s">
        <v>5</v>
      </c>
      <c r="I4" s="99" t="s">
        <v>6</v>
      </c>
      <c r="J4" s="99" t="s">
        <v>0</v>
      </c>
      <c r="K4" s="290" t="s">
        <v>5</v>
      </c>
      <c r="L4" s="99" t="s">
        <v>6</v>
      </c>
      <c r="M4" s="100" t="s">
        <v>0</v>
      </c>
      <c r="N4" s="32"/>
    </row>
    <row r="5" spans="1:14" ht="20.25" customHeight="1">
      <c r="A5" s="233" t="s">
        <v>109</v>
      </c>
      <c r="B5" s="102">
        <v>0</v>
      </c>
      <c r="C5" s="102">
        <v>0</v>
      </c>
      <c r="D5" s="231">
        <v>0</v>
      </c>
      <c r="E5" s="102">
        <v>0</v>
      </c>
      <c r="F5" s="102">
        <v>0</v>
      </c>
      <c r="G5" s="231">
        <v>0</v>
      </c>
      <c r="H5" s="102">
        <v>0</v>
      </c>
      <c r="I5" s="102">
        <v>0</v>
      </c>
      <c r="J5" s="231">
        <v>0</v>
      </c>
      <c r="K5" s="291">
        <f aca="true" t="shared" si="0" ref="K5:M6">B5+H5</f>
        <v>0</v>
      </c>
      <c r="L5" s="102">
        <f t="shared" si="0"/>
        <v>0</v>
      </c>
      <c r="M5" s="102">
        <f t="shared" si="0"/>
        <v>0</v>
      </c>
      <c r="N5" s="32"/>
    </row>
    <row r="6" spans="1:14" ht="20.25" customHeight="1">
      <c r="A6" s="187" t="s">
        <v>29</v>
      </c>
      <c r="B6" s="231">
        <v>3060</v>
      </c>
      <c r="C6" s="102">
        <v>2060</v>
      </c>
      <c r="D6" s="231">
        <v>1998.8</v>
      </c>
      <c r="E6" s="231">
        <v>0</v>
      </c>
      <c r="F6" s="102">
        <v>0</v>
      </c>
      <c r="G6" s="231">
        <v>0</v>
      </c>
      <c r="H6" s="231">
        <v>0</v>
      </c>
      <c r="I6" s="102">
        <v>0</v>
      </c>
      <c r="J6" s="231">
        <v>0</v>
      </c>
      <c r="K6" s="291">
        <f t="shared" si="0"/>
        <v>3060</v>
      </c>
      <c r="L6" s="102">
        <f t="shared" si="0"/>
        <v>2060</v>
      </c>
      <c r="M6" s="102">
        <f t="shared" si="0"/>
        <v>1998.8</v>
      </c>
      <c r="N6" s="32"/>
    </row>
    <row r="7" spans="1:14" ht="20.25" customHeight="1">
      <c r="A7" s="188">
        <v>513</v>
      </c>
      <c r="B7" s="105">
        <f aca="true" t="shared" si="1" ref="B7:M7">SUM(B5,B6)</f>
        <v>3060</v>
      </c>
      <c r="C7" s="105">
        <f t="shared" si="1"/>
        <v>2060</v>
      </c>
      <c r="D7" s="228">
        <f t="shared" si="1"/>
        <v>1998.8</v>
      </c>
      <c r="E7" s="105">
        <f aca="true" t="shared" si="2" ref="E7:J7">SUM(E5,E6)</f>
        <v>0</v>
      </c>
      <c r="F7" s="105">
        <f t="shared" si="2"/>
        <v>0</v>
      </c>
      <c r="G7" s="228">
        <f t="shared" si="2"/>
        <v>0</v>
      </c>
      <c r="H7" s="105">
        <f t="shared" si="2"/>
        <v>0</v>
      </c>
      <c r="I7" s="105">
        <f t="shared" si="2"/>
        <v>0</v>
      </c>
      <c r="J7" s="228">
        <f t="shared" si="2"/>
        <v>0</v>
      </c>
      <c r="K7" s="292">
        <f t="shared" si="1"/>
        <v>3060</v>
      </c>
      <c r="L7" s="292">
        <f t="shared" si="1"/>
        <v>2060</v>
      </c>
      <c r="M7" s="105">
        <f t="shared" si="1"/>
        <v>1998.8</v>
      </c>
      <c r="N7" s="32"/>
    </row>
    <row r="8" spans="1:14" ht="20.25" customHeight="1">
      <c r="A8" s="187" t="s">
        <v>131</v>
      </c>
      <c r="B8" s="231">
        <v>2719</v>
      </c>
      <c r="C8" s="102">
        <v>1039</v>
      </c>
      <c r="D8" s="231">
        <v>905.6</v>
      </c>
      <c r="E8" s="231">
        <v>0</v>
      </c>
      <c r="F8" s="102">
        <v>0</v>
      </c>
      <c r="G8" s="231">
        <v>0</v>
      </c>
      <c r="H8" s="231">
        <v>0</v>
      </c>
      <c r="I8" s="102">
        <v>0</v>
      </c>
      <c r="J8" s="231">
        <v>0</v>
      </c>
      <c r="K8" s="291">
        <f>B8+H8</f>
        <v>2719</v>
      </c>
      <c r="L8" s="102">
        <f>C8+I8</f>
        <v>1039</v>
      </c>
      <c r="M8" s="102">
        <f>D8+J8</f>
        <v>905.6</v>
      </c>
      <c r="N8" s="32"/>
    </row>
    <row r="9" spans="1:14" ht="20.25" customHeight="1">
      <c r="A9" s="187" t="s">
        <v>19</v>
      </c>
      <c r="B9" s="231">
        <v>6657</v>
      </c>
      <c r="C9" s="102">
        <v>4657</v>
      </c>
      <c r="D9" s="231">
        <v>4373.1</v>
      </c>
      <c r="E9" s="231">
        <v>0</v>
      </c>
      <c r="F9" s="102">
        <v>568.7</v>
      </c>
      <c r="G9" s="231">
        <v>568.7</v>
      </c>
      <c r="H9" s="231">
        <v>0</v>
      </c>
      <c r="I9" s="102">
        <v>568.7</v>
      </c>
      <c r="J9" s="231">
        <v>568.7</v>
      </c>
      <c r="K9" s="291">
        <f>B9+E9+H9</f>
        <v>6657</v>
      </c>
      <c r="L9" s="291">
        <f>C9+F9+I9</f>
        <v>5794.4</v>
      </c>
      <c r="M9" s="291">
        <f>D9+G9+J9</f>
        <v>5510.5</v>
      </c>
      <c r="N9" s="32"/>
    </row>
    <row r="10" spans="1:14" ht="20.25" customHeight="1">
      <c r="A10" s="187" t="s">
        <v>133</v>
      </c>
      <c r="B10" s="231">
        <v>0</v>
      </c>
      <c r="C10" s="102">
        <v>0</v>
      </c>
      <c r="D10" s="231">
        <v>0</v>
      </c>
      <c r="E10" s="231">
        <v>0</v>
      </c>
      <c r="F10" s="102">
        <v>0</v>
      </c>
      <c r="G10" s="231">
        <v>0</v>
      </c>
      <c r="H10" s="231">
        <v>0</v>
      </c>
      <c r="I10" s="102">
        <v>0</v>
      </c>
      <c r="J10" s="231">
        <v>0</v>
      </c>
      <c r="K10" s="291">
        <f aca="true" t="shared" si="3" ref="K10:M12">B10+H10</f>
        <v>0</v>
      </c>
      <c r="L10" s="102">
        <f t="shared" si="3"/>
        <v>0</v>
      </c>
      <c r="M10" s="102">
        <f t="shared" si="3"/>
        <v>0</v>
      </c>
      <c r="N10" s="32"/>
    </row>
    <row r="11" spans="1:14" ht="20.25" customHeight="1">
      <c r="A11" s="187" t="s">
        <v>134</v>
      </c>
      <c r="B11" s="231">
        <v>9660</v>
      </c>
      <c r="C11" s="102">
        <v>12930</v>
      </c>
      <c r="D11" s="231">
        <v>11722.9</v>
      </c>
      <c r="E11" s="231">
        <v>0</v>
      </c>
      <c r="F11" s="102">
        <v>0</v>
      </c>
      <c r="G11" s="231">
        <v>0</v>
      </c>
      <c r="H11" s="231">
        <v>0</v>
      </c>
      <c r="I11" s="102">
        <v>0</v>
      </c>
      <c r="J11" s="231">
        <v>0</v>
      </c>
      <c r="K11" s="291">
        <f t="shared" si="3"/>
        <v>9660</v>
      </c>
      <c r="L11" s="102">
        <f t="shared" si="3"/>
        <v>12930</v>
      </c>
      <c r="M11" s="102">
        <f t="shared" si="3"/>
        <v>11722.9</v>
      </c>
      <c r="N11" s="32"/>
    </row>
    <row r="12" spans="1:14" ht="20.25" customHeight="1">
      <c r="A12" s="189" t="s">
        <v>33</v>
      </c>
      <c r="B12" s="231">
        <v>7821</v>
      </c>
      <c r="C12" s="102">
        <v>6821</v>
      </c>
      <c r="D12" s="231">
        <v>6470.6</v>
      </c>
      <c r="E12" s="231">
        <v>0</v>
      </c>
      <c r="F12" s="102">
        <v>0</v>
      </c>
      <c r="G12" s="231">
        <v>0</v>
      </c>
      <c r="H12" s="231">
        <v>0</v>
      </c>
      <c r="I12" s="102">
        <v>0</v>
      </c>
      <c r="J12" s="231">
        <v>0</v>
      </c>
      <c r="K12" s="291">
        <f t="shared" si="3"/>
        <v>7821</v>
      </c>
      <c r="L12" s="102">
        <f t="shared" si="3"/>
        <v>6821</v>
      </c>
      <c r="M12" s="102">
        <f t="shared" si="3"/>
        <v>6470.6</v>
      </c>
      <c r="N12" s="32"/>
    </row>
    <row r="13" spans="1:14" ht="20.25" customHeight="1">
      <c r="A13" s="236">
        <v>516</v>
      </c>
      <c r="B13" s="105">
        <f aca="true" t="shared" si="4" ref="B13:J13">SUM(B8:B12)</f>
        <v>26857</v>
      </c>
      <c r="C13" s="105">
        <f t="shared" si="4"/>
        <v>25447</v>
      </c>
      <c r="D13" s="228">
        <f t="shared" si="4"/>
        <v>23472.199999999997</v>
      </c>
      <c r="E13" s="105">
        <f t="shared" si="4"/>
        <v>0</v>
      </c>
      <c r="F13" s="105">
        <f t="shared" si="4"/>
        <v>568.7</v>
      </c>
      <c r="G13" s="228">
        <f t="shared" si="4"/>
        <v>568.7</v>
      </c>
      <c r="H13" s="105">
        <f t="shared" si="4"/>
        <v>0</v>
      </c>
      <c r="I13" s="105">
        <f t="shared" si="4"/>
        <v>568.7</v>
      </c>
      <c r="J13" s="228">
        <f t="shared" si="4"/>
        <v>568.7</v>
      </c>
      <c r="K13" s="292">
        <f>SUM(K8+K9+K10+K11+K12)</f>
        <v>26857</v>
      </c>
      <c r="L13" s="292">
        <f>SUM(L8+L9+L10+L11+L12)</f>
        <v>26584.4</v>
      </c>
      <c r="M13" s="292">
        <f>SUM(M8+M9+M10+M11+M12)</f>
        <v>24609.6</v>
      </c>
      <c r="N13" s="32"/>
    </row>
    <row r="14" spans="1:14" ht="20.25" customHeight="1">
      <c r="A14" s="189" t="s">
        <v>35</v>
      </c>
      <c r="B14" s="231">
        <v>500</v>
      </c>
      <c r="C14" s="102">
        <v>200</v>
      </c>
      <c r="D14" s="231">
        <v>132.2</v>
      </c>
      <c r="E14" s="231">
        <v>0</v>
      </c>
      <c r="F14" s="102">
        <v>0</v>
      </c>
      <c r="G14" s="231">
        <v>0</v>
      </c>
      <c r="H14" s="231">
        <v>0</v>
      </c>
      <c r="I14" s="102">
        <v>0</v>
      </c>
      <c r="J14" s="231">
        <v>0</v>
      </c>
      <c r="K14" s="291">
        <f>B14+H14</f>
        <v>500</v>
      </c>
      <c r="L14" s="102">
        <f>C14+I14</f>
        <v>200</v>
      </c>
      <c r="M14" s="102">
        <f>D14+J14</f>
        <v>132.2</v>
      </c>
      <c r="N14" s="32"/>
    </row>
    <row r="15" spans="1:14" ht="20.25" customHeight="1">
      <c r="A15" s="188">
        <v>517</v>
      </c>
      <c r="B15" s="237">
        <f aca="true" t="shared" si="5" ref="B15:J17">SUM(B14)</f>
        <v>500</v>
      </c>
      <c r="C15" s="237">
        <f t="shared" si="5"/>
        <v>200</v>
      </c>
      <c r="D15" s="237">
        <f t="shared" si="5"/>
        <v>132.2</v>
      </c>
      <c r="E15" s="237">
        <f>SUM(E14)</f>
        <v>0</v>
      </c>
      <c r="F15" s="237">
        <f>SUM(F14)</f>
        <v>0</v>
      </c>
      <c r="G15" s="237">
        <f>SUM(G14)</f>
        <v>0</v>
      </c>
      <c r="H15" s="237">
        <f t="shared" si="5"/>
        <v>0</v>
      </c>
      <c r="I15" s="237">
        <f t="shared" si="5"/>
        <v>0</v>
      </c>
      <c r="J15" s="237">
        <f t="shared" si="5"/>
        <v>0</v>
      </c>
      <c r="K15" s="292">
        <f>SUM(K14)</f>
        <v>500</v>
      </c>
      <c r="L15" s="292">
        <f>SUM(L14)</f>
        <v>200</v>
      </c>
      <c r="M15" s="292">
        <f>SUM(M14)</f>
        <v>132.2</v>
      </c>
      <c r="N15" s="32"/>
    </row>
    <row r="16" spans="1:14" ht="20.25" customHeight="1">
      <c r="A16" s="530" t="s">
        <v>387</v>
      </c>
      <c r="B16" s="531">
        <v>0</v>
      </c>
      <c r="C16" s="531">
        <v>140</v>
      </c>
      <c r="D16" s="531">
        <v>140</v>
      </c>
      <c r="E16" s="237">
        <v>0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  <c r="K16" s="291">
        <f>B16+H16</f>
        <v>0</v>
      </c>
      <c r="L16" s="291">
        <f>C16+I16</f>
        <v>140</v>
      </c>
      <c r="M16" s="291">
        <f>D16+J16</f>
        <v>140</v>
      </c>
      <c r="N16" s="32"/>
    </row>
    <row r="17" spans="1:14" ht="20.25" customHeight="1">
      <c r="A17" s="188">
        <v>521</v>
      </c>
      <c r="B17" s="531">
        <f t="shared" si="5"/>
        <v>0</v>
      </c>
      <c r="C17" s="531">
        <f t="shared" si="5"/>
        <v>140</v>
      </c>
      <c r="D17" s="531">
        <f t="shared" si="5"/>
        <v>140</v>
      </c>
      <c r="E17" s="531">
        <f t="shared" si="5"/>
        <v>0</v>
      </c>
      <c r="F17" s="531">
        <f t="shared" si="5"/>
        <v>0</v>
      </c>
      <c r="G17" s="531">
        <f t="shared" si="5"/>
        <v>0</v>
      </c>
      <c r="H17" s="531">
        <f t="shared" si="5"/>
        <v>0</v>
      </c>
      <c r="I17" s="531">
        <f t="shared" si="5"/>
        <v>0</v>
      </c>
      <c r="J17" s="531">
        <f t="shared" si="5"/>
        <v>0</v>
      </c>
      <c r="K17" s="292">
        <f>SUM(K16)</f>
        <v>0</v>
      </c>
      <c r="L17" s="292">
        <f>SUM(C16)</f>
        <v>140</v>
      </c>
      <c r="M17" s="292">
        <f>SUM(D16)</f>
        <v>140</v>
      </c>
      <c r="N17" s="32"/>
    </row>
    <row r="18" spans="1:14" ht="20.25" customHeight="1">
      <c r="A18" s="189" t="s">
        <v>163</v>
      </c>
      <c r="B18" s="232">
        <v>200</v>
      </c>
      <c r="C18" s="102">
        <v>60</v>
      </c>
      <c r="D18" s="231">
        <v>60</v>
      </c>
      <c r="E18" s="232">
        <v>0</v>
      </c>
      <c r="F18" s="102">
        <v>0</v>
      </c>
      <c r="G18" s="231">
        <v>0</v>
      </c>
      <c r="H18" s="232">
        <v>0</v>
      </c>
      <c r="I18" s="102">
        <v>0</v>
      </c>
      <c r="J18" s="231">
        <v>0</v>
      </c>
      <c r="K18" s="291">
        <f>B18+H18</f>
        <v>200</v>
      </c>
      <c r="L18" s="102">
        <f>C18+I18</f>
        <v>60</v>
      </c>
      <c r="M18" s="102">
        <f>D18+J18</f>
        <v>60</v>
      </c>
      <c r="N18" s="32"/>
    </row>
    <row r="19" spans="1:14" ht="20.25" customHeight="1">
      <c r="A19" s="188">
        <v>522</v>
      </c>
      <c r="B19" s="237">
        <f aca="true" t="shared" si="6" ref="B19:M19">SUM(B18)</f>
        <v>200</v>
      </c>
      <c r="C19" s="105">
        <f t="shared" si="6"/>
        <v>60</v>
      </c>
      <c r="D19" s="228">
        <f t="shared" si="6"/>
        <v>60</v>
      </c>
      <c r="E19" s="237">
        <f t="shared" si="6"/>
        <v>0</v>
      </c>
      <c r="F19" s="105">
        <f t="shared" si="6"/>
        <v>0</v>
      </c>
      <c r="G19" s="228">
        <f t="shared" si="6"/>
        <v>0</v>
      </c>
      <c r="H19" s="237">
        <f t="shared" si="6"/>
        <v>0</v>
      </c>
      <c r="I19" s="105">
        <f t="shared" si="6"/>
        <v>0</v>
      </c>
      <c r="J19" s="228">
        <f t="shared" si="6"/>
        <v>0</v>
      </c>
      <c r="K19" s="292">
        <f t="shared" si="6"/>
        <v>200</v>
      </c>
      <c r="L19" s="292">
        <f t="shared" si="6"/>
        <v>60</v>
      </c>
      <c r="M19" s="292">
        <f t="shared" si="6"/>
        <v>60</v>
      </c>
      <c r="N19" s="32"/>
    </row>
    <row r="20" spans="1:14" ht="20.25" customHeight="1">
      <c r="A20" s="189" t="s">
        <v>244</v>
      </c>
      <c r="B20" s="231">
        <v>6998</v>
      </c>
      <c r="C20" s="102">
        <v>5631.3</v>
      </c>
      <c r="D20" s="231">
        <v>5288.6</v>
      </c>
      <c r="E20" s="231">
        <v>0</v>
      </c>
      <c r="F20" s="102">
        <v>0</v>
      </c>
      <c r="G20" s="231">
        <v>0</v>
      </c>
      <c r="H20" s="231">
        <v>0</v>
      </c>
      <c r="I20" s="102">
        <v>0</v>
      </c>
      <c r="J20" s="231">
        <v>0</v>
      </c>
      <c r="K20" s="291">
        <f>B20+H20</f>
        <v>6998</v>
      </c>
      <c r="L20" s="102">
        <f>C20+I20</f>
        <v>5631.3</v>
      </c>
      <c r="M20" s="102">
        <f>D20+J20</f>
        <v>5288.6</v>
      </c>
      <c r="N20" s="32"/>
    </row>
    <row r="21" spans="1:14" ht="20.25" customHeight="1">
      <c r="A21" s="239">
        <v>611</v>
      </c>
      <c r="B21" s="240">
        <f aca="true" t="shared" si="7" ref="B21:M21">SUM(B20)</f>
        <v>6998</v>
      </c>
      <c r="C21" s="240">
        <f t="shared" si="7"/>
        <v>5631.3</v>
      </c>
      <c r="D21" s="240">
        <f t="shared" si="7"/>
        <v>5288.6</v>
      </c>
      <c r="E21" s="240">
        <f t="shared" si="7"/>
        <v>0</v>
      </c>
      <c r="F21" s="240">
        <f t="shared" si="7"/>
        <v>0</v>
      </c>
      <c r="G21" s="240">
        <f t="shared" si="7"/>
        <v>0</v>
      </c>
      <c r="H21" s="240">
        <f t="shared" si="7"/>
        <v>0</v>
      </c>
      <c r="I21" s="240">
        <f t="shared" si="7"/>
        <v>0</v>
      </c>
      <c r="J21" s="240">
        <f t="shared" si="7"/>
        <v>0</v>
      </c>
      <c r="K21" s="292">
        <f t="shared" si="7"/>
        <v>6998</v>
      </c>
      <c r="L21" s="292">
        <f t="shared" si="7"/>
        <v>5631.3</v>
      </c>
      <c r="M21" s="292">
        <f t="shared" si="7"/>
        <v>5288.6</v>
      </c>
      <c r="N21" s="32"/>
    </row>
    <row r="22" spans="1:14" ht="20.25" customHeight="1">
      <c r="A22" s="189" t="s">
        <v>37</v>
      </c>
      <c r="B22" s="231">
        <v>0</v>
      </c>
      <c r="C22" s="102">
        <v>185.6</v>
      </c>
      <c r="D22" s="231">
        <v>0</v>
      </c>
      <c r="E22" s="231">
        <v>0</v>
      </c>
      <c r="F22" s="102">
        <v>0</v>
      </c>
      <c r="G22" s="231">
        <v>0</v>
      </c>
      <c r="H22" s="231">
        <v>0</v>
      </c>
      <c r="I22" s="102">
        <v>0</v>
      </c>
      <c r="J22" s="231">
        <v>0</v>
      </c>
      <c r="K22" s="291">
        <f>B22+H22</f>
        <v>0</v>
      </c>
      <c r="L22" s="102">
        <f>C22+I22</f>
        <v>185.6</v>
      </c>
      <c r="M22" s="102">
        <f>D22+J22</f>
        <v>0</v>
      </c>
      <c r="N22" s="32"/>
    </row>
    <row r="23" spans="1:14" ht="20.25" customHeight="1" thickBot="1">
      <c r="A23" s="239">
        <v>612</v>
      </c>
      <c r="B23" s="240">
        <f aca="true" t="shared" si="8" ref="B23:M23">SUM(B22)</f>
        <v>0</v>
      </c>
      <c r="C23" s="240">
        <f t="shared" si="8"/>
        <v>185.6</v>
      </c>
      <c r="D23" s="240">
        <f t="shared" si="8"/>
        <v>0</v>
      </c>
      <c r="E23" s="240">
        <f aca="true" t="shared" si="9" ref="E23:J23">SUM(E22)</f>
        <v>0</v>
      </c>
      <c r="F23" s="240">
        <f t="shared" si="9"/>
        <v>0</v>
      </c>
      <c r="G23" s="240">
        <f t="shared" si="9"/>
        <v>0</v>
      </c>
      <c r="H23" s="240">
        <f t="shared" si="9"/>
        <v>0</v>
      </c>
      <c r="I23" s="240">
        <f t="shared" si="9"/>
        <v>0</v>
      </c>
      <c r="J23" s="240">
        <f t="shared" si="9"/>
        <v>0</v>
      </c>
      <c r="K23" s="333">
        <f t="shared" si="8"/>
        <v>0</v>
      </c>
      <c r="L23" s="240">
        <f t="shared" si="8"/>
        <v>185.6</v>
      </c>
      <c r="M23" s="241">
        <f t="shared" si="8"/>
        <v>0</v>
      </c>
      <c r="N23" s="32"/>
    </row>
    <row r="24" spans="1:14" ht="33.75" customHeight="1">
      <c r="A24" s="203" t="s">
        <v>17</v>
      </c>
      <c r="B24" s="204">
        <f>SUM(B7+B13+B15+B17+B19+B21+B23)</f>
        <v>37615</v>
      </c>
      <c r="C24" s="204">
        <f>SUM(C7+C13+C15+C17+C19+C21+C23)</f>
        <v>33723.9</v>
      </c>
      <c r="D24" s="204">
        <f>SUM(D7+D13+D15+D17+D19+D21+D23)</f>
        <v>31091.799999999996</v>
      </c>
      <c r="E24" s="204">
        <f aca="true" t="shared" si="10" ref="E24:J24">SUM(E7+E13+E15+E19+E21+E23)</f>
        <v>0</v>
      </c>
      <c r="F24" s="204">
        <f t="shared" si="10"/>
        <v>568.7</v>
      </c>
      <c r="G24" s="326">
        <f t="shared" si="10"/>
        <v>568.7</v>
      </c>
      <c r="H24" s="204">
        <f t="shared" si="10"/>
        <v>0</v>
      </c>
      <c r="I24" s="204">
        <f t="shared" si="10"/>
        <v>568.7</v>
      </c>
      <c r="J24" s="326">
        <f t="shared" si="10"/>
        <v>568.7</v>
      </c>
      <c r="K24" s="327">
        <f>SUM(K7+K13+K15+K17+K19+K21+K23)</f>
        <v>37615</v>
      </c>
      <c r="L24" s="327">
        <f>SUM(L7+L13+L15+L17+L19+L21+L23)</f>
        <v>34861.3</v>
      </c>
      <c r="M24" s="327">
        <f>SUM(M7+M13+M15+M17+M19+M21+M23)</f>
        <v>32229.199999999997</v>
      </c>
      <c r="N24" s="32"/>
    </row>
    <row r="25" spans="1:14" ht="14.25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  <c r="N25" s="32"/>
    </row>
    <row r="26" spans="1:14" ht="14.25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3"/>
      <c r="N26" s="32"/>
    </row>
    <row r="27" spans="1:14" ht="14.25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3"/>
      <c r="N27" s="32"/>
    </row>
    <row r="28" spans="1:14" ht="14.25">
      <c r="A28" s="784" t="s">
        <v>297</v>
      </c>
      <c r="B28" s="991" t="s">
        <v>140</v>
      </c>
      <c r="C28" s="1038"/>
      <c r="D28" s="1038"/>
      <c r="E28" s="1039" t="s">
        <v>18</v>
      </c>
      <c r="F28" s="1040"/>
      <c r="G28" s="1041"/>
      <c r="H28" s="242"/>
      <c r="I28" s="242"/>
      <c r="J28" s="242"/>
      <c r="K28" s="242"/>
      <c r="L28" s="242"/>
      <c r="M28" s="243"/>
      <c r="N28" s="32"/>
    </row>
    <row r="29" spans="1:14" ht="14.25">
      <c r="A29" s="995"/>
      <c r="B29" s="1042" t="s">
        <v>62</v>
      </c>
      <c r="C29" s="1019"/>
      <c r="D29" s="1019"/>
      <c r="E29" s="1043"/>
      <c r="F29" s="1044"/>
      <c r="G29" s="1045"/>
      <c r="H29" s="242"/>
      <c r="I29" s="242"/>
      <c r="J29" s="242"/>
      <c r="K29" s="242"/>
      <c r="L29" s="242"/>
      <c r="M29" s="243"/>
      <c r="N29" s="32"/>
    </row>
    <row r="30" spans="1:14" ht="20.25" customHeight="1">
      <c r="A30" s="1022"/>
      <c r="B30" s="115" t="s">
        <v>5</v>
      </c>
      <c r="C30" s="115" t="s">
        <v>6</v>
      </c>
      <c r="D30" s="115" t="s">
        <v>0</v>
      </c>
      <c r="E30" s="532" t="s">
        <v>5</v>
      </c>
      <c r="F30" s="532" t="s">
        <v>6</v>
      </c>
      <c r="G30" s="532" t="s">
        <v>0</v>
      </c>
      <c r="H30" s="242"/>
      <c r="I30" s="242"/>
      <c r="J30" s="242"/>
      <c r="K30" s="242"/>
      <c r="L30" s="242"/>
      <c r="M30" s="243"/>
      <c r="N30" s="32"/>
    </row>
    <row r="31" spans="1:14" ht="20.25" customHeight="1">
      <c r="A31" s="187" t="s">
        <v>34</v>
      </c>
      <c r="B31" s="102">
        <v>0</v>
      </c>
      <c r="C31" s="102">
        <v>0</v>
      </c>
      <c r="D31" s="102">
        <v>0</v>
      </c>
      <c r="E31" s="102">
        <f>SUM(B31)</f>
        <v>0</v>
      </c>
      <c r="F31" s="102">
        <v>0</v>
      </c>
      <c r="G31" s="102">
        <v>0</v>
      </c>
      <c r="H31" s="242"/>
      <c r="I31" s="242"/>
      <c r="J31" s="242"/>
      <c r="K31" s="242"/>
      <c r="L31" s="242"/>
      <c r="M31" s="243"/>
      <c r="N31" s="32"/>
    </row>
    <row r="32" spans="1:14" ht="20.25" customHeight="1">
      <c r="A32" s="188">
        <v>517</v>
      </c>
      <c r="B32" s="105">
        <f aca="true" t="shared" si="11" ref="B32:G32">SUM(B31)</f>
        <v>0</v>
      </c>
      <c r="C32" s="105">
        <f t="shared" si="11"/>
        <v>0</v>
      </c>
      <c r="D32" s="105">
        <f t="shared" si="11"/>
        <v>0</v>
      </c>
      <c r="E32" s="105">
        <f t="shared" si="11"/>
        <v>0</v>
      </c>
      <c r="F32" s="105">
        <f t="shared" si="11"/>
        <v>0</v>
      </c>
      <c r="G32" s="105">
        <f t="shared" si="11"/>
        <v>0</v>
      </c>
      <c r="H32" s="242"/>
      <c r="I32" s="242"/>
      <c r="J32" s="242"/>
      <c r="K32" s="242"/>
      <c r="L32" s="242"/>
      <c r="M32" s="243"/>
      <c r="N32" s="32"/>
    </row>
    <row r="33" spans="1:14" ht="20.25" customHeight="1">
      <c r="A33" s="189" t="s">
        <v>114</v>
      </c>
      <c r="B33" s="102">
        <v>8800</v>
      </c>
      <c r="C33" s="102">
        <v>2832.5</v>
      </c>
      <c r="D33" s="102">
        <v>2374.9</v>
      </c>
      <c r="E33" s="102">
        <f>SUM(B33)</f>
        <v>8800</v>
      </c>
      <c r="F33" s="102">
        <f>SUM(C33)</f>
        <v>2832.5</v>
      </c>
      <c r="G33" s="102">
        <f>SUM(D33)</f>
        <v>2374.9</v>
      </c>
      <c r="H33" s="242"/>
      <c r="I33" s="242"/>
      <c r="J33" s="242"/>
      <c r="K33" s="242"/>
      <c r="L33" s="242"/>
      <c r="M33" s="243"/>
      <c r="N33" s="32"/>
    </row>
    <row r="34" spans="1:14" ht="20.25" customHeight="1" thickBot="1">
      <c r="A34" s="190">
        <v>612</v>
      </c>
      <c r="B34" s="117">
        <f aca="true" t="shared" si="12" ref="B34:G34">SUM(B33)</f>
        <v>8800</v>
      </c>
      <c r="C34" s="117">
        <f t="shared" si="12"/>
        <v>2832.5</v>
      </c>
      <c r="D34" s="117">
        <f t="shared" si="12"/>
        <v>2374.9</v>
      </c>
      <c r="E34" s="117">
        <f t="shared" si="12"/>
        <v>8800</v>
      </c>
      <c r="F34" s="117">
        <f t="shared" si="12"/>
        <v>2832.5</v>
      </c>
      <c r="G34" s="117">
        <f t="shared" si="12"/>
        <v>2374.9</v>
      </c>
      <c r="H34" s="242"/>
      <c r="I34" s="242"/>
      <c r="J34" s="242"/>
      <c r="K34" s="242"/>
      <c r="L34" s="242"/>
      <c r="M34" s="243"/>
      <c r="N34" s="32"/>
    </row>
    <row r="35" spans="1:14" ht="34.5" customHeight="1">
      <c r="A35" s="166" t="s">
        <v>17</v>
      </c>
      <c r="B35" s="167">
        <f aca="true" t="shared" si="13" ref="B35:G35">SUM(B32,B34)</f>
        <v>8800</v>
      </c>
      <c r="C35" s="167">
        <f t="shared" si="13"/>
        <v>2832.5</v>
      </c>
      <c r="D35" s="167">
        <f t="shared" si="13"/>
        <v>2374.9</v>
      </c>
      <c r="E35" s="167">
        <f t="shared" si="13"/>
        <v>8800</v>
      </c>
      <c r="F35" s="167">
        <f t="shared" si="13"/>
        <v>2832.5</v>
      </c>
      <c r="G35" s="167">
        <f t="shared" si="13"/>
        <v>2374.9</v>
      </c>
      <c r="H35" s="29"/>
      <c r="I35" s="29"/>
      <c r="J35" s="29"/>
      <c r="K35" s="29"/>
      <c r="L35" s="29"/>
      <c r="M35" s="30"/>
      <c r="N35" s="32"/>
    </row>
    <row r="36" spans="1:14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31"/>
      <c r="N36" s="32"/>
    </row>
    <row r="37" spans="1:14" ht="18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  <c r="N37" s="32"/>
    </row>
    <row r="38" spans="1:14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</sheetData>
  <sheetProtection/>
  <mergeCells count="14">
    <mergeCell ref="H2:J2"/>
    <mergeCell ref="H3:J3"/>
    <mergeCell ref="E2:G2"/>
    <mergeCell ref="E3:G3"/>
    <mergeCell ref="A28:A30"/>
    <mergeCell ref="B28:D28"/>
    <mergeCell ref="E28:G28"/>
    <mergeCell ref="B29:D29"/>
    <mergeCell ref="E29:G29"/>
    <mergeCell ref="A1:L1"/>
    <mergeCell ref="K2:M3"/>
    <mergeCell ref="B3:D3"/>
    <mergeCell ref="B2:D2"/>
    <mergeCell ref="A2:A4"/>
  </mergeCells>
  <printOptions horizontalCentered="1"/>
  <pageMargins left="0.35433070866141736" right="0.2362204724409449" top="0.6299212598425197" bottom="0.5905511811023623" header="0.3937007874015748" footer="0.2362204724409449"/>
  <pageSetup fitToHeight="1" fitToWidth="1" horizontalDpi="300" verticalDpi="300" orientation="portrait" paperSize="9" scale="65" r:id="rId1"/>
  <headerFooter alignWithMargins="0">
    <oddFooter>&amp;L&amp;"Times New Roman CE,Obyčejné"&amp;8Rozbor za rok 2006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75" zoomScaleSheetLayoutView="75" zoomScalePageLayoutView="0" workbookViewId="0" topLeftCell="A1">
      <selection activeCell="H4" sqref="H4"/>
    </sheetView>
  </sheetViews>
  <sheetFormatPr defaultColWidth="9.00390625" defaultRowHeight="12.75"/>
  <cols>
    <col min="1" max="1" width="33.75390625" style="26" customWidth="1"/>
    <col min="2" max="5" width="8.75390625" style="26" customWidth="1"/>
    <col min="6" max="6" width="9.625" style="26" customWidth="1"/>
    <col min="7" max="7" width="8.75390625" style="26" customWidth="1"/>
    <col min="8" max="8" width="7.75390625" style="26" customWidth="1"/>
    <col min="9" max="9" width="9.125" style="26" customWidth="1"/>
    <col min="10" max="10" width="8.75390625" style="26" customWidth="1"/>
    <col min="11" max="16384" width="9.125" style="26" customWidth="1"/>
  </cols>
  <sheetData>
    <row r="1" spans="1:10" ht="39.75" customHeight="1">
      <c r="A1" s="1017" t="s">
        <v>388</v>
      </c>
      <c r="B1" s="864"/>
      <c r="C1" s="864"/>
      <c r="D1" s="864"/>
      <c r="E1" s="864"/>
      <c r="F1" s="864"/>
      <c r="G1" s="973"/>
      <c r="H1" s="973"/>
      <c r="I1" s="1063" t="s">
        <v>434</v>
      </c>
      <c r="J1" s="1064"/>
    </row>
    <row r="2" spans="1:10" s="118" customFormat="1" ht="21.75" customHeight="1">
      <c r="A2" s="784" t="s">
        <v>341</v>
      </c>
      <c r="B2" s="1027" t="s">
        <v>60</v>
      </c>
      <c r="C2" s="940"/>
      <c r="D2" s="940"/>
      <c r="E2" s="1027" t="s">
        <v>322</v>
      </c>
      <c r="F2" s="940"/>
      <c r="G2" s="940"/>
      <c r="H2" s="1065" t="s">
        <v>24</v>
      </c>
      <c r="I2" s="1066"/>
      <c r="J2" s="1066"/>
    </row>
    <row r="3" spans="1:10" s="118" customFormat="1" ht="21.75" customHeight="1">
      <c r="A3" s="1036"/>
      <c r="B3" s="1061" t="s">
        <v>142</v>
      </c>
      <c r="C3" s="1062"/>
      <c r="D3" s="1062"/>
      <c r="E3" s="1061" t="s">
        <v>342</v>
      </c>
      <c r="F3" s="1062"/>
      <c r="G3" s="1062"/>
      <c r="H3" s="1067"/>
      <c r="I3" s="1068"/>
      <c r="J3" s="1068"/>
    </row>
    <row r="4" spans="1:10" s="118" customFormat="1" ht="21.75" customHeight="1">
      <c r="A4" s="1069"/>
      <c r="B4" s="114" t="s">
        <v>5</v>
      </c>
      <c r="C4" s="114" t="s">
        <v>6</v>
      </c>
      <c r="D4" s="115" t="s">
        <v>0</v>
      </c>
      <c r="E4" s="370" t="s">
        <v>5</v>
      </c>
      <c r="F4" s="115" t="s">
        <v>6</v>
      </c>
      <c r="G4" s="370" t="s">
        <v>0</v>
      </c>
      <c r="H4" s="320" t="s">
        <v>5</v>
      </c>
      <c r="I4" s="115" t="s">
        <v>6</v>
      </c>
      <c r="J4" s="115" t="s">
        <v>0</v>
      </c>
    </row>
    <row r="5" spans="1:10" s="118" customFormat="1" ht="21.75" customHeight="1">
      <c r="A5" s="230" t="s">
        <v>129</v>
      </c>
      <c r="B5" s="102">
        <v>60</v>
      </c>
      <c r="C5" s="170">
        <v>67.5</v>
      </c>
      <c r="D5" s="170">
        <v>0</v>
      </c>
      <c r="E5" s="169">
        <v>0</v>
      </c>
      <c r="F5" s="170">
        <v>0</v>
      </c>
      <c r="G5" s="235">
        <v>0</v>
      </c>
      <c r="H5" s="334">
        <f aca="true" t="shared" si="0" ref="H5:J6">SUM(E5+B5)</f>
        <v>60</v>
      </c>
      <c r="I5" s="170">
        <f t="shared" si="0"/>
        <v>67.5</v>
      </c>
      <c r="J5" s="170">
        <f t="shared" si="0"/>
        <v>0</v>
      </c>
    </row>
    <row r="6" spans="1:10" s="118" customFormat="1" ht="21.75" customHeight="1">
      <c r="A6" s="187" t="s">
        <v>29</v>
      </c>
      <c r="B6" s="231">
        <v>100</v>
      </c>
      <c r="C6" s="102">
        <v>100</v>
      </c>
      <c r="D6" s="102">
        <v>0</v>
      </c>
      <c r="E6" s="169">
        <v>0</v>
      </c>
      <c r="F6" s="170">
        <v>0</v>
      </c>
      <c r="G6" s="235">
        <v>0</v>
      </c>
      <c r="H6" s="334">
        <f t="shared" si="0"/>
        <v>100</v>
      </c>
      <c r="I6" s="170">
        <f t="shared" si="0"/>
        <v>100</v>
      </c>
      <c r="J6" s="170">
        <f t="shared" si="0"/>
        <v>0</v>
      </c>
    </row>
    <row r="7" spans="1:10" s="118" customFormat="1" ht="21.75" customHeight="1">
      <c r="A7" s="188">
        <v>513</v>
      </c>
      <c r="B7" s="228">
        <f aca="true" t="shared" si="1" ref="B7:H7">SUM(B5,B6)</f>
        <v>160</v>
      </c>
      <c r="C7" s="105">
        <f t="shared" si="1"/>
        <v>167.5</v>
      </c>
      <c r="D7" s="105">
        <f t="shared" si="1"/>
        <v>0</v>
      </c>
      <c r="E7" s="105">
        <f t="shared" si="1"/>
        <v>0</v>
      </c>
      <c r="F7" s="105">
        <f t="shared" si="1"/>
        <v>0</v>
      </c>
      <c r="G7" s="174">
        <f t="shared" si="1"/>
        <v>0</v>
      </c>
      <c r="H7" s="292">
        <f t="shared" si="1"/>
        <v>160</v>
      </c>
      <c r="I7" s="105">
        <f>SUM(I5,I6)</f>
        <v>167.5</v>
      </c>
      <c r="J7" s="105">
        <f>SUM(J5,J6)</f>
        <v>0</v>
      </c>
    </row>
    <row r="8" spans="1:10" s="118" customFormat="1" ht="21.75" customHeight="1">
      <c r="A8" s="187" t="s">
        <v>131</v>
      </c>
      <c r="B8" s="231">
        <v>1000</v>
      </c>
      <c r="C8" s="102">
        <v>1000</v>
      </c>
      <c r="D8" s="102">
        <v>1000</v>
      </c>
      <c r="E8" s="169">
        <v>0</v>
      </c>
      <c r="F8" s="170">
        <v>0</v>
      </c>
      <c r="G8" s="235">
        <v>0</v>
      </c>
      <c r="H8" s="334">
        <f aca="true" t="shared" si="2" ref="H8:J13">SUM(E8+B8)</f>
        <v>1000</v>
      </c>
      <c r="I8" s="170">
        <f t="shared" si="2"/>
        <v>1000</v>
      </c>
      <c r="J8" s="170">
        <f t="shared" si="2"/>
        <v>1000</v>
      </c>
    </row>
    <row r="9" spans="1:10" s="118" customFormat="1" ht="21.75" customHeight="1">
      <c r="A9" s="187" t="s">
        <v>193</v>
      </c>
      <c r="B9" s="231">
        <v>0</v>
      </c>
      <c r="C9" s="102">
        <v>0</v>
      </c>
      <c r="D9" s="102">
        <v>0</v>
      </c>
      <c r="E9" s="169">
        <v>0</v>
      </c>
      <c r="F9" s="170">
        <v>1.5</v>
      </c>
      <c r="G9" s="235">
        <v>0.6</v>
      </c>
      <c r="H9" s="334">
        <f t="shared" si="2"/>
        <v>0</v>
      </c>
      <c r="I9" s="170">
        <f t="shared" si="2"/>
        <v>1.5</v>
      </c>
      <c r="J9" s="170">
        <f t="shared" si="2"/>
        <v>0.6</v>
      </c>
    </row>
    <row r="10" spans="1:10" s="118" customFormat="1" ht="21.75" customHeight="1">
      <c r="A10" s="187" t="s">
        <v>19</v>
      </c>
      <c r="B10" s="231">
        <v>450</v>
      </c>
      <c r="C10" s="102">
        <v>600</v>
      </c>
      <c r="D10" s="102">
        <v>473.2</v>
      </c>
      <c r="E10" s="169">
        <v>0</v>
      </c>
      <c r="F10" s="170">
        <v>69.9</v>
      </c>
      <c r="G10" s="235">
        <v>69.8</v>
      </c>
      <c r="H10" s="334">
        <f t="shared" si="2"/>
        <v>450</v>
      </c>
      <c r="I10" s="170">
        <f t="shared" si="2"/>
        <v>669.9</v>
      </c>
      <c r="J10" s="170">
        <f t="shared" si="2"/>
        <v>543</v>
      </c>
    </row>
    <row r="11" spans="1:10" s="118" customFormat="1" ht="21.75" customHeight="1">
      <c r="A11" s="187" t="s">
        <v>141</v>
      </c>
      <c r="B11" s="231">
        <v>250</v>
      </c>
      <c r="C11" s="102">
        <v>250</v>
      </c>
      <c r="D11" s="102">
        <v>0</v>
      </c>
      <c r="E11" s="169">
        <v>0</v>
      </c>
      <c r="F11" s="170">
        <v>0</v>
      </c>
      <c r="G11" s="235">
        <v>0</v>
      </c>
      <c r="H11" s="334">
        <f t="shared" si="2"/>
        <v>250</v>
      </c>
      <c r="I11" s="170">
        <f t="shared" si="2"/>
        <v>250</v>
      </c>
      <c r="J11" s="170">
        <f t="shared" si="2"/>
        <v>0</v>
      </c>
    </row>
    <row r="12" spans="1:10" s="118" customFormat="1" ht="21.75" customHeight="1">
      <c r="A12" s="189" t="s">
        <v>134</v>
      </c>
      <c r="B12" s="231">
        <v>30</v>
      </c>
      <c r="C12" s="102">
        <v>30</v>
      </c>
      <c r="D12" s="102">
        <v>0</v>
      </c>
      <c r="E12" s="169">
        <v>0</v>
      </c>
      <c r="F12" s="170">
        <v>263.8</v>
      </c>
      <c r="G12" s="235">
        <v>263.7</v>
      </c>
      <c r="H12" s="334">
        <f t="shared" si="2"/>
        <v>30</v>
      </c>
      <c r="I12" s="170">
        <f t="shared" si="2"/>
        <v>293.8</v>
      </c>
      <c r="J12" s="170">
        <f t="shared" si="2"/>
        <v>263.7</v>
      </c>
    </row>
    <row r="13" spans="1:10" s="118" customFormat="1" ht="21.75" customHeight="1">
      <c r="A13" s="189" t="s">
        <v>33</v>
      </c>
      <c r="B13" s="231">
        <v>4900</v>
      </c>
      <c r="C13" s="102">
        <v>2343.8</v>
      </c>
      <c r="D13" s="102">
        <v>1707.3</v>
      </c>
      <c r="E13" s="169">
        <v>0</v>
      </c>
      <c r="F13" s="170">
        <v>4402.4</v>
      </c>
      <c r="G13" s="235">
        <v>3700.2</v>
      </c>
      <c r="H13" s="334">
        <f t="shared" si="2"/>
        <v>4900</v>
      </c>
      <c r="I13" s="170">
        <f t="shared" si="2"/>
        <v>6746.2</v>
      </c>
      <c r="J13" s="170">
        <f t="shared" si="2"/>
        <v>5407.5</v>
      </c>
    </row>
    <row r="14" spans="1:10" s="118" customFormat="1" ht="21.75" customHeight="1">
      <c r="A14" s="236">
        <v>516</v>
      </c>
      <c r="B14" s="237">
        <f>SUM(B8,B10,B11,B12,B13)</f>
        <v>6630</v>
      </c>
      <c r="C14" s="105">
        <f>SUM(C8,C10,C11,C12,C13)</f>
        <v>4223.8</v>
      </c>
      <c r="D14" s="105">
        <f>SUM(D8,D10,D11,D12,D13)</f>
        <v>3180.5</v>
      </c>
      <c r="E14" s="104">
        <f>SUM(E8,E10,E11,E12,E13)</f>
        <v>0</v>
      </c>
      <c r="F14" s="180">
        <f>SUM(F8,F9,F10,F11,F12,F13)</f>
        <v>4737.599999999999</v>
      </c>
      <c r="G14" s="228">
        <f>SUM(G8,G9,G10,G11,G12,G13)</f>
        <v>4034.2999999999997</v>
      </c>
      <c r="H14" s="292">
        <f>SUM(H8,H9,H10,H11,H12,H13)</f>
        <v>6630</v>
      </c>
      <c r="I14" s="105">
        <f>SUM(I8,I9,I10,I11,I12,I13)</f>
        <v>8961.4</v>
      </c>
      <c r="J14" s="105">
        <f>SUM(J8,J9,J10,J11,J12,J13)</f>
        <v>7214.8</v>
      </c>
    </row>
    <row r="15" spans="1:10" s="118" customFormat="1" ht="21.75" customHeight="1">
      <c r="A15" s="238" t="s">
        <v>47</v>
      </c>
      <c r="B15" s="232">
        <v>0</v>
      </c>
      <c r="C15" s="102">
        <v>0</v>
      </c>
      <c r="D15" s="102">
        <v>0</v>
      </c>
      <c r="E15" s="169">
        <v>0</v>
      </c>
      <c r="F15" s="102">
        <v>212.4</v>
      </c>
      <c r="G15" s="235">
        <v>208.1</v>
      </c>
      <c r="H15" s="334">
        <f aca="true" t="shared" si="3" ref="H15:J17">SUM(E15+B15)</f>
        <v>0</v>
      </c>
      <c r="I15" s="170">
        <f t="shared" si="3"/>
        <v>212.4</v>
      </c>
      <c r="J15" s="170">
        <f t="shared" si="3"/>
        <v>208.1</v>
      </c>
    </row>
    <row r="16" spans="1:10" s="118" customFormat="1" ht="21.75" customHeight="1">
      <c r="A16" s="189" t="s">
        <v>48</v>
      </c>
      <c r="B16" s="232">
        <v>1720</v>
      </c>
      <c r="C16" s="102">
        <v>1020</v>
      </c>
      <c r="D16" s="102">
        <v>639.6</v>
      </c>
      <c r="E16" s="169">
        <v>0</v>
      </c>
      <c r="F16" s="170">
        <v>490.5</v>
      </c>
      <c r="G16" s="235">
        <v>490.5</v>
      </c>
      <c r="H16" s="334">
        <f t="shared" si="3"/>
        <v>1720</v>
      </c>
      <c r="I16" s="170">
        <f t="shared" si="3"/>
        <v>1510.5</v>
      </c>
      <c r="J16" s="170">
        <f t="shared" si="3"/>
        <v>1130.1</v>
      </c>
    </row>
    <row r="17" spans="1:10" s="118" customFormat="1" ht="21.75" customHeight="1">
      <c r="A17" s="189" t="s">
        <v>145</v>
      </c>
      <c r="B17" s="232">
        <v>0</v>
      </c>
      <c r="C17" s="102">
        <v>0</v>
      </c>
      <c r="D17" s="102">
        <v>0</v>
      </c>
      <c r="E17" s="169">
        <v>0</v>
      </c>
      <c r="F17" s="170">
        <v>0</v>
      </c>
      <c r="G17" s="235">
        <v>0</v>
      </c>
      <c r="H17" s="334">
        <f t="shared" si="3"/>
        <v>0</v>
      </c>
      <c r="I17" s="170">
        <f t="shared" si="3"/>
        <v>0</v>
      </c>
      <c r="J17" s="170">
        <f t="shared" si="3"/>
        <v>0</v>
      </c>
    </row>
    <row r="18" spans="1:10" s="118" customFormat="1" ht="21.75" customHeight="1">
      <c r="A18" s="188">
        <v>517</v>
      </c>
      <c r="B18" s="237">
        <f aca="true" t="shared" si="4" ref="B18:G18">SUM(B15,B16,B17)</f>
        <v>1720</v>
      </c>
      <c r="C18" s="105">
        <f t="shared" si="4"/>
        <v>1020</v>
      </c>
      <c r="D18" s="105">
        <f t="shared" si="4"/>
        <v>639.6</v>
      </c>
      <c r="E18" s="104">
        <f t="shared" si="4"/>
        <v>0</v>
      </c>
      <c r="F18" s="180">
        <f t="shared" si="4"/>
        <v>702.9</v>
      </c>
      <c r="G18" s="228">
        <f t="shared" si="4"/>
        <v>698.6</v>
      </c>
      <c r="H18" s="292">
        <f>SUM(H15,H16,H17)</f>
        <v>1720</v>
      </c>
      <c r="I18" s="110">
        <f>SUM(I15,I16,I17)</f>
        <v>1722.9</v>
      </c>
      <c r="J18" s="105">
        <f>SUM(J15,J16,J17)</f>
        <v>1338.1999999999998</v>
      </c>
    </row>
    <row r="19" spans="1:10" s="118" customFormat="1" ht="21.75" customHeight="1">
      <c r="A19" s="189" t="s">
        <v>143</v>
      </c>
      <c r="B19" s="232">
        <v>200</v>
      </c>
      <c r="C19" s="102">
        <v>380</v>
      </c>
      <c r="D19" s="102">
        <v>216.4</v>
      </c>
      <c r="E19" s="169">
        <v>0</v>
      </c>
      <c r="F19" s="102">
        <v>59.5</v>
      </c>
      <c r="G19" s="235">
        <v>59.5</v>
      </c>
      <c r="H19" s="334">
        <f>SUM(E19+B19)</f>
        <v>200</v>
      </c>
      <c r="I19" s="102">
        <f>SUM(F19+C19)</f>
        <v>439.5</v>
      </c>
      <c r="J19" s="170">
        <f>SUM(G19+D19)</f>
        <v>275.9</v>
      </c>
    </row>
    <row r="20" spans="1:10" s="118" customFormat="1" ht="21.75" customHeight="1" thickBot="1">
      <c r="A20" s="190">
        <v>519</v>
      </c>
      <c r="B20" s="247">
        <f aca="true" t="shared" si="5" ref="B20:G20">SUM(B19)</f>
        <v>200</v>
      </c>
      <c r="C20" s="117">
        <f t="shared" si="5"/>
        <v>380</v>
      </c>
      <c r="D20" s="117">
        <f t="shared" si="5"/>
        <v>216.4</v>
      </c>
      <c r="E20" s="465">
        <f t="shared" si="5"/>
        <v>0</v>
      </c>
      <c r="F20" s="248">
        <f t="shared" si="5"/>
        <v>59.5</v>
      </c>
      <c r="G20" s="247">
        <f t="shared" si="5"/>
        <v>59.5</v>
      </c>
      <c r="H20" s="295">
        <f>SUM(H19)</f>
        <v>200</v>
      </c>
      <c r="I20" s="117">
        <f>SUM(I19)</f>
        <v>439.5</v>
      </c>
      <c r="J20" s="117">
        <f>SUM(J19)</f>
        <v>275.9</v>
      </c>
    </row>
    <row r="21" spans="1:10" s="118" customFormat="1" ht="32.25" customHeight="1">
      <c r="A21" s="251" t="s">
        <v>17</v>
      </c>
      <c r="B21" s="252">
        <f aca="true" t="shared" si="6" ref="B21:J21">SUM(B7,B14,B18,B20)</f>
        <v>8710</v>
      </c>
      <c r="C21" s="252">
        <f t="shared" si="6"/>
        <v>5791.3</v>
      </c>
      <c r="D21" s="252">
        <f t="shared" si="6"/>
        <v>4036.5</v>
      </c>
      <c r="E21" s="167">
        <f t="shared" si="6"/>
        <v>0</v>
      </c>
      <c r="F21" s="252">
        <f t="shared" si="6"/>
        <v>5499.999999999999</v>
      </c>
      <c r="G21" s="336">
        <f t="shared" si="6"/>
        <v>4792.4</v>
      </c>
      <c r="H21" s="335">
        <f t="shared" si="6"/>
        <v>8710</v>
      </c>
      <c r="I21" s="252">
        <f t="shared" si="6"/>
        <v>11291.3</v>
      </c>
      <c r="J21" s="252">
        <f t="shared" si="6"/>
        <v>8828.9</v>
      </c>
    </row>
    <row r="22" spans="1:2" s="118" customFormat="1" ht="27" customHeight="1">
      <c r="A22" s="50"/>
      <c r="B22" s="184"/>
    </row>
    <row r="23" spans="1:7" s="118" customFormat="1" ht="21" customHeight="1">
      <c r="A23" s="1070" t="s">
        <v>302</v>
      </c>
      <c r="B23" s="1027" t="s">
        <v>140</v>
      </c>
      <c r="C23" s="940"/>
      <c r="D23" s="940"/>
      <c r="E23" s="776" t="s">
        <v>24</v>
      </c>
      <c r="F23" s="777"/>
      <c r="G23" s="778"/>
    </row>
    <row r="24" spans="1:7" s="118" customFormat="1" ht="21" customHeight="1">
      <c r="A24" s="1071"/>
      <c r="B24" s="1049" t="s">
        <v>416</v>
      </c>
      <c r="C24" s="1056"/>
      <c r="D24" s="1056"/>
      <c r="E24" s="779"/>
      <c r="F24" s="780"/>
      <c r="G24" s="781"/>
    </row>
    <row r="25" spans="1:7" s="118" customFormat="1" ht="21" customHeight="1">
      <c r="A25" s="1072"/>
      <c r="B25" s="114" t="s">
        <v>5</v>
      </c>
      <c r="C25" s="114" t="s">
        <v>6</v>
      </c>
      <c r="D25" s="114" t="s">
        <v>0</v>
      </c>
      <c r="E25" s="294" t="s">
        <v>5</v>
      </c>
      <c r="F25" s="115" t="s">
        <v>6</v>
      </c>
      <c r="G25" s="165" t="s">
        <v>0</v>
      </c>
    </row>
    <row r="26" spans="1:7" s="118" customFormat="1" ht="21" customHeight="1">
      <c r="A26" s="101" t="s">
        <v>33</v>
      </c>
      <c r="B26" s="102">
        <v>2291.8</v>
      </c>
      <c r="C26" s="102">
        <v>2291.8</v>
      </c>
      <c r="D26" s="231">
        <v>2041.1</v>
      </c>
      <c r="E26" s="291">
        <f>SUM(B26)</f>
        <v>2291.8</v>
      </c>
      <c r="F26" s="102">
        <f>SUM(C26)</f>
        <v>2291.8</v>
      </c>
      <c r="G26" s="102">
        <f>SUM(D26)</f>
        <v>2041.1</v>
      </c>
    </row>
    <row r="27" spans="1:7" s="118" customFormat="1" ht="21" customHeight="1">
      <c r="A27" s="103">
        <v>516</v>
      </c>
      <c r="B27" s="105">
        <f aca="true" t="shared" si="7" ref="B27:G27">SUM(B26)</f>
        <v>2291.8</v>
      </c>
      <c r="C27" s="105">
        <f t="shared" si="7"/>
        <v>2291.8</v>
      </c>
      <c r="D27" s="228">
        <f t="shared" si="7"/>
        <v>2041.1</v>
      </c>
      <c r="E27" s="292">
        <f t="shared" si="7"/>
        <v>2291.8</v>
      </c>
      <c r="F27" s="105">
        <f t="shared" si="7"/>
        <v>2291.8</v>
      </c>
      <c r="G27" s="105">
        <f t="shared" si="7"/>
        <v>2041.1</v>
      </c>
    </row>
    <row r="28" spans="1:7" s="118" customFormat="1" ht="21" customHeight="1">
      <c r="A28" s="101" t="s">
        <v>88</v>
      </c>
      <c r="B28" s="214">
        <v>30</v>
      </c>
      <c r="C28" s="214">
        <v>30</v>
      </c>
      <c r="D28" s="331">
        <v>30</v>
      </c>
      <c r="E28" s="337">
        <f>SUM(B28)</f>
        <v>30</v>
      </c>
      <c r="F28" s="466">
        <f>SUM(C28)</f>
        <v>30</v>
      </c>
      <c r="G28" s="466">
        <f>SUM(D28)</f>
        <v>30</v>
      </c>
    </row>
    <row r="29" spans="1:7" s="118" customFormat="1" ht="21" customHeight="1">
      <c r="A29" s="103">
        <v>517</v>
      </c>
      <c r="B29" s="47">
        <f aca="true" t="shared" si="8" ref="B29:G29">SUM(B28)</f>
        <v>30</v>
      </c>
      <c r="C29" s="47">
        <f t="shared" si="8"/>
        <v>30</v>
      </c>
      <c r="D29" s="330">
        <f t="shared" si="8"/>
        <v>30</v>
      </c>
      <c r="E29" s="332">
        <f t="shared" si="8"/>
        <v>30</v>
      </c>
      <c r="F29" s="47">
        <f t="shared" si="8"/>
        <v>30</v>
      </c>
      <c r="G29" s="47">
        <f t="shared" si="8"/>
        <v>30</v>
      </c>
    </row>
    <row r="30" spans="1:7" s="118" customFormat="1" ht="21" customHeight="1">
      <c r="A30" s="101" t="s">
        <v>332</v>
      </c>
      <c r="B30" s="102">
        <v>2682</v>
      </c>
      <c r="C30" s="102">
        <v>2434.6</v>
      </c>
      <c r="D30" s="231">
        <v>2321.1</v>
      </c>
      <c r="E30" s="291">
        <f>SUM(B30)</f>
        <v>2682</v>
      </c>
      <c r="F30" s="102">
        <f>SUM(C30)</f>
        <v>2434.6</v>
      </c>
      <c r="G30" s="102">
        <f>SUM(D30)</f>
        <v>2321.1</v>
      </c>
    </row>
    <row r="31" spans="1:7" s="118" customFormat="1" ht="21" customHeight="1">
      <c r="A31" s="103">
        <v>549</v>
      </c>
      <c r="B31" s="105">
        <f aca="true" t="shared" si="9" ref="B31:G31">SUM(B30)</f>
        <v>2682</v>
      </c>
      <c r="C31" s="105">
        <f t="shared" si="9"/>
        <v>2434.6</v>
      </c>
      <c r="D31" s="228">
        <f t="shared" si="9"/>
        <v>2321.1</v>
      </c>
      <c r="E31" s="292">
        <f t="shared" si="9"/>
        <v>2682</v>
      </c>
      <c r="F31" s="105">
        <f t="shared" si="9"/>
        <v>2434.6</v>
      </c>
      <c r="G31" s="105">
        <f t="shared" si="9"/>
        <v>2321.1</v>
      </c>
    </row>
    <row r="32" spans="1:7" s="118" customFormat="1" ht="21" customHeight="1">
      <c r="A32" s="101" t="s">
        <v>333</v>
      </c>
      <c r="B32" s="102">
        <v>600</v>
      </c>
      <c r="C32" s="102">
        <v>600</v>
      </c>
      <c r="D32" s="231">
        <v>407.3</v>
      </c>
      <c r="E32" s="291">
        <f>SUM(B32)</f>
        <v>600</v>
      </c>
      <c r="F32" s="102">
        <f>SUM(C32)</f>
        <v>600</v>
      </c>
      <c r="G32" s="102">
        <f>SUM(D32)</f>
        <v>407.3</v>
      </c>
    </row>
    <row r="33" spans="1:7" s="118" customFormat="1" ht="21" customHeight="1">
      <c r="A33" s="103">
        <v>566</v>
      </c>
      <c r="B33" s="105">
        <f aca="true" t="shared" si="10" ref="B33:G33">SUM(B32)</f>
        <v>600</v>
      </c>
      <c r="C33" s="105">
        <f t="shared" si="10"/>
        <v>600</v>
      </c>
      <c r="D33" s="228">
        <f t="shared" si="10"/>
        <v>407.3</v>
      </c>
      <c r="E33" s="292">
        <f t="shared" si="10"/>
        <v>600</v>
      </c>
      <c r="F33" s="105">
        <f t="shared" si="10"/>
        <v>600</v>
      </c>
      <c r="G33" s="105">
        <f t="shared" si="10"/>
        <v>407.3</v>
      </c>
    </row>
    <row r="34" spans="1:7" s="118" customFormat="1" ht="31.5" customHeight="1">
      <c r="A34" s="251" t="s">
        <v>17</v>
      </c>
      <c r="B34" s="252">
        <f aca="true" t="shared" si="11" ref="B34:G34">B27+B29+B31+B33</f>
        <v>5603.8</v>
      </c>
      <c r="C34" s="252">
        <f t="shared" si="11"/>
        <v>5356.4</v>
      </c>
      <c r="D34" s="336">
        <f t="shared" si="11"/>
        <v>4799.5</v>
      </c>
      <c r="E34" s="335">
        <f t="shared" si="11"/>
        <v>5603.8</v>
      </c>
      <c r="F34" s="252">
        <f t="shared" si="11"/>
        <v>5356.4</v>
      </c>
      <c r="G34" s="252">
        <f t="shared" si="11"/>
        <v>4799.5</v>
      </c>
    </row>
    <row r="35" spans="1:2" s="118" customFormat="1" ht="14.25">
      <c r="A35" s="242"/>
      <c r="B35" s="184"/>
    </row>
    <row r="36" spans="1:2" s="118" customFormat="1" ht="14.25">
      <c r="A36" s="249"/>
      <c r="B36" s="184"/>
    </row>
    <row r="37" spans="1:3" s="118" customFormat="1" ht="15">
      <c r="A37" s="244"/>
      <c r="B37" s="184"/>
      <c r="C37" s="250"/>
    </row>
    <row r="38" spans="1:2" s="118" customFormat="1" ht="14.25">
      <c r="A38" s="184"/>
      <c r="B38" s="184"/>
    </row>
    <row r="39" s="118" customFormat="1" ht="14.25"/>
    <row r="40" s="118" customFormat="1" ht="14.25"/>
    <row r="41" s="118" customFormat="1" ht="14.25"/>
    <row r="42" s="118" customFormat="1" ht="14.25"/>
    <row r="43" s="118" customFormat="1" ht="14.25"/>
    <row r="44" s="118" customFormat="1" ht="14.25"/>
  </sheetData>
  <sheetProtection/>
  <mergeCells count="12">
    <mergeCell ref="B23:D23"/>
    <mergeCell ref="E23:G24"/>
    <mergeCell ref="B24:D24"/>
    <mergeCell ref="A23:A25"/>
    <mergeCell ref="B2:D2"/>
    <mergeCell ref="B3:D3"/>
    <mergeCell ref="A1:H1"/>
    <mergeCell ref="I1:J1"/>
    <mergeCell ref="H2:J3"/>
    <mergeCell ref="E2:G2"/>
    <mergeCell ref="E3:G3"/>
    <mergeCell ref="A2:A4"/>
  </mergeCells>
  <printOptions horizontalCentered="1"/>
  <pageMargins left="0.17" right="0.19" top="0.4724409448818898" bottom="0.5118110236220472" header="0.2362204724409449" footer="0.31496062992125984"/>
  <pageSetup horizontalDpi="300" verticalDpi="300" orientation="portrait" paperSize="9" scale="90" r:id="rId1"/>
  <headerFooter alignWithMargins="0">
    <oddFooter>&amp;L&amp;"Times New Roman CE,Obyčejné"&amp;8Rozbory za rok 2006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80" zoomScaleNormal="90" zoomScaleSheetLayoutView="80" zoomScalePageLayoutView="0" workbookViewId="0" topLeftCell="D1">
      <selection activeCell="H3" sqref="H3:J3"/>
    </sheetView>
  </sheetViews>
  <sheetFormatPr defaultColWidth="9.00390625" defaultRowHeight="12.75"/>
  <cols>
    <col min="1" max="1" width="34.375" style="1" customWidth="1"/>
    <col min="2" max="13" width="8.125" style="1" customWidth="1"/>
    <col min="14" max="16384" width="9.125" style="1" customWidth="1"/>
  </cols>
  <sheetData>
    <row r="1" spans="1:13" ht="45" customHeight="1">
      <c r="A1" s="713" t="s">
        <v>370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1091" t="s">
        <v>435</v>
      </c>
      <c r="M1" s="891"/>
    </row>
    <row r="2" spans="1:13" ht="21.75" customHeight="1">
      <c r="A2" s="1092" t="s">
        <v>303</v>
      </c>
      <c r="B2" s="1076" t="s">
        <v>64</v>
      </c>
      <c r="C2" s="1074"/>
      <c r="D2" s="1075"/>
      <c r="E2" s="1076" t="s">
        <v>192</v>
      </c>
      <c r="F2" s="1077"/>
      <c r="G2" s="1078"/>
      <c r="H2" s="1076" t="s">
        <v>65</v>
      </c>
      <c r="I2" s="1077"/>
      <c r="J2" s="1077"/>
      <c r="K2" s="1082" t="s">
        <v>4</v>
      </c>
      <c r="L2" s="1083"/>
      <c r="M2" s="1084"/>
    </row>
    <row r="3" spans="1:13" ht="24" customHeight="1">
      <c r="A3" s="1096"/>
      <c r="B3" s="1073" t="s">
        <v>343</v>
      </c>
      <c r="C3" s="1074"/>
      <c r="D3" s="1075"/>
      <c r="E3" s="1079" t="s">
        <v>346</v>
      </c>
      <c r="F3" s="1080"/>
      <c r="G3" s="1081"/>
      <c r="H3" s="1073" t="s">
        <v>344</v>
      </c>
      <c r="I3" s="1088"/>
      <c r="J3" s="1088"/>
      <c r="K3" s="1085"/>
      <c r="L3" s="1086"/>
      <c r="M3" s="1087"/>
    </row>
    <row r="4" spans="1:20" ht="21.75" customHeight="1">
      <c r="A4" s="1097"/>
      <c r="B4" s="19" t="s">
        <v>5</v>
      </c>
      <c r="C4" s="19" t="s">
        <v>6</v>
      </c>
      <c r="D4" s="19" t="s">
        <v>0</v>
      </c>
      <c r="E4" s="19" t="s">
        <v>5</v>
      </c>
      <c r="F4" s="19" t="s">
        <v>6</v>
      </c>
      <c r="G4" s="19" t="s">
        <v>0</v>
      </c>
      <c r="H4" s="19" t="s">
        <v>5</v>
      </c>
      <c r="I4" s="19" t="s">
        <v>6</v>
      </c>
      <c r="J4" s="19" t="s">
        <v>0</v>
      </c>
      <c r="K4" s="300" t="s">
        <v>5</v>
      </c>
      <c r="L4" s="19" t="s">
        <v>6</v>
      </c>
      <c r="M4" s="18" t="s">
        <v>0</v>
      </c>
      <c r="N4" s="36"/>
      <c r="O4" s="20"/>
      <c r="P4" s="20"/>
      <c r="Q4" s="3"/>
      <c r="R4" s="3"/>
      <c r="S4" s="3"/>
      <c r="T4" s="3"/>
    </row>
    <row r="5" spans="1:13" ht="21.75" customHeight="1">
      <c r="A5" s="9" t="s">
        <v>268</v>
      </c>
      <c r="B5" s="13">
        <v>10</v>
      </c>
      <c r="C5" s="13">
        <v>10</v>
      </c>
      <c r="D5" s="13">
        <v>4.6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264">
        <v>0</v>
      </c>
      <c r="K5" s="525">
        <f>SUM(B5,E5,H5)</f>
        <v>10</v>
      </c>
      <c r="L5" s="8">
        <f>SUM(C5,F5,I5)</f>
        <v>10</v>
      </c>
      <c r="M5" s="8">
        <f>SUM(D5,G5,J5)</f>
        <v>4.6</v>
      </c>
    </row>
    <row r="6" spans="1:13" ht="21.75" customHeight="1">
      <c r="A6" s="10">
        <v>516</v>
      </c>
      <c r="B6" s="14">
        <f aca="true" t="shared" si="0" ref="B6:M6">SUM(B5)</f>
        <v>10</v>
      </c>
      <c r="C6" s="14">
        <f t="shared" si="0"/>
        <v>10</v>
      </c>
      <c r="D6" s="14">
        <f t="shared" si="0"/>
        <v>4.6</v>
      </c>
      <c r="E6" s="14">
        <f aca="true" t="shared" si="1" ref="E6:J6">SUM(E5)</f>
        <v>0</v>
      </c>
      <c r="F6" s="14">
        <f t="shared" si="1"/>
        <v>0</v>
      </c>
      <c r="G6" s="14">
        <f t="shared" si="1"/>
        <v>0</v>
      </c>
      <c r="H6" s="14">
        <f t="shared" si="1"/>
        <v>0</v>
      </c>
      <c r="I6" s="14">
        <f t="shared" si="1"/>
        <v>0</v>
      </c>
      <c r="J6" s="315">
        <f t="shared" si="1"/>
        <v>0</v>
      </c>
      <c r="K6" s="301">
        <f t="shared" si="0"/>
        <v>10</v>
      </c>
      <c r="L6" s="14">
        <f t="shared" si="0"/>
        <v>10</v>
      </c>
      <c r="M6" s="14">
        <f t="shared" si="0"/>
        <v>4.6</v>
      </c>
    </row>
    <row r="7" spans="1:13" ht="21.75" customHeight="1">
      <c r="A7" s="341" t="s">
        <v>318</v>
      </c>
      <c r="B7" s="342">
        <v>0</v>
      </c>
      <c r="C7" s="342">
        <v>0</v>
      </c>
      <c r="D7" s="342">
        <v>0</v>
      </c>
      <c r="E7" s="342">
        <v>0</v>
      </c>
      <c r="F7" s="342">
        <v>0</v>
      </c>
      <c r="G7" s="342">
        <v>0</v>
      </c>
      <c r="H7" s="342">
        <v>0</v>
      </c>
      <c r="I7" s="342">
        <v>14.6</v>
      </c>
      <c r="J7" s="343">
        <v>14.6</v>
      </c>
      <c r="K7" s="525">
        <f>SUM(B7,E7,H7)</f>
        <v>0</v>
      </c>
      <c r="L7" s="8">
        <f>SUM(C7,F7,I7)</f>
        <v>14.6</v>
      </c>
      <c r="M7" s="8">
        <f>SUM(D7,G7,J7)</f>
        <v>14.6</v>
      </c>
    </row>
    <row r="8" spans="1:13" ht="21.75" customHeight="1">
      <c r="A8" s="10">
        <v>522</v>
      </c>
      <c r="B8" s="14">
        <f aca="true" t="shared" si="2" ref="B8:G8">SUM(B7)</f>
        <v>0</v>
      </c>
      <c r="C8" s="14">
        <f t="shared" si="2"/>
        <v>0</v>
      </c>
      <c r="D8" s="14">
        <f t="shared" si="2"/>
        <v>0</v>
      </c>
      <c r="E8" s="14">
        <f t="shared" si="2"/>
        <v>0</v>
      </c>
      <c r="F8" s="14">
        <f t="shared" si="2"/>
        <v>0</v>
      </c>
      <c r="G8" s="14">
        <f t="shared" si="2"/>
        <v>0</v>
      </c>
      <c r="H8" s="14">
        <f aca="true" t="shared" si="3" ref="H8:M8">SUM(H7)</f>
        <v>0</v>
      </c>
      <c r="I8" s="14">
        <f t="shared" si="3"/>
        <v>14.6</v>
      </c>
      <c r="J8" s="315">
        <f t="shared" si="3"/>
        <v>14.6</v>
      </c>
      <c r="K8" s="301">
        <f t="shared" si="3"/>
        <v>0</v>
      </c>
      <c r="L8" s="14">
        <f t="shared" si="3"/>
        <v>14.6</v>
      </c>
      <c r="M8" s="14">
        <f t="shared" si="3"/>
        <v>14.6</v>
      </c>
    </row>
    <row r="9" spans="1:13" ht="21.75" customHeight="1">
      <c r="A9" s="341" t="s">
        <v>319</v>
      </c>
      <c r="B9" s="342">
        <v>0</v>
      </c>
      <c r="C9" s="342">
        <v>0</v>
      </c>
      <c r="D9" s="342">
        <v>0</v>
      </c>
      <c r="E9" s="342">
        <v>0</v>
      </c>
      <c r="F9" s="342">
        <v>0</v>
      </c>
      <c r="G9" s="342">
        <v>0</v>
      </c>
      <c r="H9" s="342">
        <v>0</v>
      </c>
      <c r="I9" s="342">
        <v>50</v>
      </c>
      <c r="J9" s="343">
        <v>50</v>
      </c>
      <c r="K9" s="525">
        <f aca="true" t="shared" si="4" ref="K9:M10">SUM(B9,E9,H9)</f>
        <v>0</v>
      </c>
      <c r="L9" s="8">
        <f t="shared" si="4"/>
        <v>50</v>
      </c>
      <c r="M9" s="8">
        <f t="shared" si="4"/>
        <v>50</v>
      </c>
    </row>
    <row r="10" spans="1:13" ht="21.75" customHeight="1">
      <c r="A10" s="341" t="s">
        <v>320</v>
      </c>
      <c r="B10" s="342">
        <v>0</v>
      </c>
      <c r="C10" s="342">
        <v>0</v>
      </c>
      <c r="D10" s="342">
        <v>0</v>
      </c>
      <c r="E10" s="342">
        <v>0</v>
      </c>
      <c r="F10" s="342">
        <v>0</v>
      </c>
      <c r="G10" s="342">
        <v>0</v>
      </c>
      <c r="H10" s="342">
        <v>0</v>
      </c>
      <c r="I10" s="342">
        <v>50</v>
      </c>
      <c r="J10" s="343">
        <v>50</v>
      </c>
      <c r="K10" s="525">
        <f t="shared" si="4"/>
        <v>0</v>
      </c>
      <c r="L10" s="8">
        <f t="shared" si="4"/>
        <v>50</v>
      </c>
      <c r="M10" s="8">
        <f t="shared" si="4"/>
        <v>50</v>
      </c>
    </row>
    <row r="11" spans="1:13" ht="21.75" customHeight="1">
      <c r="A11" s="10">
        <v>534</v>
      </c>
      <c r="B11" s="14">
        <f aca="true" t="shared" si="5" ref="B11:G11">SUM(B9:B10)</f>
        <v>0</v>
      </c>
      <c r="C11" s="14">
        <f t="shared" si="5"/>
        <v>0</v>
      </c>
      <c r="D11" s="14">
        <f t="shared" si="5"/>
        <v>0</v>
      </c>
      <c r="E11" s="14">
        <f t="shared" si="5"/>
        <v>0</v>
      </c>
      <c r="F11" s="14">
        <f t="shared" si="5"/>
        <v>0</v>
      </c>
      <c r="G11" s="14">
        <f t="shared" si="5"/>
        <v>0</v>
      </c>
      <c r="H11" s="14">
        <f aca="true" t="shared" si="6" ref="H11:M11">SUM(H9,H10)</f>
        <v>0</v>
      </c>
      <c r="I11" s="14">
        <f t="shared" si="6"/>
        <v>100</v>
      </c>
      <c r="J11" s="315">
        <f t="shared" si="6"/>
        <v>100</v>
      </c>
      <c r="K11" s="301">
        <f t="shared" si="6"/>
        <v>0</v>
      </c>
      <c r="L11" s="14">
        <f t="shared" si="6"/>
        <v>100</v>
      </c>
      <c r="M11" s="14">
        <f t="shared" si="6"/>
        <v>100</v>
      </c>
    </row>
    <row r="12" spans="1:13" ht="21.75" customHeight="1">
      <c r="A12" s="22" t="s">
        <v>237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3350.5</v>
      </c>
      <c r="I12" s="16">
        <v>5.1</v>
      </c>
      <c r="J12" s="267">
        <v>0</v>
      </c>
      <c r="K12" s="271">
        <f aca="true" t="shared" si="7" ref="K12:M15">SUM(B12,E12,H12)</f>
        <v>3350.5</v>
      </c>
      <c r="L12" s="13">
        <f t="shared" si="7"/>
        <v>5.1</v>
      </c>
      <c r="M12" s="13">
        <f t="shared" si="7"/>
        <v>0</v>
      </c>
    </row>
    <row r="13" spans="1:13" ht="21.75" customHeight="1">
      <c r="A13" s="22" t="s">
        <v>238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1097.4</v>
      </c>
      <c r="J13" s="267">
        <v>1097.4</v>
      </c>
      <c r="K13" s="271">
        <f t="shared" si="7"/>
        <v>0</v>
      </c>
      <c r="L13" s="13">
        <f t="shared" si="7"/>
        <v>1097.4</v>
      </c>
      <c r="M13" s="13">
        <f>SUM(D13,G13,J13)</f>
        <v>1097.4</v>
      </c>
    </row>
    <row r="14" spans="1:13" ht="21.75" customHeight="1" thickBot="1">
      <c r="A14" s="10">
        <v>590</v>
      </c>
      <c r="B14" s="14">
        <f aca="true" t="shared" si="8" ref="B14:G14">SUM(B12:B13)</f>
        <v>0</v>
      </c>
      <c r="C14" s="14">
        <f t="shared" si="8"/>
        <v>0</v>
      </c>
      <c r="D14" s="14">
        <f t="shared" si="8"/>
        <v>0</v>
      </c>
      <c r="E14" s="14">
        <f t="shared" si="8"/>
        <v>0</v>
      </c>
      <c r="F14" s="14">
        <f t="shared" si="8"/>
        <v>0</v>
      </c>
      <c r="G14" s="14">
        <f t="shared" si="8"/>
        <v>0</v>
      </c>
      <c r="H14" s="14">
        <f>SUM(H12,H13)</f>
        <v>3350.5</v>
      </c>
      <c r="I14" s="14">
        <f>SUM(I12,I13)</f>
        <v>1102.5</v>
      </c>
      <c r="J14" s="315">
        <f>SUM(J12,J13)</f>
        <v>1097.4</v>
      </c>
      <c r="K14" s="301">
        <f t="shared" si="7"/>
        <v>3350.5</v>
      </c>
      <c r="L14" s="14">
        <f t="shared" si="7"/>
        <v>1102.5</v>
      </c>
      <c r="M14" s="14">
        <f t="shared" si="7"/>
        <v>1097.4</v>
      </c>
    </row>
    <row r="15" spans="1:13" ht="37.5" customHeight="1">
      <c r="A15" s="253" t="s">
        <v>9</v>
      </c>
      <c r="B15" s="136">
        <f aca="true" t="shared" si="9" ref="B15:G15">SUM(B6,B11,B14)</f>
        <v>10</v>
      </c>
      <c r="C15" s="136">
        <f t="shared" si="9"/>
        <v>10</v>
      </c>
      <c r="D15" s="136">
        <f t="shared" si="9"/>
        <v>4.6</v>
      </c>
      <c r="E15" s="136">
        <f t="shared" si="9"/>
        <v>0</v>
      </c>
      <c r="F15" s="136">
        <f t="shared" si="9"/>
        <v>0</v>
      </c>
      <c r="G15" s="136">
        <f t="shared" si="9"/>
        <v>0</v>
      </c>
      <c r="H15" s="136">
        <f>SUM(H6,H8,H11,H14)</f>
        <v>3350.5</v>
      </c>
      <c r="I15" s="136">
        <f>SUM(I6,I8,I11,I14)</f>
        <v>1217.1</v>
      </c>
      <c r="J15" s="299">
        <f>SUM(J6,J8,J11,J14)</f>
        <v>1212</v>
      </c>
      <c r="K15" s="274">
        <f t="shared" si="7"/>
        <v>3360.5</v>
      </c>
      <c r="L15" s="136">
        <f t="shared" si="7"/>
        <v>1227.1</v>
      </c>
      <c r="M15" s="136">
        <f t="shared" si="7"/>
        <v>1216.6</v>
      </c>
    </row>
    <row r="16" spans="1:13" ht="29.25" customHeight="1">
      <c r="A16" s="1083"/>
      <c r="B16" s="1089"/>
      <c r="C16" s="1089"/>
      <c r="D16" s="1089"/>
      <c r="E16" s="1089"/>
      <c r="F16" s="1089"/>
      <c r="G16" s="1089"/>
      <c r="H16" s="1089"/>
      <c r="I16" s="1089"/>
      <c r="J16" s="1089"/>
      <c r="K16" s="1089"/>
      <c r="L16" s="1089"/>
      <c r="M16" s="1089"/>
    </row>
    <row r="17" spans="1:13" ht="21.75" customHeight="1">
      <c r="A17" s="1092" t="s">
        <v>245</v>
      </c>
      <c r="B17" s="1076" t="s">
        <v>63</v>
      </c>
      <c r="C17" s="1074"/>
      <c r="D17" s="1074"/>
      <c r="E17" s="1082" t="s">
        <v>4</v>
      </c>
      <c r="F17" s="1098"/>
      <c r="G17" s="1099"/>
      <c r="H17" s="1090"/>
      <c r="I17" s="734"/>
      <c r="J17" s="734"/>
      <c r="K17" s="734"/>
      <c r="L17" s="734"/>
      <c r="M17" s="734"/>
    </row>
    <row r="18" spans="1:13" ht="27" customHeight="1">
      <c r="A18" s="1093"/>
      <c r="B18" s="1079" t="s">
        <v>345</v>
      </c>
      <c r="C18" s="1095"/>
      <c r="D18" s="1095"/>
      <c r="E18" s="1100"/>
      <c r="F18" s="1101"/>
      <c r="G18" s="1102"/>
      <c r="H18" s="803"/>
      <c r="I18" s="734"/>
      <c r="J18" s="734"/>
      <c r="K18" s="734"/>
      <c r="L18" s="734"/>
      <c r="M18" s="734"/>
    </row>
    <row r="19" spans="1:13" ht="21.75" customHeight="1">
      <c r="A19" s="1094"/>
      <c r="B19" s="19" t="s">
        <v>5</v>
      </c>
      <c r="C19" s="19" t="s">
        <v>6</v>
      </c>
      <c r="D19" s="19" t="s">
        <v>0</v>
      </c>
      <c r="E19" s="300" t="s">
        <v>5</v>
      </c>
      <c r="F19" s="19" t="s">
        <v>6</v>
      </c>
      <c r="G19" s="2" t="s">
        <v>0</v>
      </c>
      <c r="H19" s="803"/>
      <c r="I19" s="734"/>
      <c r="J19" s="734"/>
      <c r="K19" s="734"/>
      <c r="L19" s="734"/>
      <c r="M19" s="734"/>
    </row>
    <row r="20" spans="1:13" ht="21.75" customHeight="1">
      <c r="A20" s="9" t="s">
        <v>236</v>
      </c>
      <c r="B20" s="13">
        <v>100</v>
      </c>
      <c r="C20" s="13">
        <v>100</v>
      </c>
      <c r="D20" s="264">
        <v>94.9</v>
      </c>
      <c r="E20" s="525">
        <f>SUM(B20)</f>
        <v>100</v>
      </c>
      <c r="F20" s="21">
        <f>SUM(C20)</f>
        <v>100</v>
      </c>
      <c r="G20" s="21">
        <f>SUM(D20)</f>
        <v>94.9</v>
      </c>
      <c r="H20" s="803"/>
      <c r="I20" s="734"/>
      <c r="J20" s="734"/>
      <c r="K20" s="734"/>
      <c r="L20" s="734"/>
      <c r="M20" s="734"/>
    </row>
    <row r="21" spans="1:13" ht="21.75" customHeight="1" thickBot="1">
      <c r="A21" s="10">
        <v>516</v>
      </c>
      <c r="B21" s="24">
        <f aca="true" t="shared" si="10" ref="B21:G21">SUM(B20)</f>
        <v>100</v>
      </c>
      <c r="C21" s="24">
        <f t="shared" si="10"/>
        <v>100</v>
      </c>
      <c r="D21" s="338">
        <f t="shared" si="10"/>
        <v>94.9</v>
      </c>
      <c r="E21" s="302">
        <f t="shared" si="10"/>
        <v>100</v>
      </c>
      <c r="F21" s="24">
        <f t="shared" si="10"/>
        <v>100</v>
      </c>
      <c r="G21" s="24">
        <f t="shared" si="10"/>
        <v>94.9</v>
      </c>
      <c r="H21" s="803"/>
      <c r="I21" s="734"/>
      <c r="J21" s="734"/>
      <c r="K21" s="734"/>
      <c r="L21" s="734"/>
      <c r="M21" s="734"/>
    </row>
    <row r="22" spans="1:13" ht="34.5" customHeight="1">
      <c r="A22" s="253" t="s">
        <v>9</v>
      </c>
      <c r="B22" s="136">
        <f aca="true" t="shared" si="11" ref="B22:G22">SUM(B21)</f>
        <v>100</v>
      </c>
      <c r="C22" s="136">
        <f t="shared" si="11"/>
        <v>100</v>
      </c>
      <c r="D22" s="299">
        <f t="shared" si="11"/>
        <v>94.9</v>
      </c>
      <c r="E22" s="274">
        <f t="shared" si="11"/>
        <v>100</v>
      </c>
      <c r="F22" s="136">
        <f t="shared" si="11"/>
        <v>100</v>
      </c>
      <c r="G22" s="136">
        <f t="shared" si="11"/>
        <v>94.9</v>
      </c>
      <c r="H22" s="803"/>
      <c r="I22" s="734"/>
      <c r="J22" s="734"/>
      <c r="K22" s="734"/>
      <c r="L22" s="734"/>
      <c r="M22" s="734"/>
    </row>
    <row r="23" ht="18.75" customHeight="1"/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15"/>
      <c r="D41" s="15"/>
      <c r="E41" s="15"/>
      <c r="F41" s="15"/>
      <c r="G41" s="15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</sheetData>
  <sheetProtection/>
  <mergeCells count="16">
    <mergeCell ref="A16:M16"/>
    <mergeCell ref="H17:M22"/>
    <mergeCell ref="A1:K1"/>
    <mergeCell ref="L1:M1"/>
    <mergeCell ref="A17:A19"/>
    <mergeCell ref="B17:D17"/>
    <mergeCell ref="B18:D18"/>
    <mergeCell ref="A2:A4"/>
    <mergeCell ref="E17:G18"/>
    <mergeCell ref="B2:D2"/>
    <mergeCell ref="B3:D3"/>
    <mergeCell ref="E2:G2"/>
    <mergeCell ref="E3:G3"/>
    <mergeCell ref="K2:M3"/>
    <mergeCell ref="H2:J2"/>
    <mergeCell ref="H3:J3"/>
  </mergeCells>
  <printOptions horizontalCentered="1"/>
  <pageMargins left="0.19" right="0.17" top="0.6" bottom="0.56" header="0.5118110236220472" footer="0.37"/>
  <pageSetup horizontalDpi="300" verticalDpi="300" orientation="portrait" paperSize="9" scale="75" r:id="rId1"/>
  <headerFooter alignWithMargins="0">
    <oddFooter>&amp;L&amp;"Times New Roman CE,Obyčejné"&amp;8Rozbor za rok 2006</oddFooter>
  </headerFooter>
  <colBreaks count="1" manualBreakCount="1">
    <brk id="1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="75" zoomScaleSheetLayoutView="75" zoomScalePageLayoutView="0" workbookViewId="0" topLeftCell="A1">
      <selection activeCell="A22" sqref="A22:A38"/>
    </sheetView>
  </sheetViews>
  <sheetFormatPr defaultColWidth="9.00390625" defaultRowHeight="12.75"/>
  <cols>
    <col min="1" max="1" width="24.125" style="550" customWidth="1"/>
    <col min="2" max="2" width="9.25390625" style="550" bestFit="1" customWidth="1"/>
    <col min="3" max="3" width="8.75390625" style="550" customWidth="1"/>
    <col min="4" max="19" width="9.25390625" style="550" bestFit="1" customWidth="1"/>
    <col min="20" max="16384" width="9.125" style="550" customWidth="1"/>
  </cols>
  <sheetData>
    <row r="1" spans="1:19" ht="42" customHeight="1">
      <c r="A1" s="549"/>
      <c r="B1" s="713" t="s">
        <v>349</v>
      </c>
      <c r="C1" s="735"/>
      <c r="D1" s="735"/>
      <c r="E1" s="735"/>
      <c r="F1" s="735"/>
      <c r="G1" s="735"/>
      <c r="H1" s="735"/>
      <c r="I1" s="735"/>
      <c r="J1" s="735"/>
      <c r="K1" s="735"/>
      <c r="L1" s="714"/>
      <c r="M1" s="714"/>
      <c r="N1" s="714"/>
      <c r="O1" s="714"/>
      <c r="P1" s="714"/>
      <c r="Q1" s="714"/>
      <c r="R1" s="736" t="s">
        <v>418</v>
      </c>
      <c r="S1" s="736"/>
    </row>
    <row r="2" spans="1:13" ht="15.75">
      <c r="A2" s="737" t="s">
        <v>160</v>
      </c>
      <c r="B2" s="740" t="s">
        <v>161</v>
      </c>
      <c r="C2" s="741"/>
      <c r="D2" s="741"/>
      <c r="E2" s="742" t="s">
        <v>162</v>
      </c>
      <c r="F2" s="742"/>
      <c r="G2" s="742"/>
      <c r="H2" s="742" t="s">
        <v>13</v>
      </c>
      <c r="I2" s="743"/>
      <c r="J2" s="744"/>
      <c r="K2" s="745" t="s">
        <v>4</v>
      </c>
      <c r="L2" s="746"/>
      <c r="M2" s="747"/>
    </row>
    <row r="3" spans="1:13" ht="15.75">
      <c r="A3" s="738"/>
      <c r="B3" s="751" t="s">
        <v>106</v>
      </c>
      <c r="C3" s="752"/>
      <c r="D3" s="752"/>
      <c r="E3" s="753" t="s">
        <v>107</v>
      </c>
      <c r="F3" s="753"/>
      <c r="G3" s="753"/>
      <c r="H3" s="753" t="s">
        <v>108</v>
      </c>
      <c r="I3" s="754"/>
      <c r="J3" s="755"/>
      <c r="K3" s="748"/>
      <c r="L3" s="749"/>
      <c r="M3" s="750"/>
    </row>
    <row r="4" spans="1:13" ht="15.75">
      <c r="A4" s="739"/>
      <c r="B4" s="551" t="s">
        <v>5</v>
      </c>
      <c r="C4" s="551" t="s">
        <v>6</v>
      </c>
      <c r="D4" s="551" t="s">
        <v>0</v>
      </c>
      <c r="E4" s="552" t="s">
        <v>5</v>
      </c>
      <c r="F4" s="552" t="s">
        <v>6</v>
      </c>
      <c r="G4" s="552" t="s">
        <v>0</v>
      </c>
      <c r="H4" s="552" t="s">
        <v>5</v>
      </c>
      <c r="I4" s="552" t="s">
        <v>6</v>
      </c>
      <c r="J4" s="553" t="s">
        <v>0</v>
      </c>
      <c r="K4" s="554" t="s">
        <v>5</v>
      </c>
      <c r="L4" s="551" t="s">
        <v>6</v>
      </c>
      <c r="M4" s="426" t="s">
        <v>0</v>
      </c>
    </row>
    <row r="5" spans="1:13" ht="16.5" customHeight="1">
      <c r="A5" s="435" t="s">
        <v>347</v>
      </c>
      <c r="B5" s="555">
        <v>0</v>
      </c>
      <c r="C5" s="555">
        <v>0</v>
      </c>
      <c r="D5" s="555">
        <v>0</v>
      </c>
      <c r="E5" s="555">
        <v>0</v>
      </c>
      <c r="F5" s="555">
        <v>0</v>
      </c>
      <c r="G5" s="555">
        <v>0</v>
      </c>
      <c r="H5" s="556">
        <v>350</v>
      </c>
      <c r="I5" s="555">
        <v>275</v>
      </c>
      <c r="J5" s="557">
        <v>63</v>
      </c>
      <c r="K5" s="430">
        <f>SUM(B5,E5,H5)</f>
        <v>350</v>
      </c>
      <c r="L5" s="429">
        <f aca="true" t="shared" si="0" ref="K5:M6">SUM(C5,F5,I5)</f>
        <v>275</v>
      </c>
      <c r="M5" s="429">
        <f t="shared" si="0"/>
        <v>63</v>
      </c>
    </row>
    <row r="6" spans="1:13" ht="16.5" customHeight="1">
      <c r="A6" s="435" t="s">
        <v>33</v>
      </c>
      <c r="B6" s="555">
        <v>30</v>
      </c>
      <c r="C6" s="556">
        <v>30</v>
      </c>
      <c r="D6" s="558">
        <v>13.7</v>
      </c>
      <c r="E6" s="555">
        <v>120</v>
      </c>
      <c r="F6" s="555">
        <v>120</v>
      </c>
      <c r="G6" s="556">
        <v>119</v>
      </c>
      <c r="H6" s="556">
        <v>0</v>
      </c>
      <c r="I6" s="556">
        <v>0</v>
      </c>
      <c r="J6" s="556">
        <v>0</v>
      </c>
      <c r="K6" s="430">
        <f t="shared" si="0"/>
        <v>150</v>
      </c>
      <c r="L6" s="429">
        <f t="shared" si="0"/>
        <v>150</v>
      </c>
      <c r="M6" s="429">
        <f t="shared" si="0"/>
        <v>132.7</v>
      </c>
    </row>
    <row r="7" spans="1:13" ht="16.5" customHeight="1">
      <c r="A7" s="431">
        <v>516</v>
      </c>
      <c r="B7" s="559">
        <f aca="true" t="shared" si="1" ref="B7:M7">SUM(B5,B6)</f>
        <v>30</v>
      </c>
      <c r="C7" s="560">
        <f>SUM(C5,C6)</f>
        <v>30</v>
      </c>
      <c r="D7" s="561">
        <f>SUM(D5,D6)</f>
        <v>13.7</v>
      </c>
      <c r="E7" s="559">
        <f t="shared" si="1"/>
        <v>120</v>
      </c>
      <c r="F7" s="559">
        <f t="shared" si="1"/>
        <v>120</v>
      </c>
      <c r="G7" s="562">
        <f t="shared" si="1"/>
        <v>119</v>
      </c>
      <c r="H7" s="560">
        <f t="shared" si="1"/>
        <v>350</v>
      </c>
      <c r="I7" s="559">
        <f t="shared" si="1"/>
        <v>275</v>
      </c>
      <c r="J7" s="563">
        <f t="shared" si="1"/>
        <v>63</v>
      </c>
      <c r="K7" s="434">
        <f>SUM(K5,K6)</f>
        <v>500</v>
      </c>
      <c r="L7" s="432">
        <f t="shared" si="1"/>
        <v>425</v>
      </c>
      <c r="M7" s="432">
        <f t="shared" si="1"/>
        <v>195.7</v>
      </c>
    </row>
    <row r="8" spans="1:13" ht="16.5" customHeight="1">
      <c r="A8" s="435" t="s">
        <v>255</v>
      </c>
      <c r="B8" s="556">
        <v>0</v>
      </c>
      <c r="C8" s="556">
        <v>50</v>
      </c>
      <c r="D8" s="556">
        <v>50</v>
      </c>
      <c r="E8" s="555">
        <v>30</v>
      </c>
      <c r="F8" s="556">
        <v>30</v>
      </c>
      <c r="G8" s="558">
        <v>0</v>
      </c>
      <c r="H8" s="556">
        <v>0</v>
      </c>
      <c r="I8" s="556">
        <v>0</v>
      </c>
      <c r="J8" s="556">
        <v>0</v>
      </c>
      <c r="K8" s="564">
        <f aca="true" t="shared" si="2" ref="K8:M9">B8+E8+H8</f>
        <v>30</v>
      </c>
      <c r="L8" s="429">
        <f t="shared" si="2"/>
        <v>80</v>
      </c>
      <c r="M8" s="429">
        <f t="shared" si="2"/>
        <v>50</v>
      </c>
    </row>
    <row r="9" spans="1:13" ht="16.5" customHeight="1">
      <c r="A9" s="435" t="s">
        <v>324</v>
      </c>
      <c r="B9" s="556">
        <v>0</v>
      </c>
      <c r="C9" s="556">
        <v>0</v>
      </c>
      <c r="D9" s="556">
        <v>0</v>
      </c>
      <c r="E9" s="555">
        <v>0</v>
      </c>
      <c r="F9" s="556">
        <v>95</v>
      </c>
      <c r="G9" s="558">
        <v>95</v>
      </c>
      <c r="H9" s="556">
        <v>0</v>
      </c>
      <c r="I9" s="556">
        <v>0</v>
      </c>
      <c r="J9" s="556">
        <v>0</v>
      </c>
      <c r="K9" s="564">
        <f t="shared" si="2"/>
        <v>0</v>
      </c>
      <c r="L9" s="429">
        <f t="shared" si="2"/>
        <v>95</v>
      </c>
      <c r="M9" s="429">
        <f t="shared" si="2"/>
        <v>95</v>
      </c>
    </row>
    <row r="10" spans="1:13" ht="16.5" customHeight="1">
      <c r="A10" s="435" t="s">
        <v>113</v>
      </c>
      <c r="B10" s="556">
        <v>0</v>
      </c>
      <c r="C10" s="556">
        <v>0</v>
      </c>
      <c r="D10" s="556">
        <v>0</v>
      </c>
      <c r="E10" s="555">
        <v>300</v>
      </c>
      <c r="F10" s="556">
        <v>0</v>
      </c>
      <c r="G10" s="556">
        <v>0</v>
      </c>
      <c r="H10" s="556">
        <v>0</v>
      </c>
      <c r="I10" s="556">
        <v>0</v>
      </c>
      <c r="J10" s="556">
        <v>0</v>
      </c>
      <c r="K10" s="565">
        <f>SUM(B10,E10,H10)</f>
        <v>300</v>
      </c>
      <c r="L10" s="566">
        <f>SUM(C10,F10,I10)</f>
        <v>0</v>
      </c>
      <c r="M10" s="566">
        <f>SUM(D10,G10,J10)</f>
        <v>0</v>
      </c>
    </row>
    <row r="11" spans="1:13" ht="16.5" customHeight="1">
      <c r="A11" s="431">
        <v>522</v>
      </c>
      <c r="B11" s="559">
        <f>SUM(B8:B10)</f>
        <v>0</v>
      </c>
      <c r="C11" s="560">
        <f aca="true" t="shared" si="3" ref="C11:J11">SUM(C8:C10)</f>
        <v>50</v>
      </c>
      <c r="D11" s="561">
        <f t="shared" si="3"/>
        <v>50</v>
      </c>
      <c r="E11" s="559">
        <f t="shared" si="3"/>
        <v>330</v>
      </c>
      <c r="F11" s="560">
        <f>SUM(F8:F10)</f>
        <v>125</v>
      </c>
      <c r="G11" s="560">
        <f>SUM(G8:G10)</f>
        <v>95</v>
      </c>
      <c r="H11" s="559">
        <f t="shared" si="3"/>
        <v>0</v>
      </c>
      <c r="I11" s="559">
        <f t="shared" si="3"/>
        <v>0</v>
      </c>
      <c r="J11" s="563">
        <f t="shared" si="3"/>
        <v>0</v>
      </c>
      <c r="K11" s="567">
        <f>SUM(K8:K10)</f>
        <v>330</v>
      </c>
      <c r="L11" s="432">
        <f>SUM(L8:L10)</f>
        <v>175</v>
      </c>
      <c r="M11" s="432">
        <f>SUM(M8:M10)</f>
        <v>145</v>
      </c>
    </row>
    <row r="12" spans="1:13" ht="16.5" customHeight="1">
      <c r="A12" s="568" t="s">
        <v>325</v>
      </c>
      <c r="B12" s="556">
        <v>0</v>
      </c>
      <c r="C12" s="556">
        <v>0</v>
      </c>
      <c r="D12" s="556">
        <v>0</v>
      </c>
      <c r="E12" s="569">
        <v>0</v>
      </c>
      <c r="F12" s="570">
        <v>60</v>
      </c>
      <c r="G12" s="571">
        <v>60</v>
      </c>
      <c r="H12" s="556">
        <v>0</v>
      </c>
      <c r="I12" s="556">
        <v>0</v>
      </c>
      <c r="J12" s="556">
        <v>0</v>
      </c>
      <c r="K12" s="564">
        <f>B12+E12+H12</f>
        <v>0</v>
      </c>
      <c r="L12" s="429">
        <f aca="true" t="shared" si="4" ref="K12:M13">C12+F12+I12</f>
        <v>60</v>
      </c>
      <c r="M12" s="429">
        <f t="shared" si="4"/>
        <v>60</v>
      </c>
    </row>
    <row r="13" spans="1:13" ht="16.5" customHeight="1">
      <c r="A13" s="435" t="s">
        <v>326</v>
      </c>
      <c r="B13" s="556">
        <v>0</v>
      </c>
      <c r="C13" s="556">
        <v>0</v>
      </c>
      <c r="D13" s="556">
        <v>0</v>
      </c>
      <c r="E13" s="555">
        <v>0</v>
      </c>
      <c r="F13" s="556">
        <v>110</v>
      </c>
      <c r="G13" s="558">
        <v>110</v>
      </c>
      <c r="H13" s="556">
        <v>0</v>
      </c>
      <c r="I13" s="556">
        <v>0</v>
      </c>
      <c r="J13" s="556">
        <v>0</v>
      </c>
      <c r="K13" s="564">
        <f t="shared" si="4"/>
        <v>0</v>
      </c>
      <c r="L13" s="429">
        <f t="shared" si="4"/>
        <v>110</v>
      </c>
      <c r="M13" s="429">
        <f t="shared" si="4"/>
        <v>110</v>
      </c>
    </row>
    <row r="14" spans="1:13" ht="16.5" customHeight="1">
      <c r="A14" s="572">
        <v>533</v>
      </c>
      <c r="B14" s="573">
        <f>SUM(B12:B13)</f>
        <v>0</v>
      </c>
      <c r="C14" s="574">
        <f aca="true" t="shared" si="5" ref="C14:M14">SUM(C12:C13)</f>
        <v>0</v>
      </c>
      <c r="D14" s="574">
        <f t="shared" si="5"/>
        <v>0</v>
      </c>
      <c r="E14" s="574">
        <f t="shared" si="5"/>
        <v>0</v>
      </c>
      <c r="F14" s="574">
        <f t="shared" si="5"/>
        <v>170</v>
      </c>
      <c r="G14" s="574">
        <f t="shared" si="5"/>
        <v>170</v>
      </c>
      <c r="H14" s="574">
        <f t="shared" si="5"/>
        <v>0</v>
      </c>
      <c r="I14" s="574">
        <f t="shared" si="5"/>
        <v>0</v>
      </c>
      <c r="J14" s="574">
        <f t="shared" si="5"/>
        <v>0</v>
      </c>
      <c r="K14" s="575">
        <f>SUM(K12:K13)</f>
        <v>0</v>
      </c>
      <c r="L14" s="576">
        <f t="shared" si="5"/>
        <v>170</v>
      </c>
      <c r="M14" s="576">
        <f t="shared" si="5"/>
        <v>170</v>
      </c>
    </row>
    <row r="15" spans="1:13" ht="16.5" customHeight="1">
      <c r="A15" s="577" t="s">
        <v>348</v>
      </c>
      <c r="B15" s="578">
        <v>0</v>
      </c>
      <c r="C15" s="579">
        <v>25</v>
      </c>
      <c r="D15" s="579">
        <v>25</v>
      </c>
      <c r="E15" s="556">
        <v>0</v>
      </c>
      <c r="F15" s="556">
        <v>35</v>
      </c>
      <c r="G15" s="556">
        <v>35</v>
      </c>
      <c r="H15" s="556">
        <v>0</v>
      </c>
      <c r="I15" s="556">
        <v>0</v>
      </c>
      <c r="J15" s="556">
        <v>0</v>
      </c>
      <c r="K15" s="580">
        <f>B15+E15+H15</f>
        <v>0</v>
      </c>
      <c r="L15" s="581">
        <f>C15+F15+I15</f>
        <v>60</v>
      </c>
      <c r="M15" s="582">
        <f>D15+G15+J15</f>
        <v>60</v>
      </c>
    </row>
    <row r="16" spans="1:13" ht="16.5" customHeight="1" thickBot="1">
      <c r="A16" s="583">
        <v>549</v>
      </c>
      <c r="B16" s="584">
        <f aca="true" t="shared" si="6" ref="B16:M16">B15</f>
        <v>0</v>
      </c>
      <c r="C16" s="584">
        <f t="shared" si="6"/>
        <v>25</v>
      </c>
      <c r="D16" s="584">
        <f t="shared" si="6"/>
        <v>25</v>
      </c>
      <c r="E16" s="584">
        <f t="shared" si="6"/>
        <v>0</v>
      </c>
      <c r="F16" s="584">
        <f t="shared" si="6"/>
        <v>35</v>
      </c>
      <c r="G16" s="584">
        <f t="shared" si="6"/>
        <v>35</v>
      </c>
      <c r="H16" s="584">
        <f t="shared" si="6"/>
        <v>0</v>
      </c>
      <c r="I16" s="584">
        <f t="shared" si="6"/>
        <v>0</v>
      </c>
      <c r="J16" s="584">
        <f t="shared" si="6"/>
        <v>0</v>
      </c>
      <c r="K16" s="585">
        <f t="shared" si="6"/>
        <v>0</v>
      </c>
      <c r="L16" s="586">
        <f t="shared" si="6"/>
        <v>60</v>
      </c>
      <c r="M16" s="587">
        <f t="shared" si="6"/>
        <v>60</v>
      </c>
    </row>
    <row r="17" spans="1:13" ht="18.75" customHeight="1">
      <c r="A17" s="588" t="s">
        <v>9</v>
      </c>
      <c r="B17" s="589">
        <f aca="true" t="shared" si="7" ref="B17:I17">SUM(B7,B11,B14)</f>
        <v>30</v>
      </c>
      <c r="C17" s="589">
        <f>SUM(C7,C11,C14)</f>
        <v>80</v>
      </c>
      <c r="D17" s="589">
        <f>SUM(D7,D11,D14,D16)</f>
        <v>88.7</v>
      </c>
      <c r="E17" s="589">
        <f t="shared" si="7"/>
        <v>450</v>
      </c>
      <c r="F17" s="589">
        <f>SUM(F7,F11,F14)</f>
        <v>415</v>
      </c>
      <c r="G17" s="589">
        <f>SUM(G7,G11,G14)</f>
        <v>384</v>
      </c>
      <c r="H17" s="589">
        <f t="shared" si="7"/>
        <v>350</v>
      </c>
      <c r="I17" s="589">
        <f t="shared" si="7"/>
        <v>275</v>
      </c>
      <c r="J17" s="590">
        <f>SUM(J7,J11,J14)</f>
        <v>63</v>
      </c>
      <c r="K17" s="591">
        <f>SUM(K7,K11,K14,K16)</f>
        <v>830</v>
      </c>
      <c r="L17" s="590">
        <f>SUM(L7,L11,L14,L16)</f>
        <v>830</v>
      </c>
      <c r="M17" s="589">
        <f>SUM(M7,M11,M14,M16)</f>
        <v>570.7</v>
      </c>
    </row>
    <row r="18" ht="20.25" customHeight="1"/>
    <row r="19" spans="1:19" ht="15.75">
      <c r="A19" s="756" t="s">
        <v>403</v>
      </c>
      <c r="B19" s="759" t="s">
        <v>10</v>
      </c>
      <c r="C19" s="760"/>
      <c r="D19" s="761"/>
      <c r="E19" s="759" t="s">
        <v>11</v>
      </c>
      <c r="F19" s="760"/>
      <c r="G19" s="761"/>
      <c r="H19" s="759" t="s">
        <v>12</v>
      </c>
      <c r="I19" s="760"/>
      <c r="J19" s="761"/>
      <c r="K19" s="759" t="s">
        <v>71</v>
      </c>
      <c r="L19" s="762"/>
      <c r="M19" s="763"/>
      <c r="N19" s="759" t="s">
        <v>72</v>
      </c>
      <c r="O19" s="762"/>
      <c r="P19" s="762"/>
      <c r="Q19" s="745" t="s">
        <v>18</v>
      </c>
      <c r="R19" s="764"/>
      <c r="S19" s="765"/>
    </row>
    <row r="20" spans="1:19" ht="15.75">
      <c r="A20" s="757"/>
      <c r="B20" s="769" t="s">
        <v>270</v>
      </c>
      <c r="C20" s="762"/>
      <c r="D20" s="763"/>
      <c r="E20" s="769" t="s">
        <v>14</v>
      </c>
      <c r="F20" s="762"/>
      <c r="G20" s="763"/>
      <c r="H20" s="769" t="s">
        <v>15</v>
      </c>
      <c r="I20" s="762"/>
      <c r="J20" s="763"/>
      <c r="K20" s="769" t="s">
        <v>73</v>
      </c>
      <c r="L20" s="762"/>
      <c r="M20" s="763"/>
      <c r="N20" s="769" t="s">
        <v>74</v>
      </c>
      <c r="O20" s="762"/>
      <c r="P20" s="762"/>
      <c r="Q20" s="766"/>
      <c r="R20" s="767"/>
      <c r="S20" s="768"/>
    </row>
    <row r="21" spans="1:19" ht="15.75">
      <c r="A21" s="758"/>
      <c r="B21" s="551" t="s">
        <v>5</v>
      </c>
      <c r="C21" s="551" t="s">
        <v>6</v>
      </c>
      <c r="D21" s="551" t="s">
        <v>0</v>
      </c>
      <c r="E21" s="551" t="s">
        <v>5</v>
      </c>
      <c r="F21" s="551" t="s">
        <v>6</v>
      </c>
      <c r="G21" s="551" t="s">
        <v>0</v>
      </c>
      <c r="H21" s="551" t="s">
        <v>5</v>
      </c>
      <c r="I21" s="551" t="s">
        <v>6</v>
      </c>
      <c r="J21" s="551" t="s">
        <v>0</v>
      </c>
      <c r="K21" s="426" t="s">
        <v>5</v>
      </c>
      <c r="L21" s="426" t="s">
        <v>6</v>
      </c>
      <c r="M21" s="426" t="s">
        <v>0</v>
      </c>
      <c r="N21" s="426" t="s">
        <v>5</v>
      </c>
      <c r="O21" s="426" t="s">
        <v>6</v>
      </c>
      <c r="P21" s="547" t="s">
        <v>0</v>
      </c>
      <c r="Q21" s="425" t="s">
        <v>5</v>
      </c>
      <c r="R21" s="426" t="s">
        <v>6</v>
      </c>
      <c r="S21" s="426" t="s">
        <v>0</v>
      </c>
    </row>
    <row r="22" spans="1:19" ht="16.5" customHeight="1">
      <c r="A22" s="427" t="s">
        <v>109</v>
      </c>
      <c r="B22" s="592">
        <v>0</v>
      </c>
      <c r="C22" s="592">
        <v>0</v>
      </c>
      <c r="D22" s="592">
        <v>0</v>
      </c>
      <c r="E22" s="592">
        <v>0</v>
      </c>
      <c r="F22" s="592">
        <v>0</v>
      </c>
      <c r="G22" s="592">
        <v>0</v>
      </c>
      <c r="H22" s="592">
        <v>0</v>
      </c>
      <c r="I22" s="592">
        <v>0</v>
      </c>
      <c r="J22" s="592">
        <v>0</v>
      </c>
      <c r="K22" s="592">
        <v>1500</v>
      </c>
      <c r="L22" s="592">
        <v>855</v>
      </c>
      <c r="M22" s="592">
        <v>835.3</v>
      </c>
      <c r="N22" s="556">
        <v>0</v>
      </c>
      <c r="O22" s="592">
        <v>0</v>
      </c>
      <c r="P22" s="558">
        <v>0</v>
      </c>
      <c r="Q22" s="430">
        <f aca="true" t="shared" si="8" ref="Q22:S23">SUM(B22,E22,H22,K22,N22)</f>
        <v>1500</v>
      </c>
      <c r="R22" s="429">
        <f t="shared" si="8"/>
        <v>855</v>
      </c>
      <c r="S22" s="429">
        <f t="shared" si="8"/>
        <v>835.3</v>
      </c>
    </row>
    <row r="23" spans="1:19" ht="16.5" customHeight="1">
      <c r="A23" s="427" t="s">
        <v>209</v>
      </c>
      <c r="B23" s="592">
        <v>0</v>
      </c>
      <c r="C23" s="592">
        <v>0</v>
      </c>
      <c r="D23" s="592">
        <v>0</v>
      </c>
      <c r="E23" s="592">
        <v>0</v>
      </c>
      <c r="F23" s="592">
        <v>0</v>
      </c>
      <c r="G23" s="592">
        <v>0</v>
      </c>
      <c r="H23" s="592">
        <v>0</v>
      </c>
      <c r="I23" s="592">
        <v>0</v>
      </c>
      <c r="J23" s="592">
        <v>0</v>
      </c>
      <c r="K23" s="556">
        <v>2400</v>
      </c>
      <c r="L23" s="556">
        <v>3149.3</v>
      </c>
      <c r="M23" s="592">
        <v>3018.2</v>
      </c>
      <c r="N23" s="556">
        <v>100</v>
      </c>
      <c r="O23" s="592">
        <v>54.8</v>
      </c>
      <c r="P23" s="558">
        <v>54.8</v>
      </c>
      <c r="Q23" s="430">
        <f t="shared" si="8"/>
        <v>2500</v>
      </c>
      <c r="R23" s="429">
        <f t="shared" si="8"/>
        <v>3204.1000000000004</v>
      </c>
      <c r="S23" s="429">
        <f>SUM(D23,G23,J23,M23,P23)</f>
        <v>3073</v>
      </c>
    </row>
    <row r="24" spans="1:19" ht="16.5" customHeight="1">
      <c r="A24" s="431">
        <v>513</v>
      </c>
      <c r="B24" s="560">
        <f aca="true" t="shared" si="9" ref="B24:J24">SUM(B22,B23)</f>
        <v>0</v>
      </c>
      <c r="C24" s="560">
        <f t="shared" si="9"/>
        <v>0</v>
      </c>
      <c r="D24" s="560">
        <f t="shared" si="9"/>
        <v>0</v>
      </c>
      <c r="E24" s="560">
        <f t="shared" si="9"/>
        <v>0</v>
      </c>
      <c r="F24" s="560">
        <f>SUM(F22,F23)</f>
        <v>0</v>
      </c>
      <c r="G24" s="560">
        <f t="shared" si="9"/>
        <v>0</v>
      </c>
      <c r="H24" s="560">
        <f t="shared" si="9"/>
        <v>0</v>
      </c>
      <c r="I24" s="560">
        <f t="shared" si="9"/>
        <v>0</v>
      </c>
      <c r="J24" s="560">
        <f t="shared" si="9"/>
        <v>0</v>
      </c>
      <c r="K24" s="562">
        <f>SUM(K22+K23)</f>
        <v>3900</v>
      </c>
      <c r="L24" s="562">
        <f>SUM(L22+L23)</f>
        <v>4004.3</v>
      </c>
      <c r="M24" s="562">
        <f>SUM(M22+M23)</f>
        <v>3853.5</v>
      </c>
      <c r="N24" s="562">
        <f aca="true" t="shared" si="10" ref="N24:S24">SUM(N22,N23)</f>
        <v>100</v>
      </c>
      <c r="O24" s="562">
        <f t="shared" si="10"/>
        <v>54.8</v>
      </c>
      <c r="P24" s="593">
        <f t="shared" si="10"/>
        <v>54.8</v>
      </c>
      <c r="Q24" s="434">
        <f t="shared" si="10"/>
        <v>4000</v>
      </c>
      <c r="R24" s="432">
        <f t="shared" si="10"/>
        <v>4059.1000000000004</v>
      </c>
      <c r="S24" s="432">
        <f t="shared" si="10"/>
        <v>3908.3</v>
      </c>
    </row>
    <row r="25" spans="1:19" ht="16.5" customHeight="1">
      <c r="A25" s="435" t="s">
        <v>110</v>
      </c>
      <c r="B25" s="555">
        <v>0</v>
      </c>
      <c r="C25" s="555">
        <v>0</v>
      </c>
      <c r="D25" s="555">
        <v>0</v>
      </c>
      <c r="E25" s="555">
        <v>0</v>
      </c>
      <c r="F25" s="555">
        <v>0</v>
      </c>
      <c r="G25" s="555">
        <v>0</v>
      </c>
      <c r="H25" s="555">
        <v>0</v>
      </c>
      <c r="I25" s="555">
        <v>0</v>
      </c>
      <c r="J25" s="555">
        <v>0</v>
      </c>
      <c r="K25" s="592">
        <v>800</v>
      </c>
      <c r="L25" s="592">
        <v>765</v>
      </c>
      <c r="M25" s="592">
        <v>729.5</v>
      </c>
      <c r="N25" s="592">
        <v>0</v>
      </c>
      <c r="O25" s="592">
        <v>0</v>
      </c>
      <c r="P25" s="594">
        <v>0</v>
      </c>
      <c r="Q25" s="430">
        <f aca="true" t="shared" si="11" ref="Q25:S26">SUM(B25,E25,H25,K25,N25)</f>
        <v>800</v>
      </c>
      <c r="R25" s="429">
        <f t="shared" si="11"/>
        <v>765</v>
      </c>
      <c r="S25" s="429">
        <f t="shared" si="11"/>
        <v>729.5</v>
      </c>
    </row>
    <row r="26" spans="1:19" ht="16.5" customHeight="1">
      <c r="A26" s="435" t="s">
        <v>111</v>
      </c>
      <c r="B26" s="555">
        <v>0</v>
      </c>
      <c r="C26" s="555">
        <v>0</v>
      </c>
      <c r="D26" s="555">
        <v>0</v>
      </c>
      <c r="E26" s="555">
        <v>0</v>
      </c>
      <c r="F26" s="555">
        <v>0</v>
      </c>
      <c r="G26" s="555">
        <v>0</v>
      </c>
      <c r="H26" s="555">
        <v>0</v>
      </c>
      <c r="I26" s="555">
        <v>0</v>
      </c>
      <c r="J26" s="555">
        <v>0</v>
      </c>
      <c r="K26" s="592">
        <v>600</v>
      </c>
      <c r="L26" s="592">
        <v>600</v>
      </c>
      <c r="M26" s="592">
        <v>558.8</v>
      </c>
      <c r="N26" s="592">
        <v>0</v>
      </c>
      <c r="O26" s="592">
        <v>0</v>
      </c>
      <c r="P26" s="594">
        <v>0</v>
      </c>
      <c r="Q26" s="430">
        <f t="shared" si="11"/>
        <v>600</v>
      </c>
      <c r="R26" s="429">
        <f t="shared" si="11"/>
        <v>600</v>
      </c>
      <c r="S26" s="429">
        <f t="shared" si="11"/>
        <v>558.8</v>
      </c>
    </row>
    <row r="27" spans="1:19" ht="16.5" customHeight="1">
      <c r="A27" s="431">
        <v>515</v>
      </c>
      <c r="B27" s="559">
        <f aca="true" t="shared" si="12" ref="B27:K27">SUM(B25,B26)</f>
        <v>0</v>
      </c>
      <c r="C27" s="559">
        <f t="shared" si="12"/>
        <v>0</v>
      </c>
      <c r="D27" s="559">
        <f t="shared" si="12"/>
        <v>0</v>
      </c>
      <c r="E27" s="559">
        <f t="shared" si="12"/>
        <v>0</v>
      </c>
      <c r="F27" s="559">
        <f t="shared" si="12"/>
        <v>0</v>
      </c>
      <c r="G27" s="559">
        <f t="shared" si="12"/>
        <v>0</v>
      </c>
      <c r="H27" s="562">
        <f t="shared" si="12"/>
        <v>0</v>
      </c>
      <c r="I27" s="562">
        <f t="shared" si="12"/>
        <v>0</v>
      </c>
      <c r="J27" s="562">
        <f t="shared" si="12"/>
        <v>0</v>
      </c>
      <c r="K27" s="562">
        <f t="shared" si="12"/>
        <v>1400</v>
      </c>
      <c r="L27" s="562">
        <f>SUM(L25+L26)</f>
        <v>1365</v>
      </c>
      <c r="M27" s="562">
        <f>SUM(M25+M26)</f>
        <v>1288.3</v>
      </c>
      <c r="N27" s="562">
        <f aca="true" t="shared" si="13" ref="N27:S27">SUM(N25,N26)</f>
        <v>0</v>
      </c>
      <c r="O27" s="562">
        <f t="shared" si="13"/>
        <v>0</v>
      </c>
      <c r="P27" s="593">
        <f t="shared" si="13"/>
        <v>0</v>
      </c>
      <c r="Q27" s="434">
        <f>SUM(Q25,Q26)</f>
        <v>1400</v>
      </c>
      <c r="R27" s="432">
        <f t="shared" si="13"/>
        <v>1365</v>
      </c>
      <c r="S27" s="432">
        <f t="shared" si="13"/>
        <v>1288.3</v>
      </c>
    </row>
    <row r="28" spans="1:19" ht="16.5" customHeight="1">
      <c r="A28" s="568" t="s">
        <v>323</v>
      </c>
      <c r="B28" s="555">
        <v>0</v>
      </c>
      <c r="C28" s="555">
        <v>0</v>
      </c>
      <c r="D28" s="555">
        <v>0</v>
      </c>
      <c r="E28" s="555">
        <v>0</v>
      </c>
      <c r="F28" s="555">
        <v>0</v>
      </c>
      <c r="G28" s="555">
        <v>0</v>
      </c>
      <c r="H28" s="555">
        <v>0</v>
      </c>
      <c r="I28" s="555">
        <v>0</v>
      </c>
      <c r="J28" s="555">
        <v>0</v>
      </c>
      <c r="K28" s="555">
        <v>0</v>
      </c>
      <c r="L28" s="555">
        <v>0</v>
      </c>
      <c r="M28" s="555">
        <v>0</v>
      </c>
      <c r="N28" s="555">
        <v>0</v>
      </c>
      <c r="O28" s="555">
        <v>12</v>
      </c>
      <c r="P28" s="555">
        <v>11.9</v>
      </c>
      <c r="Q28" s="430">
        <f>SUM(B28,E28,H28,K28,N28)</f>
        <v>0</v>
      </c>
      <c r="R28" s="429">
        <f aca="true" t="shared" si="14" ref="Q28:S31">SUM(C28,F28,I28,L28,O28)</f>
        <v>12</v>
      </c>
      <c r="S28" s="429">
        <f>SUM(D28,G28,J28,M28,P28)</f>
        <v>11.9</v>
      </c>
    </row>
    <row r="29" spans="1:19" ht="16.5" customHeight="1">
      <c r="A29" s="435" t="s">
        <v>19</v>
      </c>
      <c r="B29" s="555">
        <v>0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0</v>
      </c>
      <c r="K29" s="592">
        <v>10</v>
      </c>
      <c r="L29" s="592">
        <v>10</v>
      </c>
      <c r="M29" s="592">
        <v>8.7</v>
      </c>
      <c r="N29" s="592">
        <v>0</v>
      </c>
      <c r="O29" s="592">
        <v>0</v>
      </c>
      <c r="P29" s="594">
        <v>0</v>
      </c>
      <c r="Q29" s="430">
        <f>SUM(B29,E29,H29,K29,N29)</f>
        <v>10</v>
      </c>
      <c r="R29" s="429">
        <f t="shared" si="14"/>
        <v>10</v>
      </c>
      <c r="S29" s="429">
        <f>SUM(D29,G29,J29,M29,P29)</f>
        <v>8.7</v>
      </c>
    </row>
    <row r="30" spans="1:19" ht="16.5" customHeight="1">
      <c r="A30" s="435" t="s">
        <v>112</v>
      </c>
      <c r="B30" s="555">
        <v>0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0</v>
      </c>
      <c r="K30" s="592">
        <v>690</v>
      </c>
      <c r="L30" s="592">
        <v>1220</v>
      </c>
      <c r="M30" s="592">
        <v>1167.6</v>
      </c>
      <c r="N30" s="592">
        <v>0</v>
      </c>
      <c r="O30" s="592">
        <v>0</v>
      </c>
      <c r="P30" s="594">
        <v>0</v>
      </c>
      <c r="Q30" s="430">
        <f t="shared" si="14"/>
        <v>690</v>
      </c>
      <c r="R30" s="429">
        <f t="shared" si="14"/>
        <v>1220</v>
      </c>
      <c r="S30" s="429">
        <f t="shared" si="14"/>
        <v>1167.6</v>
      </c>
    </row>
    <row r="31" spans="1:19" ht="16.5" customHeight="1">
      <c r="A31" s="435" t="s">
        <v>33</v>
      </c>
      <c r="B31" s="592">
        <v>2000</v>
      </c>
      <c r="C31" s="592">
        <v>2720</v>
      </c>
      <c r="D31" s="592">
        <v>2683.6</v>
      </c>
      <c r="E31" s="592">
        <v>20</v>
      </c>
      <c r="F31" s="592">
        <v>3.8</v>
      </c>
      <c r="G31" s="592">
        <v>3.7</v>
      </c>
      <c r="H31" s="592">
        <v>1500</v>
      </c>
      <c r="I31" s="592">
        <v>1500</v>
      </c>
      <c r="J31" s="592">
        <v>1499.6</v>
      </c>
      <c r="K31" s="592">
        <v>31330</v>
      </c>
      <c r="L31" s="592">
        <v>34930.7</v>
      </c>
      <c r="M31" s="592">
        <v>33616.9</v>
      </c>
      <c r="N31" s="592">
        <v>13980</v>
      </c>
      <c r="O31" s="592">
        <v>17621.8</v>
      </c>
      <c r="P31" s="594">
        <v>17430.2</v>
      </c>
      <c r="Q31" s="430">
        <f>SUM(B31,E31,H31,K31,N31)</f>
        <v>48830</v>
      </c>
      <c r="R31" s="429">
        <f t="shared" si="14"/>
        <v>56776.3</v>
      </c>
      <c r="S31" s="429">
        <f t="shared" si="14"/>
        <v>55234</v>
      </c>
    </row>
    <row r="32" spans="1:19" ht="16.5" customHeight="1">
      <c r="A32" s="431">
        <v>516</v>
      </c>
      <c r="B32" s="595">
        <f>SUM(B29,B30,B31,B28)</f>
        <v>2000</v>
      </c>
      <c r="C32" s="595">
        <f aca="true" t="shared" si="15" ref="C32:O32">SUM(C29,C30,C31,C28)</f>
        <v>2720</v>
      </c>
      <c r="D32" s="595">
        <f t="shared" si="15"/>
        <v>2683.6</v>
      </c>
      <c r="E32" s="595">
        <f t="shared" si="15"/>
        <v>20</v>
      </c>
      <c r="F32" s="595">
        <f t="shared" si="15"/>
        <v>3.8</v>
      </c>
      <c r="G32" s="595">
        <f t="shared" si="15"/>
        <v>3.7</v>
      </c>
      <c r="H32" s="595">
        <f t="shared" si="15"/>
        <v>1500</v>
      </c>
      <c r="I32" s="595">
        <f t="shared" si="15"/>
        <v>1500</v>
      </c>
      <c r="J32" s="595">
        <f>SUM(J29,J30,J31,J28)</f>
        <v>1499.6</v>
      </c>
      <c r="K32" s="595">
        <f t="shared" si="15"/>
        <v>32030</v>
      </c>
      <c r="L32" s="595">
        <f>SUM(L29,L30,L31,L28)</f>
        <v>36160.7</v>
      </c>
      <c r="M32" s="595">
        <f t="shared" si="15"/>
        <v>34793.200000000004</v>
      </c>
      <c r="N32" s="595">
        <f t="shared" si="15"/>
        <v>13980</v>
      </c>
      <c r="O32" s="595">
        <f t="shared" si="15"/>
        <v>17633.8</v>
      </c>
      <c r="P32" s="596">
        <f>SUM(P29,P30,P31,P28)</f>
        <v>17442.100000000002</v>
      </c>
      <c r="Q32" s="597">
        <f>SUM(Q29,Q30,Q31,Q28)</f>
        <v>49530</v>
      </c>
      <c r="R32" s="595">
        <f>SUM(R29,R30,R31,R28)</f>
        <v>58018.3</v>
      </c>
      <c r="S32" s="595">
        <f>SUM(S29,S30,S31,S28)</f>
        <v>56422.200000000004</v>
      </c>
    </row>
    <row r="33" spans="1:19" ht="16.5" customHeight="1">
      <c r="A33" s="427" t="s">
        <v>210</v>
      </c>
      <c r="B33" s="556">
        <v>0</v>
      </c>
      <c r="C33" s="556">
        <v>0</v>
      </c>
      <c r="D33" s="556">
        <v>0</v>
      </c>
      <c r="E33" s="556">
        <v>0</v>
      </c>
      <c r="F33" s="556">
        <v>0</v>
      </c>
      <c r="G33" s="556">
        <v>0</v>
      </c>
      <c r="H33" s="556">
        <v>0</v>
      </c>
      <c r="I33" s="556">
        <v>0</v>
      </c>
      <c r="J33" s="556">
        <v>0</v>
      </c>
      <c r="K33" s="556">
        <v>9000</v>
      </c>
      <c r="L33" s="556">
        <v>7270</v>
      </c>
      <c r="M33" s="556">
        <v>6852.2</v>
      </c>
      <c r="N33" s="556">
        <v>0</v>
      </c>
      <c r="O33" s="592">
        <v>0</v>
      </c>
      <c r="P33" s="558">
        <v>0</v>
      </c>
      <c r="Q33" s="430">
        <f>SUM(B33,E33,H33,K33,N33)</f>
        <v>9000</v>
      </c>
      <c r="R33" s="429">
        <f>SUM(C33,F33,I33,L33,O33)</f>
        <v>7270</v>
      </c>
      <c r="S33" s="429">
        <f>SUM(D33,G33,J33,M33,P33)</f>
        <v>6852.2</v>
      </c>
    </row>
    <row r="34" spans="1:19" ht="16.5" customHeight="1">
      <c r="A34" s="431">
        <v>517</v>
      </c>
      <c r="B34" s="560">
        <f aca="true" t="shared" si="16" ref="B34:S34">SUM(B33)</f>
        <v>0</v>
      </c>
      <c r="C34" s="560">
        <f t="shared" si="16"/>
        <v>0</v>
      </c>
      <c r="D34" s="560">
        <f t="shared" si="16"/>
        <v>0</v>
      </c>
      <c r="E34" s="560">
        <f t="shared" si="16"/>
        <v>0</v>
      </c>
      <c r="F34" s="560">
        <f t="shared" si="16"/>
        <v>0</v>
      </c>
      <c r="G34" s="560">
        <f t="shared" si="16"/>
        <v>0</v>
      </c>
      <c r="H34" s="560">
        <f t="shared" si="16"/>
        <v>0</v>
      </c>
      <c r="I34" s="560">
        <f t="shared" si="16"/>
        <v>0</v>
      </c>
      <c r="J34" s="560">
        <f>SUM(J33)</f>
        <v>0</v>
      </c>
      <c r="K34" s="560">
        <f t="shared" si="16"/>
        <v>9000</v>
      </c>
      <c r="L34" s="560">
        <f t="shared" si="16"/>
        <v>7270</v>
      </c>
      <c r="M34" s="562">
        <f t="shared" si="16"/>
        <v>6852.2</v>
      </c>
      <c r="N34" s="560">
        <f t="shared" si="16"/>
        <v>0</v>
      </c>
      <c r="O34" s="560">
        <f t="shared" si="16"/>
        <v>0</v>
      </c>
      <c r="P34" s="561">
        <f>SUM(P33)</f>
        <v>0</v>
      </c>
      <c r="Q34" s="434">
        <f>SUM(Q33)</f>
        <v>9000</v>
      </c>
      <c r="R34" s="432">
        <f t="shared" si="16"/>
        <v>7270</v>
      </c>
      <c r="S34" s="432">
        <f t="shared" si="16"/>
        <v>6852.2</v>
      </c>
    </row>
    <row r="35" spans="1:19" ht="16.5" customHeight="1">
      <c r="A35" s="427" t="s">
        <v>271</v>
      </c>
      <c r="B35" s="555">
        <v>0</v>
      </c>
      <c r="C35" s="555">
        <v>0</v>
      </c>
      <c r="D35" s="555">
        <v>0</v>
      </c>
      <c r="E35" s="555">
        <v>0</v>
      </c>
      <c r="F35" s="555">
        <v>0</v>
      </c>
      <c r="G35" s="555">
        <v>0</v>
      </c>
      <c r="H35" s="592">
        <v>0</v>
      </c>
      <c r="I35" s="592">
        <v>0</v>
      </c>
      <c r="J35" s="592">
        <v>0</v>
      </c>
      <c r="K35" s="592">
        <v>670</v>
      </c>
      <c r="L35" s="592">
        <v>670</v>
      </c>
      <c r="M35" s="592">
        <v>592.1</v>
      </c>
      <c r="N35" s="592">
        <v>0</v>
      </c>
      <c r="O35" s="592">
        <v>0</v>
      </c>
      <c r="P35" s="594">
        <v>0</v>
      </c>
      <c r="Q35" s="430">
        <f aca="true" t="shared" si="17" ref="Q35:S37">SUM(B35,E35,H35,K35,N35)</f>
        <v>670</v>
      </c>
      <c r="R35" s="429">
        <f t="shared" si="17"/>
        <v>670</v>
      </c>
      <c r="S35" s="429">
        <f t="shared" si="17"/>
        <v>592.1</v>
      </c>
    </row>
    <row r="36" spans="1:19" ht="16.5" customHeight="1">
      <c r="A36" s="427" t="s">
        <v>144</v>
      </c>
      <c r="B36" s="555">
        <v>0</v>
      </c>
      <c r="C36" s="555">
        <v>0</v>
      </c>
      <c r="D36" s="555">
        <v>0</v>
      </c>
      <c r="E36" s="555">
        <v>0</v>
      </c>
      <c r="F36" s="555">
        <v>0</v>
      </c>
      <c r="G36" s="555">
        <v>0</v>
      </c>
      <c r="H36" s="592">
        <v>0</v>
      </c>
      <c r="I36" s="592">
        <v>0</v>
      </c>
      <c r="J36" s="592">
        <v>0</v>
      </c>
      <c r="K36" s="592">
        <v>13300</v>
      </c>
      <c r="L36" s="592">
        <v>9915</v>
      </c>
      <c r="M36" s="598">
        <v>9767.2</v>
      </c>
      <c r="N36" s="592">
        <v>0</v>
      </c>
      <c r="O36" s="592">
        <v>0</v>
      </c>
      <c r="P36" s="594">
        <v>0</v>
      </c>
      <c r="Q36" s="430">
        <f t="shared" si="17"/>
        <v>13300</v>
      </c>
      <c r="R36" s="429">
        <f t="shared" si="17"/>
        <v>9915</v>
      </c>
      <c r="S36" s="429">
        <f>SUM(D36,G36,J36,M36,P36)</f>
        <v>9767.2</v>
      </c>
    </row>
    <row r="37" spans="1:19" ht="16.5" customHeight="1">
      <c r="A37" s="435" t="s">
        <v>188</v>
      </c>
      <c r="B37" s="555">
        <v>0</v>
      </c>
      <c r="C37" s="555">
        <v>0</v>
      </c>
      <c r="D37" s="555">
        <v>0</v>
      </c>
      <c r="E37" s="555">
        <v>0</v>
      </c>
      <c r="F37" s="555">
        <v>0</v>
      </c>
      <c r="G37" s="555">
        <v>0</v>
      </c>
      <c r="H37" s="592">
        <v>0</v>
      </c>
      <c r="I37" s="592">
        <v>0</v>
      </c>
      <c r="J37" s="592">
        <v>0</v>
      </c>
      <c r="K37" s="592">
        <v>2000</v>
      </c>
      <c r="L37" s="592">
        <v>4635</v>
      </c>
      <c r="M37" s="598">
        <v>4624</v>
      </c>
      <c r="N37" s="592">
        <v>0</v>
      </c>
      <c r="O37" s="592">
        <v>0</v>
      </c>
      <c r="P37" s="594">
        <v>0</v>
      </c>
      <c r="Q37" s="430">
        <f t="shared" si="17"/>
        <v>2000</v>
      </c>
      <c r="R37" s="429">
        <f t="shared" si="17"/>
        <v>4635</v>
      </c>
      <c r="S37" s="429">
        <f t="shared" si="17"/>
        <v>4624</v>
      </c>
    </row>
    <row r="38" spans="1:19" ht="16.5" customHeight="1" thickBot="1">
      <c r="A38" s="599">
        <v>612</v>
      </c>
      <c r="B38" s="600">
        <f aca="true" t="shared" si="18" ref="B38:P38">SUM(B35,B36,B37)</f>
        <v>0</v>
      </c>
      <c r="C38" s="600">
        <f t="shared" si="18"/>
        <v>0</v>
      </c>
      <c r="D38" s="600">
        <f t="shared" si="18"/>
        <v>0</v>
      </c>
      <c r="E38" s="600">
        <f t="shared" si="18"/>
        <v>0</v>
      </c>
      <c r="F38" s="600">
        <f t="shared" si="18"/>
        <v>0</v>
      </c>
      <c r="G38" s="600">
        <f t="shared" si="18"/>
        <v>0</v>
      </c>
      <c r="H38" s="601">
        <f t="shared" si="18"/>
        <v>0</v>
      </c>
      <c r="I38" s="601">
        <f t="shared" si="18"/>
        <v>0</v>
      </c>
      <c r="J38" s="601">
        <f t="shared" si="18"/>
        <v>0</v>
      </c>
      <c r="K38" s="601">
        <f t="shared" si="18"/>
        <v>15970</v>
      </c>
      <c r="L38" s="601">
        <f>SUM(L35,L36,L37)</f>
        <v>15220</v>
      </c>
      <c r="M38" s="601">
        <f>SUM(M35,M36,M37)</f>
        <v>14983.300000000001</v>
      </c>
      <c r="N38" s="601">
        <f>SUM(N35,N36,N37)</f>
        <v>0</v>
      </c>
      <c r="O38" s="601">
        <f t="shared" si="18"/>
        <v>0</v>
      </c>
      <c r="P38" s="602">
        <f t="shared" si="18"/>
        <v>0</v>
      </c>
      <c r="Q38" s="441">
        <f>SUM(Q35,Q36,Q37)</f>
        <v>15970</v>
      </c>
      <c r="R38" s="442">
        <f>SUM(R35,R36,R37)</f>
        <v>15220</v>
      </c>
      <c r="S38" s="442">
        <f>SUM(S35,S36,S37)</f>
        <v>14983.300000000001</v>
      </c>
    </row>
    <row r="39" spans="1:19" ht="18.75" customHeight="1">
      <c r="A39" s="588" t="s">
        <v>17</v>
      </c>
      <c r="B39" s="603">
        <f>SUM(B24,B27,B32,B34,B38)</f>
        <v>2000</v>
      </c>
      <c r="C39" s="603">
        <f aca="true" t="shared" si="19" ref="C39:Q39">SUM(C24,C27,C32,C34,C38)</f>
        <v>2720</v>
      </c>
      <c r="D39" s="603">
        <f>SUM(D24,D27,D32,D34,D38)</f>
        <v>2683.6</v>
      </c>
      <c r="E39" s="603">
        <f t="shared" si="19"/>
        <v>20</v>
      </c>
      <c r="F39" s="603">
        <f t="shared" si="19"/>
        <v>3.8</v>
      </c>
      <c r="G39" s="603">
        <f>SUM(G24,G27,G32,G34,G38)</f>
        <v>3.7</v>
      </c>
      <c r="H39" s="603">
        <f t="shared" si="19"/>
        <v>1500</v>
      </c>
      <c r="I39" s="603">
        <f>SUM(I24,I27,I32,I34,I38)</f>
        <v>1500</v>
      </c>
      <c r="J39" s="603">
        <f>SUM(J24,J27,J32,J34,J38)</f>
        <v>1499.6</v>
      </c>
      <c r="K39" s="603">
        <f t="shared" si="19"/>
        <v>62300</v>
      </c>
      <c r="L39" s="603">
        <f>SUM(L24,L27,L32,L34,L38)</f>
        <v>64020</v>
      </c>
      <c r="M39" s="603">
        <f t="shared" si="19"/>
        <v>61770.50000000001</v>
      </c>
      <c r="N39" s="603">
        <f t="shared" si="19"/>
        <v>14080</v>
      </c>
      <c r="O39" s="603">
        <f t="shared" si="19"/>
        <v>17688.6</v>
      </c>
      <c r="P39" s="604">
        <f>SUM(P24,P27,P32,P34,P38)</f>
        <v>17496.9</v>
      </c>
      <c r="Q39" s="605">
        <f t="shared" si="19"/>
        <v>79900</v>
      </c>
      <c r="R39" s="603">
        <f>SUM(R24,R27,R32,R34,R38)</f>
        <v>85932.4</v>
      </c>
      <c r="S39" s="603">
        <f>SUM(S24,S27,S32,S34,S38)</f>
        <v>83454.3</v>
      </c>
    </row>
  </sheetData>
  <sheetProtection/>
  <mergeCells count="22">
    <mergeCell ref="Q19:S20"/>
    <mergeCell ref="B20:D20"/>
    <mergeCell ref="E20:G20"/>
    <mergeCell ref="H20:J20"/>
    <mergeCell ref="K20:M20"/>
    <mergeCell ref="N20:P20"/>
    <mergeCell ref="A19:A21"/>
    <mergeCell ref="B19:D19"/>
    <mergeCell ref="E19:G19"/>
    <mergeCell ref="H19:J19"/>
    <mergeCell ref="K19:M19"/>
    <mergeCell ref="N19:P19"/>
    <mergeCell ref="B1:Q1"/>
    <mergeCell ref="R1:S1"/>
    <mergeCell ref="A2:A4"/>
    <mergeCell ref="B2:D2"/>
    <mergeCell ref="E2:G2"/>
    <mergeCell ref="H2:J2"/>
    <mergeCell ref="K2:M3"/>
    <mergeCell ref="B3:D3"/>
    <mergeCell ref="E3:G3"/>
    <mergeCell ref="H3:J3"/>
  </mergeCells>
  <printOptions/>
  <pageMargins left="0.23" right="0.15748031496062992" top="0.15748031496062992" bottom="0.15748031496062992" header="0.15748031496062992" footer="0.15748031496062992"/>
  <pageSetup horizontalDpi="600" verticalDpi="600" orientation="landscape" scale="72" r:id="rId1"/>
  <headerFooter alignWithMargins="0">
    <oddFooter>&amp;LRozbor za rok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85" zoomScaleSheetLayoutView="85" zoomScalePageLayoutView="0" workbookViewId="0" topLeftCell="A1">
      <selection activeCell="G1" sqref="G1"/>
    </sheetView>
  </sheetViews>
  <sheetFormatPr defaultColWidth="9.00390625" defaultRowHeight="12.75"/>
  <cols>
    <col min="1" max="1" width="35.875" style="26" customWidth="1"/>
    <col min="2" max="7" width="10.00390625" style="26" customWidth="1"/>
    <col min="8" max="13" width="6.75390625" style="26" customWidth="1"/>
    <col min="14" max="16384" width="9.125" style="26" customWidth="1"/>
  </cols>
  <sheetData>
    <row r="1" spans="1:13" ht="42" customHeight="1">
      <c r="A1" s="713" t="s">
        <v>350</v>
      </c>
      <c r="B1" s="713"/>
      <c r="C1" s="713"/>
      <c r="D1" s="713"/>
      <c r="E1" s="713"/>
      <c r="F1" s="713"/>
      <c r="G1" s="33" t="s">
        <v>419</v>
      </c>
      <c r="H1" s="38"/>
      <c r="I1" s="38"/>
      <c r="J1" s="28"/>
      <c r="K1" s="28"/>
      <c r="L1" s="770"/>
      <c r="M1" s="770"/>
    </row>
    <row r="2" spans="1:13" ht="22.5" customHeight="1">
      <c r="A2" s="784" t="s">
        <v>401</v>
      </c>
      <c r="B2" s="774" t="s">
        <v>116</v>
      </c>
      <c r="C2" s="775"/>
      <c r="D2" s="775"/>
      <c r="E2" s="776" t="s">
        <v>117</v>
      </c>
      <c r="F2" s="777"/>
      <c r="G2" s="778"/>
      <c r="H2" s="28"/>
      <c r="I2" s="28"/>
      <c r="J2" s="28"/>
      <c r="K2" s="28"/>
      <c r="L2" s="54"/>
      <c r="M2" s="54"/>
    </row>
    <row r="3" spans="1:13" ht="22.5" customHeight="1">
      <c r="A3" s="785"/>
      <c r="B3" s="782" t="s">
        <v>20</v>
      </c>
      <c r="C3" s="783"/>
      <c r="D3" s="783"/>
      <c r="E3" s="787"/>
      <c r="F3" s="788"/>
      <c r="G3" s="789"/>
      <c r="H3" s="28"/>
      <c r="I3" s="28"/>
      <c r="J3" s="28"/>
      <c r="K3" s="28"/>
      <c r="L3" s="28"/>
      <c r="M3" s="28"/>
    </row>
    <row r="4" spans="1:13" ht="22.5" customHeight="1">
      <c r="A4" s="786"/>
      <c r="B4" s="99" t="s">
        <v>5</v>
      </c>
      <c r="C4" s="99" t="s">
        <v>6</v>
      </c>
      <c r="D4" s="99" t="s">
        <v>0</v>
      </c>
      <c r="E4" s="290" t="s">
        <v>5</v>
      </c>
      <c r="F4" s="99" t="s">
        <v>6</v>
      </c>
      <c r="G4" s="100" t="s">
        <v>0</v>
      </c>
      <c r="H4" s="28"/>
      <c r="I4" s="28"/>
      <c r="J4" s="28"/>
      <c r="K4" s="28"/>
      <c r="L4" s="28"/>
      <c r="M4" s="28"/>
    </row>
    <row r="5" spans="1:13" ht="22.5" customHeight="1">
      <c r="A5" s="101" t="s">
        <v>33</v>
      </c>
      <c r="B5" s="102">
        <v>1500</v>
      </c>
      <c r="C5" s="468">
        <v>676.3</v>
      </c>
      <c r="D5" s="469">
        <v>595</v>
      </c>
      <c r="E5" s="291">
        <f>SUM(B5)</f>
        <v>1500</v>
      </c>
      <c r="F5" s="102">
        <f>SUM(C5)</f>
        <v>676.3</v>
      </c>
      <c r="G5" s="102">
        <f>SUM(D5)</f>
        <v>595</v>
      </c>
      <c r="H5" s="28"/>
      <c r="I5" s="28"/>
      <c r="J5" s="28"/>
      <c r="K5" s="53"/>
      <c r="L5" s="28"/>
      <c r="M5" s="28"/>
    </row>
    <row r="6" spans="1:13" ht="22.5" customHeight="1">
      <c r="A6" s="103">
        <v>516</v>
      </c>
      <c r="B6" s="104">
        <f aca="true" t="shared" si="0" ref="B6:G6">SUM(B5)</f>
        <v>1500</v>
      </c>
      <c r="C6" s="470">
        <f t="shared" si="0"/>
        <v>676.3</v>
      </c>
      <c r="D6" s="471">
        <f t="shared" si="0"/>
        <v>595</v>
      </c>
      <c r="E6" s="292">
        <f t="shared" si="0"/>
        <v>1500</v>
      </c>
      <c r="F6" s="105">
        <f t="shared" si="0"/>
        <v>676.3</v>
      </c>
      <c r="G6" s="105">
        <f t="shared" si="0"/>
        <v>595</v>
      </c>
      <c r="H6" s="28"/>
      <c r="I6" s="28"/>
      <c r="J6" s="28"/>
      <c r="K6" s="54"/>
      <c r="L6" s="28"/>
      <c r="M6" s="28"/>
    </row>
    <row r="7" spans="1:13" ht="22.5" customHeight="1">
      <c r="A7" s="107" t="s">
        <v>34</v>
      </c>
      <c r="B7" s="106">
        <v>2000</v>
      </c>
      <c r="C7" s="468">
        <v>0</v>
      </c>
      <c r="D7" s="469">
        <v>0</v>
      </c>
      <c r="E7" s="291">
        <f>B7</f>
        <v>2000</v>
      </c>
      <c r="F7" s="102">
        <f>C7</f>
        <v>0</v>
      </c>
      <c r="G7" s="102">
        <f>D7</f>
        <v>0</v>
      </c>
      <c r="H7" s="28"/>
      <c r="I7" s="28"/>
      <c r="J7" s="28"/>
      <c r="K7" s="28"/>
      <c r="L7" s="28"/>
      <c r="M7" s="28"/>
    </row>
    <row r="8" spans="1:13" ht="22.5" customHeight="1">
      <c r="A8" s="349">
        <v>517</v>
      </c>
      <c r="B8" s="350">
        <f aca="true" t="shared" si="1" ref="B8:G8">B7</f>
        <v>2000</v>
      </c>
      <c r="C8" s="472">
        <f t="shared" si="1"/>
        <v>0</v>
      </c>
      <c r="D8" s="473">
        <f t="shared" si="1"/>
        <v>0</v>
      </c>
      <c r="E8" s="344">
        <f t="shared" si="1"/>
        <v>2000</v>
      </c>
      <c r="F8" s="345">
        <f t="shared" si="1"/>
        <v>0</v>
      </c>
      <c r="G8" s="345">
        <f t="shared" si="1"/>
        <v>0</v>
      </c>
      <c r="H8" s="28"/>
      <c r="I8" s="28"/>
      <c r="J8" s="28"/>
      <c r="K8" s="28"/>
      <c r="L8" s="28"/>
      <c r="M8" s="28"/>
    </row>
    <row r="9" spans="1:13" ht="22.5" customHeight="1">
      <c r="A9" s="107" t="s">
        <v>144</v>
      </c>
      <c r="B9" s="106">
        <v>7000</v>
      </c>
      <c r="C9" s="468">
        <v>0</v>
      </c>
      <c r="D9" s="469">
        <v>0</v>
      </c>
      <c r="E9" s="291">
        <f>SUM(B9)</f>
        <v>7000</v>
      </c>
      <c r="F9" s="102">
        <f>SUM(C9)</f>
        <v>0</v>
      </c>
      <c r="G9" s="102">
        <f>SUM(D9)</f>
        <v>0</v>
      </c>
      <c r="H9" s="30"/>
      <c r="I9" s="30"/>
      <c r="J9" s="30"/>
      <c r="K9" s="30"/>
      <c r="L9" s="30"/>
      <c r="M9" s="30"/>
    </row>
    <row r="10" spans="1:13" ht="22.5" customHeight="1" thickBot="1">
      <c r="A10" s="108">
        <v>612</v>
      </c>
      <c r="B10" s="109">
        <f aca="true" t="shared" si="2" ref="B10:G10">SUM(B9)</f>
        <v>7000</v>
      </c>
      <c r="C10" s="474">
        <f t="shared" si="2"/>
        <v>0</v>
      </c>
      <c r="D10" s="475">
        <f t="shared" si="2"/>
        <v>0</v>
      </c>
      <c r="E10" s="293">
        <f t="shared" si="2"/>
        <v>7000</v>
      </c>
      <c r="F10" s="110">
        <f t="shared" si="2"/>
        <v>0</v>
      </c>
      <c r="G10" s="110">
        <f t="shared" si="2"/>
        <v>0</v>
      </c>
      <c r="H10" s="31"/>
      <c r="I10" s="31"/>
      <c r="J10" s="31"/>
      <c r="K10" s="31"/>
      <c r="L10" s="31"/>
      <c r="M10" s="28"/>
    </row>
    <row r="11" spans="1:13" ht="29.25" customHeight="1">
      <c r="A11" s="251" t="s">
        <v>17</v>
      </c>
      <c r="B11" s="204">
        <f aca="true" t="shared" si="3" ref="B11:G11">SUM(B6,B10,B8)</f>
        <v>10500</v>
      </c>
      <c r="C11" s="204">
        <f t="shared" si="3"/>
        <v>676.3</v>
      </c>
      <c r="D11" s="326">
        <f t="shared" si="3"/>
        <v>595</v>
      </c>
      <c r="E11" s="327">
        <f t="shared" si="3"/>
        <v>10500</v>
      </c>
      <c r="F11" s="204">
        <f t="shared" si="3"/>
        <v>676.3</v>
      </c>
      <c r="G11" s="204">
        <f t="shared" si="3"/>
        <v>595</v>
      </c>
      <c r="H11" s="30"/>
      <c r="I11" s="30"/>
      <c r="J11" s="30"/>
      <c r="K11" s="30"/>
      <c r="L11" s="30"/>
      <c r="M11" s="30"/>
    </row>
    <row r="12" spans="1:13" ht="29.25" customHeight="1">
      <c r="A12" s="111"/>
      <c r="B12" s="112"/>
      <c r="C12" s="112"/>
      <c r="D12" s="112"/>
      <c r="E12" s="112"/>
      <c r="F12" s="112"/>
      <c r="G12" s="113"/>
      <c r="H12" s="32"/>
      <c r="I12" s="32"/>
      <c r="J12" s="32"/>
      <c r="K12" s="32"/>
      <c r="L12" s="32"/>
      <c r="M12" s="32"/>
    </row>
    <row r="13" spans="1:7" ht="22.5" customHeight="1">
      <c r="A13" s="771" t="s">
        <v>402</v>
      </c>
      <c r="B13" s="774" t="s">
        <v>116</v>
      </c>
      <c r="C13" s="775"/>
      <c r="D13" s="775"/>
      <c r="E13" s="776" t="s">
        <v>117</v>
      </c>
      <c r="F13" s="777"/>
      <c r="G13" s="778"/>
    </row>
    <row r="14" spans="1:7" ht="22.5" customHeight="1">
      <c r="A14" s="772"/>
      <c r="B14" s="782" t="s">
        <v>20</v>
      </c>
      <c r="C14" s="783"/>
      <c r="D14" s="783"/>
      <c r="E14" s="779"/>
      <c r="F14" s="780"/>
      <c r="G14" s="781"/>
    </row>
    <row r="15" spans="1:7" ht="22.5" customHeight="1">
      <c r="A15" s="773"/>
      <c r="B15" s="114" t="s">
        <v>5</v>
      </c>
      <c r="C15" s="114" t="s">
        <v>6</v>
      </c>
      <c r="D15" s="114" t="s">
        <v>0</v>
      </c>
      <c r="E15" s="294" t="s">
        <v>5</v>
      </c>
      <c r="F15" s="114" t="s">
        <v>6</v>
      </c>
      <c r="G15" s="115" t="s">
        <v>0</v>
      </c>
    </row>
    <row r="16" spans="1:7" ht="22.5" customHeight="1">
      <c r="A16" s="101" t="s">
        <v>114</v>
      </c>
      <c r="B16" s="102">
        <v>26000</v>
      </c>
      <c r="C16" s="102">
        <v>26000</v>
      </c>
      <c r="D16" s="469">
        <v>25964.4</v>
      </c>
      <c r="E16" s="291">
        <f>SUM(B16)</f>
        <v>26000</v>
      </c>
      <c r="F16" s="102">
        <f>SUM(C16)</f>
        <v>26000</v>
      </c>
      <c r="G16" s="102">
        <f>SUM(D16)</f>
        <v>25964.4</v>
      </c>
    </row>
    <row r="17" spans="1:7" ht="22.5" customHeight="1" thickBot="1">
      <c r="A17" s="116">
        <v>612</v>
      </c>
      <c r="B17" s="117">
        <f aca="true" t="shared" si="4" ref="B17:G18">SUM(B16)</f>
        <v>26000</v>
      </c>
      <c r="C17" s="117">
        <f t="shared" si="4"/>
        <v>26000</v>
      </c>
      <c r="D17" s="247">
        <f t="shared" si="4"/>
        <v>25964.4</v>
      </c>
      <c r="E17" s="295">
        <f t="shared" si="4"/>
        <v>26000</v>
      </c>
      <c r="F17" s="117">
        <f t="shared" si="4"/>
        <v>26000</v>
      </c>
      <c r="G17" s="117">
        <f t="shared" si="4"/>
        <v>25964.4</v>
      </c>
    </row>
    <row r="18" spans="1:7" ht="29.25" customHeight="1">
      <c r="A18" s="203" t="s">
        <v>17</v>
      </c>
      <c r="B18" s="204">
        <f t="shared" si="4"/>
        <v>26000</v>
      </c>
      <c r="C18" s="204">
        <f t="shared" si="4"/>
        <v>26000</v>
      </c>
      <c r="D18" s="326">
        <f t="shared" si="4"/>
        <v>25964.4</v>
      </c>
      <c r="E18" s="327">
        <f t="shared" si="4"/>
        <v>26000</v>
      </c>
      <c r="F18" s="204">
        <f t="shared" si="4"/>
        <v>26000</v>
      </c>
      <c r="G18" s="204">
        <f t="shared" si="4"/>
        <v>25964.4</v>
      </c>
    </row>
    <row r="19" spans="1:7" ht="14.25">
      <c r="A19" s="118"/>
      <c r="B19" s="118"/>
      <c r="C19" s="118"/>
      <c r="D19" s="118"/>
      <c r="E19" s="118"/>
      <c r="F19" s="118"/>
      <c r="G19" s="118"/>
    </row>
  </sheetData>
  <sheetProtection/>
  <mergeCells count="10">
    <mergeCell ref="A1:F1"/>
    <mergeCell ref="L1:M1"/>
    <mergeCell ref="A13:A15"/>
    <mergeCell ref="B13:D13"/>
    <mergeCell ref="E13:G14"/>
    <mergeCell ref="B14:D14"/>
    <mergeCell ref="A2:A4"/>
    <mergeCell ref="B2:D2"/>
    <mergeCell ref="E2:G3"/>
    <mergeCell ref="B3:D3"/>
  </mergeCells>
  <printOptions horizontalCentered="1"/>
  <pageMargins left="0.11811023622047245" right="0.2362204724409449" top="0.35433070866141736" bottom="0.1968503937007874" header="0.31496062992125984" footer="0.31496062992125984"/>
  <pageSetup horizontalDpi="300" verticalDpi="300" orientation="portrait" paperSize="9" r:id="rId1"/>
  <headerFooter alignWithMargins="0">
    <oddFooter>&amp;L&amp;"Times New Roman CE,Obyčejné"&amp;8Rozbor za r.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46"/>
  <sheetViews>
    <sheetView view="pageBreakPreview" zoomScale="75" zoomScaleNormal="75" zoomScaleSheetLayoutView="75" zoomScalePageLayoutView="0" workbookViewId="0" topLeftCell="A1">
      <pane xSplit="1" ySplit="4" topLeftCell="F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1" sqref="AB1"/>
    </sheetView>
  </sheetViews>
  <sheetFormatPr defaultColWidth="9.00390625" defaultRowHeight="12.75"/>
  <cols>
    <col min="1" max="1" width="33.375" style="1" customWidth="1"/>
    <col min="2" max="7" width="8.00390625" style="1" customWidth="1"/>
    <col min="8" max="12" width="7.375" style="1" customWidth="1"/>
    <col min="13" max="13" width="6.125" style="1" customWidth="1"/>
    <col min="14" max="14" width="7.375" style="1" customWidth="1"/>
    <col min="15" max="15" width="6.375" style="1" customWidth="1"/>
    <col min="16" max="16" width="6.875" style="1" customWidth="1"/>
    <col min="17" max="17" width="7.375" style="1" customWidth="1"/>
    <col min="18" max="18" width="6.125" style="1" customWidth="1"/>
    <col min="19" max="19" width="6.375" style="1" customWidth="1"/>
    <col min="20" max="20" width="7.375" style="1" customWidth="1"/>
    <col min="21" max="21" width="8.00390625" style="1" customWidth="1"/>
    <col min="22" max="22" width="7.875" style="1" customWidth="1"/>
    <col min="23" max="25" width="7.375" style="1" customWidth="1"/>
    <col min="26" max="16384" width="9.125" style="1" customWidth="1"/>
  </cols>
  <sheetData>
    <row r="1" spans="1:28" ht="34.5" customHeight="1">
      <c r="A1" s="798" t="s">
        <v>364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/>
      <c r="AA1" s="799"/>
      <c r="AB1" s="511" t="s">
        <v>420</v>
      </c>
    </row>
    <row r="2" spans="1:28" s="63" customFormat="1" ht="21.75" customHeight="1">
      <c r="A2" s="724" t="s">
        <v>274</v>
      </c>
      <c r="B2" s="711" t="s">
        <v>22</v>
      </c>
      <c r="C2" s="723"/>
      <c r="D2" s="792"/>
      <c r="E2" s="711" t="s">
        <v>23</v>
      </c>
      <c r="F2" s="723"/>
      <c r="G2" s="792"/>
      <c r="H2" s="711" t="s">
        <v>250</v>
      </c>
      <c r="I2" s="723"/>
      <c r="J2" s="792"/>
      <c r="K2" s="711" t="s">
        <v>239</v>
      </c>
      <c r="L2" s="723"/>
      <c r="M2" s="792"/>
      <c r="N2" s="711" t="s">
        <v>313</v>
      </c>
      <c r="O2" s="723"/>
      <c r="P2" s="792"/>
      <c r="Q2" s="711" t="s">
        <v>314</v>
      </c>
      <c r="R2" s="723"/>
      <c r="S2" s="792"/>
      <c r="T2" s="711" t="s">
        <v>190</v>
      </c>
      <c r="U2" s="723"/>
      <c r="V2" s="792"/>
      <c r="W2" s="711" t="s">
        <v>155</v>
      </c>
      <c r="X2" s="723"/>
      <c r="Y2" s="723"/>
      <c r="Z2" s="717" t="s">
        <v>24</v>
      </c>
      <c r="AA2" s="793"/>
      <c r="AB2" s="794"/>
    </row>
    <row r="3" spans="1:28" s="63" customFormat="1" ht="21" customHeight="1">
      <c r="A3" s="800"/>
      <c r="B3" s="715" t="s">
        <v>25</v>
      </c>
      <c r="C3" s="790"/>
      <c r="D3" s="791"/>
      <c r="E3" s="715" t="s">
        <v>26</v>
      </c>
      <c r="F3" s="790"/>
      <c r="G3" s="791"/>
      <c r="H3" s="715" t="s">
        <v>251</v>
      </c>
      <c r="I3" s="790"/>
      <c r="J3" s="791"/>
      <c r="K3" s="715" t="s">
        <v>240</v>
      </c>
      <c r="L3" s="790"/>
      <c r="M3" s="791"/>
      <c r="N3" s="715" t="s">
        <v>315</v>
      </c>
      <c r="O3" s="790"/>
      <c r="P3" s="791"/>
      <c r="Q3" s="715" t="s">
        <v>316</v>
      </c>
      <c r="R3" s="790"/>
      <c r="S3" s="791"/>
      <c r="T3" s="715" t="s">
        <v>317</v>
      </c>
      <c r="U3" s="790"/>
      <c r="V3" s="791"/>
      <c r="W3" s="715" t="s">
        <v>156</v>
      </c>
      <c r="X3" s="790"/>
      <c r="Y3" s="790"/>
      <c r="Z3" s="795"/>
      <c r="AA3" s="796"/>
      <c r="AB3" s="797"/>
    </row>
    <row r="4" spans="1:28" s="63" customFormat="1" ht="21" customHeight="1">
      <c r="A4" s="801"/>
      <c r="B4" s="121" t="s">
        <v>5</v>
      </c>
      <c r="C4" s="65" t="s">
        <v>6</v>
      </c>
      <c r="D4" s="121" t="s">
        <v>0</v>
      </c>
      <c r="E4" s="121" t="s">
        <v>5</v>
      </c>
      <c r="F4" s="65" t="s">
        <v>6</v>
      </c>
      <c r="G4" s="121" t="s">
        <v>0</v>
      </c>
      <c r="H4" s="121" t="s">
        <v>5</v>
      </c>
      <c r="I4" s="65" t="s">
        <v>6</v>
      </c>
      <c r="J4" s="121" t="s">
        <v>0</v>
      </c>
      <c r="K4" s="121" t="s">
        <v>5</v>
      </c>
      <c r="L4" s="121" t="s">
        <v>6</v>
      </c>
      <c r="M4" s="121" t="s">
        <v>0</v>
      </c>
      <c r="N4" s="121" t="s">
        <v>5</v>
      </c>
      <c r="O4" s="121" t="s">
        <v>6</v>
      </c>
      <c r="P4" s="121" t="s">
        <v>0</v>
      </c>
      <c r="Q4" s="121" t="s">
        <v>5</v>
      </c>
      <c r="R4" s="121" t="s">
        <v>6</v>
      </c>
      <c r="S4" s="121" t="s">
        <v>0</v>
      </c>
      <c r="T4" s="121" t="s">
        <v>5</v>
      </c>
      <c r="U4" s="121" t="s">
        <v>6</v>
      </c>
      <c r="V4" s="121" t="s">
        <v>0</v>
      </c>
      <c r="W4" s="121" t="s">
        <v>5</v>
      </c>
      <c r="X4" s="65" t="s">
        <v>6</v>
      </c>
      <c r="Y4" s="64" t="s">
        <v>0</v>
      </c>
      <c r="Z4" s="296" t="s">
        <v>27</v>
      </c>
      <c r="AA4" s="65" t="s">
        <v>6</v>
      </c>
      <c r="AB4" s="119" t="s">
        <v>0</v>
      </c>
    </row>
    <row r="5" spans="1:28" s="63" customFormat="1" ht="24.75" customHeight="1">
      <c r="A5" s="122" t="s">
        <v>28</v>
      </c>
      <c r="B5" s="69">
        <v>0</v>
      </c>
      <c r="C5" s="69">
        <v>0</v>
      </c>
      <c r="D5" s="69">
        <v>0</v>
      </c>
      <c r="E5" s="69">
        <v>400</v>
      </c>
      <c r="F5" s="69">
        <v>327.8</v>
      </c>
      <c r="G5" s="69">
        <v>326.8</v>
      </c>
      <c r="H5" s="123">
        <v>0</v>
      </c>
      <c r="I5" s="123">
        <v>0</v>
      </c>
      <c r="J5" s="123">
        <v>0</v>
      </c>
      <c r="K5" s="123">
        <v>0</v>
      </c>
      <c r="L5" s="123">
        <v>0</v>
      </c>
      <c r="M5" s="123">
        <v>0</v>
      </c>
      <c r="N5" s="123">
        <v>0</v>
      </c>
      <c r="O5" s="123">
        <v>0</v>
      </c>
      <c r="P5" s="123">
        <v>0</v>
      </c>
      <c r="Q5" s="123">
        <v>0</v>
      </c>
      <c r="R5" s="123">
        <v>0</v>
      </c>
      <c r="S5" s="123">
        <v>0</v>
      </c>
      <c r="T5" s="123">
        <v>0</v>
      </c>
      <c r="U5" s="123">
        <v>0</v>
      </c>
      <c r="V5" s="123">
        <v>0</v>
      </c>
      <c r="W5" s="123">
        <v>0</v>
      </c>
      <c r="X5" s="123">
        <v>0</v>
      </c>
      <c r="Y5" s="129">
        <v>0</v>
      </c>
      <c r="Z5" s="279">
        <f aca="true" t="shared" si="0" ref="Z5:AB6">B5+E5+H5+K5+N5+Q5+T5+W5</f>
        <v>400</v>
      </c>
      <c r="AA5" s="69">
        <f t="shared" si="0"/>
        <v>327.8</v>
      </c>
      <c r="AB5" s="69">
        <f t="shared" si="0"/>
        <v>326.8</v>
      </c>
    </row>
    <row r="6" spans="1:28" s="63" customFormat="1" ht="24.75" customHeight="1">
      <c r="A6" s="60" t="s">
        <v>29</v>
      </c>
      <c r="B6" s="124">
        <v>40</v>
      </c>
      <c r="C6" s="124">
        <v>25</v>
      </c>
      <c r="D6" s="124">
        <v>0</v>
      </c>
      <c r="E6" s="124">
        <v>150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4">
        <v>0</v>
      </c>
      <c r="X6" s="124">
        <v>0</v>
      </c>
      <c r="Y6" s="512">
        <v>0</v>
      </c>
      <c r="Z6" s="297">
        <f t="shared" si="0"/>
        <v>190</v>
      </c>
      <c r="AA6" s="123">
        <f t="shared" si="0"/>
        <v>25</v>
      </c>
      <c r="AB6" s="123">
        <f t="shared" si="0"/>
        <v>0</v>
      </c>
    </row>
    <row r="7" spans="1:31" s="63" customFormat="1" ht="24.75" customHeight="1">
      <c r="A7" s="125">
        <v>513</v>
      </c>
      <c r="B7" s="72">
        <f aca="true" t="shared" si="1" ref="B7:G7">SUM(B5,B6)</f>
        <v>40</v>
      </c>
      <c r="C7" s="72">
        <f t="shared" si="1"/>
        <v>25</v>
      </c>
      <c r="D7" s="72">
        <f t="shared" si="1"/>
        <v>0</v>
      </c>
      <c r="E7" s="72">
        <f t="shared" si="1"/>
        <v>550</v>
      </c>
      <c r="F7" s="72">
        <f t="shared" si="1"/>
        <v>327.8</v>
      </c>
      <c r="G7" s="72">
        <f t="shared" si="1"/>
        <v>326.8</v>
      </c>
      <c r="H7" s="72">
        <f aca="true" t="shared" si="2" ref="H7:Y7">SUM(H5,H6)</f>
        <v>0</v>
      </c>
      <c r="I7" s="72">
        <f t="shared" si="2"/>
        <v>0</v>
      </c>
      <c r="J7" s="72">
        <f t="shared" si="2"/>
        <v>0</v>
      </c>
      <c r="K7" s="72">
        <f t="shared" si="2"/>
        <v>0</v>
      </c>
      <c r="L7" s="72">
        <f t="shared" si="2"/>
        <v>0</v>
      </c>
      <c r="M7" s="72">
        <f t="shared" si="2"/>
        <v>0</v>
      </c>
      <c r="N7" s="72">
        <f t="shared" si="2"/>
        <v>0</v>
      </c>
      <c r="O7" s="72">
        <f t="shared" si="2"/>
        <v>0</v>
      </c>
      <c r="P7" s="72">
        <f t="shared" si="2"/>
        <v>0</v>
      </c>
      <c r="Q7" s="72">
        <f t="shared" si="2"/>
        <v>0</v>
      </c>
      <c r="R7" s="72">
        <f t="shared" si="2"/>
        <v>0</v>
      </c>
      <c r="S7" s="72">
        <f t="shared" si="2"/>
        <v>0</v>
      </c>
      <c r="T7" s="72">
        <f t="shared" si="2"/>
        <v>0</v>
      </c>
      <c r="U7" s="72">
        <f t="shared" si="2"/>
        <v>0</v>
      </c>
      <c r="V7" s="72">
        <f t="shared" si="2"/>
        <v>0</v>
      </c>
      <c r="W7" s="72">
        <f t="shared" si="2"/>
        <v>0</v>
      </c>
      <c r="X7" s="72">
        <f t="shared" si="2"/>
        <v>0</v>
      </c>
      <c r="Y7" s="131">
        <f t="shared" si="2"/>
        <v>0</v>
      </c>
      <c r="Z7" s="298">
        <f aca="true" t="shared" si="3" ref="Z7:Z38">B7+E7+H7+K7+N7+Q7+T7+W7</f>
        <v>590</v>
      </c>
      <c r="AA7" s="126">
        <f aca="true" t="shared" si="4" ref="AA7:AA38">C7+F7+I7+L7+O7+R7+U7+X7</f>
        <v>352.8</v>
      </c>
      <c r="AB7" s="126">
        <f aca="true" t="shared" si="5" ref="AB7:AB38">D7+G7+J7+M7+P7+S7+V7+Y7</f>
        <v>326.8</v>
      </c>
      <c r="AE7" s="61"/>
    </row>
    <row r="8" spans="1:28" s="63" customFormat="1" ht="24.75" customHeight="1">
      <c r="A8" s="122" t="s">
        <v>31</v>
      </c>
      <c r="B8" s="69">
        <v>0</v>
      </c>
      <c r="C8" s="69">
        <v>0</v>
      </c>
      <c r="D8" s="69">
        <v>0</v>
      </c>
      <c r="E8" s="69">
        <v>100</v>
      </c>
      <c r="F8" s="69">
        <v>115</v>
      </c>
      <c r="G8" s="69">
        <v>108.5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94">
        <v>0</v>
      </c>
      <c r="Z8" s="297">
        <f t="shared" si="3"/>
        <v>100</v>
      </c>
      <c r="AA8" s="123">
        <f t="shared" si="4"/>
        <v>115</v>
      </c>
      <c r="AB8" s="123">
        <f t="shared" si="5"/>
        <v>108.5</v>
      </c>
    </row>
    <row r="9" spans="1:28" s="63" customFormat="1" ht="24.75" customHeight="1">
      <c r="A9" s="122" t="s">
        <v>32</v>
      </c>
      <c r="B9" s="69">
        <v>40</v>
      </c>
      <c r="C9" s="69">
        <v>39.7</v>
      </c>
      <c r="D9" s="69">
        <v>37.9</v>
      </c>
      <c r="E9" s="69">
        <v>40</v>
      </c>
      <c r="F9" s="69">
        <v>42.7</v>
      </c>
      <c r="G9" s="69">
        <v>42.6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94">
        <v>0</v>
      </c>
      <c r="Z9" s="297">
        <f t="shared" si="3"/>
        <v>80</v>
      </c>
      <c r="AA9" s="123">
        <f t="shared" si="4"/>
        <v>82.4</v>
      </c>
      <c r="AB9" s="123">
        <f t="shared" si="5"/>
        <v>80.5</v>
      </c>
    </row>
    <row r="10" spans="1:28" s="63" customFormat="1" ht="24.75" customHeight="1">
      <c r="A10" s="60" t="s">
        <v>33</v>
      </c>
      <c r="B10" s="124">
        <v>425</v>
      </c>
      <c r="C10" s="124">
        <v>422.6</v>
      </c>
      <c r="D10" s="124">
        <v>321</v>
      </c>
      <c r="E10" s="124">
        <v>915</v>
      </c>
      <c r="F10" s="124">
        <v>576.4</v>
      </c>
      <c r="G10" s="124">
        <v>422.8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512">
        <v>0</v>
      </c>
      <c r="Z10" s="297">
        <f t="shared" si="3"/>
        <v>1340</v>
      </c>
      <c r="AA10" s="123">
        <f t="shared" si="4"/>
        <v>999</v>
      </c>
      <c r="AB10" s="123">
        <f t="shared" si="5"/>
        <v>743.8</v>
      </c>
    </row>
    <row r="11" spans="1:28" s="63" customFormat="1" ht="24.75" customHeight="1">
      <c r="A11" s="125">
        <v>516</v>
      </c>
      <c r="B11" s="72">
        <f aca="true" t="shared" si="6" ref="B11:G11">SUM(B8:B10)</f>
        <v>465</v>
      </c>
      <c r="C11" s="72">
        <f t="shared" si="6"/>
        <v>462.3</v>
      </c>
      <c r="D11" s="72">
        <f t="shared" si="6"/>
        <v>358.9</v>
      </c>
      <c r="E11" s="72">
        <f t="shared" si="6"/>
        <v>1055</v>
      </c>
      <c r="F11" s="72">
        <f t="shared" si="6"/>
        <v>734.0999999999999</v>
      </c>
      <c r="G11" s="72">
        <f t="shared" si="6"/>
        <v>573.9</v>
      </c>
      <c r="H11" s="72">
        <f aca="true" t="shared" si="7" ref="H11:AB11">SUM(H8:H10)</f>
        <v>0</v>
      </c>
      <c r="I11" s="72">
        <f t="shared" si="7"/>
        <v>0</v>
      </c>
      <c r="J11" s="72">
        <f t="shared" si="7"/>
        <v>0</v>
      </c>
      <c r="K11" s="72">
        <f t="shared" si="7"/>
        <v>0</v>
      </c>
      <c r="L11" s="72">
        <f t="shared" si="7"/>
        <v>0</v>
      </c>
      <c r="M11" s="72">
        <f t="shared" si="7"/>
        <v>0</v>
      </c>
      <c r="N11" s="72">
        <f t="shared" si="7"/>
        <v>0</v>
      </c>
      <c r="O11" s="72">
        <f t="shared" si="7"/>
        <v>0</v>
      </c>
      <c r="P11" s="72">
        <f t="shared" si="7"/>
        <v>0</v>
      </c>
      <c r="Q11" s="72">
        <f t="shared" si="7"/>
        <v>0</v>
      </c>
      <c r="R11" s="72">
        <f t="shared" si="7"/>
        <v>0</v>
      </c>
      <c r="S11" s="72">
        <f t="shared" si="7"/>
        <v>0</v>
      </c>
      <c r="T11" s="72">
        <f t="shared" si="7"/>
        <v>0</v>
      </c>
      <c r="U11" s="72">
        <f t="shared" si="7"/>
        <v>0</v>
      </c>
      <c r="V11" s="72">
        <f t="shared" si="7"/>
        <v>0</v>
      </c>
      <c r="W11" s="72">
        <f t="shared" si="7"/>
        <v>0</v>
      </c>
      <c r="X11" s="72">
        <f t="shared" si="7"/>
        <v>0</v>
      </c>
      <c r="Y11" s="131">
        <f t="shared" si="7"/>
        <v>0</v>
      </c>
      <c r="Z11" s="298">
        <f t="shared" si="7"/>
        <v>1520</v>
      </c>
      <c r="AA11" s="126">
        <f t="shared" si="7"/>
        <v>1196.4</v>
      </c>
      <c r="AB11" s="126">
        <f t="shared" si="7"/>
        <v>932.8</v>
      </c>
    </row>
    <row r="12" spans="1:28" s="63" customFormat="1" ht="24.75" customHeight="1">
      <c r="A12" s="130" t="s">
        <v>35</v>
      </c>
      <c r="B12" s="123">
        <v>0</v>
      </c>
      <c r="C12" s="123">
        <v>0</v>
      </c>
      <c r="D12" s="123">
        <v>0</v>
      </c>
      <c r="E12" s="123">
        <v>40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9">
        <v>0</v>
      </c>
      <c r="Z12" s="297">
        <f t="shared" si="3"/>
        <v>40</v>
      </c>
      <c r="AA12" s="123">
        <f t="shared" si="4"/>
        <v>0</v>
      </c>
      <c r="AB12" s="123">
        <f t="shared" si="5"/>
        <v>0</v>
      </c>
    </row>
    <row r="13" spans="1:28" s="63" customFormat="1" ht="24.75" customHeight="1">
      <c r="A13" s="122" t="s">
        <v>36</v>
      </c>
      <c r="B13" s="69">
        <v>15</v>
      </c>
      <c r="C13" s="69">
        <v>15</v>
      </c>
      <c r="D13" s="69">
        <v>9.8</v>
      </c>
      <c r="E13" s="69">
        <v>15</v>
      </c>
      <c r="F13" s="69">
        <v>15</v>
      </c>
      <c r="G13" s="69">
        <v>9.8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94">
        <v>0</v>
      </c>
      <c r="Z13" s="297">
        <f t="shared" si="3"/>
        <v>30</v>
      </c>
      <c r="AA13" s="123">
        <f t="shared" si="4"/>
        <v>30</v>
      </c>
      <c r="AB13" s="123">
        <f t="shared" si="5"/>
        <v>19.6</v>
      </c>
    </row>
    <row r="14" spans="1:28" s="63" customFormat="1" ht="24.75" customHeight="1">
      <c r="A14" s="122" t="s">
        <v>89</v>
      </c>
      <c r="B14" s="69">
        <v>0</v>
      </c>
      <c r="C14" s="69">
        <v>0</v>
      </c>
      <c r="D14" s="69">
        <v>0</v>
      </c>
      <c r="E14" s="69">
        <v>20</v>
      </c>
      <c r="F14" s="69">
        <v>20</v>
      </c>
      <c r="G14" s="69">
        <v>10.8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94">
        <v>0</v>
      </c>
      <c r="Z14" s="297">
        <f t="shared" si="3"/>
        <v>20</v>
      </c>
      <c r="AA14" s="123">
        <f t="shared" si="4"/>
        <v>20</v>
      </c>
      <c r="AB14" s="123">
        <f t="shared" si="5"/>
        <v>10.8</v>
      </c>
    </row>
    <row r="15" spans="1:28" s="63" customFormat="1" ht="24.75" customHeight="1">
      <c r="A15" s="125">
        <v>517</v>
      </c>
      <c r="B15" s="72">
        <f aca="true" t="shared" si="8" ref="B15:G15">SUM(B12,B13,B14)</f>
        <v>15</v>
      </c>
      <c r="C15" s="72">
        <f t="shared" si="8"/>
        <v>15</v>
      </c>
      <c r="D15" s="72">
        <f t="shared" si="8"/>
        <v>9.8</v>
      </c>
      <c r="E15" s="72">
        <f t="shared" si="8"/>
        <v>75</v>
      </c>
      <c r="F15" s="72">
        <f t="shared" si="8"/>
        <v>35</v>
      </c>
      <c r="G15" s="72">
        <f t="shared" si="8"/>
        <v>20.6</v>
      </c>
      <c r="H15" s="72">
        <f aca="true" t="shared" si="9" ref="H15:Y15">SUM(H12,H13,H14)</f>
        <v>0</v>
      </c>
      <c r="I15" s="72">
        <f t="shared" si="9"/>
        <v>0</v>
      </c>
      <c r="J15" s="72">
        <f t="shared" si="9"/>
        <v>0</v>
      </c>
      <c r="K15" s="72">
        <f t="shared" si="9"/>
        <v>0</v>
      </c>
      <c r="L15" s="72">
        <f t="shared" si="9"/>
        <v>0</v>
      </c>
      <c r="M15" s="72">
        <f t="shared" si="9"/>
        <v>0</v>
      </c>
      <c r="N15" s="72">
        <f t="shared" si="9"/>
        <v>0</v>
      </c>
      <c r="O15" s="72">
        <f t="shared" si="9"/>
        <v>0</v>
      </c>
      <c r="P15" s="72">
        <f t="shared" si="9"/>
        <v>0</v>
      </c>
      <c r="Q15" s="72">
        <f t="shared" si="9"/>
        <v>0</v>
      </c>
      <c r="R15" s="72">
        <f t="shared" si="9"/>
        <v>0</v>
      </c>
      <c r="S15" s="72">
        <f t="shared" si="9"/>
        <v>0</v>
      </c>
      <c r="T15" s="72">
        <f t="shared" si="9"/>
        <v>0</v>
      </c>
      <c r="U15" s="72">
        <f t="shared" si="9"/>
        <v>0</v>
      </c>
      <c r="V15" s="72">
        <f t="shared" si="9"/>
        <v>0</v>
      </c>
      <c r="W15" s="72">
        <f t="shared" si="9"/>
        <v>0</v>
      </c>
      <c r="X15" s="72">
        <f t="shared" si="9"/>
        <v>0</v>
      </c>
      <c r="Y15" s="131">
        <f t="shared" si="9"/>
        <v>0</v>
      </c>
      <c r="Z15" s="298">
        <f t="shared" si="3"/>
        <v>90</v>
      </c>
      <c r="AA15" s="126">
        <f t="shared" si="4"/>
        <v>50</v>
      </c>
      <c r="AB15" s="126">
        <f t="shared" si="5"/>
        <v>30.400000000000002</v>
      </c>
    </row>
    <row r="16" spans="1:28" s="63" customFormat="1" ht="24.75" customHeight="1">
      <c r="A16" s="507" t="s">
        <v>365</v>
      </c>
      <c r="B16" s="508">
        <v>0</v>
      </c>
      <c r="C16" s="508">
        <v>0</v>
      </c>
      <c r="D16" s="508">
        <v>0</v>
      </c>
      <c r="E16" s="508">
        <v>0</v>
      </c>
      <c r="F16" s="508">
        <v>6.3</v>
      </c>
      <c r="G16" s="508">
        <v>0</v>
      </c>
      <c r="H16" s="508">
        <v>0</v>
      </c>
      <c r="I16" s="508">
        <v>0</v>
      </c>
      <c r="J16" s="508">
        <v>0</v>
      </c>
      <c r="K16" s="508">
        <v>0</v>
      </c>
      <c r="L16" s="508">
        <v>0</v>
      </c>
      <c r="M16" s="508">
        <v>0</v>
      </c>
      <c r="N16" s="508">
        <v>0</v>
      </c>
      <c r="O16" s="508">
        <v>0</v>
      </c>
      <c r="P16" s="508">
        <v>0</v>
      </c>
      <c r="Q16" s="508">
        <v>0</v>
      </c>
      <c r="R16" s="508">
        <v>0</v>
      </c>
      <c r="S16" s="508">
        <v>0</v>
      </c>
      <c r="T16" s="509">
        <v>0</v>
      </c>
      <c r="U16" s="509">
        <v>0</v>
      </c>
      <c r="V16" s="509">
        <v>0</v>
      </c>
      <c r="W16" s="509">
        <v>0</v>
      </c>
      <c r="X16" s="509">
        <v>0</v>
      </c>
      <c r="Y16" s="509">
        <v>0</v>
      </c>
      <c r="Z16" s="297">
        <f t="shared" si="3"/>
        <v>0</v>
      </c>
      <c r="AA16" s="123">
        <f t="shared" si="4"/>
        <v>6.3</v>
      </c>
      <c r="AB16" s="123">
        <f t="shared" si="5"/>
        <v>0</v>
      </c>
    </row>
    <row r="17" spans="1:28" s="63" customFormat="1" ht="24.75" customHeight="1">
      <c r="A17" s="125">
        <v>519</v>
      </c>
      <c r="B17" s="72">
        <f aca="true" t="shared" si="10" ref="B17:Y17">SUM(B16)</f>
        <v>0</v>
      </c>
      <c r="C17" s="72">
        <f t="shared" si="10"/>
        <v>0</v>
      </c>
      <c r="D17" s="72">
        <f t="shared" si="10"/>
        <v>0</v>
      </c>
      <c r="E17" s="72">
        <f t="shared" si="10"/>
        <v>0</v>
      </c>
      <c r="F17" s="72">
        <f t="shared" si="10"/>
        <v>6.3</v>
      </c>
      <c r="G17" s="72">
        <f t="shared" si="10"/>
        <v>0</v>
      </c>
      <c r="H17" s="72">
        <f t="shared" si="10"/>
        <v>0</v>
      </c>
      <c r="I17" s="72">
        <f t="shared" si="10"/>
        <v>0</v>
      </c>
      <c r="J17" s="72">
        <f t="shared" si="10"/>
        <v>0</v>
      </c>
      <c r="K17" s="72">
        <f t="shared" si="10"/>
        <v>0</v>
      </c>
      <c r="L17" s="72">
        <f t="shared" si="10"/>
        <v>0</v>
      </c>
      <c r="M17" s="72">
        <f t="shared" si="10"/>
        <v>0</v>
      </c>
      <c r="N17" s="72">
        <f t="shared" si="10"/>
        <v>0</v>
      </c>
      <c r="O17" s="72">
        <f t="shared" si="10"/>
        <v>0</v>
      </c>
      <c r="P17" s="72">
        <f t="shared" si="10"/>
        <v>0</v>
      </c>
      <c r="Q17" s="72">
        <f t="shared" si="10"/>
        <v>0</v>
      </c>
      <c r="R17" s="72">
        <f t="shared" si="10"/>
        <v>0</v>
      </c>
      <c r="S17" s="72">
        <f t="shared" si="10"/>
        <v>0</v>
      </c>
      <c r="T17" s="72">
        <f t="shared" si="10"/>
        <v>0</v>
      </c>
      <c r="U17" s="72">
        <f t="shared" si="10"/>
        <v>0</v>
      </c>
      <c r="V17" s="72">
        <f t="shared" si="10"/>
        <v>0</v>
      </c>
      <c r="W17" s="72">
        <f t="shared" si="10"/>
        <v>0</v>
      </c>
      <c r="X17" s="72">
        <f t="shared" si="10"/>
        <v>0</v>
      </c>
      <c r="Y17" s="131">
        <f t="shared" si="10"/>
        <v>0</v>
      </c>
      <c r="Z17" s="298">
        <f t="shared" si="3"/>
        <v>0</v>
      </c>
      <c r="AA17" s="126">
        <f t="shared" si="4"/>
        <v>6.3</v>
      </c>
      <c r="AB17" s="126">
        <f t="shared" si="5"/>
        <v>0</v>
      </c>
    </row>
    <row r="18" spans="1:28" s="63" customFormat="1" ht="24.75" customHeight="1">
      <c r="A18" s="132" t="s">
        <v>273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129">
        <v>0</v>
      </c>
      <c r="U18" s="129">
        <v>98</v>
      </c>
      <c r="V18" s="129">
        <v>98</v>
      </c>
      <c r="W18" s="129">
        <v>0</v>
      </c>
      <c r="X18" s="129">
        <v>0</v>
      </c>
      <c r="Y18" s="129">
        <v>0</v>
      </c>
      <c r="Z18" s="297">
        <f>B18+E18+H18+K18+N18+Q18+T18+W18</f>
        <v>0</v>
      </c>
      <c r="AA18" s="123">
        <f>C18+F18+I18+L18+O18+R18+U18+X18</f>
        <v>98</v>
      </c>
      <c r="AB18" s="123">
        <f>D18+G18+J18+M18+P18+S18+V18+Y18</f>
        <v>98</v>
      </c>
    </row>
    <row r="19" spans="1:28" s="63" customFormat="1" ht="24.75" customHeight="1">
      <c r="A19" s="132" t="s">
        <v>200</v>
      </c>
      <c r="B19" s="69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129">
        <v>0</v>
      </c>
      <c r="U19" s="129">
        <v>18</v>
      </c>
      <c r="V19" s="129">
        <v>18</v>
      </c>
      <c r="W19" s="129">
        <v>100</v>
      </c>
      <c r="X19" s="129">
        <v>0</v>
      </c>
      <c r="Y19" s="129">
        <v>0</v>
      </c>
      <c r="Z19" s="297">
        <f t="shared" si="3"/>
        <v>100</v>
      </c>
      <c r="AA19" s="123">
        <f t="shared" si="4"/>
        <v>18</v>
      </c>
      <c r="AB19" s="123">
        <f t="shared" si="5"/>
        <v>18</v>
      </c>
    </row>
    <row r="20" spans="1:28" s="63" customFormat="1" ht="24.75" customHeight="1">
      <c r="A20" s="125">
        <v>521</v>
      </c>
      <c r="B20" s="72">
        <f>SUM(B18:B19)</f>
        <v>0</v>
      </c>
      <c r="C20" s="72">
        <f aca="true" t="shared" si="11" ref="C20:S20">SUM(C18:C19)</f>
        <v>0</v>
      </c>
      <c r="D20" s="72">
        <f t="shared" si="11"/>
        <v>0</v>
      </c>
      <c r="E20" s="72">
        <f t="shared" si="11"/>
        <v>0</v>
      </c>
      <c r="F20" s="72">
        <f t="shared" si="11"/>
        <v>0</v>
      </c>
      <c r="G20" s="72">
        <f t="shared" si="11"/>
        <v>0</v>
      </c>
      <c r="H20" s="72">
        <f t="shared" si="11"/>
        <v>0</v>
      </c>
      <c r="I20" s="72">
        <f t="shared" si="11"/>
        <v>0</v>
      </c>
      <c r="J20" s="72">
        <f t="shared" si="11"/>
        <v>0</v>
      </c>
      <c r="K20" s="72">
        <f t="shared" si="11"/>
        <v>0</v>
      </c>
      <c r="L20" s="72">
        <f t="shared" si="11"/>
        <v>0</v>
      </c>
      <c r="M20" s="72">
        <f t="shared" si="11"/>
        <v>0</v>
      </c>
      <c r="N20" s="72">
        <f t="shared" si="11"/>
        <v>0</v>
      </c>
      <c r="O20" s="72">
        <f t="shared" si="11"/>
        <v>0</v>
      </c>
      <c r="P20" s="72">
        <f t="shared" si="11"/>
        <v>0</v>
      </c>
      <c r="Q20" s="72">
        <f t="shared" si="11"/>
        <v>0</v>
      </c>
      <c r="R20" s="72">
        <f t="shared" si="11"/>
        <v>0</v>
      </c>
      <c r="S20" s="72">
        <f t="shared" si="11"/>
        <v>0</v>
      </c>
      <c r="T20" s="72">
        <f aca="true" t="shared" si="12" ref="T20:Y20">SUM(T18:T19)</f>
        <v>0</v>
      </c>
      <c r="U20" s="72">
        <f t="shared" si="12"/>
        <v>116</v>
      </c>
      <c r="V20" s="72">
        <f t="shared" si="12"/>
        <v>116</v>
      </c>
      <c r="W20" s="72">
        <f t="shared" si="12"/>
        <v>100</v>
      </c>
      <c r="X20" s="72">
        <f t="shared" si="12"/>
        <v>0</v>
      </c>
      <c r="Y20" s="131">
        <f t="shared" si="12"/>
        <v>0</v>
      </c>
      <c r="Z20" s="298">
        <f t="shared" si="3"/>
        <v>100</v>
      </c>
      <c r="AA20" s="126">
        <f t="shared" si="4"/>
        <v>116</v>
      </c>
      <c r="AB20" s="126">
        <f t="shared" si="5"/>
        <v>116</v>
      </c>
    </row>
    <row r="21" spans="1:28" s="63" customFormat="1" ht="24.75" customHeight="1">
      <c r="A21" s="79" t="s">
        <v>272</v>
      </c>
      <c r="B21" s="69">
        <v>0</v>
      </c>
      <c r="C21" s="69">
        <v>125</v>
      </c>
      <c r="D21" s="69">
        <v>125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120</v>
      </c>
      <c r="P21" s="69">
        <v>120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94">
        <v>0</v>
      </c>
      <c r="Z21" s="297">
        <f t="shared" si="3"/>
        <v>0</v>
      </c>
      <c r="AA21" s="123">
        <f t="shared" si="4"/>
        <v>245</v>
      </c>
      <c r="AB21" s="123">
        <f t="shared" si="5"/>
        <v>245</v>
      </c>
    </row>
    <row r="22" spans="1:28" s="63" customFormat="1" ht="24.75" customHeight="1">
      <c r="A22" s="79" t="s">
        <v>249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1182.2</v>
      </c>
      <c r="V22" s="69">
        <v>1182.2</v>
      </c>
      <c r="W22" s="69">
        <v>0</v>
      </c>
      <c r="X22" s="69">
        <v>0</v>
      </c>
      <c r="Y22" s="94">
        <v>0</v>
      </c>
      <c r="Z22" s="297">
        <f t="shared" si="3"/>
        <v>0</v>
      </c>
      <c r="AA22" s="123">
        <f t="shared" si="4"/>
        <v>1182.2</v>
      </c>
      <c r="AB22" s="123">
        <f t="shared" si="5"/>
        <v>1182.2</v>
      </c>
    </row>
    <row r="23" spans="1:28" s="63" customFormat="1" ht="24.75" customHeight="1">
      <c r="A23" s="79" t="s">
        <v>248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34.6</v>
      </c>
      <c r="V23" s="69">
        <v>34.6</v>
      </c>
      <c r="W23" s="69">
        <v>0</v>
      </c>
      <c r="X23" s="69">
        <v>0</v>
      </c>
      <c r="Y23" s="94">
        <v>0</v>
      </c>
      <c r="Z23" s="297">
        <f t="shared" si="3"/>
        <v>0</v>
      </c>
      <c r="AA23" s="123">
        <f t="shared" si="4"/>
        <v>34.6</v>
      </c>
      <c r="AB23" s="123">
        <f t="shared" si="5"/>
        <v>34.6</v>
      </c>
    </row>
    <row r="24" spans="1:28" s="61" customFormat="1" ht="24.75" customHeight="1">
      <c r="A24" s="60" t="s">
        <v>163</v>
      </c>
      <c r="B24" s="69">
        <v>0</v>
      </c>
      <c r="C24" s="69">
        <v>0</v>
      </c>
      <c r="D24" s="69">
        <v>0</v>
      </c>
      <c r="E24" s="124">
        <v>3000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100</v>
      </c>
      <c r="V24" s="124">
        <v>100</v>
      </c>
      <c r="W24" s="69">
        <v>0</v>
      </c>
      <c r="X24" s="69">
        <v>0</v>
      </c>
      <c r="Y24" s="94">
        <v>0</v>
      </c>
      <c r="Z24" s="297">
        <f t="shared" si="3"/>
        <v>3000</v>
      </c>
      <c r="AA24" s="123">
        <f t="shared" si="4"/>
        <v>100</v>
      </c>
      <c r="AB24" s="123">
        <f t="shared" si="5"/>
        <v>100</v>
      </c>
    </row>
    <row r="25" spans="1:28" s="61" customFormat="1" ht="24.75" customHeight="1">
      <c r="A25" s="125">
        <v>522</v>
      </c>
      <c r="B25" s="72">
        <f aca="true" t="shared" si="13" ref="B25:G25">SUM(B21,B22,B23,B24)</f>
        <v>0</v>
      </c>
      <c r="C25" s="72">
        <f t="shared" si="13"/>
        <v>125</v>
      </c>
      <c r="D25" s="72">
        <f t="shared" si="13"/>
        <v>125</v>
      </c>
      <c r="E25" s="72">
        <f t="shared" si="13"/>
        <v>3000</v>
      </c>
      <c r="F25" s="72">
        <f t="shared" si="13"/>
        <v>0</v>
      </c>
      <c r="G25" s="72">
        <f t="shared" si="13"/>
        <v>0</v>
      </c>
      <c r="H25" s="72">
        <f aca="true" t="shared" si="14" ref="H25:Y25">SUM(H21,H22,H23,H24)</f>
        <v>0</v>
      </c>
      <c r="I25" s="72">
        <f t="shared" si="14"/>
        <v>0</v>
      </c>
      <c r="J25" s="72">
        <f t="shared" si="14"/>
        <v>0</v>
      </c>
      <c r="K25" s="72">
        <f t="shared" si="14"/>
        <v>0</v>
      </c>
      <c r="L25" s="72">
        <f t="shared" si="14"/>
        <v>0</v>
      </c>
      <c r="M25" s="72">
        <f t="shared" si="14"/>
        <v>0</v>
      </c>
      <c r="N25" s="72">
        <f t="shared" si="14"/>
        <v>0</v>
      </c>
      <c r="O25" s="72">
        <f t="shared" si="14"/>
        <v>120</v>
      </c>
      <c r="P25" s="72">
        <f t="shared" si="14"/>
        <v>120</v>
      </c>
      <c r="Q25" s="72">
        <f t="shared" si="14"/>
        <v>0</v>
      </c>
      <c r="R25" s="72">
        <f t="shared" si="14"/>
        <v>0</v>
      </c>
      <c r="S25" s="72">
        <f t="shared" si="14"/>
        <v>0</v>
      </c>
      <c r="T25" s="72">
        <f t="shared" si="14"/>
        <v>0</v>
      </c>
      <c r="U25" s="72">
        <f t="shared" si="14"/>
        <v>1316.8</v>
      </c>
      <c r="V25" s="72">
        <f t="shared" si="14"/>
        <v>1316.8</v>
      </c>
      <c r="W25" s="72">
        <f t="shared" si="14"/>
        <v>0</v>
      </c>
      <c r="X25" s="72">
        <f t="shared" si="14"/>
        <v>0</v>
      </c>
      <c r="Y25" s="131">
        <f t="shared" si="14"/>
        <v>0</v>
      </c>
      <c r="Z25" s="298">
        <f t="shared" si="3"/>
        <v>3000</v>
      </c>
      <c r="AA25" s="126">
        <f t="shared" si="4"/>
        <v>1561.8</v>
      </c>
      <c r="AB25" s="126">
        <f t="shared" si="5"/>
        <v>1561.8</v>
      </c>
    </row>
    <row r="26" spans="1:28" s="61" customFormat="1" ht="24.75" customHeight="1">
      <c r="A26" s="133" t="s">
        <v>189</v>
      </c>
      <c r="B26" s="124">
        <v>0</v>
      </c>
      <c r="C26" s="124">
        <v>0</v>
      </c>
      <c r="D26" s="124">
        <v>0</v>
      </c>
      <c r="E26" s="124">
        <v>20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512">
        <v>0</v>
      </c>
      <c r="Z26" s="297">
        <f t="shared" si="3"/>
        <v>20</v>
      </c>
      <c r="AA26" s="123">
        <f t="shared" si="4"/>
        <v>0</v>
      </c>
      <c r="AB26" s="123">
        <f t="shared" si="5"/>
        <v>0</v>
      </c>
    </row>
    <row r="27" spans="1:28" s="61" customFormat="1" ht="24.75" customHeight="1">
      <c r="A27" s="125">
        <v>532</v>
      </c>
      <c r="B27" s="72">
        <f aca="true" t="shared" si="15" ref="B27:G27">SUM(B26)</f>
        <v>0</v>
      </c>
      <c r="C27" s="72">
        <f t="shared" si="15"/>
        <v>0</v>
      </c>
      <c r="D27" s="72">
        <f t="shared" si="15"/>
        <v>0</v>
      </c>
      <c r="E27" s="72">
        <f t="shared" si="15"/>
        <v>20</v>
      </c>
      <c r="F27" s="72">
        <f t="shared" si="15"/>
        <v>0</v>
      </c>
      <c r="G27" s="72">
        <f t="shared" si="15"/>
        <v>0</v>
      </c>
      <c r="H27" s="72">
        <f aca="true" t="shared" si="16" ref="H27:Q27">SUM(H26)</f>
        <v>0</v>
      </c>
      <c r="I27" s="72">
        <f t="shared" si="16"/>
        <v>0</v>
      </c>
      <c r="J27" s="72">
        <f t="shared" si="16"/>
        <v>0</v>
      </c>
      <c r="K27" s="72">
        <f t="shared" si="16"/>
        <v>0</v>
      </c>
      <c r="L27" s="72">
        <f t="shared" si="16"/>
        <v>0</v>
      </c>
      <c r="M27" s="72">
        <f t="shared" si="16"/>
        <v>0</v>
      </c>
      <c r="N27" s="72">
        <f t="shared" si="16"/>
        <v>0</v>
      </c>
      <c r="O27" s="72">
        <f t="shared" si="16"/>
        <v>0</v>
      </c>
      <c r="P27" s="72">
        <f t="shared" si="16"/>
        <v>0</v>
      </c>
      <c r="Q27" s="72">
        <f t="shared" si="16"/>
        <v>0</v>
      </c>
      <c r="R27" s="72">
        <f aca="true" t="shared" si="17" ref="R27:Y27">SUM(R26)</f>
        <v>0</v>
      </c>
      <c r="S27" s="72">
        <f t="shared" si="17"/>
        <v>0</v>
      </c>
      <c r="T27" s="72">
        <f t="shared" si="17"/>
        <v>0</v>
      </c>
      <c r="U27" s="72">
        <f t="shared" si="17"/>
        <v>0</v>
      </c>
      <c r="V27" s="72">
        <f t="shared" si="17"/>
        <v>0</v>
      </c>
      <c r="W27" s="72">
        <f t="shared" si="17"/>
        <v>0</v>
      </c>
      <c r="X27" s="72">
        <f t="shared" si="17"/>
        <v>0</v>
      </c>
      <c r="Y27" s="131">
        <f t="shared" si="17"/>
        <v>0</v>
      </c>
      <c r="Z27" s="298">
        <f t="shared" si="3"/>
        <v>20</v>
      </c>
      <c r="AA27" s="126">
        <f t="shared" si="4"/>
        <v>0</v>
      </c>
      <c r="AB27" s="126">
        <f t="shared" si="5"/>
        <v>0</v>
      </c>
    </row>
    <row r="28" spans="1:28" s="61" customFormat="1" ht="24.75" customHeight="1">
      <c r="A28" s="132" t="s">
        <v>199</v>
      </c>
      <c r="B28" s="69">
        <v>300</v>
      </c>
      <c r="C28" s="69">
        <v>0</v>
      </c>
      <c r="D28" s="69">
        <v>0</v>
      </c>
      <c r="E28" s="69">
        <v>2200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94">
        <v>0</v>
      </c>
      <c r="Z28" s="297">
        <f t="shared" si="3"/>
        <v>2500</v>
      </c>
      <c r="AA28" s="123">
        <f t="shared" si="4"/>
        <v>0</v>
      </c>
      <c r="AB28" s="123">
        <f t="shared" si="5"/>
        <v>0</v>
      </c>
    </row>
    <row r="29" spans="1:28" s="61" customFormat="1" ht="24.75" customHeight="1">
      <c r="A29" s="132" t="s">
        <v>241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18.6</v>
      </c>
      <c r="J29" s="69">
        <v>18.4</v>
      </c>
      <c r="K29" s="69">
        <v>0</v>
      </c>
      <c r="L29" s="123">
        <v>64</v>
      </c>
      <c r="M29" s="123">
        <v>64</v>
      </c>
      <c r="N29" s="123">
        <v>0</v>
      </c>
      <c r="O29" s="123">
        <v>0</v>
      </c>
      <c r="P29" s="123">
        <v>0</v>
      </c>
      <c r="Q29" s="123">
        <v>0</v>
      </c>
      <c r="R29" s="123">
        <v>35</v>
      </c>
      <c r="S29" s="123">
        <v>35</v>
      </c>
      <c r="T29" s="123">
        <v>0</v>
      </c>
      <c r="U29" s="123">
        <v>85</v>
      </c>
      <c r="V29" s="123">
        <v>85</v>
      </c>
      <c r="W29" s="123">
        <v>0</v>
      </c>
      <c r="X29" s="123">
        <v>0</v>
      </c>
      <c r="Y29" s="129">
        <v>0</v>
      </c>
      <c r="Z29" s="297">
        <f t="shared" si="3"/>
        <v>0</v>
      </c>
      <c r="AA29" s="123">
        <f t="shared" si="4"/>
        <v>202.6</v>
      </c>
      <c r="AB29" s="123">
        <f t="shared" si="5"/>
        <v>202.4</v>
      </c>
    </row>
    <row r="30" spans="1:28" s="61" customFormat="1" ht="24.75" customHeight="1">
      <c r="A30" s="125">
        <v>533</v>
      </c>
      <c r="B30" s="72">
        <f aca="true" t="shared" si="18" ref="B30:I30">SUM(B28,B29)</f>
        <v>300</v>
      </c>
      <c r="C30" s="72">
        <f t="shared" si="18"/>
        <v>0</v>
      </c>
      <c r="D30" s="72">
        <f t="shared" si="18"/>
        <v>0</v>
      </c>
      <c r="E30" s="72">
        <f t="shared" si="18"/>
        <v>2200</v>
      </c>
      <c r="F30" s="72">
        <f t="shared" si="18"/>
        <v>0</v>
      </c>
      <c r="G30" s="72">
        <f t="shared" si="18"/>
        <v>0</v>
      </c>
      <c r="H30" s="72">
        <f t="shared" si="18"/>
        <v>0</v>
      </c>
      <c r="I30" s="72">
        <f t="shared" si="18"/>
        <v>18.6</v>
      </c>
      <c r="J30" s="72">
        <f aca="true" t="shared" si="19" ref="J30:P30">SUM(J28,J29)</f>
        <v>18.4</v>
      </c>
      <c r="K30" s="72">
        <f t="shared" si="19"/>
        <v>0</v>
      </c>
      <c r="L30" s="72">
        <f t="shared" si="19"/>
        <v>64</v>
      </c>
      <c r="M30" s="72">
        <f t="shared" si="19"/>
        <v>64</v>
      </c>
      <c r="N30" s="72">
        <f t="shared" si="19"/>
        <v>0</v>
      </c>
      <c r="O30" s="72">
        <f t="shared" si="19"/>
        <v>0</v>
      </c>
      <c r="P30" s="72">
        <f t="shared" si="19"/>
        <v>0</v>
      </c>
      <c r="Q30" s="72">
        <f aca="true" t="shared" si="20" ref="Q30:V30">SUM(Q28,Q29)</f>
        <v>0</v>
      </c>
      <c r="R30" s="72">
        <f t="shared" si="20"/>
        <v>35</v>
      </c>
      <c r="S30" s="72">
        <f t="shared" si="20"/>
        <v>35</v>
      </c>
      <c r="T30" s="72">
        <f t="shared" si="20"/>
        <v>0</v>
      </c>
      <c r="U30" s="72">
        <f t="shared" si="20"/>
        <v>85</v>
      </c>
      <c r="V30" s="72">
        <f t="shared" si="20"/>
        <v>85</v>
      </c>
      <c r="W30" s="72">
        <f>SUM(W28,W29)</f>
        <v>0</v>
      </c>
      <c r="X30" s="72">
        <f>SUM(X28,X29)</f>
        <v>0</v>
      </c>
      <c r="Y30" s="131">
        <f>SUM(Y28,Y29)</f>
        <v>0</v>
      </c>
      <c r="Z30" s="298">
        <f t="shared" si="3"/>
        <v>2500</v>
      </c>
      <c r="AA30" s="126">
        <f t="shared" si="4"/>
        <v>202.6</v>
      </c>
      <c r="AB30" s="126">
        <f t="shared" si="5"/>
        <v>202.4</v>
      </c>
    </row>
    <row r="31" spans="1:28" s="61" customFormat="1" ht="24.75" customHeight="1">
      <c r="A31" s="507" t="s">
        <v>366</v>
      </c>
      <c r="B31" s="508">
        <v>0</v>
      </c>
      <c r="C31" s="508">
        <v>0</v>
      </c>
      <c r="D31" s="508">
        <v>0</v>
      </c>
      <c r="E31" s="508">
        <v>0</v>
      </c>
      <c r="F31" s="508">
        <v>45</v>
      </c>
      <c r="G31" s="508">
        <v>44.9</v>
      </c>
      <c r="H31" s="508">
        <v>0</v>
      </c>
      <c r="I31" s="508">
        <v>0</v>
      </c>
      <c r="J31" s="508">
        <v>0</v>
      </c>
      <c r="K31" s="508">
        <v>0</v>
      </c>
      <c r="L31" s="508">
        <v>0</v>
      </c>
      <c r="M31" s="508">
        <v>0</v>
      </c>
      <c r="N31" s="508">
        <v>0</v>
      </c>
      <c r="O31" s="508">
        <v>0</v>
      </c>
      <c r="P31" s="508">
        <v>0</v>
      </c>
      <c r="Q31" s="508">
        <v>0</v>
      </c>
      <c r="R31" s="508">
        <v>0</v>
      </c>
      <c r="S31" s="508">
        <v>0</v>
      </c>
      <c r="T31" s="508">
        <v>0</v>
      </c>
      <c r="U31" s="508">
        <v>0</v>
      </c>
      <c r="V31" s="508">
        <v>0</v>
      </c>
      <c r="W31" s="508">
        <v>0</v>
      </c>
      <c r="X31" s="508">
        <v>0</v>
      </c>
      <c r="Y31" s="513">
        <v>0</v>
      </c>
      <c r="Z31" s="279">
        <f t="shared" si="3"/>
        <v>0</v>
      </c>
      <c r="AA31" s="69">
        <f t="shared" si="4"/>
        <v>45</v>
      </c>
      <c r="AB31" s="69">
        <f t="shared" si="5"/>
        <v>44.9</v>
      </c>
    </row>
    <row r="32" spans="1:28" s="61" customFormat="1" ht="24.75" customHeight="1">
      <c r="A32" s="125">
        <v>542</v>
      </c>
      <c r="B32" s="72">
        <f aca="true" t="shared" si="21" ref="B32:Y32">SUM(B31)</f>
        <v>0</v>
      </c>
      <c r="C32" s="72">
        <f t="shared" si="21"/>
        <v>0</v>
      </c>
      <c r="D32" s="72">
        <f t="shared" si="21"/>
        <v>0</v>
      </c>
      <c r="E32" s="72">
        <f t="shared" si="21"/>
        <v>0</v>
      </c>
      <c r="F32" s="72">
        <f t="shared" si="21"/>
        <v>45</v>
      </c>
      <c r="G32" s="72">
        <f t="shared" si="21"/>
        <v>44.9</v>
      </c>
      <c r="H32" s="72">
        <f t="shared" si="21"/>
        <v>0</v>
      </c>
      <c r="I32" s="72">
        <f t="shared" si="21"/>
        <v>0</v>
      </c>
      <c r="J32" s="72">
        <f t="shared" si="21"/>
        <v>0</v>
      </c>
      <c r="K32" s="72">
        <f t="shared" si="21"/>
        <v>0</v>
      </c>
      <c r="L32" s="72">
        <f t="shared" si="21"/>
        <v>0</v>
      </c>
      <c r="M32" s="72">
        <f t="shared" si="21"/>
        <v>0</v>
      </c>
      <c r="N32" s="72">
        <f t="shared" si="21"/>
        <v>0</v>
      </c>
      <c r="O32" s="72">
        <f t="shared" si="21"/>
        <v>0</v>
      </c>
      <c r="P32" s="72">
        <f t="shared" si="21"/>
        <v>0</v>
      </c>
      <c r="Q32" s="72">
        <f t="shared" si="21"/>
        <v>0</v>
      </c>
      <c r="R32" s="72">
        <f t="shared" si="21"/>
        <v>0</v>
      </c>
      <c r="S32" s="72">
        <f t="shared" si="21"/>
        <v>0</v>
      </c>
      <c r="T32" s="72">
        <f t="shared" si="21"/>
        <v>0</v>
      </c>
      <c r="U32" s="72">
        <f t="shared" si="21"/>
        <v>0</v>
      </c>
      <c r="V32" s="72">
        <f t="shared" si="21"/>
        <v>0</v>
      </c>
      <c r="W32" s="72">
        <f t="shared" si="21"/>
        <v>0</v>
      </c>
      <c r="X32" s="72">
        <f t="shared" si="21"/>
        <v>0</v>
      </c>
      <c r="Y32" s="131">
        <f t="shared" si="21"/>
        <v>0</v>
      </c>
      <c r="Z32" s="298">
        <f t="shared" si="3"/>
        <v>0</v>
      </c>
      <c r="AA32" s="126">
        <f t="shared" si="4"/>
        <v>45</v>
      </c>
      <c r="AB32" s="126">
        <f t="shared" si="5"/>
        <v>44.9</v>
      </c>
    </row>
    <row r="33" spans="1:28" s="61" customFormat="1" ht="24.75" customHeight="1">
      <c r="A33" s="507" t="s">
        <v>367</v>
      </c>
      <c r="B33" s="508">
        <v>0</v>
      </c>
      <c r="C33" s="508">
        <v>0</v>
      </c>
      <c r="D33" s="508">
        <v>0</v>
      </c>
      <c r="E33" s="508">
        <v>0</v>
      </c>
      <c r="F33" s="508">
        <v>533.6</v>
      </c>
      <c r="G33" s="508">
        <v>0</v>
      </c>
      <c r="H33" s="508">
        <v>0</v>
      </c>
      <c r="I33" s="508">
        <v>0</v>
      </c>
      <c r="J33" s="508">
        <v>0</v>
      </c>
      <c r="K33" s="508">
        <v>0</v>
      </c>
      <c r="L33" s="508">
        <v>0</v>
      </c>
      <c r="M33" s="508">
        <v>0</v>
      </c>
      <c r="N33" s="508">
        <v>0</v>
      </c>
      <c r="O33" s="508">
        <v>0</v>
      </c>
      <c r="P33" s="508">
        <v>0</v>
      </c>
      <c r="Q33" s="508">
        <v>0</v>
      </c>
      <c r="R33" s="508">
        <v>0</v>
      </c>
      <c r="S33" s="508">
        <v>0</v>
      </c>
      <c r="T33" s="508">
        <v>0</v>
      </c>
      <c r="U33" s="508">
        <v>0</v>
      </c>
      <c r="V33" s="508">
        <v>0</v>
      </c>
      <c r="W33" s="508">
        <v>0</v>
      </c>
      <c r="X33" s="508">
        <v>0</v>
      </c>
      <c r="Y33" s="513">
        <v>0</v>
      </c>
      <c r="Z33" s="297">
        <f t="shared" si="3"/>
        <v>0</v>
      </c>
      <c r="AA33" s="123">
        <f t="shared" si="4"/>
        <v>533.6</v>
      </c>
      <c r="AB33" s="123">
        <f t="shared" si="5"/>
        <v>0</v>
      </c>
    </row>
    <row r="34" spans="1:28" s="61" customFormat="1" ht="24.75" customHeight="1">
      <c r="A34" s="125">
        <v>590</v>
      </c>
      <c r="B34" s="72">
        <f aca="true" t="shared" si="22" ref="B34:Y34">SUM(B33)</f>
        <v>0</v>
      </c>
      <c r="C34" s="72">
        <f t="shared" si="22"/>
        <v>0</v>
      </c>
      <c r="D34" s="72">
        <f t="shared" si="22"/>
        <v>0</v>
      </c>
      <c r="E34" s="72">
        <f t="shared" si="22"/>
        <v>0</v>
      </c>
      <c r="F34" s="72">
        <f t="shared" si="22"/>
        <v>533.6</v>
      </c>
      <c r="G34" s="72">
        <f t="shared" si="22"/>
        <v>0</v>
      </c>
      <c r="H34" s="72">
        <f t="shared" si="22"/>
        <v>0</v>
      </c>
      <c r="I34" s="72">
        <f t="shared" si="22"/>
        <v>0</v>
      </c>
      <c r="J34" s="72">
        <f t="shared" si="22"/>
        <v>0</v>
      </c>
      <c r="K34" s="72">
        <f t="shared" si="22"/>
        <v>0</v>
      </c>
      <c r="L34" s="72">
        <f t="shared" si="22"/>
        <v>0</v>
      </c>
      <c r="M34" s="72">
        <f t="shared" si="22"/>
        <v>0</v>
      </c>
      <c r="N34" s="72">
        <f t="shared" si="22"/>
        <v>0</v>
      </c>
      <c r="O34" s="72">
        <f t="shared" si="22"/>
        <v>0</v>
      </c>
      <c r="P34" s="72">
        <f t="shared" si="22"/>
        <v>0</v>
      </c>
      <c r="Q34" s="72">
        <f t="shared" si="22"/>
        <v>0</v>
      </c>
      <c r="R34" s="72">
        <f t="shared" si="22"/>
        <v>0</v>
      </c>
      <c r="S34" s="72">
        <f t="shared" si="22"/>
        <v>0</v>
      </c>
      <c r="T34" s="72">
        <f t="shared" si="22"/>
        <v>0</v>
      </c>
      <c r="U34" s="72">
        <f t="shared" si="22"/>
        <v>0</v>
      </c>
      <c r="V34" s="72">
        <f t="shared" si="22"/>
        <v>0</v>
      </c>
      <c r="W34" s="72">
        <f t="shared" si="22"/>
        <v>0</v>
      </c>
      <c r="X34" s="72">
        <f t="shared" si="22"/>
        <v>0</v>
      </c>
      <c r="Y34" s="131">
        <f t="shared" si="22"/>
        <v>0</v>
      </c>
      <c r="Z34" s="298">
        <f t="shared" si="3"/>
        <v>0</v>
      </c>
      <c r="AA34" s="126">
        <f t="shared" si="4"/>
        <v>533.6</v>
      </c>
      <c r="AB34" s="126">
        <f t="shared" si="5"/>
        <v>0</v>
      </c>
    </row>
    <row r="35" spans="1:28" s="61" customFormat="1" ht="24.75" customHeight="1">
      <c r="A35" s="507" t="s">
        <v>147</v>
      </c>
      <c r="B35" s="508">
        <v>0</v>
      </c>
      <c r="C35" s="508">
        <v>0</v>
      </c>
      <c r="D35" s="508">
        <v>0</v>
      </c>
      <c r="E35" s="508">
        <v>0</v>
      </c>
      <c r="F35" s="508">
        <v>96.4</v>
      </c>
      <c r="G35" s="508">
        <v>96.4</v>
      </c>
      <c r="H35" s="508">
        <v>0</v>
      </c>
      <c r="I35" s="508">
        <v>0</v>
      </c>
      <c r="J35" s="508">
        <v>0</v>
      </c>
      <c r="K35" s="508">
        <v>0</v>
      </c>
      <c r="L35" s="508">
        <v>0</v>
      </c>
      <c r="M35" s="508">
        <v>0</v>
      </c>
      <c r="N35" s="508">
        <v>0</v>
      </c>
      <c r="O35" s="508">
        <v>0</v>
      </c>
      <c r="P35" s="508">
        <v>0</v>
      </c>
      <c r="Q35" s="508">
        <v>0</v>
      </c>
      <c r="R35" s="508">
        <v>0</v>
      </c>
      <c r="S35" s="508">
        <v>0</v>
      </c>
      <c r="T35" s="508">
        <v>0</v>
      </c>
      <c r="U35" s="508">
        <v>0</v>
      </c>
      <c r="V35" s="508">
        <v>0</v>
      </c>
      <c r="W35" s="508">
        <v>0</v>
      </c>
      <c r="X35" s="508">
        <v>0</v>
      </c>
      <c r="Y35" s="513">
        <v>0</v>
      </c>
      <c r="Z35" s="297">
        <f t="shared" si="3"/>
        <v>0</v>
      </c>
      <c r="AA35" s="123">
        <f t="shared" si="4"/>
        <v>96.4</v>
      </c>
      <c r="AB35" s="123">
        <f t="shared" si="5"/>
        <v>96.4</v>
      </c>
    </row>
    <row r="36" spans="1:28" s="61" customFormat="1" ht="24.75" customHeight="1">
      <c r="A36" s="122" t="s">
        <v>37</v>
      </c>
      <c r="B36" s="69">
        <v>0</v>
      </c>
      <c r="C36" s="69">
        <v>0</v>
      </c>
      <c r="D36" s="69">
        <v>0</v>
      </c>
      <c r="E36" s="69">
        <v>1240</v>
      </c>
      <c r="F36" s="69">
        <v>1240</v>
      </c>
      <c r="G36" s="69">
        <v>1041.2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94">
        <v>0</v>
      </c>
      <c r="Z36" s="297">
        <f t="shared" si="3"/>
        <v>1240</v>
      </c>
      <c r="AA36" s="123">
        <f t="shared" si="4"/>
        <v>1240</v>
      </c>
      <c r="AB36" s="123">
        <f t="shared" si="5"/>
        <v>1041.2</v>
      </c>
    </row>
    <row r="37" spans="1:28" s="61" customFormat="1" ht="24.75" customHeight="1" thickBot="1">
      <c r="A37" s="125">
        <v>612</v>
      </c>
      <c r="B37" s="72">
        <f aca="true" t="shared" si="23" ref="B37:G37">SUM(B35:B36)</f>
        <v>0</v>
      </c>
      <c r="C37" s="72">
        <f t="shared" si="23"/>
        <v>0</v>
      </c>
      <c r="D37" s="72">
        <f t="shared" si="23"/>
        <v>0</v>
      </c>
      <c r="E37" s="72">
        <f t="shared" si="23"/>
        <v>1240</v>
      </c>
      <c r="F37" s="72">
        <f t="shared" si="23"/>
        <v>1336.4</v>
      </c>
      <c r="G37" s="72">
        <f t="shared" si="23"/>
        <v>1137.6000000000001</v>
      </c>
      <c r="H37" s="72">
        <f aca="true" t="shared" si="24" ref="H37:T37">SUM(H35:H36)</f>
        <v>0</v>
      </c>
      <c r="I37" s="72">
        <f t="shared" si="24"/>
        <v>0</v>
      </c>
      <c r="J37" s="72">
        <f t="shared" si="24"/>
        <v>0</v>
      </c>
      <c r="K37" s="72">
        <f t="shared" si="24"/>
        <v>0</v>
      </c>
      <c r="L37" s="72">
        <f t="shared" si="24"/>
        <v>0</v>
      </c>
      <c r="M37" s="72">
        <f t="shared" si="24"/>
        <v>0</v>
      </c>
      <c r="N37" s="72">
        <f t="shared" si="24"/>
        <v>0</v>
      </c>
      <c r="O37" s="72">
        <f t="shared" si="24"/>
        <v>0</v>
      </c>
      <c r="P37" s="72">
        <f t="shared" si="24"/>
        <v>0</v>
      </c>
      <c r="Q37" s="72">
        <f t="shared" si="24"/>
        <v>0</v>
      </c>
      <c r="R37" s="72">
        <f t="shared" si="24"/>
        <v>0</v>
      </c>
      <c r="S37" s="72">
        <f t="shared" si="24"/>
        <v>0</v>
      </c>
      <c r="T37" s="72">
        <f t="shared" si="24"/>
        <v>0</v>
      </c>
      <c r="U37" s="72">
        <f>SUM(U35:U36)</f>
        <v>0</v>
      </c>
      <c r="V37" s="72">
        <f>SUM(V35:V36)</f>
        <v>0</v>
      </c>
      <c r="W37" s="72">
        <f>SUM(W35:W36)</f>
        <v>0</v>
      </c>
      <c r="X37" s="72">
        <f>SUM(X35:X36)</f>
        <v>0</v>
      </c>
      <c r="Y37" s="131">
        <f>SUM(Y35:Y36)</f>
        <v>0</v>
      </c>
      <c r="Z37" s="524">
        <f t="shared" si="3"/>
        <v>1240</v>
      </c>
      <c r="AA37" s="510">
        <f t="shared" si="4"/>
        <v>1336.4</v>
      </c>
      <c r="AB37" s="510">
        <f t="shared" si="5"/>
        <v>1137.6000000000001</v>
      </c>
    </row>
    <row r="38" spans="1:28" s="61" customFormat="1" ht="23.25" customHeight="1">
      <c r="A38" s="95" t="s">
        <v>9</v>
      </c>
      <c r="B38" s="97">
        <f>SUM(B7,B11,B15,B17,B20,B25,B27,B30,B32,B34,B37)</f>
        <v>820</v>
      </c>
      <c r="C38" s="97">
        <f>SUM(C7,C11,C15,C17,C20,C25,C27,C30,C32,C34,C37)</f>
        <v>627.3</v>
      </c>
      <c r="D38" s="97">
        <f>SUM(D7,D11,D15,D17,D20,D25,D27,D30,D32,D34,D37)</f>
        <v>493.7</v>
      </c>
      <c r="E38" s="97">
        <f>SUM(E7,E11,E15,E17,E20,E25,E27,E30,E32,E34,E37)</f>
        <v>8140</v>
      </c>
      <c r="F38" s="97">
        <f>SUM(F7,F11,F15,F17,F20,F25,F27,F30,F32,F34,F37)</f>
        <v>3018.2</v>
      </c>
      <c r="G38" s="97">
        <f aca="true" t="shared" si="25" ref="G38:V38">SUM(G7,G11,G15,G17,G20,G25,G27,G30,G32,G34,G37)</f>
        <v>2103.8</v>
      </c>
      <c r="H38" s="97">
        <f t="shared" si="25"/>
        <v>0</v>
      </c>
      <c r="I38" s="97">
        <f t="shared" si="25"/>
        <v>18.6</v>
      </c>
      <c r="J38" s="97">
        <f t="shared" si="25"/>
        <v>18.4</v>
      </c>
      <c r="K38" s="97">
        <f t="shared" si="25"/>
        <v>0</v>
      </c>
      <c r="L38" s="97">
        <f t="shared" si="25"/>
        <v>64</v>
      </c>
      <c r="M38" s="97">
        <f t="shared" si="25"/>
        <v>64</v>
      </c>
      <c r="N38" s="97">
        <f t="shared" si="25"/>
        <v>0</v>
      </c>
      <c r="O38" s="97">
        <f t="shared" si="25"/>
        <v>120</v>
      </c>
      <c r="P38" s="97">
        <f t="shared" si="25"/>
        <v>120</v>
      </c>
      <c r="Q38" s="97">
        <f t="shared" si="25"/>
        <v>0</v>
      </c>
      <c r="R38" s="97">
        <f t="shared" si="25"/>
        <v>35</v>
      </c>
      <c r="S38" s="97">
        <f t="shared" si="25"/>
        <v>35</v>
      </c>
      <c r="T38" s="97">
        <f t="shared" si="25"/>
        <v>0</v>
      </c>
      <c r="U38" s="97">
        <f t="shared" si="25"/>
        <v>1517.8</v>
      </c>
      <c r="V38" s="97">
        <f t="shared" si="25"/>
        <v>1517.8</v>
      </c>
      <c r="W38" s="97">
        <f>SUM(W7,W11,W15,W17,W20,W25,W27,W30,W32,W34,W37)</f>
        <v>100</v>
      </c>
      <c r="X38" s="97">
        <f>SUM(X7,X11,X15,X17,X20,X25,X27,X30,X32,X34,X37)</f>
        <v>0</v>
      </c>
      <c r="Y38" s="288">
        <f>SUM(Y7,Y11,Y15,Y17,Y20,Y25,Y27,Y30,Y32,Y34,Y37)</f>
        <v>0</v>
      </c>
      <c r="Z38" s="289">
        <f t="shared" si="3"/>
        <v>9060</v>
      </c>
      <c r="AA38" s="97">
        <f t="shared" si="4"/>
        <v>5400.9</v>
      </c>
      <c r="AB38" s="97">
        <f t="shared" si="5"/>
        <v>4352.7</v>
      </c>
    </row>
    <row r="39" spans="1:28" s="3" customFormat="1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6"/>
    </row>
    <row r="40" spans="1:27" ht="24.75" customHeight="1">
      <c r="A40" s="15"/>
      <c r="AA40" s="3"/>
    </row>
    <row r="41" ht="24.75" customHeight="1"/>
    <row r="42" ht="24.75" customHeight="1"/>
    <row r="43" ht="24.75" customHeight="1"/>
    <row r="44" ht="24.75" customHeight="1"/>
    <row r="45" ht="24.75" customHeight="1"/>
    <row r="46" spans="1:28" ht="24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</sheetData>
  <sheetProtection/>
  <mergeCells count="19">
    <mergeCell ref="W3:Y3"/>
    <mergeCell ref="Z2:AB3"/>
    <mergeCell ref="W2:Y2"/>
    <mergeCell ref="A1:AA1"/>
    <mergeCell ref="H3:J3"/>
    <mergeCell ref="A2:A4"/>
    <mergeCell ref="B3:D3"/>
    <mergeCell ref="E3:G3"/>
    <mergeCell ref="E2:G2"/>
    <mergeCell ref="B2:D2"/>
    <mergeCell ref="T3:V3"/>
    <mergeCell ref="K2:M2"/>
    <mergeCell ref="K3:M3"/>
    <mergeCell ref="T2:V2"/>
    <mergeCell ref="H2:J2"/>
    <mergeCell ref="N3:P3"/>
    <mergeCell ref="N2:P2"/>
    <mergeCell ref="Q2:S2"/>
    <mergeCell ref="Q3:S3"/>
  </mergeCells>
  <printOptions horizontalCentered="1" verticalCentered="1"/>
  <pageMargins left="0.23" right="0" top="0" bottom="0.21" header="0.15748031496062992" footer="0.18"/>
  <pageSetup horizontalDpi="300" verticalDpi="300" orientation="landscape" paperSize="9" scale="60" r:id="rId1"/>
  <headerFooter alignWithMargins="0">
    <oddFooter>&amp;L&amp;"Times New Roman CE,Obyčejné"&amp;8Rozbor za rok 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75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" sqref="C8"/>
    </sheetView>
  </sheetViews>
  <sheetFormatPr defaultColWidth="9.00390625" defaultRowHeight="12.75"/>
  <cols>
    <col min="1" max="1" width="27.125" style="1" customWidth="1"/>
    <col min="2" max="3" width="9.00390625" style="1" customWidth="1"/>
    <col min="4" max="4" width="8.375" style="1" customWidth="1"/>
    <col min="5" max="13" width="9.00390625" style="1" customWidth="1"/>
    <col min="14" max="19" width="6.875" style="1" customWidth="1"/>
    <col min="20" max="20" width="9.00390625" style="1" customWidth="1"/>
    <col min="21" max="22" width="8.875" style="1" customWidth="1"/>
    <col min="23" max="16384" width="9.125" style="1" customWidth="1"/>
  </cols>
  <sheetData>
    <row r="1" spans="1:22" ht="44.25" customHeight="1">
      <c r="A1" s="811" t="s">
        <v>368</v>
      </c>
      <c r="B1" s="812"/>
      <c r="C1" s="812"/>
      <c r="D1" s="812"/>
      <c r="E1" s="812"/>
      <c r="F1" s="812"/>
      <c r="G1" s="812"/>
      <c r="H1" s="812"/>
      <c r="I1" s="734"/>
      <c r="J1" s="734"/>
      <c r="K1" s="709"/>
      <c r="L1" s="810"/>
      <c r="M1" s="34"/>
      <c r="N1" s="37"/>
      <c r="O1" s="37"/>
      <c r="P1" s="37"/>
      <c r="Q1" s="37"/>
      <c r="R1" s="37"/>
      <c r="S1" s="37"/>
      <c r="T1" s="33"/>
      <c r="U1" s="34"/>
      <c r="V1" s="34"/>
    </row>
    <row r="2" spans="1:22" ht="30.75" customHeight="1">
      <c r="A2" s="134"/>
      <c r="B2" s="796"/>
      <c r="C2" s="796"/>
      <c r="D2" s="796"/>
      <c r="E2" s="796"/>
      <c r="F2" s="796"/>
      <c r="G2" s="796"/>
      <c r="H2" s="813"/>
      <c r="I2" s="709" t="s">
        <v>421</v>
      </c>
      <c r="J2" s="810"/>
      <c r="K2" s="135"/>
      <c r="L2" s="135"/>
      <c r="M2" s="135"/>
      <c r="N2" s="38"/>
      <c r="O2" s="38"/>
      <c r="P2" s="38"/>
      <c r="Q2" s="38"/>
      <c r="R2" s="38"/>
      <c r="S2" s="38"/>
      <c r="T2" s="39"/>
      <c r="U2" s="39"/>
      <c r="V2" s="39"/>
    </row>
    <row r="3" spans="1:22" ht="24" customHeight="1">
      <c r="A3" s="724" t="s">
        <v>436</v>
      </c>
      <c r="B3" s="711" t="s">
        <v>23</v>
      </c>
      <c r="C3" s="723"/>
      <c r="D3" s="723"/>
      <c r="E3" s="717" t="s">
        <v>24</v>
      </c>
      <c r="F3" s="718"/>
      <c r="G3" s="719"/>
      <c r="H3" s="505"/>
      <c r="I3" s="135"/>
      <c r="J3" s="135"/>
      <c r="K3" s="135"/>
      <c r="L3" s="135"/>
      <c r="M3" s="135"/>
      <c r="N3" s="38"/>
      <c r="O3" s="38"/>
      <c r="P3" s="38"/>
      <c r="Q3" s="38"/>
      <c r="R3" s="38"/>
      <c r="S3" s="38"/>
      <c r="T3" s="39"/>
      <c r="U3" s="39"/>
      <c r="V3" s="39"/>
    </row>
    <row r="4" spans="1:22" ht="24" customHeight="1">
      <c r="A4" s="725"/>
      <c r="B4" s="715" t="s">
        <v>369</v>
      </c>
      <c r="C4" s="790"/>
      <c r="D4" s="790"/>
      <c r="E4" s="720"/>
      <c r="F4" s="721"/>
      <c r="G4" s="722"/>
      <c r="H4" s="135"/>
      <c r="I4" s="135"/>
      <c r="J4" s="135"/>
      <c r="K4" s="135"/>
      <c r="L4" s="135"/>
      <c r="M4" s="135"/>
      <c r="N4" s="38"/>
      <c r="O4" s="38"/>
      <c r="P4" s="38"/>
      <c r="Q4" s="38"/>
      <c r="R4" s="38"/>
      <c r="S4" s="38"/>
      <c r="T4" s="39"/>
      <c r="U4" s="39"/>
      <c r="V4" s="39"/>
    </row>
    <row r="5" spans="1:22" ht="24" customHeight="1">
      <c r="A5" s="726"/>
      <c r="B5" s="121" t="s">
        <v>5</v>
      </c>
      <c r="C5" s="65" t="s">
        <v>6</v>
      </c>
      <c r="D5" s="64" t="s">
        <v>0</v>
      </c>
      <c r="E5" s="296" t="s">
        <v>27</v>
      </c>
      <c r="F5" s="65" t="s">
        <v>6</v>
      </c>
      <c r="G5" s="119" t="s">
        <v>0</v>
      </c>
      <c r="H5" s="135"/>
      <c r="I5" s="135"/>
      <c r="J5" s="135"/>
      <c r="K5" s="135"/>
      <c r="L5" s="135"/>
      <c r="M5" s="135"/>
      <c r="N5" s="38"/>
      <c r="O5" s="38"/>
      <c r="P5" s="38"/>
      <c r="Q5" s="38"/>
      <c r="R5" s="38"/>
      <c r="S5" s="38"/>
      <c r="T5" s="39"/>
      <c r="U5" s="39"/>
      <c r="V5" s="39"/>
    </row>
    <row r="6" spans="1:22" ht="19.5" customHeight="1">
      <c r="A6" s="514" t="s">
        <v>286</v>
      </c>
      <c r="B6" s="516">
        <v>0</v>
      </c>
      <c r="C6" s="516">
        <v>47</v>
      </c>
      <c r="D6" s="81">
        <v>20.3</v>
      </c>
      <c r="E6" s="279">
        <f>SUM(B6)</f>
        <v>0</v>
      </c>
      <c r="F6" s="69">
        <f>SUM(C6)</f>
        <v>47</v>
      </c>
      <c r="G6" s="69">
        <f>D6</f>
        <v>20.3</v>
      </c>
      <c r="H6" s="135"/>
      <c r="I6" s="135"/>
      <c r="J6" s="135"/>
      <c r="K6" s="135"/>
      <c r="L6" s="135"/>
      <c r="M6" s="135"/>
      <c r="N6" s="38"/>
      <c r="O6" s="38"/>
      <c r="P6" s="38"/>
      <c r="Q6" s="38"/>
      <c r="R6" s="38"/>
      <c r="S6" s="38"/>
      <c r="T6" s="39"/>
      <c r="U6" s="39"/>
      <c r="V6" s="39"/>
    </row>
    <row r="7" spans="1:22" ht="19.5" customHeight="1">
      <c r="A7" s="515">
        <v>502</v>
      </c>
      <c r="B7" s="154">
        <f aca="true" t="shared" si="0" ref="B7:G7">SUM(B6)</f>
        <v>0</v>
      </c>
      <c r="C7" s="154">
        <f t="shared" si="0"/>
        <v>47</v>
      </c>
      <c r="D7" s="153">
        <f t="shared" si="0"/>
        <v>20.3</v>
      </c>
      <c r="E7" s="517">
        <f t="shared" si="0"/>
        <v>0</v>
      </c>
      <c r="F7" s="154">
        <f t="shared" si="0"/>
        <v>47</v>
      </c>
      <c r="G7" s="154">
        <f t="shared" si="0"/>
        <v>20.3</v>
      </c>
      <c r="H7" s="135"/>
      <c r="I7" s="135"/>
      <c r="J7" s="135"/>
      <c r="K7" s="135"/>
      <c r="L7" s="135"/>
      <c r="M7" s="135"/>
      <c r="N7" s="38"/>
      <c r="O7" s="38"/>
      <c r="P7" s="38"/>
      <c r="Q7" s="38"/>
      <c r="R7" s="38"/>
      <c r="S7" s="38"/>
      <c r="T7" s="39"/>
      <c r="U7" s="39"/>
      <c r="V7" s="39"/>
    </row>
    <row r="8" spans="1:22" ht="19.5" customHeight="1">
      <c r="A8" s="514" t="s">
        <v>371</v>
      </c>
      <c r="B8" s="516">
        <v>0</v>
      </c>
      <c r="C8" s="516">
        <v>12</v>
      </c>
      <c r="D8" s="81">
        <v>5.3</v>
      </c>
      <c r="E8" s="279">
        <f aca="true" t="shared" si="1" ref="E8:G9">SUM(B8)</f>
        <v>0</v>
      </c>
      <c r="F8" s="69">
        <f t="shared" si="1"/>
        <v>12</v>
      </c>
      <c r="G8" s="69">
        <f t="shared" si="1"/>
        <v>5.3</v>
      </c>
      <c r="H8" s="135"/>
      <c r="I8" s="135"/>
      <c r="J8" s="135"/>
      <c r="K8" s="135"/>
      <c r="L8" s="135"/>
      <c r="M8" s="135"/>
      <c r="N8" s="38"/>
      <c r="O8" s="38"/>
      <c r="P8" s="38"/>
      <c r="Q8" s="38"/>
      <c r="R8" s="38"/>
      <c r="S8" s="38"/>
      <c r="T8" s="39"/>
      <c r="U8" s="39"/>
      <c r="V8" s="39"/>
    </row>
    <row r="9" spans="1:22" ht="19.5" customHeight="1">
      <c r="A9" s="514" t="s">
        <v>288</v>
      </c>
      <c r="B9" s="516">
        <v>0</v>
      </c>
      <c r="C9" s="516">
        <v>3.7</v>
      </c>
      <c r="D9" s="81">
        <v>1.8</v>
      </c>
      <c r="E9" s="279">
        <f t="shared" si="1"/>
        <v>0</v>
      </c>
      <c r="F9" s="69">
        <f t="shared" si="1"/>
        <v>3.7</v>
      </c>
      <c r="G9" s="69">
        <f t="shared" si="1"/>
        <v>1.8</v>
      </c>
      <c r="H9" s="135"/>
      <c r="I9" s="135"/>
      <c r="J9" s="135"/>
      <c r="K9" s="135"/>
      <c r="L9" s="135"/>
      <c r="M9" s="135"/>
      <c r="N9" s="38"/>
      <c r="O9" s="38"/>
      <c r="P9" s="38"/>
      <c r="Q9" s="38"/>
      <c r="R9" s="38"/>
      <c r="S9" s="38"/>
      <c r="T9" s="39"/>
      <c r="U9" s="39"/>
      <c r="V9" s="39"/>
    </row>
    <row r="10" spans="1:22" ht="19.5" customHeight="1" thickBot="1">
      <c r="A10" s="521">
        <v>503</v>
      </c>
      <c r="B10" s="522">
        <f aca="true" t="shared" si="2" ref="B10:G10">SUM(B8:B9)</f>
        <v>0</v>
      </c>
      <c r="C10" s="522">
        <f t="shared" si="2"/>
        <v>15.7</v>
      </c>
      <c r="D10" s="523">
        <f t="shared" si="2"/>
        <v>7.1</v>
      </c>
      <c r="E10" s="361">
        <f t="shared" si="2"/>
        <v>0</v>
      </c>
      <c r="F10" s="522">
        <f t="shared" si="2"/>
        <v>15.7</v>
      </c>
      <c r="G10" s="522">
        <f t="shared" si="2"/>
        <v>7.1</v>
      </c>
      <c r="H10" s="135"/>
      <c r="I10" s="135"/>
      <c r="J10" s="135"/>
      <c r="K10" s="135"/>
      <c r="L10" s="135"/>
      <c r="M10" s="135"/>
      <c r="N10" s="38"/>
      <c r="O10" s="38"/>
      <c r="P10" s="38"/>
      <c r="Q10" s="38"/>
      <c r="R10" s="38"/>
      <c r="S10" s="38"/>
      <c r="T10" s="39"/>
      <c r="U10" s="39"/>
      <c r="V10" s="39"/>
    </row>
    <row r="11" spans="1:22" ht="34.5" customHeight="1">
      <c r="A11" s="520" t="s">
        <v>9</v>
      </c>
      <c r="B11" s="518">
        <f aca="true" t="shared" si="3" ref="B11:G11">B7+B10</f>
        <v>0</v>
      </c>
      <c r="C11" s="518">
        <f t="shared" si="3"/>
        <v>62.7</v>
      </c>
      <c r="D11" s="313">
        <f t="shared" si="3"/>
        <v>27.4</v>
      </c>
      <c r="E11" s="519">
        <f t="shared" si="3"/>
        <v>0</v>
      </c>
      <c r="F11" s="518">
        <f t="shared" si="3"/>
        <v>62.7</v>
      </c>
      <c r="G11" s="518">
        <f t="shared" si="3"/>
        <v>27.4</v>
      </c>
      <c r="H11" s="135"/>
      <c r="I11" s="135"/>
      <c r="J11" s="135"/>
      <c r="K11" s="135"/>
      <c r="L11" s="135"/>
      <c r="M11" s="135"/>
      <c r="N11" s="38"/>
      <c r="O11" s="38"/>
      <c r="P11" s="38"/>
      <c r="Q11" s="38"/>
      <c r="R11" s="38"/>
      <c r="S11" s="38"/>
      <c r="T11" s="39"/>
      <c r="U11" s="39"/>
      <c r="V11" s="39"/>
    </row>
    <row r="12" spans="1:22" ht="30.75" customHeight="1">
      <c r="A12" s="134"/>
      <c r="B12" s="504"/>
      <c r="C12" s="504"/>
      <c r="D12" s="504"/>
      <c r="E12" s="504"/>
      <c r="F12" s="504"/>
      <c r="G12" s="504"/>
      <c r="H12" s="135"/>
      <c r="I12" s="135"/>
      <c r="J12" s="135"/>
      <c r="K12" s="135"/>
      <c r="L12" s="135"/>
      <c r="M12" s="135"/>
      <c r="N12" s="38"/>
      <c r="O12" s="38"/>
      <c r="P12" s="38"/>
      <c r="Q12" s="38"/>
      <c r="R12" s="38"/>
      <c r="S12" s="38"/>
      <c r="T12" s="39"/>
      <c r="U12" s="39"/>
      <c r="V12" s="39"/>
    </row>
    <row r="13" spans="1:22" ht="24" customHeight="1">
      <c r="A13" s="724" t="s">
        <v>404</v>
      </c>
      <c r="B13" s="711" t="s">
        <v>22</v>
      </c>
      <c r="C13" s="723"/>
      <c r="D13" s="792"/>
      <c r="E13" s="711" t="s">
        <v>23</v>
      </c>
      <c r="F13" s="723"/>
      <c r="G13" s="723"/>
      <c r="H13" s="717" t="s">
        <v>24</v>
      </c>
      <c r="I13" s="718"/>
      <c r="J13" s="719"/>
      <c r="K13" s="802"/>
      <c r="L13" s="804"/>
      <c r="M13" s="804"/>
      <c r="N13" s="35"/>
      <c r="O13" s="35"/>
      <c r="P13" s="35"/>
      <c r="Q13" s="35"/>
      <c r="R13" s="35"/>
      <c r="S13" s="35"/>
      <c r="T13" s="20"/>
      <c r="U13" s="20"/>
      <c r="V13" s="20"/>
    </row>
    <row r="14" spans="1:22" ht="24" customHeight="1">
      <c r="A14" s="725"/>
      <c r="B14" s="715" t="s">
        <v>25</v>
      </c>
      <c r="C14" s="790"/>
      <c r="D14" s="791"/>
      <c r="E14" s="715" t="s">
        <v>26</v>
      </c>
      <c r="F14" s="790"/>
      <c r="G14" s="790"/>
      <c r="H14" s="720"/>
      <c r="I14" s="721"/>
      <c r="J14" s="722"/>
      <c r="K14" s="805"/>
      <c r="L14" s="804"/>
      <c r="M14" s="804"/>
      <c r="N14" s="20"/>
      <c r="O14" s="20"/>
      <c r="P14" s="20"/>
      <c r="Q14" s="25"/>
      <c r="R14" s="25"/>
      <c r="S14" s="25"/>
      <c r="T14" s="20"/>
      <c r="U14" s="20"/>
      <c r="V14" s="20"/>
    </row>
    <row r="15" spans="1:22" ht="24" customHeight="1">
      <c r="A15" s="726"/>
      <c r="B15" s="121" t="s">
        <v>5</v>
      </c>
      <c r="C15" s="65" t="s">
        <v>6</v>
      </c>
      <c r="D15" s="121" t="s">
        <v>0</v>
      </c>
      <c r="E15" s="121" t="s">
        <v>5</v>
      </c>
      <c r="F15" s="65" t="s">
        <v>6</v>
      </c>
      <c r="G15" s="64" t="s">
        <v>0</v>
      </c>
      <c r="H15" s="296" t="s">
        <v>27</v>
      </c>
      <c r="I15" s="65" t="s">
        <v>6</v>
      </c>
      <c r="J15" s="119" t="s">
        <v>0</v>
      </c>
      <c r="K15" s="802"/>
      <c r="L15" s="734"/>
      <c r="M15" s="734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9.5" customHeight="1">
      <c r="A16" s="130" t="s">
        <v>34</v>
      </c>
      <c r="B16" s="461">
        <v>0</v>
      </c>
      <c r="C16" s="461">
        <v>0</v>
      </c>
      <c r="D16" s="461">
        <v>0</v>
      </c>
      <c r="E16" s="123">
        <v>500</v>
      </c>
      <c r="F16" s="123">
        <v>0</v>
      </c>
      <c r="G16" s="123">
        <v>0</v>
      </c>
      <c r="H16" s="297">
        <f>B16+E16</f>
        <v>500</v>
      </c>
      <c r="I16" s="123">
        <f>C16+F16</f>
        <v>0</v>
      </c>
      <c r="J16" s="123">
        <f>D16+G16</f>
        <v>0</v>
      </c>
      <c r="K16" s="802"/>
      <c r="L16" s="734"/>
      <c r="M16" s="734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9.5" customHeight="1">
      <c r="A17" s="125">
        <v>517</v>
      </c>
      <c r="B17" s="462">
        <f>B16</f>
        <v>0</v>
      </c>
      <c r="C17" s="462">
        <f>C16</f>
        <v>0</v>
      </c>
      <c r="D17" s="462">
        <f>D16</f>
        <v>0</v>
      </c>
      <c r="E17" s="72">
        <f aca="true" t="shared" si="4" ref="E17:J17">SUM(E16)</f>
        <v>500</v>
      </c>
      <c r="F17" s="72">
        <f t="shared" si="4"/>
        <v>0</v>
      </c>
      <c r="G17" s="72">
        <f t="shared" si="4"/>
        <v>0</v>
      </c>
      <c r="H17" s="281">
        <f t="shared" si="4"/>
        <v>500</v>
      </c>
      <c r="I17" s="72">
        <f t="shared" si="4"/>
        <v>0</v>
      </c>
      <c r="J17" s="72">
        <f t="shared" si="4"/>
        <v>0</v>
      </c>
      <c r="K17" s="802"/>
      <c r="L17" s="734"/>
      <c r="M17" s="734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9.5" customHeight="1">
      <c r="A18" s="122" t="s">
        <v>147</v>
      </c>
      <c r="B18" s="69">
        <v>1800</v>
      </c>
      <c r="C18" s="69">
        <v>1255</v>
      </c>
      <c r="D18" s="69">
        <v>1248.1</v>
      </c>
      <c r="E18" s="69">
        <v>38100</v>
      </c>
      <c r="F18" s="69">
        <v>48094.7</v>
      </c>
      <c r="G18" s="94">
        <v>48066.7</v>
      </c>
      <c r="H18" s="297">
        <f>B18+E18</f>
        <v>39900</v>
      </c>
      <c r="I18" s="123">
        <f>C18+F18</f>
        <v>49349.7</v>
      </c>
      <c r="J18" s="123">
        <f>D18+G18</f>
        <v>49314.799999999996</v>
      </c>
      <c r="K18" s="803"/>
      <c r="L18" s="734"/>
      <c r="M18" s="734"/>
      <c r="N18" s="5"/>
      <c r="O18" s="5"/>
      <c r="P18" s="5"/>
      <c r="Q18" s="5"/>
      <c r="R18" s="5"/>
      <c r="S18" s="5"/>
      <c r="T18" s="5"/>
      <c r="U18" s="5"/>
      <c r="V18" s="5"/>
    </row>
    <row r="19" spans="1:22" ht="19.5" customHeight="1" thickBot="1">
      <c r="A19" s="125">
        <v>612</v>
      </c>
      <c r="B19" s="72">
        <f aca="true" t="shared" si="5" ref="B19:J19">SUM(B18)</f>
        <v>1800</v>
      </c>
      <c r="C19" s="72">
        <f t="shared" si="5"/>
        <v>1255</v>
      </c>
      <c r="D19" s="72">
        <f t="shared" si="5"/>
        <v>1248.1</v>
      </c>
      <c r="E19" s="72">
        <f t="shared" si="5"/>
        <v>38100</v>
      </c>
      <c r="F19" s="72">
        <f t="shared" si="5"/>
        <v>48094.7</v>
      </c>
      <c r="G19" s="131">
        <f t="shared" si="5"/>
        <v>48066.7</v>
      </c>
      <c r="H19" s="281">
        <f t="shared" si="5"/>
        <v>39900</v>
      </c>
      <c r="I19" s="72">
        <f t="shared" si="5"/>
        <v>49349.7</v>
      </c>
      <c r="J19" s="72">
        <f t="shared" si="5"/>
        <v>49314.799999999996</v>
      </c>
      <c r="K19" s="803"/>
      <c r="L19" s="734"/>
      <c r="M19" s="734"/>
      <c r="N19" s="6"/>
      <c r="O19" s="6"/>
      <c r="P19" s="6"/>
      <c r="Q19" s="6"/>
      <c r="R19" s="6"/>
      <c r="S19" s="6"/>
      <c r="T19" s="6"/>
      <c r="U19" s="6"/>
      <c r="V19" s="6"/>
    </row>
    <row r="20" spans="1:22" ht="36" customHeight="1">
      <c r="A20" s="368" t="s">
        <v>9</v>
      </c>
      <c r="B20" s="97">
        <f aca="true" t="shared" si="6" ref="B20:J20">SUM(B17,B19)</f>
        <v>1800</v>
      </c>
      <c r="C20" s="97">
        <f t="shared" si="6"/>
        <v>1255</v>
      </c>
      <c r="D20" s="97">
        <f t="shared" si="6"/>
        <v>1248.1</v>
      </c>
      <c r="E20" s="97">
        <f t="shared" si="6"/>
        <v>38600</v>
      </c>
      <c r="F20" s="97">
        <f t="shared" si="6"/>
        <v>48094.7</v>
      </c>
      <c r="G20" s="340">
        <f t="shared" si="6"/>
        <v>48066.7</v>
      </c>
      <c r="H20" s="289">
        <f t="shared" si="6"/>
        <v>40400</v>
      </c>
      <c r="I20" s="97">
        <f t="shared" si="6"/>
        <v>49349.7</v>
      </c>
      <c r="J20" s="97">
        <f t="shared" si="6"/>
        <v>49314.799999999996</v>
      </c>
      <c r="K20" s="803"/>
      <c r="L20" s="734"/>
      <c r="M20" s="734"/>
      <c r="N20" s="6"/>
      <c r="O20" s="6"/>
      <c r="P20" s="6"/>
      <c r="Q20" s="6"/>
      <c r="R20" s="6"/>
      <c r="S20" s="6"/>
      <c r="T20" s="6"/>
      <c r="U20" s="6"/>
      <c r="V20" s="6"/>
    </row>
    <row r="21" ht="15.75" customHeight="1"/>
    <row r="22" ht="15.75" customHeight="1"/>
    <row r="23" ht="15.75" customHeight="1"/>
    <row r="24" spans="1:4" ht="15.75" customHeight="1">
      <c r="A24" s="806"/>
      <c r="B24" s="808"/>
      <c r="C24" s="808"/>
      <c r="D24" s="808"/>
    </row>
    <row r="25" spans="1:4" ht="15.75" customHeight="1">
      <c r="A25" s="807"/>
      <c r="B25" s="809"/>
      <c r="C25" s="809"/>
      <c r="D25" s="809"/>
    </row>
    <row r="26" spans="1:4" ht="15.75" customHeight="1">
      <c r="A26" s="807"/>
      <c r="B26" s="20"/>
      <c r="C26" s="20"/>
      <c r="D26" s="20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/>
  <mergeCells count="19">
    <mergeCell ref="K1:L1"/>
    <mergeCell ref="A1:J1"/>
    <mergeCell ref="I2:J2"/>
    <mergeCell ref="B2:H2"/>
    <mergeCell ref="A24:A26"/>
    <mergeCell ref="B24:D24"/>
    <mergeCell ref="B25:D25"/>
    <mergeCell ref="A3:A5"/>
    <mergeCell ref="B3:D3"/>
    <mergeCell ref="A13:A15"/>
    <mergeCell ref="K15:M20"/>
    <mergeCell ref="E3:G4"/>
    <mergeCell ref="B4:D4"/>
    <mergeCell ref="K13:M14"/>
    <mergeCell ref="B14:D14"/>
    <mergeCell ref="E14:G14"/>
    <mergeCell ref="B13:D13"/>
    <mergeCell ref="E13:G13"/>
    <mergeCell ref="H13:J14"/>
  </mergeCells>
  <printOptions horizontalCentered="1"/>
  <pageMargins left="0.39" right="0.15748031496062992" top="0.6299212598425197" bottom="0.4724409448818898" header="0.4330708661417323" footer="0.2362204724409449"/>
  <pageSetup horizontalDpi="300" verticalDpi="300" orientation="portrait" paperSize="9" scale="85" r:id="rId1"/>
  <headerFooter alignWithMargins="0">
    <oddFooter>&amp;L&amp;"Times New Roman CE,Obyčejné"&amp;8Rozbor za rok 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36"/>
  <sheetViews>
    <sheetView view="pageBreakPreview" zoomScaleSheetLayoutView="100" zoomScalePageLayoutView="0" workbookViewId="0" topLeftCell="A1">
      <selection activeCell="L2" sqref="L2:M2"/>
    </sheetView>
  </sheetViews>
  <sheetFormatPr defaultColWidth="9.00390625" defaultRowHeight="12.75"/>
  <cols>
    <col min="1" max="1" width="37.875" style="624" customWidth="1"/>
    <col min="2" max="11" width="9.00390625" style="624" bestFit="1" customWidth="1"/>
    <col min="12" max="12" width="10.25390625" style="624" customWidth="1"/>
    <col min="13" max="13" width="7.875" style="624" bestFit="1" customWidth="1"/>
    <col min="14" max="16" width="9.00390625" style="624" bestFit="1" customWidth="1"/>
    <col min="17" max="17" width="7.125" style="624" customWidth="1"/>
    <col min="18" max="18" width="7.375" style="624" customWidth="1"/>
    <col min="19" max="19" width="7.125" style="624" customWidth="1"/>
    <col min="20" max="20" width="8.625" style="624" customWidth="1"/>
    <col min="21" max="21" width="8.875" style="624" customWidth="1"/>
    <col min="22" max="22" width="9.00390625" style="624" customWidth="1"/>
    <col min="23" max="16384" width="9.125" style="624" customWidth="1"/>
  </cols>
  <sheetData>
    <row r="1" spans="1:22" ht="29.25" customHeight="1">
      <c r="A1" s="816" t="s">
        <v>351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699"/>
      <c r="O1" s="699"/>
      <c r="P1" s="699"/>
      <c r="Q1" s="699"/>
      <c r="R1" s="699"/>
      <c r="S1" s="699"/>
      <c r="T1" s="699"/>
      <c r="U1" s="814" t="s">
        <v>336</v>
      </c>
      <c r="V1" s="814"/>
    </row>
    <row r="2" spans="1:22" ht="29.25" customHeight="1">
      <c r="A2" s="665"/>
      <c r="B2" s="673"/>
      <c r="C2" s="673"/>
      <c r="D2" s="673"/>
      <c r="E2" s="673"/>
      <c r="F2" s="673"/>
      <c r="G2" s="673"/>
      <c r="H2" s="673"/>
      <c r="I2" s="673"/>
      <c r="J2" s="674"/>
      <c r="K2" s="700"/>
      <c r="L2" s="847" t="s">
        <v>422</v>
      </c>
      <c r="M2" s="810"/>
      <c r="N2" s="607"/>
      <c r="O2" s="607"/>
      <c r="P2" s="607"/>
      <c r="Q2" s="607"/>
      <c r="R2" s="607"/>
      <c r="S2" s="607"/>
      <c r="T2" s="607"/>
      <c r="U2" s="608"/>
      <c r="V2" s="608"/>
    </row>
    <row r="3" spans="1:22" ht="13.5" customHeight="1">
      <c r="A3" s="817" t="s">
        <v>298</v>
      </c>
      <c r="B3" s="751" t="s">
        <v>164</v>
      </c>
      <c r="C3" s="752"/>
      <c r="D3" s="752"/>
      <c r="E3" s="752"/>
      <c r="F3" s="752"/>
      <c r="G3" s="752"/>
      <c r="H3" s="752"/>
      <c r="I3" s="752"/>
      <c r="J3" s="820"/>
      <c r="K3" s="849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</row>
    <row r="4" spans="1:22" ht="13.5" customHeight="1">
      <c r="A4" s="818"/>
      <c r="B4" s="841" t="s">
        <v>78</v>
      </c>
      <c r="C4" s="838"/>
      <c r="D4" s="839"/>
      <c r="E4" s="755" t="s">
        <v>181</v>
      </c>
      <c r="F4" s="830"/>
      <c r="G4" s="840"/>
      <c r="H4" s="755" t="s">
        <v>182</v>
      </c>
      <c r="I4" s="821"/>
      <c r="J4" s="822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</row>
    <row r="5" spans="1:22" ht="13.5" customHeight="1">
      <c r="A5" s="818"/>
      <c r="B5" s="751" t="s">
        <v>165</v>
      </c>
      <c r="C5" s="830"/>
      <c r="D5" s="840"/>
      <c r="E5" s="751" t="s">
        <v>184</v>
      </c>
      <c r="F5" s="830"/>
      <c r="G5" s="840"/>
      <c r="H5" s="751" t="s">
        <v>185</v>
      </c>
      <c r="I5" s="752"/>
      <c r="J5" s="820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</row>
    <row r="6" spans="1:22" ht="13.5" customHeight="1">
      <c r="A6" s="819"/>
      <c r="B6" s="610" t="s">
        <v>5</v>
      </c>
      <c r="C6" s="610" t="s">
        <v>6</v>
      </c>
      <c r="D6" s="610" t="s">
        <v>0</v>
      </c>
      <c r="E6" s="610" t="s">
        <v>5</v>
      </c>
      <c r="F6" s="610" t="s">
        <v>6</v>
      </c>
      <c r="G6" s="610" t="s">
        <v>0</v>
      </c>
      <c r="H6" s="610" t="s">
        <v>5</v>
      </c>
      <c r="I6" s="610" t="s">
        <v>6</v>
      </c>
      <c r="J6" s="548" t="s">
        <v>0</v>
      </c>
      <c r="K6" s="665"/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5"/>
    </row>
    <row r="7" spans="1:22" ht="15.75">
      <c r="A7" s="620" t="s">
        <v>109</v>
      </c>
      <c r="B7" s="626">
        <v>0</v>
      </c>
      <c r="C7" s="626">
        <v>0</v>
      </c>
      <c r="D7" s="626">
        <v>0</v>
      </c>
      <c r="E7" s="626">
        <v>0</v>
      </c>
      <c r="F7" s="626">
        <v>0</v>
      </c>
      <c r="G7" s="626">
        <v>0</v>
      </c>
      <c r="H7" s="626">
        <v>0</v>
      </c>
      <c r="I7" s="626">
        <v>0</v>
      </c>
      <c r="J7" s="637">
        <v>0</v>
      </c>
      <c r="K7" s="666"/>
      <c r="L7" s="666"/>
      <c r="M7" s="666"/>
      <c r="N7" s="666"/>
      <c r="O7" s="666"/>
      <c r="P7" s="666"/>
      <c r="Q7" s="666"/>
      <c r="R7" s="666"/>
      <c r="S7" s="666"/>
      <c r="T7" s="666"/>
      <c r="U7" s="666"/>
      <c r="V7" s="666"/>
    </row>
    <row r="8" spans="1:22" ht="15.75">
      <c r="A8" s="620" t="s">
        <v>29</v>
      </c>
      <c r="B8" s="626">
        <v>0</v>
      </c>
      <c r="C8" s="626">
        <v>0</v>
      </c>
      <c r="D8" s="626">
        <v>0</v>
      </c>
      <c r="E8" s="626">
        <v>0</v>
      </c>
      <c r="F8" s="626">
        <v>0</v>
      </c>
      <c r="G8" s="626">
        <v>0</v>
      </c>
      <c r="H8" s="626">
        <v>0</v>
      </c>
      <c r="I8" s="626">
        <v>0</v>
      </c>
      <c r="J8" s="637">
        <v>0</v>
      </c>
      <c r="K8" s="666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6"/>
    </row>
    <row r="9" spans="1:22" ht="15.75">
      <c r="A9" s="613">
        <v>513</v>
      </c>
      <c r="B9" s="628">
        <f aca="true" t="shared" si="0" ref="B9:J9">SUM(B7,B8)</f>
        <v>0</v>
      </c>
      <c r="C9" s="628">
        <f t="shared" si="0"/>
        <v>0</v>
      </c>
      <c r="D9" s="628">
        <f t="shared" si="0"/>
        <v>0</v>
      </c>
      <c r="E9" s="628">
        <f t="shared" si="0"/>
        <v>0</v>
      </c>
      <c r="F9" s="628">
        <f t="shared" si="0"/>
        <v>0</v>
      </c>
      <c r="G9" s="628">
        <f t="shared" si="0"/>
        <v>0</v>
      </c>
      <c r="H9" s="628">
        <f t="shared" si="0"/>
        <v>0</v>
      </c>
      <c r="I9" s="628">
        <f t="shared" si="0"/>
        <v>0</v>
      </c>
      <c r="J9" s="638">
        <f t="shared" si="0"/>
        <v>0</v>
      </c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7"/>
    </row>
    <row r="10" spans="1:22" ht="15.75">
      <c r="A10" s="620" t="s">
        <v>19</v>
      </c>
      <c r="B10" s="626">
        <v>0</v>
      </c>
      <c r="C10" s="626">
        <v>0</v>
      </c>
      <c r="D10" s="626">
        <v>0</v>
      </c>
      <c r="E10" s="626">
        <v>0</v>
      </c>
      <c r="F10" s="626">
        <v>0</v>
      </c>
      <c r="G10" s="626">
        <v>0</v>
      </c>
      <c r="H10" s="626">
        <v>0</v>
      </c>
      <c r="I10" s="626">
        <v>0</v>
      </c>
      <c r="J10" s="637">
        <v>0</v>
      </c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</row>
    <row r="11" spans="1:22" ht="15.75">
      <c r="A11" s="620" t="s">
        <v>33</v>
      </c>
      <c r="B11" s="626">
        <f aca="true" t="shared" si="1" ref="B11:J11">SUM(B10)</f>
        <v>0</v>
      </c>
      <c r="C11" s="626">
        <f t="shared" si="1"/>
        <v>0</v>
      </c>
      <c r="D11" s="626">
        <f t="shared" si="1"/>
        <v>0</v>
      </c>
      <c r="E11" s="626">
        <f t="shared" si="1"/>
        <v>0</v>
      </c>
      <c r="F11" s="626">
        <f t="shared" si="1"/>
        <v>0</v>
      </c>
      <c r="G11" s="626">
        <f t="shared" si="1"/>
        <v>0</v>
      </c>
      <c r="H11" s="626">
        <f t="shared" si="1"/>
        <v>0</v>
      </c>
      <c r="I11" s="626">
        <f t="shared" si="1"/>
        <v>0</v>
      </c>
      <c r="J11" s="637">
        <f t="shared" si="1"/>
        <v>0</v>
      </c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</row>
    <row r="12" spans="1:22" ht="15.75">
      <c r="A12" s="613">
        <v>516</v>
      </c>
      <c r="B12" s="628">
        <f aca="true" t="shared" si="2" ref="B12:J12">SUM(B10,B11)</f>
        <v>0</v>
      </c>
      <c r="C12" s="628">
        <f t="shared" si="2"/>
        <v>0</v>
      </c>
      <c r="D12" s="628">
        <f t="shared" si="2"/>
        <v>0</v>
      </c>
      <c r="E12" s="628">
        <f t="shared" si="2"/>
        <v>0</v>
      </c>
      <c r="F12" s="628">
        <f t="shared" si="2"/>
        <v>0</v>
      </c>
      <c r="G12" s="628">
        <f t="shared" si="2"/>
        <v>0</v>
      </c>
      <c r="H12" s="628">
        <f t="shared" si="2"/>
        <v>0</v>
      </c>
      <c r="I12" s="628">
        <f t="shared" si="2"/>
        <v>0</v>
      </c>
      <c r="J12" s="638">
        <f t="shared" si="2"/>
        <v>0</v>
      </c>
      <c r="K12" s="667"/>
      <c r="L12" s="667"/>
      <c r="M12" s="667"/>
      <c r="N12" s="667"/>
      <c r="O12" s="667"/>
      <c r="P12" s="667"/>
      <c r="Q12" s="667"/>
      <c r="R12" s="667"/>
      <c r="S12" s="667"/>
      <c r="T12" s="667"/>
      <c r="U12" s="667"/>
      <c r="V12" s="667"/>
    </row>
    <row r="13" spans="1:22" ht="15.75">
      <c r="A13" s="620" t="s">
        <v>34</v>
      </c>
      <c r="B13" s="626">
        <v>0</v>
      </c>
      <c r="C13" s="626">
        <v>0</v>
      </c>
      <c r="D13" s="626">
        <v>0</v>
      </c>
      <c r="E13" s="626">
        <v>0</v>
      </c>
      <c r="F13" s="626">
        <v>0</v>
      </c>
      <c r="G13" s="626">
        <v>0</v>
      </c>
      <c r="H13" s="626">
        <v>0</v>
      </c>
      <c r="I13" s="626">
        <v>0</v>
      </c>
      <c r="J13" s="637">
        <v>0</v>
      </c>
      <c r="K13" s="666"/>
      <c r="L13" s="666"/>
      <c r="M13" s="666"/>
      <c r="N13" s="666"/>
      <c r="O13" s="666"/>
      <c r="P13" s="666"/>
      <c r="Q13" s="666"/>
      <c r="R13" s="666"/>
      <c r="S13" s="666"/>
      <c r="T13" s="666"/>
      <c r="U13" s="666"/>
      <c r="V13" s="666"/>
    </row>
    <row r="14" spans="1:22" ht="15.75">
      <c r="A14" s="620" t="s">
        <v>47</v>
      </c>
      <c r="B14" s="626">
        <v>0</v>
      </c>
      <c r="C14" s="626">
        <v>0</v>
      </c>
      <c r="D14" s="626">
        <v>0</v>
      </c>
      <c r="E14" s="626">
        <v>0</v>
      </c>
      <c r="F14" s="626">
        <v>0</v>
      </c>
      <c r="G14" s="626">
        <v>0</v>
      </c>
      <c r="H14" s="626">
        <v>0</v>
      </c>
      <c r="I14" s="626">
        <v>0</v>
      </c>
      <c r="J14" s="637">
        <v>0</v>
      </c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</row>
    <row r="15" spans="1:22" ht="15.75">
      <c r="A15" s="620" t="s">
        <v>48</v>
      </c>
      <c r="B15" s="626">
        <v>0</v>
      </c>
      <c r="C15" s="626">
        <v>0</v>
      </c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37">
        <v>0</v>
      </c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</row>
    <row r="16" spans="1:22" ht="15.75">
      <c r="A16" s="613">
        <v>517</v>
      </c>
      <c r="B16" s="628">
        <f aca="true" t="shared" si="3" ref="B16:J16">SUM(B13:B15)</f>
        <v>0</v>
      </c>
      <c r="C16" s="628">
        <f t="shared" si="3"/>
        <v>0</v>
      </c>
      <c r="D16" s="628">
        <f t="shared" si="3"/>
        <v>0</v>
      </c>
      <c r="E16" s="628">
        <f t="shared" si="3"/>
        <v>0</v>
      </c>
      <c r="F16" s="628">
        <f t="shared" si="3"/>
        <v>0</v>
      </c>
      <c r="G16" s="628">
        <f t="shared" si="3"/>
        <v>0</v>
      </c>
      <c r="H16" s="628">
        <f t="shared" si="3"/>
        <v>0</v>
      </c>
      <c r="I16" s="628">
        <f t="shared" si="3"/>
        <v>0</v>
      </c>
      <c r="J16" s="638">
        <f t="shared" si="3"/>
        <v>0</v>
      </c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</row>
    <row r="17" spans="1:22" ht="15.75">
      <c r="A17" s="612" t="s">
        <v>212</v>
      </c>
      <c r="B17" s="626">
        <v>0</v>
      </c>
      <c r="C17" s="626">
        <v>0</v>
      </c>
      <c r="D17" s="626">
        <v>0</v>
      </c>
      <c r="E17" s="626">
        <v>0</v>
      </c>
      <c r="F17" s="626">
        <v>0</v>
      </c>
      <c r="G17" s="626">
        <v>0</v>
      </c>
      <c r="H17" s="626">
        <v>0</v>
      </c>
      <c r="I17" s="626">
        <v>0</v>
      </c>
      <c r="J17" s="637">
        <v>0</v>
      </c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</row>
    <row r="18" spans="1:22" ht="15.75">
      <c r="A18" s="613">
        <v>519</v>
      </c>
      <c r="B18" s="628">
        <f aca="true" t="shared" si="4" ref="B18:J18">SUM(B17)</f>
        <v>0</v>
      </c>
      <c r="C18" s="628">
        <f t="shared" si="4"/>
        <v>0</v>
      </c>
      <c r="D18" s="628">
        <f t="shared" si="4"/>
        <v>0</v>
      </c>
      <c r="E18" s="628">
        <f t="shared" si="4"/>
        <v>0</v>
      </c>
      <c r="F18" s="628">
        <f t="shared" si="4"/>
        <v>0</v>
      </c>
      <c r="G18" s="628">
        <f t="shared" si="4"/>
        <v>0</v>
      </c>
      <c r="H18" s="628">
        <f t="shared" si="4"/>
        <v>0</v>
      </c>
      <c r="I18" s="628">
        <f t="shared" si="4"/>
        <v>0</v>
      </c>
      <c r="J18" s="638">
        <f t="shared" si="4"/>
        <v>0</v>
      </c>
      <c r="K18" s="667"/>
      <c r="L18" s="667"/>
      <c r="M18" s="667"/>
      <c r="N18" s="667"/>
      <c r="O18" s="667"/>
      <c r="P18" s="667"/>
      <c r="Q18" s="667"/>
      <c r="R18" s="667"/>
      <c r="S18" s="667"/>
      <c r="T18" s="667"/>
      <c r="U18" s="667"/>
      <c r="V18" s="667"/>
    </row>
    <row r="19" spans="1:22" ht="15.75">
      <c r="A19" s="612" t="s">
        <v>399</v>
      </c>
      <c r="B19" s="630">
        <v>0</v>
      </c>
      <c r="C19" s="630">
        <v>0</v>
      </c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0</v>
      </c>
      <c r="K19" s="668"/>
      <c r="L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</row>
    <row r="20" spans="1:22" ht="15.75">
      <c r="A20" s="613">
        <v>521</v>
      </c>
      <c r="B20" s="631">
        <f aca="true" t="shared" si="5" ref="B20:J20">SUM(B19)</f>
        <v>0</v>
      </c>
      <c r="C20" s="631">
        <f t="shared" si="5"/>
        <v>0</v>
      </c>
      <c r="D20" s="631">
        <f t="shared" si="5"/>
        <v>0</v>
      </c>
      <c r="E20" s="631">
        <f t="shared" si="5"/>
        <v>0</v>
      </c>
      <c r="F20" s="631">
        <f t="shared" si="5"/>
        <v>0</v>
      </c>
      <c r="G20" s="631">
        <f t="shared" si="5"/>
        <v>0</v>
      </c>
      <c r="H20" s="631">
        <f t="shared" si="5"/>
        <v>0</v>
      </c>
      <c r="I20" s="631">
        <f t="shared" si="5"/>
        <v>0</v>
      </c>
      <c r="J20" s="631">
        <f t="shared" si="5"/>
        <v>0</v>
      </c>
      <c r="K20" s="669"/>
      <c r="L20" s="669"/>
      <c r="M20" s="669"/>
      <c r="N20" s="669"/>
      <c r="O20" s="669"/>
      <c r="P20" s="669"/>
      <c r="Q20" s="669"/>
      <c r="R20" s="669"/>
      <c r="S20" s="669"/>
      <c r="T20" s="669"/>
      <c r="U20" s="669"/>
      <c r="V20" s="669"/>
    </row>
    <row r="21" spans="1:22" ht="15.75">
      <c r="A21" s="612" t="s">
        <v>206</v>
      </c>
      <c r="B21" s="630">
        <v>0</v>
      </c>
      <c r="C21" s="630">
        <v>0</v>
      </c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68"/>
      <c r="L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</row>
    <row r="22" spans="1:22" ht="15.75">
      <c r="A22" s="612" t="s">
        <v>396</v>
      </c>
      <c r="B22" s="630">
        <v>0</v>
      </c>
      <c r="C22" s="630">
        <v>0</v>
      </c>
      <c r="D22" s="630">
        <v>0</v>
      </c>
      <c r="E22" s="630">
        <v>0</v>
      </c>
      <c r="F22" s="630">
        <v>0</v>
      </c>
      <c r="G22" s="630">
        <v>0</v>
      </c>
      <c r="H22" s="630">
        <v>0</v>
      </c>
      <c r="I22" s="630">
        <v>0</v>
      </c>
      <c r="J22" s="630">
        <v>0</v>
      </c>
      <c r="K22" s="668"/>
      <c r="L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</row>
    <row r="23" spans="1:22" ht="15.75">
      <c r="A23" s="620" t="s">
        <v>163</v>
      </c>
      <c r="B23" s="630">
        <v>0</v>
      </c>
      <c r="C23" s="630">
        <v>0</v>
      </c>
      <c r="D23" s="630">
        <v>0</v>
      </c>
      <c r="E23" s="630">
        <v>0</v>
      </c>
      <c r="F23" s="630">
        <v>0</v>
      </c>
      <c r="G23" s="630">
        <v>0</v>
      </c>
      <c r="H23" s="630">
        <v>0</v>
      </c>
      <c r="I23" s="630">
        <v>0</v>
      </c>
      <c r="J23" s="630">
        <v>0</v>
      </c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</row>
    <row r="24" spans="1:22" ht="15.75">
      <c r="A24" s="613">
        <v>522</v>
      </c>
      <c r="B24" s="631">
        <f aca="true" t="shared" si="6" ref="B24:J24">SUM(B21:B23)</f>
        <v>0</v>
      </c>
      <c r="C24" s="631">
        <f t="shared" si="6"/>
        <v>0</v>
      </c>
      <c r="D24" s="631">
        <f t="shared" si="6"/>
        <v>0</v>
      </c>
      <c r="E24" s="631">
        <f t="shared" si="6"/>
        <v>0</v>
      </c>
      <c r="F24" s="631">
        <f t="shared" si="6"/>
        <v>0</v>
      </c>
      <c r="G24" s="631">
        <f t="shared" si="6"/>
        <v>0</v>
      </c>
      <c r="H24" s="631">
        <f t="shared" si="6"/>
        <v>0</v>
      </c>
      <c r="I24" s="631">
        <f t="shared" si="6"/>
        <v>0</v>
      </c>
      <c r="J24" s="631">
        <f t="shared" si="6"/>
        <v>0</v>
      </c>
      <c r="K24" s="669"/>
      <c r="L24" s="669"/>
      <c r="M24" s="669"/>
      <c r="N24" s="669"/>
      <c r="O24" s="669"/>
      <c r="P24" s="669"/>
      <c r="Q24" s="669"/>
      <c r="R24" s="669"/>
      <c r="S24" s="669"/>
      <c r="T24" s="669"/>
      <c r="U24" s="669"/>
      <c r="V24" s="669"/>
    </row>
    <row r="25" spans="1:22" ht="15.75">
      <c r="A25" s="612" t="s">
        <v>397</v>
      </c>
      <c r="B25" s="630">
        <v>0</v>
      </c>
      <c r="C25" s="630">
        <v>0</v>
      </c>
      <c r="D25" s="630">
        <v>0</v>
      </c>
      <c r="E25" s="630">
        <v>0</v>
      </c>
      <c r="F25" s="630">
        <v>0</v>
      </c>
      <c r="G25" s="630">
        <v>0</v>
      </c>
      <c r="H25" s="630">
        <v>0</v>
      </c>
      <c r="I25" s="630">
        <v>0</v>
      </c>
      <c r="J25" s="630">
        <v>0</v>
      </c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</row>
    <row r="26" spans="1:22" ht="15.75">
      <c r="A26" s="612" t="s">
        <v>398</v>
      </c>
      <c r="B26" s="621">
        <v>0</v>
      </c>
      <c r="C26" s="621">
        <v>0</v>
      </c>
      <c r="D26" s="621">
        <v>0</v>
      </c>
      <c r="E26" s="621">
        <v>0</v>
      </c>
      <c r="F26" s="621">
        <v>0</v>
      </c>
      <c r="G26" s="621">
        <v>0</v>
      </c>
      <c r="H26" s="621">
        <v>0</v>
      </c>
      <c r="I26" s="621">
        <v>0</v>
      </c>
      <c r="J26" s="621">
        <v>0</v>
      </c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</row>
    <row r="27" spans="1:22" ht="15.75">
      <c r="A27" s="613">
        <v>533</v>
      </c>
      <c r="B27" s="614">
        <f aca="true" t="shared" si="7" ref="B27:J27">SUM(B25:B26)</f>
        <v>0</v>
      </c>
      <c r="C27" s="614">
        <f t="shared" si="7"/>
        <v>0</v>
      </c>
      <c r="D27" s="614">
        <f t="shared" si="7"/>
        <v>0</v>
      </c>
      <c r="E27" s="614">
        <f t="shared" si="7"/>
        <v>0</v>
      </c>
      <c r="F27" s="614">
        <f t="shared" si="7"/>
        <v>0</v>
      </c>
      <c r="G27" s="614">
        <f t="shared" si="7"/>
        <v>0</v>
      </c>
      <c r="H27" s="614">
        <f t="shared" si="7"/>
        <v>0</v>
      </c>
      <c r="I27" s="614">
        <f t="shared" si="7"/>
        <v>0</v>
      </c>
      <c r="J27" s="614">
        <f t="shared" si="7"/>
        <v>0</v>
      </c>
      <c r="K27" s="669"/>
      <c r="L27" s="669"/>
      <c r="M27" s="669"/>
      <c r="N27" s="669"/>
      <c r="O27" s="669"/>
      <c r="P27" s="669"/>
      <c r="Q27" s="669"/>
      <c r="R27" s="669"/>
      <c r="S27" s="669"/>
      <c r="T27" s="669"/>
      <c r="U27" s="669"/>
      <c r="V27" s="669"/>
    </row>
    <row r="28" spans="1:22" ht="15.75">
      <c r="A28" s="620" t="s">
        <v>158</v>
      </c>
      <c r="B28" s="621">
        <v>600</v>
      </c>
      <c r="C28" s="621">
        <v>550</v>
      </c>
      <c r="D28" s="621">
        <v>517</v>
      </c>
      <c r="E28" s="621">
        <v>25400</v>
      </c>
      <c r="F28" s="621">
        <v>19550</v>
      </c>
      <c r="G28" s="621">
        <v>19088</v>
      </c>
      <c r="H28" s="621">
        <v>1500</v>
      </c>
      <c r="I28" s="621">
        <v>1700</v>
      </c>
      <c r="J28" s="621">
        <v>1557.4</v>
      </c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</row>
    <row r="29" spans="1:22" ht="15.75">
      <c r="A29" s="613">
        <v>541</v>
      </c>
      <c r="B29" s="614">
        <f aca="true" t="shared" si="8" ref="B29:J29">SUM(B28)</f>
        <v>600</v>
      </c>
      <c r="C29" s="614">
        <f t="shared" si="8"/>
        <v>550</v>
      </c>
      <c r="D29" s="614">
        <f t="shared" si="8"/>
        <v>517</v>
      </c>
      <c r="E29" s="614">
        <f t="shared" si="8"/>
        <v>25400</v>
      </c>
      <c r="F29" s="614">
        <f t="shared" si="8"/>
        <v>19550</v>
      </c>
      <c r="G29" s="614">
        <f t="shared" si="8"/>
        <v>19088</v>
      </c>
      <c r="H29" s="614">
        <f t="shared" si="8"/>
        <v>1500</v>
      </c>
      <c r="I29" s="614">
        <f t="shared" si="8"/>
        <v>1700</v>
      </c>
      <c r="J29" s="614">
        <f t="shared" si="8"/>
        <v>1557.4</v>
      </c>
      <c r="K29" s="669"/>
      <c r="L29" s="669"/>
      <c r="M29" s="669"/>
      <c r="N29" s="669"/>
      <c r="O29" s="669"/>
      <c r="P29" s="669"/>
      <c r="Q29" s="669"/>
      <c r="R29" s="669"/>
      <c r="S29" s="669"/>
      <c r="T29" s="669"/>
      <c r="U29" s="669"/>
      <c r="V29" s="669"/>
    </row>
    <row r="30" spans="1:22" ht="15.75">
      <c r="A30" s="617" t="s">
        <v>207</v>
      </c>
      <c r="B30" s="621">
        <v>0</v>
      </c>
      <c r="C30" s="621">
        <v>0</v>
      </c>
      <c r="D30" s="621">
        <v>0</v>
      </c>
      <c r="E30" s="621">
        <v>0</v>
      </c>
      <c r="F30" s="621">
        <v>0</v>
      </c>
      <c r="G30" s="621">
        <v>0</v>
      </c>
      <c r="H30" s="621">
        <v>0</v>
      </c>
      <c r="I30" s="621">
        <v>0</v>
      </c>
      <c r="J30" s="621">
        <v>0</v>
      </c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</row>
    <row r="31" spans="1:22" ht="16.5" thickBot="1">
      <c r="A31" s="618">
        <v>638</v>
      </c>
      <c r="B31" s="616">
        <f aca="true" t="shared" si="9" ref="B31:J31">SUM(B30)</f>
        <v>0</v>
      </c>
      <c r="C31" s="616">
        <f t="shared" si="9"/>
        <v>0</v>
      </c>
      <c r="D31" s="616">
        <f t="shared" si="9"/>
        <v>0</v>
      </c>
      <c r="E31" s="616">
        <f t="shared" si="9"/>
        <v>0</v>
      </c>
      <c r="F31" s="616">
        <f t="shared" si="9"/>
        <v>0</v>
      </c>
      <c r="G31" s="616">
        <f t="shared" si="9"/>
        <v>0</v>
      </c>
      <c r="H31" s="616">
        <f t="shared" si="9"/>
        <v>0</v>
      </c>
      <c r="I31" s="616">
        <f t="shared" si="9"/>
        <v>0</v>
      </c>
      <c r="J31" s="672">
        <f t="shared" si="9"/>
        <v>0</v>
      </c>
      <c r="K31" s="670"/>
      <c r="L31" s="670"/>
      <c r="M31" s="670"/>
      <c r="N31" s="670"/>
      <c r="O31" s="670"/>
      <c r="P31" s="670"/>
      <c r="Q31" s="670"/>
      <c r="R31" s="670"/>
      <c r="S31" s="670"/>
      <c r="T31" s="670"/>
      <c r="U31" s="670"/>
      <c r="V31" s="670"/>
    </row>
    <row r="32" spans="1:22" ht="28.5" customHeight="1">
      <c r="A32" s="619" t="s">
        <v>45</v>
      </c>
      <c r="B32" s="632">
        <f aca="true" t="shared" si="10" ref="B32:J32">SUM(B9+B12+B16+B18+B20+B24+B27+B29+B31)</f>
        <v>600</v>
      </c>
      <c r="C32" s="632">
        <f t="shared" si="10"/>
        <v>550</v>
      </c>
      <c r="D32" s="632">
        <f t="shared" si="10"/>
        <v>517</v>
      </c>
      <c r="E32" s="632">
        <f t="shared" si="10"/>
        <v>25400</v>
      </c>
      <c r="F32" s="632">
        <f t="shared" si="10"/>
        <v>19550</v>
      </c>
      <c r="G32" s="632">
        <f t="shared" si="10"/>
        <v>19088</v>
      </c>
      <c r="H32" s="632">
        <f t="shared" si="10"/>
        <v>1500</v>
      </c>
      <c r="I32" s="632">
        <f t="shared" si="10"/>
        <v>1700</v>
      </c>
      <c r="J32" s="671">
        <f t="shared" si="10"/>
        <v>1557.4</v>
      </c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669"/>
    </row>
    <row r="33" spans="1:13" ht="18" customHeight="1">
      <c r="A33" s="633"/>
      <c r="B33" s="843"/>
      <c r="C33" s="844"/>
      <c r="D33" s="844"/>
      <c r="E33" s="844"/>
      <c r="F33" s="844"/>
      <c r="G33" s="844"/>
      <c r="H33" s="844"/>
      <c r="I33" s="842"/>
      <c r="J33" s="842"/>
      <c r="K33" s="634"/>
      <c r="L33" s="842"/>
      <c r="M33" s="842"/>
    </row>
    <row r="34" spans="1:13" ht="18" customHeight="1">
      <c r="A34" s="817" t="s">
        <v>298</v>
      </c>
      <c r="B34" s="751" t="s">
        <v>168</v>
      </c>
      <c r="C34" s="752"/>
      <c r="D34" s="752"/>
      <c r="E34" s="752"/>
      <c r="F34" s="752"/>
      <c r="G34" s="752"/>
      <c r="H34" s="752"/>
      <c r="I34" s="752"/>
      <c r="J34" s="752"/>
      <c r="K34" s="752"/>
      <c r="L34" s="752"/>
      <c r="M34" s="820"/>
    </row>
    <row r="35" spans="1:13" ht="18" customHeight="1">
      <c r="A35" s="818"/>
      <c r="B35" s="755" t="s">
        <v>79</v>
      </c>
      <c r="C35" s="821"/>
      <c r="D35" s="822"/>
      <c r="E35" s="755" t="s">
        <v>80</v>
      </c>
      <c r="F35" s="821"/>
      <c r="G35" s="822"/>
      <c r="H35" s="755" t="s">
        <v>81</v>
      </c>
      <c r="I35" s="821"/>
      <c r="J35" s="822"/>
      <c r="K35" s="755" t="s">
        <v>183</v>
      </c>
      <c r="L35" s="821"/>
      <c r="M35" s="822"/>
    </row>
    <row r="36" spans="1:13" ht="18" customHeight="1">
      <c r="A36" s="818"/>
      <c r="B36" s="751" t="s">
        <v>166</v>
      </c>
      <c r="C36" s="752"/>
      <c r="D36" s="820"/>
      <c r="E36" s="751" t="s">
        <v>167</v>
      </c>
      <c r="F36" s="752"/>
      <c r="G36" s="820"/>
      <c r="H36" s="751" t="s">
        <v>169</v>
      </c>
      <c r="I36" s="752"/>
      <c r="J36" s="820"/>
      <c r="K36" s="751" t="s">
        <v>186</v>
      </c>
      <c r="L36" s="752"/>
      <c r="M36" s="820"/>
    </row>
    <row r="37" spans="1:13" ht="18" customHeight="1">
      <c r="A37" s="819"/>
      <c r="B37" s="610" t="s">
        <v>5</v>
      </c>
      <c r="C37" s="610" t="s">
        <v>6</v>
      </c>
      <c r="D37" s="625" t="s">
        <v>0</v>
      </c>
      <c r="E37" s="610" t="s">
        <v>5</v>
      </c>
      <c r="F37" s="610" t="s">
        <v>6</v>
      </c>
      <c r="G37" s="625" t="s">
        <v>0</v>
      </c>
      <c r="H37" s="610" t="s">
        <v>5</v>
      </c>
      <c r="I37" s="610" t="s">
        <v>6</v>
      </c>
      <c r="J37" s="625" t="s">
        <v>0</v>
      </c>
      <c r="K37" s="610" t="s">
        <v>5</v>
      </c>
      <c r="L37" s="610" t="s">
        <v>6</v>
      </c>
      <c r="M37" s="625" t="s">
        <v>0</v>
      </c>
    </row>
    <row r="38" spans="1:13" ht="18" customHeight="1">
      <c r="A38" s="620" t="s">
        <v>109</v>
      </c>
      <c r="B38" s="626">
        <v>0</v>
      </c>
      <c r="C38" s="626">
        <v>0</v>
      </c>
      <c r="D38" s="626">
        <v>0</v>
      </c>
      <c r="E38" s="626">
        <v>0</v>
      </c>
      <c r="F38" s="626">
        <v>0</v>
      </c>
      <c r="G38" s="626">
        <v>0</v>
      </c>
      <c r="H38" s="626">
        <v>0</v>
      </c>
      <c r="I38" s="626">
        <v>0</v>
      </c>
      <c r="J38" s="626">
        <v>0</v>
      </c>
      <c r="K38" s="626">
        <v>0</v>
      </c>
      <c r="L38" s="626">
        <v>0</v>
      </c>
      <c r="M38" s="627">
        <v>0</v>
      </c>
    </row>
    <row r="39" spans="1:13" ht="18" customHeight="1">
      <c r="A39" s="620" t="s">
        <v>29</v>
      </c>
      <c r="B39" s="626">
        <v>0</v>
      </c>
      <c r="C39" s="626">
        <v>0</v>
      </c>
      <c r="D39" s="626">
        <v>0</v>
      </c>
      <c r="E39" s="626">
        <v>0</v>
      </c>
      <c r="F39" s="626">
        <v>0</v>
      </c>
      <c r="G39" s="626">
        <v>0</v>
      </c>
      <c r="H39" s="626">
        <v>0</v>
      </c>
      <c r="I39" s="626">
        <v>0</v>
      </c>
      <c r="J39" s="626">
        <v>0</v>
      </c>
      <c r="K39" s="626">
        <v>0</v>
      </c>
      <c r="L39" s="626">
        <v>0</v>
      </c>
      <c r="M39" s="627">
        <v>0</v>
      </c>
    </row>
    <row r="40" spans="1:13" ht="18" customHeight="1">
      <c r="A40" s="613">
        <v>513</v>
      </c>
      <c r="B40" s="628">
        <f aca="true" t="shared" si="11" ref="B40:M40">SUM(B38,B39)</f>
        <v>0</v>
      </c>
      <c r="C40" s="628">
        <f t="shared" si="11"/>
        <v>0</v>
      </c>
      <c r="D40" s="628">
        <f t="shared" si="11"/>
        <v>0</v>
      </c>
      <c r="E40" s="628">
        <f t="shared" si="11"/>
        <v>0</v>
      </c>
      <c r="F40" s="628">
        <f t="shared" si="11"/>
        <v>0</v>
      </c>
      <c r="G40" s="628">
        <f t="shared" si="11"/>
        <v>0</v>
      </c>
      <c r="H40" s="628">
        <f t="shared" si="11"/>
        <v>0</v>
      </c>
      <c r="I40" s="628">
        <f t="shared" si="11"/>
        <v>0</v>
      </c>
      <c r="J40" s="628">
        <f t="shared" si="11"/>
        <v>0</v>
      </c>
      <c r="K40" s="628">
        <f t="shared" si="11"/>
        <v>0</v>
      </c>
      <c r="L40" s="628">
        <f t="shared" si="11"/>
        <v>0</v>
      </c>
      <c r="M40" s="629">
        <f t="shared" si="11"/>
        <v>0</v>
      </c>
    </row>
    <row r="41" spans="1:13" ht="18" customHeight="1">
      <c r="A41" s="620" t="s">
        <v>19</v>
      </c>
      <c r="B41" s="626">
        <v>0</v>
      </c>
      <c r="C41" s="626">
        <v>0</v>
      </c>
      <c r="D41" s="626">
        <v>0</v>
      </c>
      <c r="E41" s="626">
        <v>0</v>
      </c>
      <c r="F41" s="626">
        <v>0</v>
      </c>
      <c r="G41" s="626">
        <v>0</v>
      </c>
      <c r="H41" s="626">
        <v>0</v>
      </c>
      <c r="I41" s="626">
        <v>0</v>
      </c>
      <c r="J41" s="626">
        <v>0</v>
      </c>
      <c r="K41" s="626">
        <v>0</v>
      </c>
      <c r="L41" s="626">
        <v>0</v>
      </c>
      <c r="M41" s="627">
        <v>0</v>
      </c>
    </row>
    <row r="42" spans="1:13" ht="18" customHeight="1">
      <c r="A42" s="620" t="s">
        <v>33</v>
      </c>
      <c r="B42" s="626">
        <f aca="true" t="shared" si="12" ref="B42:M42">SUM(B41)</f>
        <v>0</v>
      </c>
      <c r="C42" s="626">
        <f t="shared" si="12"/>
        <v>0</v>
      </c>
      <c r="D42" s="626">
        <f t="shared" si="12"/>
        <v>0</v>
      </c>
      <c r="E42" s="626">
        <f t="shared" si="12"/>
        <v>0</v>
      </c>
      <c r="F42" s="626">
        <f t="shared" si="12"/>
        <v>0</v>
      </c>
      <c r="G42" s="626">
        <f t="shared" si="12"/>
        <v>0</v>
      </c>
      <c r="H42" s="626">
        <f t="shared" si="12"/>
        <v>0</v>
      </c>
      <c r="I42" s="626">
        <f t="shared" si="12"/>
        <v>0</v>
      </c>
      <c r="J42" s="626">
        <f t="shared" si="12"/>
        <v>0</v>
      </c>
      <c r="K42" s="626">
        <f t="shared" si="12"/>
        <v>0</v>
      </c>
      <c r="L42" s="626">
        <f t="shared" si="12"/>
        <v>0</v>
      </c>
      <c r="M42" s="627">
        <f t="shared" si="12"/>
        <v>0</v>
      </c>
    </row>
    <row r="43" spans="1:13" ht="18" customHeight="1">
      <c r="A43" s="613">
        <v>516</v>
      </c>
      <c r="B43" s="628">
        <f aca="true" t="shared" si="13" ref="B43:M43">SUM(B41,B42)</f>
        <v>0</v>
      </c>
      <c r="C43" s="628">
        <f t="shared" si="13"/>
        <v>0</v>
      </c>
      <c r="D43" s="628">
        <f t="shared" si="13"/>
        <v>0</v>
      </c>
      <c r="E43" s="628">
        <f t="shared" si="13"/>
        <v>0</v>
      </c>
      <c r="F43" s="628">
        <f t="shared" si="13"/>
        <v>0</v>
      </c>
      <c r="G43" s="628">
        <f t="shared" si="13"/>
        <v>0</v>
      </c>
      <c r="H43" s="628">
        <f t="shared" si="13"/>
        <v>0</v>
      </c>
      <c r="I43" s="628">
        <f t="shared" si="13"/>
        <v>0</v>
      </c>
      <c r="J43" s="628">
        <f t="shared" si="13"/>
        <v>0</v>
      </c>
      <c r="K43" s="628">
        <f t="shared" si="13"/>
        <v>0</v>
      </c>
      <c r="L43" s="628">
        <f t="shared" si="13"/>
        <v>0</v>
      </c>
      <c r="M43" s="629">
        <f t="shared" si="13"/>
        <v>0</v>
      </c>
    </row>
    <row r="44" spans="1:13" ht="18" customHeight="1">
      <c r="A44" s="620" t="s">
        <v>34</v>
      </c>
      <c r="B44" s="626">
        <v>0</v>
      </c>
      <c r="C44" s="626">
        <v>0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26">
        <v>0</v>
      </c>
      <c r="M44" s="627">
        <v>0</v>
      </c>
    </row>
    <row r="45" spans="1:13" ht="18" customHeight="1">
      <c r="A45" s="620" t="s">
        <v>47</v>
      </c>
      <c r="B45" s="626">
        <v>0</v>
      </c>
      <c r="C45" s="626">
        <v>0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26">
        <v>0</v>
      </c>
      <c r="M45" s="627">
        <v>0</v>
      </c>
    </row>
    <row r="46" spans="1:13" ht="18" customHeight="1">
      <c r="A46" s="620" t="s">
        <v>48</v>
      </c>
      <c r="B46" s="626">
        <v>0</v>
      </c>
      <c r="C46" s="626">
        <v>0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7">
        <v>0</v>
      </c>
    </row>
    <row r="47" spans="1:13" ht="18" customHeight="1">
      <c r="A47" s="613">
        <v>517</v>
      </c>
      <c r="B47" s="628">
        <f aca="true" t="shared" si="14" ref="B47:M47">SUM(B44:B46)</f>
        <v>0</v>
      </c>
      <c r="C47" s="628">
        <f t="shared" si="14"/>
        <v>0</v>
      </c>
      <c r="D47" s="628">
        <f t="shared" si="14"/>
        <v>0</v>
      </c>
      <c r="E47" s="628">
        <f t="shared" si="14"/>
        <v>0</v>
      </c>
      <c r="F47" s="628">
        <f t="shared" si="14"/>
        <v>0</v>
      </c>
      <c r="G47" s="628">
        <f t="shared" si="14"/>
        <v>0</v>
      </c>
      <c r="H47" s="628">
        <f t="shared" si="14"/>
        <v>0</v>
      </c>
      <c r="I47" s="628">
        <f t="shared" si="14"/>
        <v>0</v>
      </c>
      <c r="J47" s="628">
        <f t="shared" si="14"/>
        <v>0</v>
      </c>
      <c r="K47" s="628">
        <f t="shared" si="14"/>
        <v>0</v>
      </c>
      <c r="L47" s="628">
        <f t="shared" si="14"/>
        <v>0</v>
      </c>
      <c r="M47" s="629">
        <f t="shared" si="14"/>
        <v>0</v>
      </c>
    </row>
    <row r="48" spans="1:13" ht="18" customHeight="1">
      <c r="A48" s="612" t="s">
        <v>212</v>
      </c>
      <c r="B48" s="626">
        <v>0</v>
      </c>
      <c r="C48" s="626">
        <v>0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26">
        <v>0</v>
      </c>
      <c r="M48" s="627">
        <v>0</v>
      </c>
    </row>
    <row r="49" spans="1:13" ht="18" customHeight="1">
      <c r="A49" s="613">
        <v>519</v>
      </c>
      <c r="B49" s="628">
        <f aca="true" t="shared" si="15" ref="B49:M49">SUM(B48)</f>
        <v>0</v>
      </c>
      <c r="C49" s="628">
        <f t="shared" si="15"/>
        <v>0</v>
      </c>
      <c r="D49" s="628">
        <f t="shared" si="15"/>
        <v>0</v>
      </c>
      <c r="E49" s="628">
        <f t="shared" si="15"/>
        <v>0</v>
      </c>
      <c r="F49" s="628">
        <f t="shared" si="15"/>
        <v>0</v>
      </c>
      <c r="G49" s="628">
        <f t="shared" si="15"/>
        <v>0</v>
      </c>
      <c r="H49" s="628">
        <f t="shared" si="15"/>
        <v>0</v>
      </c>
      <c r="I49" s="628">
        <f t="shared" si="15"/>
        <v>0</v>
      </c>
      <c r="J49" s="628">
        <f t="shared" si="15"/>
        <v>0</v>
      </c>
      <c r="K49" s="628">
        <f t="shared" si="15"/>
        <v>0</v>
      </c>
      <c r="L49" s="628">
        <f t="shared" si="15"/>
        <v>0</v>
      </c>
      <c r="M49" s="629">
        <f t="shared" si="15"/>
        <v>0</v>
      </c>
    </row>
    <row r="50" spans="1:13" ht="18" customHeight="1">
      <c r="A50" s="612" t="s">
        <v>399</v>
      </c>
      <c r="B50" s="630">
        <v>0</v>
      </c>
      <c r="C50" s="630">
        <v>0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30">
        <v>0</v>
      </c>
      <c r="M50" s="630">
        <v>0</v>
      </c>
    </row>
    <row r="51" spans="1:13" ht="18" customHeight="1">
      <c r="A51" s="613">
        <v>521</v>
      </c>
      <c r="B51" s="631">
        <f aca="true" t="shared" si="16" ref="B51:M51">SUM(B50)</f>
        <v>0</v>
      </c>
      <c r="C51" s="631">
        <f t="shared" si="16"/>
        <v>0</v>
      </c>
      <c r="D51" s="631">
        <f t="shared" si="16"/>
        <v>0</v>
      </c>
      <c r="E51" s="631">
        <f t="shared" si="16"/>
        <v>0</v>
      </c>
      <c r="F51" s="631">
        <f t="shared" si="16"/>
        <v>0</v>
      </c>
      <c r="G51" s="631">
        <f t="shared" si="16"/>
        <v>0</v>
      </c>
      <c r="H51" s="631">
        <f t="shared" si="16"/>
        <v>0</v>
      </c>
      <c r="I51" s="631">
        <f t="shared" si="16"/>
        <v>0</v>
      </c>
      <c r="J51" s="631">
        <f t="shared" si="16"/>
        <v>0</v>
      </c>
      <c r="K51" s="631">
        <f t="shared" si="16"/>
        <v>0</v>
      </c>
      <c r="L51" s="631">
        <f t="shared" si="16"/>
        <v>0</v>
      </c>
      <c r="M51" s="631">
        <f t="shared" si="16"/>
        <v>0</v>
      </c>
    </row>
    <row r="52" spans="1:13" ht="18" customHeight="1">
      <c r="A52" s="612" t="s">
        <v>206</v>
      </c>
      <c r="B52" s="630">
        <v>0</v>
      </c>
      <c r="C52" s="630">
        <v>0</v>
      </c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30">
        <v>0</v>
      </c>
    </row>
    <row r="53" spans="1:13" ht="18" customHeight="1">
      <c r="A53" s="612" t="s">
        <v>396</v>
      </c>
      <c r="B53" s="630">
        <v>0</v>
      </c>
      <c r="C53" s="630">
        <v>0</v>
      </c>
      <c r="D53" s="630">
        <v>0</v>
      </c>
      <c r="E53" s="630">
        <v>0</v>
      </c>
      <c r="F53" s="630">
        <v>0</v>
      </c>
      <c r="G53" s="630">
        <v>0</v>
      </c>
      <c r="H53" s="630">
        <v>0</v>
      </c>
      <c r="I53" s="630">
        <v>0</v>
      </c>
      <c r="J53" s="630">
        <v>0</v>
      </c>
      <c r="K53" s="630">
        <v>0</v>
      </c>
      <c r="L53" s="630">
        <v>0</v>
      </c>
      <c r="M53" s="630">
        <v>0</v>
      </c>
    </row>
    <row r="54" spans="1:13" ht="18" customHeight="1">
      <c r="A54" s="620" t="s">
        <v>163</v>
      </c>
      <c r="B54" s="630">
        <v>0</v>
      </c>
      <c r="C54" s="630">
        <v>0</v>
      </c>
      <c r="D54" s="630">
        <v>0</v>
      </c>
      <c r="E54" s="630">
        <v>0</v>
      </c>
      <c r="F54" s="630">
        <v>0</v>
      </c>
      <c r="G54" s="630">
        <v>0</v>
      </c>
      <c r="H54" s="630">
        <v>0</v>
      </c>
      <c r="I54" s="630">
        <v>0</v>
      </c>
      <c r="J54" s="630">
        <v>0</v>
      </c>
      <c r="K54" s="630">
        <v>0</v>
      </c>
      <c r="L54" s="630">
        <v>0</v>
      </c>
      <c r="M54" s="630">
        <v>0</v>
      </c>
    </row>
    <row r="55" spans="1:13" ht="18" customHeight="1">
      <c r="A55" s="613">
        <v>522</v>
      </c>
      <c r="B55" s="631">
        <f aca="true" t="shared" si="17" ref="B55:M55">SUM(B52:B54)</f>
        <v>0</v>
      </c>
      <c r="C55" s="631">
        <f t="shared" si="17"/>
        <v>0</v>
      </c>
      <c r="D55" s="631">
        <f t="shared" si="17"/>
        <v>0</v>
      </c>
      <c r="E55" s="631">
        <f t="shared" si="17"/>
        <v>0</v>
      </c>
      <c r="F55" s="631">
        <f t="shared" si="17"/>
        <v>0</v>
      </c>
      <c r="G55" s="631">
        <f t="shared" si="17"/>
        <v>0</v>
      </c>
      <c r="H55" s="631">
        <f t="shared" si="17"/>
        <v>0</v>
      </c>
      <c r="I55" s="631">
        <f t="shared" si="17"/>
        <v>0</v>
      </c>
      <c r="J55" s="631">
        <f t="shared" si="17"/>
        <v>0</v>
      </c>
      <c r="K55" s="631">
        <f t="shared" si="17"/>
        <v>0</v>
      </c>
      <c r="L55" s="631">
        <f t="shared" si="17"/>
        <v>0</v>
      </c>
      <c r="M55" s="631">
        <f t="shared" si="17"/>
        <v>0</v>
      </c>
    </row>
    <row r="56" spans="1:13" ht="18" customHeight="1">
      <c r="A56" s="612" t="s">
        <v>397</v>
      </c>
      <c r="B56" s="630">
        <v>0</v>
      </c>
      <c r="C56" s="630">
        <v>0</v>
      </c>
      <c r="D56" s="630">
        <v>0</v>
      </c>
      <c r="E56" s="630">
        <v>0</v>
      </c>
      <c r="F56" s="630">
        <v>0</v>
      </c>
      <c r="G56" s="630">
        <v>0</v>
      </c>
      <c r="H56" s="630">
        <v>0</v>
      </c>
      <c r="I56" s="630">
        <v>0</v>
      </c>
      <c r="J56" s="630">
        <v>0</v>
      </c>
      <c r="K56" s="630">
        <v>0</v>
      </c>
      <c r="L56" s="630">
        <v>0</v>
      </c>
      <c r="M56" s="630">
        <v>0</v>
      </c>
    </row>
    <row r="57" spans="1:13" ht="18" customHeight="1">
      <c r="A57" s="612" t="s">
        <v>398</v>
      </c>
      <c r="B57" s="621">
        <v>0</v>
      </c>
      <c r="C57" s="621">
        <v>0</v>
      </c>
      <c r="D57" s="621">
        <v>0</v>
      </c>
      <c r="E57" s="621">
        <v>0</v>
      </c>
      <c r="F57" s="621">
        <v>0</v>
      </c>
      <c r="G57" s="621">
        <v>0</v>
      </c>
      <c r="H57" s="621">
        <v>0</v>
      </c>
      <c r="I57" s="621">
        <v>0</v>
      </c>
      <c r="J57" s="621">
        <v>0</v>
      </c>
      <c r="K57" s="621">
        <v>0</v>
      </c>
      <c r="L57" s="621">
        <v>0</v>
      </c>
      <c r="M57" s="621">
        <v>0</v>
      </c>
    </row>
    <row r="58" spans="1:13" ht="18" customHeight="1">
      <c r="A58" s="613">
        <v>533</v>
      </c>
      <c r="B58" s="614">
        <f aca="true" t="shared" si="18" ref="B58:M58">SUM(B56:B57)</f>
        <v>0</v>
      </c>
      <c r="C58" s="614">
        <f t="shared" si="18"/>
        <v>0</v>
      </c>
      <c r="D58" s="614">
        <f t="shared" si="18"/>
        <v>0</v>
      </c>
      <c r="E58" s="614">
        <f t="shared" si="18"/>
        <v>0</v>
      </c>
      <c r="F58" s="614">
        <f t="shared" si="18"/>
        <v>0</v>
      </c>
      <c r="G58" s="614">
        <f t="shared" si="18"/>
        <v>0</v>
      </c>
      <c r="H58" s="614">
        <f t="shared" si="18"/>
        <v>0</v>
      </c>
      <c r="I58" s="614">
        <f t="shared" si="18"/>
        <v>0</v>
      </c>
      <c r="J58" s="614">
        <f t="shared" si="18"/>
        <v>0</v>
      </c>
      <c r="K58" s="614">
        <f t="shared" si="18"/>
        <v>0</v>
      </c>
      <c r="L58" s="614">
        <f t="shared" si="18"/>
        <v>0</v>
      </c>
      <c r="M58" s="614">
        <f t="shared" si="18"/>
        <v>0</v>
      </c>
    </row>
    <row r="59" spans="1:13" ht="18" customHeight="1">
      <c r="A59" s="620" t="s">
        <v>158</v>
      </c>
      <c r="B59" s="621">
        <v>10300</v>
      </c>
      <c r="C59" s="621">
        <v>15550</v>
      </c>
      <c r="D59" s="621">
        <v>15354.3</v>
      </c>
      <c r="E59" s="621">
        <v>1500</v>
      </c>
      <c r="F59" s="621">
        <v>2542</v>
      </c>
      <c r="G59" s="621">
        <v>2529.1</v>
      </c>
      <c r="H59" s="621">
        <v>300</v>
      </c>
      <c r="I59" s="621">
        <v>250</v>
      </c>
      <c r="J59" s="621">
        <v>202</v>
      </c>
      <c r="K59" s="621">
        <v>1300</v>
      </c>
      <c r="L59" s="621">
        <v>1800</v>
      </c>
      <c r="M59" s="621">
        <v>1631</v>
      </c>
    </row>
    <row r="60" spans="1:13" ht="18" customHeight="1">
      <c r="A60" s="613">
        <v>541</v>
      </c>
      <c r="B60" s="614">
        <f aca="true" t="shared" si="19" ref="B60:M60">SUM(B59)</f>
        <v>10300</v>
      </c>
      <c r="C60" s="614">
        <f t="shared" si="19"/>
        <v>15550</v>
      </c>
      <c r="D60" s="614">
        <f t="shared" si="19"/>
        <v>15354.3</v>
      </c>
      <c r="E60" s="614">
        <f t="shared" si="19"/>
        <v>1500</v>
      </c>
      <c r="F60" s="614">
        <f t="shared" si="19"/>
        <v>2542</v>
      </c>
      <c r="G60" s="614">
        <f t="shared" si="19"/>
        <v>2529.1</v>
      </c>
      <c r="H60" s="614">
        <f t="shared" si="19"/>
        <v>300</v>
      </c>
      <c r="I60" s="614">
        <f t="shared" si="19"/>
        <v>250</v>
      </c>
      <c r="J60" s="614">
        <f t="shared" si="19"/>
        <v>202</v>
      </c>
      <c r="K60" s="614">
        <f t="shared" si="19"/>
        <v>1300</v>
      </c>
      <c r="L60" s="614">
        <f t="shared" si="19"/>
        <v>1800</v>
      </c>
      <c r="M60" s="614">
        <f t="shared" si="19"/>
        <v>1631</v>
      </c>
    </row>
    <row r="61" spans="1:13" ht="18" customHeight="1">
      <c r="A61" s="617" t="s">
        <v>207</v>
      </c>
      <c r="B61" s="621">
        <v>0</v>
      </c>
      <c r="C61" s="621">
        <v>0</v>
      </c>
      <c r="D61" s="621">
        <v>0</v>
      </c>
      <c r="E61" s="621">
        <v>0</v>
      </c>
      <c r="F61" s="621">
        <v>0</v>
      </c>
      <c r="G61" s="621">
        <v>0</v>
      </c>
      <c r="H61" s="621">
        <v>0</v>
      </c>
      <c r="I61" s="621">
        <v>0</v>
      </c>
      <c r="J61" s="621">
        <v>0</v>
      </c>
      <c r="K61" s="621">
        <v>0</v>
      </c>
      <c r="L61" s="621">
        <v>0</v>
      </c>
      <c r="M61" s="621">
        <v>0</v>
      </c>
    </row>
    <row r="62" spans="1:13" ht="18" customHeight="1" thickBot="1">
      <c r="A62" s="618">
        <v>638</v>
      </c>
      <c r="B62" s="616">
        <f aca="true" t="shared" si="20" ref="B62:M62">SUM(B61)</f>
        <v>0</v>
      </c>
      <c r="C62" s="616">
        <f t="shared" si="20"/>
        <v>0</v>
      </c>
      <c r="D62" s="616">
        <f t="shared" si="20"/>
        <v>0</v>
      </c>
      <c r="E62" s="616">
        <f t="shared" si="20"/>
        <v>0</v>
      </c>
      <c r="F62" s="616">
        <f t="shared" si="20"/>
        <v>0</v>
      </c>
      <c r="G62" s="616">
        <f t="shared" si="20"/>
        <v>0</v>
      </c>
      <c r="H62" s="616">
        <f t="shared" si="20"/>
        <v>0</v>
      </c>
      <c r="I62" s="616">
        <f t="shared" si="20"/>
        <v>0</v>
      </c>
      <c r="J62" s="616">
        <f t="shared" si="20"/>
        <v>0</v>
      </c>
      <c r="K62" s="616">
        <f t="shared" si="20"/>
        <v>0</v>
      </c>
      <c r="L62" s="616">
        <f t="shared" si="20"/>
        <v>0</v>
      </c>
      <c r="M62" s="616">
        <f t="shared" si="20"/>
        <v>0</v>
      </c>
    </row>
    <row r="63" spans="1:13" ht="18" customHeight="1">
      <c r="A63" s="619" t="s">
        <v>45</v>
      </c>
      <c r="B63" s="632">
        <f aca="true" t="shared" si="21" ref="B63:M63">SUM(B40+B43+B47+B49+B51+B55+B58+B60+B62)</f>
        <v>10300</v>
      </c>
      <c r="C63" s="632">
        <f t="shared" si="21"/>
        <v>15550</v>
      </c>
      <c r="D63" s="632">
        <f t="shared" si="21"/>
        <v>15354.3</v>
      </c>
      <c r="E63" s="632">
        <f t="shared" si="21"/>
        <v>1500</v>
      </c>
      <c r="F63" s="632">
        <f t="shared" si="21"/>
        <v>2542</v>
      </c>
      <c r="G63" s="632">
        <f t="shared" si="21"/>
        <v>2529.1</v>
      </c>
      <c r="H63" s="632">
        <f t="shared" si="21"/>
        <v>300</v>
      </c>
      <c r="I63" s="632">
        <f t="shared" si="21"/>
        <v>250</v>
      </c>
      <c r="J63" s="632">
        <f t="shared" si="21"/>
        <v>202</v>
      </c>
      <c r="K63" s="632">
        <f t="shared" si="21"/>
        <v>1300</v>
      </c>
      <c r="L63" s="632">
        <f t="shared" si="21"/>
        <v>1800</v>
      </c>
      <c r="M63" s="632">
        <f t="shared" si="21"/>
        <v>1631</v>
      </c>
    </row>
    <row r="64" spans="1:13" ht="18" customHeight="1">
      <c r="A64" s="633"/>
      <c r="B64" s="606"/>
      <c r="C64" s="634"/>
      <c r="D64" s="634"/>
      <c r="E64" s="634"/>
      <c r="F64" s="634"/>
      <c r="G64" s="634"/>
      <c r="H64" s="634"/>
      <c r="I64" s="635"/>
      <c r="J64" s="635"/>
      <c r="K64" s="634"/>
      <c r="L64" s="635"/>
      <c r="M64" s="635"/>
    </row>
    <row r="65" spans="1:13" ht="18" customHeight="1">
      <c r="A65" s="633"/>
      <c r="B65" s="606"/>
      <c r="C65" s="634"/>
      <c r="D65" s="634"/>
      <c r="E65" s="634"/>
      <c r="F65" s="634"/>
      <c r="G65" s="634"/>
      <c r="H65" s="634"/>
      <c r="I65" s="635"/>
      <c r="J65" s="635"/>
      <c r="K65" s="634"/>
      <c r="L65" s="635"/>
      <c r="M65" s="635"/>
    </row>
    <row r="66" spans="1:13" ht="18" customHeight="1">
      <c r="A66" s="633"/>
      <c r="B66" s="606"/>
      <c r="C66" s="634"/>
      <c r="D66" s="634"/>
      <c r="E66" s="634"/>
      <c r="F66" s="634"/>
      <c r="G66" s="634"/>
      <c r="H66" s="634"/>
      <c r="I66" s="635"/>
      <c r="J66" s="635"/>
      <c r="K66" s="634"/>
      <c r="L66" s="635"/>
      <c r="M66" s="635"/>
    </row>
    <row r="67" spans="1:13" ht="18" customHeight="1">
      <c r="A67" s="633"/>
      <c r="B67" s="606"/>
      <c r="C67" s="634"/>
      <c r="D67" s="634"/>
      <c r="E67" s="634"/>
      <c r="F67" s="634"/>
      <c r="G67" s="634"/>
      <c r="H67" s="634"/>
      <c r="I67" s="635"/>
      <c r="J67" s="635"/>
      <c r="K67" s="634"/>
      <c r="L67" s="635"/>
      <c r="M67" s="635"/>
    </row>
    <row r="68" spans="1:13" ht="18" customHeight="1">
      <c r="A68" s="633"/>
      <c r="B68" s="636"/>
      <c r="C68" s="609"/>
      <c r="D68" s="609"/>
      <c r="E68" s="609"/>
      <c r="F68" s="609"/>
      <c r="G68" s="609"/>
      <c r="H68" s="634"/>
      <c r="I68" s="635"/>
      <c r="J68" s="635"/>
      <c r="K68" s="634"/>
      <c r="L68" s="635"/>
      <c r="M68" s="635"/>
    </row>
    <row r="69" spans="1:15" ht="12.75" customHeight="1">
      <c r="A69" s="831" t="s">
        <v>298</v>
      </c>
      <c r="B69" s="751"/>
      <c r="C69" s="830"/>
      <c r="D69" s="830"/>
      <c r="E69" s="830"/>
      <c r="F69" s="830"/>
      <c r="G69" s="840"/>
      <c r="H69" s="834" t="s">
        <v>201</v>
      </c>
      <c r="I69" s="835"/>
      <c r="J69" s="836"/>
      <c r="K69" s="834" t="s">
        <v>46</v>
      </c>
      <c r="L69" s="835"/>
      <c r="M69" s="836"/>
      <c r="N69" s="814" t="s">
        <v>336</v>
      </c>
      <c r="O69" s="814"/>
    </row>
    <row r="70" spans="1:13" ht="12.75" customHeight="1">
      <c r="A70" s="832"/>
      <c r="B70" s="755" t="s">
        <v>179</v>
      </c>
      <c r="C70" s="821"/>
      <c r="D70" s="822"/>
      <c r="E70" s="755" t="s">
        <v>82</v>
      </c>
      <c r="F70" s="821"/>
      <c r="G70" s="822"/>
      <c r="H70" s="837"/>
      <c r="I70" s="838"/>
      <c r="J70" s="839"/>
      <c r="K70" s="837"/>
      <c r="L70" s="838"/>
      <c r="M70" s="839"/>
    </row>
    <row r="71" spans="1:13" ht="12.75" customHeight="1">
      <c r="A71" s="832"/>
      <c r="B71" s="751" t="s">
        <v>180</v>
      </c>
      <c r="C71" s="821"/>
      <c r="D71" s="822"/>
      <c r="E71" s="751" t="s">
        <v>170</v>
      </c>
      <c r="F71" s="821"/>
      <c r="G71" s="822"/>
      <c r="H71" s="751" t="s">
        <v>208</v>
      </c>
      <c r="I71" s="752"/>
      <c r="J71" s="820"/>
      <c r="K71" s="751" t="s">
        <v>83</v>
      </c>
      <c r="L71" s="752"/>
      <c r="M71" s="820"/>
    </row>
    <row r="72" spans="1:13" ht="12.75" customHeight="1">
      <c r="A72" s="833"/>
      <c r="B72" s="636" t="s">
        <v>5</v>
      </c>
      <c r="C72" s="610" t="s">
        <v>6</v>
      </c>
      <c r="D72" s="610" t="s">
        <v>0</v>
      </c>
      <c r="E72" s="610" t="s">
        <v>5</v>
      </c>
      <c r="F72" s="610" t="s">
        <v>6</v>
      </c>
      <c r="G72" s="610" t="s">
        <v>0</v>
      </c>
      <c r="H72" s="610" t="s">
        <v>5</v>
      </c>
      <c r="I72" s="610" t="s">
        <v>6</v>
      </c>
      <c r="J72" s="548" t="s">
        <v>0</v>
      </c>
      <c r="K72" s="610" t="s">
        <v>5</v>
      </c>
      <c r="L72" s="610" t="s">
        <v>6</v>
      </c>
      <c r="M72" s="548" t="s">
        <v>0</v>
      </c>
    </row>
    <row r="73" spans="1:13" ht="12.75" customHeight="1">
      <c r="A73" s="620" t="s">
        <v>109</v>
      </c>
      <c r="B73" s="626">
        <v>0</v>
      </c>
      <c r="C73" s="626">
        <v>0</v>
      </c>
      <c r="D73" s="626">
        <v>0</v>
      </c>
      <c r="E73" s="626">
        <v>0</v>
      </c>
      <c r="F73" s="626">
        <v>0</v>
      </c>
      <c r="G73" s="626">
        <v>0</v>
      </c>
      <c r="H73" s="626">
        <v>0</v>
      </c>
      <c r="I73" s="626">
        <v>0</v>
      </c>
      <c r="J73" s="637">
        <v>0</v>
      </c>
      <c r="K73" s="637">
        <v>0</v>
      </c>
      <c r="L73" s="637">
        <v>0</v>
      </c>
      <c r="M73" s="637">
        <v>0</v>
      </c>
    </row>
    <row r="74" spans="1:13" ht="12.75" customHeight="1">
      <c r="A74" s="620" t="s">
        <v>29</v>
      </c>
      <c r="B74" s="626">
        <v>0</v>
      </c>
      <c r="C74" s="626">
        <v>0</v>
      </c>
      <c r="D74" s="626">
        <v>0</v>
      </c>
      <c r="E74" s="626">
        <v>0</v>
      </c>
      <c r="F74" s="626">
        <v>0</v>
      </c>
      <c r="G74" s="626">
        <v>0</v>
      </c>
      <c r="H74" s="626">
        <v>0</v>
      </c>
      <c r="I74" s="626">
        <v>0</v>
      </c>
      <c r="J74" s="637">
        <v>0</v>
      </c>
      <c r="K74" s="637">
        <v>0</v>
      </c>
      <c r="L74" s="637">
        <v>0</v>
      </c>
      <c r="M74" s="637">
        <v>0</v>
      </c>
    </row>
    <row r="75" spans="1:13" ht="12.75" customHeight="1">
      <c r="A75" s="613">
        <v>513</v>
      </c>
      <c r="B75" s="628">
        <f>SUM(B73,B74)</f>
        <v>0</v>
      </c>
      <c r="C75" s="628">
        <f>SUM(C73,C74)</f>
        <v>0</v>
      </c>
      <c r="D75" s="628">
        <f>SUM(D73,D74)</f>
        <v>0</v>
      </c>
      <c r="E75" s="628">
        <f aca="true" t="shared" si="22" ref="E75:J75">SUM(E73,E74)</f>
        <v>0</v>
      </c>
      <c r="F75" s="628">
        <f t="shared" si="22"/>
        <v>0</v>
      </c>
      <c r="G75" s="628">
        <f t="shared" si="22"/>
        <v>0</v>
      </c>
      <c r="H75" s="628">
        <f t="shared" si="22"/>
        <v>0</v>
      </c>
      <c r="I75" s="628">
        <f t="shared" si="22"/>
        <v>0</v>
      </c>
      <c r="J75" s="638">
        <f t="shared" si="22"/>
        <v>0</v>
      </c>
      <c r="K75" s="638">
        <f>SUM(K73,K74)</f>
        <v>0</v>
      </c>
      <c r="L75" s="638">
        <f>SUM(L73,L74)</f>
        <v>0</v>
      </c>
      <c r="M75" s="638">
        <f>SUM(M73,M74)</f>
        <v>0</v>
      </c>
    </row>
    <row r="76" spans="1:13" ht="12.75" customHeight="1">
      <c r="A76" s="620" t="s">
        <v>19</v>
      </c>
      <c r="B76" s="639">
        <v>0</v>
      </c>
      <c r="C76" s="639">
        <v>0</v>
      </c>
      <c r="D76" s="639">
        <v>0</v>
      </c>
      <c r="E76" s="639">
        <v>0</v>
      </c>
      <c r="F76" s="639">
        <v>0</v>
      </c>
      <c r="G76" s="639">
        <v>0</v>
      </c>
      <c r="H76" s="639">
        <v>0</v>
      </c>
      <c r="I76" s="639">
        <v>0</v>
      </c>
      <c r="J76" s="639">
        <v>0</v>
      </c>
      <c r="K76" s="639">
        <v>0</v>
      </c>
      <c r="L76" s="639">
        <v>0</v>
      </c>
      <c r="M76" s="640">
        <v>0</v>
      </c>
    </row>
    <row r="77" spans="1:13" ht="12.75" customHeight="1">
      <c r="A77" s="620" t="s">
        <v>33</v>
      </c>
      <c r="B77" s="639">
        <f aca="true" t="shared" si="23" ref="B77:J77">SUM(B76)</f>
        <v>0</v>
      </c>
      <c r="C77" s="639">
        <f t="shared" si="23"/>
        <v>0</v>
      </c>
      <c r="D77" s="639">
        <f t="shared" si="23"/>
        <v>0</v>
      </c>
      <c r="E77" s="639">
        <f t="shared" si="23"/>
        <v>0</v>
      </c>
      <c r="F77" s="639">
        <f t="shared" si="23"/>
        <v>0</v>
      </c>
      <c r="G77" s="639">
        <f t="shared" si="23"/>
        <v>0</v>
      </c>
      <c r="H77" s="639">
        <f t="shared" si="23"/>
        <v>0</v>
      </c>
      <c r="I77" s="639">
        <f t="shared" si="23"/>
        <v>0</v>
      </c>
      <c r="J77" s="639">
        <f t="shared" si="23"/>
        <v>0</v>
      </c>
      <c r="K77" s="639">
        <v>30</v>
      </c>
      <c r="L77" s="639">
        <v>371.3</v>
      </c>
      <c r="M77" s="640">
        <v>336.9</v>
      </c>
    </row>
    <row r="78" spans="1:16" ht="12.75" customHeight="1">
      <c r="A78" s="613">
        <v>516</v>
      </c>
      <c r="B78" s="641">
        <f aca="true" t="shared" si="24" ref="B78:M78">SUM(B76,B77)</f>
        <v>0</v>
      </c>
      <c r="C78" s="641">
        <f t="shared" si="24"/>
        <v>0</v>
      </c>
      <c r="D78" s="641">
        <f t="shared" si="24"/>
        <v>0</v>
      </c>
      <c r="E78" s="641">
        <f t="shared" si="24"/>
        <v>0</v>
      </c>
      <c r="F78" s="641">
        <f t="shared" si="24"/>
        <v>0</v>
      </c>
      <c r="G78" s="641">
        <f t="shared" si="24"/>
        <v>0</v>
      </c>
      <c r="H78" s="641">
        <f t="shared" si="24"/>
        <v>0</v>
      </c>
      <c r="I78" s="641">
        <f t="shared" si="24"/>
        <v>0</v>
      </c>
      <c r="J78" s="641">
        <f t="shared" si="24"/>
        <v>0</v>
      </c>
      <c r="K78" s="641">
        <f t="shared" si="24"/>
        <v>30</v>
      </c>
      <c r="L78" s="641">
        <f t="shared" si="24"/>
        <v>371.3</v>
      </c>
      <c r="M78" s="642">
        <f t="shared" si="24"/>
        <v>336.9</v>
      </c>
      <c r="N78" s="643"/>
      <c r="O78" s="644"/>
      <c r="P78" s="644"/>
    </row>
    <row r="79" spans="1:16" ht="12.75" customHeight="1">
      <c r="A79" s="620" t="s">
        <v>34</v>
      </c>
      <c r="B79" s="639">
        <v>0</v>
      </c>
      <c r="C79" s="639">
        <v>0</v>
      </c>
      <c r="D79" s="639">
        <v>0</v>
      </c>
      <c r="E79" s="639">
        <v>0</v>
      </c>
      <c r="F79" s="639">
        <v>0</v>
      </c>
      <c r="G79" s="639">
        <v>0</v>
      </c>
      <c r="H79" s="639">
        <v>0</v>
      </c>
      <c r="I79" s="639">
        <v>0</v>
      </c>
      <c r="J79" s="639">
        <v>0</v>
      </c>
      <c r="K79" s="639">
        <v>0</v>
      </c>
      <c r="L79" s="639">
        <v>0</v>
      </c>
      <c r="M79" s="640">
        <v>0</v>
      </c>
      <c r="N79" s="643"/>
      <c r="O79" s="644"/>
      <c r="P79" s="644"/>
    </row>
    <row r="80" spans="1:16" ht="12.75" customHeight="1">
      <c r="A80" s="620" t="s">
        <v>47</v>
      </c>
      <c r="B80" s="639">
        <v>0</v>
      </c>
      <c r="C80" s="639">
        <v>0</v>
      </c>
      <c r="D80" s="639">
        <v>0</v>
      </c>
      <c r="E80" s="639">
        <v>0</v>
      </c>
      <c r="F80" s="639">
        <v>0</v>
      </c>
      <c r="G80" s="639">
        <v>0</v>
      </c>
      <c r="H80" s="639">
        <v>0</v>
      </c>
      <c r="I80" s="639">
        <v>0</v>
      </c>
      <c r="J80" s="639">
        <v>0</v>
      </c>
      <c r="K80" s="639">
        <v>0</v>
      </c>
      <c r="L80" s="639">
        <v>0</v>
      </c>
      <c r="M80" s="640">
        <v>0</v>
      </c>
      <c r="N80" s="643"/>
      <c r="O80" s="644"/>
      <c r="P80" s="644"/>
    </row>
    <row r="81" spans="1:16" ht="12.75" customHeight="1">
      <c r="A81" s="620" t="s">
        <v>48</v>
      </c>
      <c r="B81" s="639">
        <v>0</v>
      </c>
      <c r="C81" s="639">
        <v>0</v>
      </c>
      <c r="D81" s="639">
        <v>0</v>
      </c>
      <c r="E81" s="639">
        <v>0</v>
      </c>
      <c r="F81" s="639">
        <v>0</v>
      </c>
      <c r="G81" s="639">
        <v>0</v>
      </c>
      <c r="H81" s="639">
        <v>0</v>
      </c>
      <c r="I81" s="639">
        <v>0</v>
      </c>
      <c r="J81" s="639">
        <v>0</v>
      </c>
      <c r="K81" s="639">
        <v>10</v>
      </c>
      <c r="L81" s="639">
        <v>10</v>
      </c>
      <c r="M81" s="640">
        <v>0</v>
      </c>
      <c r="N81" s="643"/>
      <c r="O81" s="644"/>
      <c r="P81" s="644"/>
    </row>
    <row r="82" spans="1:16" ht="12.75" customHeight="1">
      <c r="A82" s="613">
        <v>517</v>
      </c>
      <c r="B82" s="641">
        <f aca="true" t="shared" si="25" ref="B82:M82">SUM(B79:B81)</f>
        <v>0</v>
      </c>
      <c r="C82" s="641">
        <f t="shared" si="25"/>
        <v>0</v>
      </c>
      <c r="D82" s="641">
        <f t="shared" si="25"/>
        <v>0</v>
      </c>
      <c r="E82" s="641">
        <f t="shared" si="25"/>
        <v>0</v>
      </c>
      <c r="F82" s="641">
        <f t="shared" si="25"/>
        <v>0</v>
      </c>
      <c r="G82" s="641">
        <f t="shared" si="25"/>
        <v>0</v>
      </c>
      <c r="H82" s="641">
        <f t="shared" si="25"/>
        <v>0</v>
      </c>
      <c r="I82" s="641">
        <f t="shared" si="25"/>
        <v>0</v>
      </c>
      <c r="J82" s="641">
        <f t="shared" si="25"/>
        <v>0</v>
      </c>
      <c r="K82" s="641">
        <f t="shared" si="25"/>
        <v>10</v>
      </c>
      <c r="L82" s="641">
        <f t="shared" si="25"/>
        <v>10</v>
      </c>
      <c r="M82" s="642">
        <f t="shared" si="25"/>
        <v>0</v>
      </c>
      <c r="N82" s="643"/>
      <c r="O82" s="644"/>
      <c r="P82" s="644"/>
    </row>
    <row r="83" spans="1:16" ht="12.75" customHeight="1">
      <c r="A83" s="612" t="s">
        <v>212</v>
      </c>
      <c r="B83" s="639">
        <v>0</v>
      </c>
      <c r="C83" s="639">
        <v>0</v>
      </c>
      <c r="D83" s="639">
        <v>0</v>
      </c>
      <c r="E83" s="639">
        <v>0</v>
      </c>
      <c r="F83" s="639">
        <v>0</v>
      </c>
      <c r="G83" s="639">
        <v>0</v>
      </c>
      <c r="H83" s="639">
        <v>0</v>
      </c>
      <c r="I83" s="639">
        <v>0</v>
      </c>
      <c r="J83" s="639">
        <v>0</v>
      </c>
      <c r="K83" s="639">
        <v>0</v>
      </c>
      <c r="L83" s="639">
        <v>0</v>
      </c>
      <c r="M83" s="640">
        <v>0</v>
      </c>
      <c r="N83" s="643"/>
      <c r="O83" s="644"/>
      <c r="P83" s="644"/>
    </row>
    <row r="84" spans="1:16" ht="12.75" customHeight="1">
      <c r="A84" s="613">
        <v>519</v>
      </c>
      <c r="B84" s="641">
        <f aca="true" t="shared" si="26" ref="B84:M84">SUM(B83)</f>
        <v>0</v>
      </c>
      <c r="C84" s="641">
        <f t="shared" si="26"/>
        <v>0</v>
      </c>
      <c r="D84" s="641">
        <f t="shared" si="26"/>
        <v>0</v>
      </c>
      <c r="E84" s="641">
        <f t="shared" si="26"/>
        <v>0</v>
      </c>
      <c r="F84" s="641">
        <f t="shared" si="26"/>
        <v>0</v>
      </c>
      <c r="G84" s="641">
        <f t="shared" si="26"/>
        <v>0</v>
      </c>
      <c r="H84" s="641">
        <f t="shared" si="26"/>
        <v>0</v>
      </c>
      <c r="I84" s="641">
        <f t="shared" si="26"/>
        <v>0</v>
      </c>
      <c r="J84" s="641">
        <f t="shared" si="26"/>
        <v>0</v>
      </c>
      <c r="K84" s="641">
        <f t="shared" si="26"/>
        <v>0</v>
      </c>
      <c r="L84" s="641">
        <f t="shared" si="26"/>
        <v>0</v>
      </c>
      <c r="M84" s="642">
        <f t="shared" si="26"/>
        <v>0</v>
      </c>
      <c r="N84" s="643"/>
      <c r="O84" s="644"/>
      <c r="P84" s="644"/>
    </row>
    <row r="85" spans="1:16" ht="12.75" customHeight="1">
      <c r="A85" s="612" t="s">
        <v>252</v>
      </c>
      <c r="B85" s="621">
        <v>0</v>
      </c>
      <c r="C85" s="621">
        <v>0</v>
      </c>
      <c r="D85" s="621">
        <v>0</v>
      </c>
      <c r="E85" s="621">
        <v>0</v>
      </c>
      <c r="F85" s="621">
        <v>0</v>
      </c>
      <c r="G85" s="621">
        <v>0</v>
      </c>
      <c r="H85" s="621">
        <v>0</v>
      </c>
      <c r="I85" s="621">
        <v>0</v>
      </c>
      <c r="J85" s="621">
        <v>0</v>
      </c>
      <c r="K85" s="621">
        <v>0</v>
      </c>
      <c r="L85" s="621">
        <v>100</v>
      </c>
      <c r="M85" s="621">
        <v>100</v>
      </c>
      <c r="N85" s="643"/>
      <c r="O85" s="644"/>
      <c r="P85" s="644"/>
    </row>
    <row r="86" spans="1:16" ht="12.75" customHeight="1">
      <c r="A86" s="613">
        <v>521</v>
      </c>
      <c r="B86" s="614">
        <f aca="true" t="shared" si="27" ref="B86:J86">SUM(B85)</f>
        <v>0</v>
      </c>
      <c r="C86" s="614">
        <f t="shared" si="27"/>
        <v>0</v>
      </c>
      <c r="D86" s="614">
        <f t="shared" si="27"/>
        <v>0</v>
      </c>
      <c r="E86" s="614">
        <f t="shared" si="27"/>
        <v>0</v>
      </c>
      <c r="F86" s="614">
        <f t="shared" si="27"/>
        <v>0</v>
      </c>
      <c r="G86" s="614">
        <f t="shared" si="27"/>
        <v>0</v>
      </c>
      <c r="H86" s="614">
        <f t="shared" si="27"/>
        <v>0</v>
      </c>
      <c r="I86" s="614">
        <f t="shared" si="27"/>
        <v>0</v>
      </c>
      <c r="J86" s="614">
        <f t="shared" si="27"/>
        <v>0</v>
      </c>
      <c r="K86" s="614">
        <f>SUM(K85)</f>
        <v>0</v>
      </c>
      <c r="L86" s="614">
        <f>SUM(L85)</f>
        <v>100</v>
      </c>
      <c r="M86" s="614">
        <f>SUM(M85)</f>
        <v>100</v>
      </c>
      <c r="N86" s="643"/>
      <c r="O86" s="644"/>
      <c r="P86" s="644"/>
    </row>
    <row r="87" spans="1:16" ht="12.75" customHeight="1">
      <c r="A87" s="612" t="s">
        <v>206</v>
      </c>
      <c r="B87" s="621">
        <v>0</v>
      </c>
      <c r="C87" s="621">
        <v>0</v>
      </c>
      <c r="D87" s="621">
        <v>0</v>
      </c>
      <c r="E87" s="621">
        <v>0</v>
      </c>
      <c r="F87" s="621">
        <v>0</v>
      </c>
      <c r="G87" s="621">
        <v>0</v>
      </c>
      <c r="H87" s="621">
        <v>0</v>
      </c>
      <c r="I87" s="621">
        <v>0</v>
      </c>
      <c r="J87" s="621">
        <v>0</v>
      </c>
      <c r="K87" s="621">
        <v>0</v>
      </c>
      <c r="L87" s="621">
        <v>305</v>
      </c>
      <c r="M87" s="621">
        <v>304.7</v>
      </c>
      <c r="N87" s="643"/>
      <c r="O87" s="644"/>
      <c r="P87" s="644"/>
    </row>
    <row r="88" spans="1:16" ht="12.75" customHeight="1">
      <c r="A88" s="612" t="s">
        <v>324</v>
      </c>
      <c r="B88" s="621">
        <v>0</v>
      </c>
      <c r="C88" s="621">
        <v>0</v>
      </c>
      <c r="D88" s="621">
        <v>0</v>
      </c>
      <c r="E88" s="621">
        <v>0</v>
      </c>
      <c r="F88" s="621">
        <v>0</v>
      </c>
      <c r="G88" s="621">
        <v>0</v>
      </c>
      <c r="H88" s="621">
        <v>0</v>
      </c>
      <c r="I88" s="621">
        <v>0</v>
      </c>
      <c r="J88" s="621">
        <v>0</v>
      </c>
      <c r="K88" s="621">
        <v>0</v>
      </c>
      <c r="L88" s="621">
        <v>354</v>
      </c>
      <c r="M88" s="621">
        <v>354</v>
      </c>
      <c r="N88" s="643"/>
      <c r="O88" s="644"/>
      <c r="P88" s="644"/>
    </row>
    <row r="89" spans="1:16" ht="12.75" customHeight="1">
      <c r="A89" s="612" t="s">
        <v>327</v>
      </c>
      <c r="B89" s="621">
        <v>0</v>
      </c>
      <c r="C89" s="621">
        <v>0</v>
      </c>
      <c r="D89" s="621">
        <v>0</v>
      </c>
      <c r="E89" s="621">
        <v>0</v>
      </c>
      <c r="F89" s="621">
        <v>0</v>
      </c>
      <c r="G89" s="621">
        <v>0</v>
      </c>
      <c r="H89" s="621">
        <v>0</v>
      </c>
      <c r="I89" s="621">
        <v>0</v>
      </c>
      <c r="J89" s="621">
        <v>0</v>
      </c>
      <c r="K89" s="621">
        <v>0</v>
      </c>
      <c r="L89" s="621">
        <v>56</v>
      </c>
      <c r="M89" s="621">
        <v>56</v>
      </c>
      <c r="N89" s="643"/>
      <c r="O89" s="644"/>
      <c r="P89" s="644"/>
    </row>
    <row r="90" spans="1:16" ht="12.75" customHeight="1">
      <c r="A90" s="620" t="s">
        <v>113</v>
      </c>
      <c r="B90" s="621">
        <v>0</v>
      </c>
      <c r="C90" s="621">
        <v>0</v>
      </c>
      <c r="D90" s="621">
        <v>0</v>
      </c>
      <c r="E90" s="621">
        <v>0</v>
      </c>
      <c r="F90" s="621">
        <v>0</v>
      </c>
      <c r="G90" s="621">
        <v>0</v>
      </c>
      <c r="H90" s="621">
        <v>0</v>
      </c>
      <c r="I90" s="621">
        <v>0</v>
      </c>
      <c r="J90" s="621">
        <v>0</v>
      </c>
      <c r="K90" s="621">
        <v>500</v>
      </c>
      <c r="L90" s="621">
        <v>90</v>
      </c>
      <c r="M90" s="621">
        <v>80</v>
      </c>
      <c r="N90" s="643"/>
      <c r="O90" s="644"/>
      <c r="P90" s="644"/>
    </row>
    <row r="91" spans="1:16" ht="12.75" customHeight="1">
      <c r="A91" s="620" t="s">
        <v>163</v>
      </c>
      <c r="B91" s="621">
        <v>0</v>
      </c>
      <c r="C91" s="621">
        <v>0</v>
      </c>
      <c r="D91" s="621">
        <v>0</v>
      </c>
      <c r="E91" s="621">
        <v>0</v>
      </c>
      <c r="F91" s="621">
        <v>0</v>
      </c>
      <c r="G91" s="621">
        <v>0</v>
      </c>
      <c r="H91" s="621">
        <v>0</v>
      </c>
      <c r="I91" s="621">
        <v>0</v>
      </c>
      <c r="J91" s="621">
        <v>0</v>
      </c>
      <c r="K91" s="621">
        <v>700</v>
      </c>
      <c r="L91" s="621">
        <v>36.3</v>
      </c>
      <c r="M91" s="621">
        <v>0</v>
      </c>
      <c r="N91" s="643"/>
      <c r="O91" s="644"/>
      <c r="P91" s="644"/>
    </row>
    <row r="92" spans="1:16" ht="12.75" customHeight="1">
      <c r="A92" s="613">
        <v>522</v>
      </c>
      <c r="B92" s="614">
        <f aca="true" t="shared" si="28" ref="B92:K92">SUM(B87:B91)</f>
        <v>0</v>
      </c>
      <c r="C92" s="614">
        <f t="shared" si="28"/>
        <v>0</v>
      </c>
      <c r="D92" s="614">
        <f t="shared" si="28"/>
        <v>0</v>
      </c>
      <c r="E92" s="614">
        <f t="shared" si="28"/>
        <v>0</v>
      </c>
      <c r="F92" s="614">
        <f t="shared" si="28"/>
        <v>0</v>
      </c>
      <c r="G92" s="614">
        <f t="shared" si="28"/>
        <v>0</v>
      </c>
      <c r="H92" s="614">
        <f t="shared" si="28"/>
        <v>0</v>
      </c>
      <c r="I92" s="614">
        <f t="shared" si="28"/>
        <v>0</v>
      </c>
      <c r="J92" s="614">
        <f t="shared" si="28"/>
        <v>0</v>
      </c>
      <c r="K92" s="614">
        <f t="shared" si="28"/>
        <v>1200</v>
      </c>
      <c r="L92" s="614">
        <f>SUM(L87:L91)</f>
        <v>841.3</v>
      </c>
      <c r="M92" s="614">
        <f>SUM(M87:M91)</f>
        <v>794.7</v>
      </c>
      <c r="N92" s="643"/>
      <c r="O92" s="644"/>
      <c r="P92" s="644"/>
    </row>
    <row r="93" spans="1:16" ht="12.75" customHeight="1">
      <c r="A93" s="612" t="s">
        <v>204</v>
      </c>
      <c r="B93" s="621">
        <v>0</v>
      </c>
      <c r="C93" s="621">
        <v>0</v>
      </c>
      <c r="D93" s="621">
        <v>0</v>
      </c>
      <c r="E93" s="621">
        <v>0</v>
      </c>
      <c r="F93" s="621">
        <v>0</v>
      </c>
      <c r="G93" s="621">
        <v>0</v>
      </c>
      <c r="H93" s="621">
        <v>19423</v>
      </c>
      <c r="I93" s="621">
        <v>19513.9</v>
      </c>
      <c r="J93" s="621">
        <v>19513.6</v>
      </c>
      <c r="K93" s="621">
        <v>0</v>
      </c>
      <c r="L93" s="621">
        <v>0</v>
      </c>
      <c r="M93" s="621">
        <v>0</v>
      </c>
      <c r="N93" s="643"/>
      <c r="O93" s="644"/>
      <c r="P93" s="644"/>
    </row>
    <row r="94" spans="1:16" ht="12.75" customHeight="1">
      <c r="A94" s="612" t="s">
        <v>205</v>
      </c>
      <c r="B94" s="621">
        <v>0</v>
      </c>
      <c r="C94" s="621">
        <v>0</v>
      </c>
      <c r="D94" s="621">
        <v>0</v>
      </c>
      <c r="E94" s="621">
        <v>0</v>
      </c>
      <c r="F94" s="621">
        <v>0</v>
      </c>
      <c r="G94" s="621">
        <v>0</v>
      </c>
      <c r="H94" s="639">
        <v>0</v>
      </c>
      <c r="I94" s="639">
        <v>0</v>
      </c>
      <c r="J94" s="639">
        <v>0</v>
      </c>
      <c r="K94" s="639">
        <v>0</v>
      </c>
      <c r="L94" s="639">
        <v>2.6</v>
      </c>
      <c r="M94" s="621">
        <v>2.6</v>
      </c>
      <c r="N94" s="643"/>
      <c r="O94" s="644"/>
      <c r="P94" s="644"/>
    </row>
    <row r="95" spans="1:16" ht="12.75" customHeight="1">
      <c r="A95" s="613">
        <v>533</v>
      </c>
      <c r="B95" s="614">
        <f aca="true" t="shared" si="29" ref="B95:M95">SUM(B93:B94)</f>
        <v>0</v>
      </c>
      <c r="C95" s="614">
        <f t="shared" si="29"/>
        <v>0</v>
      </c>
      <c r="D95" s="614">
        <f t="shared" si="29"/>
        <v>0</v>
      </c>
      <c r="E95" s="614">
        <f t="shared" si="29"/>
        <v>0</v>
      </c>
      <c r="F95" s="614">
        <f t="shared" si="29"/>
        <v>0</v>
      </c>
      <c r="G95" s="614">
        <f t="shared" si="29"/>
        <v>0</v>
      </c>
      <c r="H95" s="614">
        <f t="shared" si="29"/>
        <v>19423</v>
      </c>
      <c r="I95" s="614">
        <f t="shared" si="29"/>
        <v>19513.9</v>
      </c>
      <c r="J95" s="614">
        <f t="shared" si="29"/>
        <v>19513.6</v>
      </c>
      <c r="K95" s="614">
        <f t="shared" si="29"/>
        <v>0</v>
      </c>
      <c r="L95" s="614">
        <f t="shared" si="29"/>
        <v>2.6</v>
      </c>
      <c r="M95" s="614">
        <f t="shared" si="29"/>
        <v>2.6</v>
      </c>
      <c r="N95" s="643"/>
      <c r="O95" s="644"/>
      <c r="P95" s="644"/>
    </row>
    <row r="96" spans="1:16" ht="12.75" customHeight="1">
      <c r="A96" s="620" t="s">
        <v>158</v>
      </c>
      <c r="B96" s="621">
        <v>7700</v>
      </c>
      <c r="C96" s="621">
        <v>8150</v>
      </c>
      <c r="D96" s="621">
        <v>8146.4</v>
      </c>
      <c r="E96" s="621">
        <v>400</v>
      </c>
      <c r="F96" s="621">
        <v>450</v>
      </c>
      <c r="G96" s="621">
        <v>378.8</v>
      </c>
      <c r="H96" s="621">
        <v>0</v>
      </c>
      <c r="I96" s="621">
        <v>0</v>
      </c>
      <c r="J96" s="621">
        <v>0</v>
      </c>
      <c r="K96" s="621">
        <v>0</v>
      </c>
      <c r="L96" s="621">
        <v>0</v>
      </c>
      <c r="M96" s="621">
        <v>0</v>
      </c>
      <c r="N96" s="643"/>
      <c r="O96" s="644"/>
      <c r="P96" s="644"/>
    </row>
    <row r="97" spans="1:16" ht="12.75" customHeight="1">
      <c r="A97" s="613">
        <v>541</v>
      </c>
      <c r="B97" s="614">
        <f aca="true" t="shared" si="30" ref="B97:M97">SUM(B96)</f>
        <v>7700</v>
      </c>
      <c r="C97" s="614">
        <f t="shared" si="30"/>
        <v>8150</v>
      </c>
      <c r="D97" s="614">
        <f t="shared" si="30"/>
        <v>8146.4</v>
      </c>
      <c r="E97" s="614">
        <f t="shared" si="30"/>
        <v>400</v>
      </c>
      <c r="F97" s="614">
        <f t="shared" si="30"/>
        <v>450</v>
      </c>
      <c r="G97" s="614">
        <f t="shared" si="30"/>
        <v>378.8</v>
      </c>
      <c r="H97" s="614">
        <f t="shared" si="30"/>
        <v>0</v>
      </c>
      <c r="I97" s="614">
        <f t="shared" si="30"/>
        <v>0</v>
      </c>
      <c r="J97" s="614">
        <f t="shared" si="30"/>
        <v>0</v>
      </c>
      <c r="K97" s="614">
        <f t="shared" si="30"/>
        <v>0</v>
      </c>
      <c r="L97" s="614">
        <f t="shared" si="30"/>
        <v>0</v>
      </c>
      <c r="M97" s="614">
        <f t="shared" si="30"/>
        <v>0</v>
      </c>
      <c r="N97" s="643"/>
      <c r="O97" s="644"/>
      <c r="P97" s="644"/>
    </row>
    <row r="98" spans="1:16" ht="12.75" customHeight="1">
      <c r="A98" s="617" t="s">
        <v>207</v>
      </c>
      <c r="B98" s="621">
        <v>0</v>
      </c>
      <c r="C98" s="621">
        <v>0</v>
      </c>
      <c r="D98" s="621">
        <v>0</v>
      </c>
      <c r="E98" s="621">
        <v>0</v>
      </c>
      <c r="F98" s="621">
        <v>0</v>
      </c>
      <c r="G98" s="621">
        <v>0</v>
      </c>
      <c r="H98" s="621">
        <v>0</v>
      </c>
      <c r="I98" s="621">
        <v>0</v>
      </c>
      <c r="J98" s="621">
        <v>0</v>
      </c>
      <c r="K98" s="621">
        <v>0</v>
      </c>
      <c r="L98" s="621">
        <v>0</v>
      </c>
      <c r="M98" s="621">
        <v>0</v>
      </c>
      <c r="N98" s="643"/>
      <c r="O98" s="644"/>
      <c r="P98" s="644"/>
    </row>
    <row r="99" spans="1:16" ht="12.75" customHeight="1" thickBot="1">
      <c r="A99" s="618">
        <v>638</v>
      </c>
      <c r="B99" s="616">
        <f aca="true" t="shared" si="31" ref="B99:M99">SUM(B98)</f>
        <v>0</v>
      </c>
      <c r="C99" s="616">
        <f t="shared" si="31"/>
        <v>0</v>
      </c>
      <c r="D99" s="616">
        <f t="shared" si="31"/>
        <v>0</v>
      </c>
      <c r="E99" s="616">
        <f t="shared" si="31"/>
        <v>0</v>
      </c>
      <c r="F99" s="616">
        <f t="shared" si="31"/>
        <v>0</v>
      </c>
      <c r="G99" s="616">
        <f t="shared" si="31"/>
        <v>0</v>
      </c>
      <c r="H99" s="616">
        <f t="shared" si="31"/>
        <v>0</v>
      </c>
      <c r="I99" s="616">
        <f t="shared" si="31"/>
        <v>0</v>
      </c>
      <c r="J99" s="616">
        <f t="shared" si="31"/>
        <v>0</v>
      </c>
      <c r="K99" s="616">
        <f t="shared" si="31"/>
        <v>0</v>
      </c>
      <c r="L99" s="616">
        <f t="shared" si="31"/>
        <v>0</v>
      </c>
      <c r="M99" s="616">
        <f t="shared" si="31"/>
        <v>0</v>
      </c>
      <c r="N99" s="643"/>
      <c r="O99" s="644"/>
      <c r="P99" s="644"/>
    </row>
    <row r="100" spans="1:13" s="645" customFormat="1" ht="28.5" customHeight="1">
      <c r="A100" s="619" t="s">
        <v>21</v>
      </c>
      <c r="B100" s="632">
        <f aca="true" t="shared" si="32" ref="B100:M100">SUM(B75+B78+B82+B84+B86+B92+B95+B97+B99)</f>
        <v>7700</v>
      </c>
      <c r="C100" s="632">
        <f t="shared" si="32"/>
        <v>8150</v>
      </c>
      <c r="D100" s="632">
        <f t="shared" si="32"/>
        <v>8146.4</v>
      </c>
      <c r="E100" s="632">
        <f t="shared" si="32"/>
        <v>400</v>
      </c>
      <c r="F100" s="632">
        <f t="shared" si="32"/>
        <v>450</v>
      </c>
      <c r="G100" s="632">
        <f t="shared" si="32"/>
        <v>378.8</v>
      </c>
      <c r="H100" s="632">
        <f t="shared" si="32"/>
        <v>19423</v>
      </c>
      <c r="I100" s="632">
        <f t="shared" si="32"/>
        <v>19513.9</v>
      </c>
      <c r="J100" s="632">
        <f t="shared" si="32"/>
        <v>19513.6</v>
      </c>
      <c r="K100" s="632">
        <f t="shared" si="32"/>
        <v>1240</v>
      </c>
      <c r="L100" s="632">
        <f t="shared" si="32"/>
        <v>1325.1999999999998</v>
      </c>
      <c r="M100" s="632">
        <f t="shared" si="32"/>
        <v>1234.1999999999998</v>
      </c>
    </row>
    <row r="101" spans="1:19" ht="15.75">
      <c r="A101" s="646"/>
      <c r="B101" s="845"/>
      <c r="C101" s="846"/>
      <c r="D101" s="846"/>
      <c r="E101" s="846"/>
      <c r="F101" s="846"/>
      <c r="G101" s="846"/>
      <c r="H101" s="846"/>
      <c r="I101" s="842"/>
      <c r="J101" s="842"/>
      <c r="K101" s="634"/>
      <c r="L101" s="842"/>
      <c r="M101" s="842"/>
      <c r="O101" s="848"/>
      <c r="P101" s="848"/>
      <c r="R101" s="814" t="s">
        <v>336</v>
      </c>
      <c r="S101" s="814"/>
    </row>
    <row r="102" spans="1:16" ht="14.25" customHeight="1">
      <c r="A102" s="831" t="s">
        <v>157</v>
      </c>
      <c r="B102" s="755" t="s">
        <v>49</v>
      </c>
      <c r="C102" s="830"/>
      <c r="D102" s="840"/>
      <c r="E102" s="755" t="s">
        <v>203</v>
      </c>
      <c r="F102" s="830"/>
      <c r="G102" s="840"/>
      <c r="H102" s="755" t="s">
        <v>50</v>
      </c>
      <c r="I102" s="830"/>
      <c r="J102" s="840"/>
      <c r="K102" s="755" t="s">
        <v>202</v>
      </c>
      <c r="L102" s="830"/>
      <c r="M102" s="830"/>
      <c r="N102" s="823" t="s">
        <v>18</v>
      </c>
      <c r="O102" s="824"/>
      <c r="P102" s="825"/>
    </row>
    <row r="103" spans="1:16" ht="25.5" customHeight="1">
      <c r="A103" s="832"/>
      <c r="B103" s="751" t="s">
        <v>51</v>
      </c>
      <c r="C103" s="830"/>
      <c r="D103" s="840"/>
      <c r="E103" s="829" t="s">
        <v>277</v>
      </c>
      <c r="F103" s="830"/>
      <c r="G103" s="840"/>
      <c r="H103" s="751" t="s">
        <v>84</v>
      </c>
      <c r="I103" s="830"/>
      <c r="J103" s="840"/>
      <c r="K103" s="829" t="s">
        <v>278</v>
      </c>
      <c r="L103" s="830"/>
      <c r="M103" s="830"/>
      <c r="N103" s="826"/>
      <c r="O103" s="827"/>
      <c r="P103" s="828"/>
    </row>
    <row r="104" spans="1:16" ht="15.75" customHeight="1">
      <c r="A104" s="833"/>
      <c r="B104" s="610" t="s">
        <v>5</v>
      </c>
      <c r="C104" s="610" t="s">
        <v>6</v>
      </c>
      <c r="D104" s="548" t="s">
        <v>0</v>
      </c>
      <c r="E104" s="610" t="s">
        <v>5</v>
      </c>
      <c r="F104" s="610" t="s">
        <v>6</v>
      </c>
      <c r="G104" s="610" t="s">
        <v>0</v>
      </c>
      <c r="H104" s="610" t="s">
        <v>5</v>
      </c>
      <c r="I104" s="610" t="s">
        <v>6</v>
      </c>
      <c r="J104" s="610" t="s">
        <v>0</v>
      </c>
      <c r="K104" s="610" t="s">
        <v>5</v>
      </c>
      <c r="L104" s="610" t="s">
        <v>6</v>
      </c>
      <c r="M104" s="610" t="s">
        <v>0</v>
      </c>
      <c r="N104" s="611" t="s">
        <v>5</v>
      </c>
      <c r="O104" s="610" t="s">
        <v>6</v>
      </c>
      <c r="P104" s="548" t="s">
        <v>0</v>
      </c>
    </row>
    <row r="105" spans="1:16" ht="18.75" customHeight="1">
      <c r="A105" s="620" t="s">
        <v>109</v>
      </c>
      <c r="B105" s="630">
        <v>0</v>
      </c>
      <c r="C105" s="621">
        <v>0</v>
      </c>
      <c r="D105" s="621">
        <v>0</v>
      </c>
      <c r="E105" s="621">
        <v>0</v>
      </c>
      <c r="F105" s="621">
        <v>0</v>
      </c>
      <c r="G105" s="621">
        <v>0</v>
      </c>
      <c r="H105" s="621">
        <v>0</v>
      </c>
      <c r="I105" s="621">
        <v>0</v>
      </c>
      <c r="J105" s="621">
        <v>0</v>
      </c>
      <c r="K105" s="621">
        <v>0</v>
      </c>
      <c r="L105" s="630">
        <v>0</v>
      </c>
      <c r="M105" s="630">
        <v>0</v>
      </c>
      <c r="N105" s="647">
        <f aca="true" t="shared" si="33" ref="N105:P106">SUM(B7,E7,H7,K7,N7,Q7,T7,B73,E73,H73,K73,B105,E105,H105,K105)</f>
        <v>0</v>
      </c>
      <c r="O105" s="630">
        <f t="shared" si="33"/>
        <v>0</v>
      </c>
      <c r="P105" s="630">
        <f t="shared" si="33"/>
        <v>0</v>
      </c>
    </row>
    <row r="106" spans="1:16" ht="18.75" customHeight="1">
      <c r="A106" s="620" t="s">
        <v>29</v>
      </c>
      <c r="B106" s="630">
        <v>0</v>
      </c>
      <c r="C106" s="621">
        <v>0</v>
      </c>
      <c r="D106" s="621">
        <v>0</v>
      </c>
      <c r="E106" s="621">
        <v>0</v>
      </c>
      <c r="F106" s="621">
        <v>0</v>
      </c>
      <c r="G106" s="621">
        <v>0</v>
      </c>
      <c r="H106" s="639">
        <v>2</v>
      </c>
      <c r="I106" s="639">
        <v>22.5</v>
      </c>
      <c r="J106" s="639">
        <v>19.1</v>
      </c>
      <c r="K106" s="621">
        <v>0</v>
      </c>
      <c r="L106" s="630">
        <v>0</v>
      </c>
      <c r="M106" s="630">
        <v>0</v>
      </c>
      <c r="N106" s="647">
        <f t="shared" si="33"/>
        <v>2</v>
      </c>
      <c r="O106" s="630">
        <f t="shared" si="33"/>
        <v>22.5</v>
      </c>
      <c r="P106" s="630">
        <f t="shared" si="33"/>
        <v>19.1</v>
      </c>
    </row>
    <row r="107" spans="1:16" ht="18.75" customHeight="1">
      <c r="A107" s="613">
        <v>513</v>
      </c>
      <c r="B107" s="641">
        <f aca="true" t="shared" si="34" ref="B107:P107">SUM(B105,B106)</f>
        <v>0</v>
      </c>
      <c r="C107" s="641">
        <f t="shared" si="34"/>
        <v>0</v>
      </c>
      <c r="D107" s="641">
        <f t="shared" si="34"/>
        <v>0</v>
      </c>
      <c r="E107" s="641">
        <f t="shared" si="34"/>
        <v>0</v>
      </c>
      <c r="F107" s="641">
        <f t="shared" si="34"/>
        <v>0</v>
      </c>
      <c r="G107" s="641">
        <f t="shared" si="34"/>
        <v>0</v>
      </c>
      <c r="H107" s="641">
        <f t="shared" si="34"/>
        <v>2</v>
      </c>
      <c r="I107" s="641">
        <f t="shared" si="34"/>
        <v>22.5</v>
      </c>
      <c r="J107" s="641">
        <f t="shared" si="34"/>
        <v>19.1</v>
      </c>
      <c r="K107" s="641">
        <f t="shared" si="34"/>
        <v>0</v>
      </c>
      <c r="L107" s="641">
        <f t="shared" si="34"/>
        <v>0</v>
      </c>
      <c r="M107" s="641">
        <f t="shared" si="34"/>
        <v>0</v>
      </c>
      <c r="N107" s="648">
        <f>SUM(N105,N106)</f>
        <v>2</v>
      </c>
      <c r="O107" s="628">
        <f t="shared" si="34"/>
        <v>22.5</v>
      </c>
      <c r="P107" s="629">
        <f t="shared" si="34"/>
        <v>19.1</v>
      </c>
    </row>
    <row r="108" spans="1:17" ht="18.75" customHeight="1">
      <c r="A108" s="612" t="s">
        <v>400</v>
      </c>
      <c r="B108" s="630">
        <v>0</v>
      </c>
      <c r="C108" s="621">
        <v>0</v>
      </c>
      <c r="D108" s="621">
        <v>0</v>
      </c>
      <c r="E108" s="639">
        <v>0</v>
      </c>
      <c r="F108" s="639">
        <v>5</v>
      </c>
      <c r="G108" s="639">
        <v>0.7</v>
      </c>
      <c r="H108" s="621">
        <v>0</v>
      </c>
      <c r="I108" s="621">
        <v>0</v>
      </c>
      <c r="J108" s="621">
        <v>0</v>
      </c>
      <c r="K108" s="621">
        <v>0</v>
      </c>
      <c r="L108" s="630">
        <v>0</v>
      </c>
      <c r="M108" s="630">
        <v>0</v>
      </c>
      <c r="N108" s="649">
        <f>B108+E108+H108+K108</f>
        <v>0</v>
      </c>
      <c r="O108" s="650">
        <f>C108+F108+I108+L108</f>
        <v>5</v>
      </c>
      <c r="P108" s="650">
        <f>D108+G108+J108+M108</f>
        <v>0.7</v>
      </c>
      <c r="Q108" s="651"/>
    </row>
    <row r="109" spans="1:17" ht="18.75" customHeight="1">
      <c r="A109" s="613">
        <v>515</v>
      </c>
      <c r="B109" s="641">
        <f>B108</f>
        <v>0</v>
      </c>
      <c r="C109" s="641">
        <f aca="true" t="shared" si="35" ref="C109:M109">C108</f>
        <v>0</v>
      </c>
      <c r="D109" s="641">
        <f t="shared" si="35"/>
        <v>0</v>
      </c>
      <c r="E109" s="641">
        <f t="shared" si="35"/>
        <v>0</v>
      </c>
      <c r="F109" s="641">
        <f t="shared" si="35"/>
        <v>5</v>
      </c>
      <c r="G109" s="641">
        <f t="shared" si="35"/>
        <v>0.7</v>
      </c>
      <c r="H109" s="641">
        <f t="shared" si="35"/>
        <v>0</v>
      </c>
      <c r="I109" s="641">
        <f t="shared" si="35"/>
        <v>0</v>
      </c>
      <c r="J109" s="641">
        <f>J108</f>
        <v>0</v>
      </c>
      <c r="K109" s="641">
        <f t="shared" si="35"/>
        <v>0</v>
      </c>
      <c r="L109" s="641">
        <f t="shared" si="35"/>
        <v>0</v>
      </c>
      <c r="M109" s="641">
        <f t="shared" si="35"/>
        <v>0</v>
      </c>
      <c r="N109" s="652">
        <f>N108</f>
        <v>0</v>
      </c>
      <c r="O109" s="641">
        <f>O108</f>
        <v>5</v>
      </c>
      <c r="P109" s="641">
        <f>P108</f>
        <v>0.7</v>
      </c>
      <c r="Q109" s="651"/>
    </row>
    <row r="110" spans="1:16" ht="18.75" customHeight="1">
      <c r="A110" s="620" t="s">
        <v>19</v>
      </c>
      <c r="B110" s="630">
        <v>0</v>
      </c>
      <c r="C110" s="621">
        <v>0</v>
      </c>
      <c r="D110" s="621">
        <v>0</v>
      </c>
      <c r="E110" s="621">
        <v>0</v>
      </c>
      <c r="F110" s="621">
        <v>0</v>
      </c>
      <c r="G110" s="621">
        <v>0</v>
      </c>
      <c r="H110" s="639">
        <v>47</v>
      </c>
      <c r="I110" s="639">
        <v>66.5</v>
      </c>
      <c r="J110" s="639">
        <v>65.3</v>
      </c>
      <c r="K110" s="621">
        <v>0</v>
      </c>
      <c r="L110" s="630">
        <v>0</v>
      </c>
      <c r="M110" s="630">
        <v>0</v>
      </c>
      <c r="N110" s="647">
        <f aca="true" t="shared" si="36" ref="N110:P111">SUM(B10,E10,H10,K10,N10,Q10,T10,B76,E76,H76,K76,B110,E110,H110,K110)</f>
        <v>47</v>
      </c>
      <c r="O110" s="630">
        <f t="shared" si="36"/>
        <v>66.5</v>
      </c>
      <c r="P110" s="630">
        <f t="shared" si="36"/>
        <v>65.3</v>
      </c>
    </row>
    <row r="111" spans="1:16" ht="18.75" customHeight="1">
      <c r="A111" s="620" t="s">
        <v>33</v>
      </c>
      <c r="B111" s="639">
        <v>7</v>
      </c>
      <c r="C111" s="639">
        <v>7</v>
      </c>
      <c r="D111" s="639">
        <v>2</v>
      </c>
      <c r="E111" s="621">
        <v>0</v>
      </c>
      <c r="F111" s="621">
        <v>0</v>
      </c>
      <c r="G111" s="621">
        <v>0</v>
      </c>
      <c r="H111" s="639">
        <v>133</v>
      </c>
      <c r="I111" s="639">
        <v>130.5</v>
      </c>
      <c r="J111" s="639">
        <v>130.1</v>
      </c>
      <c r="K111" s="621">
        <v>0</v>
      </c>
      <c r="L111" s="630">
        <v>0</v>
      </c>
      <c r="M111" s="630">
        <v>0</v>
      </c>
      <c r="N111" s="647">
        <f t="shared" si="36"/>
        <v>170</v>
      </c>
      <c r="O111" s="630">
        <f t="shared" si="36"/>
        <v>508.8</v>
      </c>
      <c r="P111" s="630">
        <f t="shared" si="36"/>
        <v>469</v>
      </c>
    </row>
    <row r="112" spans="1:16" ht="18.75" customHeight="1">
      <c r="A112" s="613">
        <v>516</v>
      </c>
      <c r="B112" s="641">
        <f aca="true" t="shared" si="37" ref="B112:P112">SUM(B110,B111)</f>
        <v>7</v>
      </c>
      <c r="C112" s="641">
        <f t="shared" si="37"/>
        <v>7</v>
      </c>
      <c r="D112" s="641">
        <f t="shared" si="37"/>
        <v>2</v>
      </c>
      <c r="E112" s="641">
        <f t="shared" si="37"/>
        <v>0</v>
      </c>
      <c r="F112" s="641">
        <f t="shared" si="37"/>
        <v>0</v>
      </c>
      <c r="G112" s="641">
        <f t="shared" si="37"/>
        <v>0</v>
      </c>
      <c r="H112" s="641">
        <f t="shared" si="37"/>
        <v>180</v>
      </c>
      <c r="I112" s="641">
        <f t="shared" si="37"/>
        <v>197</v>
      </c>
      <c r="J112" s="641">
        <f>SUM(J110,J111)</f>
        <v>195.39999999999998</v>
      </c>
      <c r="K112" s="641">
        <f t="shared" si="37"/>
        <v>0</v>
      </c>
      <c r="L112" s="641">
        <f t="shared" si="37"/>
        <v>0</v>
      </c>
      <c r="M112" s="641">
        <f t="shared" si="37"/>
        <v>0</v>
      </c>
      <c r="N112" s="648">
        <f t="shared" si="37"/>
        <v>217</v>
      </c>
      <c r="O112" s="628">
        <f t="shared" si="37"/>
        <v>575.3</v>
      </c>
      <c r="P112" s="629">
        <f t="shared" si="37"/>
        <v>534.3</v>
      </c>
    </row>
    <row r="113" spans="1:16" ht="18.75" customHeight="1">
      <c r="A113" s="620" t="s">
        <v>34</v>
      </c>
      <c r="B113" s="630">
        <v>0</v>
      </c>
      <c r="C113" s="621">
        <v>0</v>
      </c>
      <c r="D113" s="621">
        <v>0</v>
      </c>
      <c r="E113" s="621">
        <v>0</v>
      </c>
      <c r="F113" s="621">
        <v>0</v>
      </c>
      <c r="G113" s="621">
        <v>0</v>
      </c>
      <c r="H113" s="621">
        <v>0</v>
      </c>
      <c r="I113" s="621">
        <v>0</v>
      </c>
      <c r="J113" s="621">
        <v>0</v>
      </c>
      <c r="K113" s="621">
        <v>0</v>
      </c>
      <c r="L113" s="630">
        <v>0</v>
      </c>
      <c r="M113" s="630">
        <v>0</v>
      </c>
      <c r="N113" s="647">
        <f aca="true" t="shared" si="38" ref="N113:P115">SUM(B13,E13,H13,K13,N13,Q13,T13,B79,E79,H79,K79,B113,E113,H113,K113)</f>
        <v>0</v>
      </c>
      <c r="O113" s="630">
        <f t="shared" si="38"/>
        <v>0</v>
      </c>
      <c r="P113" s="630">
        <f t="shared" si="38"/>
        <v>0</v>
      </c>
    </row>
    <row r="114" spans="1:16" ht="18.75" customHeight="1">
      <c r="A114" s="620" t="s">
        <v>47</v>
      </c>
      <c r="B114" s="639">
        <v>8</v>
      </c>
      <c r="C114" s="639">
        <v>8</v>
      </c>
      <c r="D114" s="639">
        <v>0</v>
      </c>
      <c r="E114" s="621">
        <v>0</v>
      </c>
      <c r="F114" s="621">
        <v>0</v>
      </c>
      <c r="G114" s="621">
        <v>0</v>
      </c>
      <c r="H114" s="621">
        <v>0</v>
      </c>
      <c r="I114" s="621">
        <v>0</v>
      </c>
      <c r="J114" s="621">
        <v>0</v>
      </c>
      <c r="K114" s="621">
        <v>0</v>
      </c>
      <c r="L114" s="630">
        <v>0</v>
      </c>
      <c r="M114" s="630">
        <v>0</v>
      </c>
      <c r="N114" s="647">
        <f t="shared" si="38"/>
        <v>8</v>
      </c>
      <c r="O114" s="630">
        <f t="shared" si="38"/>
        <v>8</v>
      </c>
      <c r="P114" s="630">
        <f t="shared" si="38"/>
        <v>0</v>
      </c>
    </row>
    <row r="115" spans="1:16" ht="18.75" customHeight="1">
      <c r="A115" s="620" t="s">
        <v>48</v>
      </c>
      <c r="B115" s="630">
        <v>0</v>
      </c>
      <c r="C115" s="621">
        <v>0</v>
      </c>
      <c r="D115" s="621">
        <v>0</v>
      </c>
      <c r="E115" s="621">
        <v>0</v>
      </c>
      <c r="F115" s="621">
        <v>0</v>
      </c>
      <c r="G115" s="621">
        <v>0</v>
      </c>
      <c r="H115" s="639">
        <v>76</v>
      </c>
      <c r="I115" s="639">
        <v>63.5</v>
      </c>
      <c r="J115" s="639">
        <v>57.7</v>
      </c>
      <c r="K115" s="621">
        <v>0</v>
      </c>
      <c r="L115" s="630">
        <v>0</v>
      </c>
      <c r="M115" s="630">
        <v>0</v>
      </c>
      <c r="N115" s="647">
        <f t="shared" si="38"/>
        <v>86</v>
      </c>
      <c r="O115" s="630">
        <f t="shared" si="38"/>
        <v>73.5</v>
      </c>
      <c r="P115" s="630">
        <f t="shared" si="38"/>
        <v>57.7</v>
      </c>
    </row>
    <row r="116" spans="1:16" ht="18.75" customHeight="1">
      <c r="A116" s="613">
        <v>517</v>
      </c>
      <c r="B116" s="641">
        <f aca="true" t="shared" si="39" ref="B116:P116">SUM(B113:B115)</f>
        <v>8</v>
      </c>
      <c r="C116" s="641">
        <f t="shared" si="39"/>
        <v>8</v>
      </c>
      <c r="D116" s="641">
        <f t="shared" si="39"/>
        <v>0</v>
      </c>
      <c r="E116" s="641">
        <f t="shared" si="39"/>
        <v>0</v>
      </c>
      <c r="F116" s="641">
        <f t="shared" si="39"/>
        <v>0</v>
      </c>
      <c r="G116" s="641">
        <f t="shared" si="39"/>
        <v>0</v>
      </c>
      <c r="H116" s="641">
        <f t="shared" si="39"/>
        <v>76</v>
      </c>
      <c r="I116" s="641">
        <f t="shared" si="39"/>
        <v>63.5</v>
      </c>
      <c r="J116" s="641">
        <f>SUM(J113:J115)</f>
        <v>57.7</v>
      </c>
      <c r="K116" s="641">
        <f t="shared" si="39"/>
        <v>0</v>
      </c>
      <c r="L116" s="641">
        <f t="shared" si="39"/>
        <v>0</v>
      </c>
      <c r="M116" s="641">
        <f t="shared" si="39"/>
        <v>0</v>
      </c>
      <c r="N116" s="648">
        <f>SUM(N113:N115)</f>
        <v>94</v>
      </c>
      <c r="O116" s="628">
        <f t="shared" si="39"/>
        <v>81.5</v>
      </c>
      <c r="P116" s="629">
        <f t="shared" si="39"/>
        <v>57.7</v>
      </c>
    </row>
    <row r="117" spans="1:16" ht="18.75" customHeight="1">
      <c r="A117" s="612" t="s">
        <v>212</v>
      </c>
      <c r="B117" s="630">
        <v>0</v>
      </c>
      <c r="C117" s="621">
        <v>0</v>
      </c>
      <c r="D117" s="621">
        <v>0</v>
      </c>
      <c r="E117" s="621">
        <v>0</v>
      </c>
      <c r="F117" s="621">
        <v>0</v>
      </c>
      <c r="G117" s="621">
        <v>0</v>
      </c>
      <c r="H117" s="621">
        <v>0</v>
      </c>
      <c r="I117" s="621">
        <v>0</v>
      </c>
      <c r="J117" s="621">
        <v>0</v>
      </c>
      <c r="K117" s="621">
        <v>0</v>
      </c>
      <c r="L117" s="630">
        <v>0</v>
      </c>
      <c r="M117" s="630">
        <v>0</v>
      </c>
      <c r="N117" s="647">
        <f>SUM(B17,E17,H17,K17,N17,Q17,T17,B83,E83,H83,K83,B117,E117,H117,K117)</f>
        <v>0</v>
      </c>
      <c r="O117" s="630">
        <f>SUM(C17,F17,I17,L17,O17,R17,U17,C83,F83,I83,L83,C117,F117,I117,L117)</f>
        <v>0</v>
      </c>
      <c r="P117" s="630">
        <f>SUM(D17,G17,J17,M17,P17,S17,V17,D83,G83,J83,M83,D117,G117,J117,M117)</f>
        <v>0</v>
      </c>
    </row>
    <row r="118" spans="1:16" ht="18.75" customHeight="1">
      <c r="A118" s="613">
        <v>519</v>
      </c>
      <c r="B118" s="641">
        <f aca="true" t="shared" si="40" ref="B118:P118">SUM(B117)</f>
        <v>0</v>
      </c>
      <c r="C118" s="641">
        <f t="shared" si="40"/>
        <v>0</v>
      </c>
      <c r="D118" s="641">
        <f t="shared" si="40"/>
        <v>0</v>
      </c>
      <c r="E118" s="641">
        <f t="shared" si="40"/>
        <v>0</v>
      </c>
      <c r="F118" s="641">
        <f t="shared" si="40"/>
        <v>0</v>
      </c>
      <c r="G118" s="641">
        <f t="shared" si="40"/>
        <v>0</v>
      </c>
      <c r="H118" s="641">
        <f t="shared" si="40"/>
        <v>0</v>
      </c>
      <c r="I118" s="641">
        <f t="shared" si="40"/>
        <v>0</v>
      </c>
      <c r="J118" s="641">
        <f>SUM(J117)</f>
        <v>0</v>
      </c>
      <c r="K118" s="641">
        <f t="shared" si="40"/>
        <v>0</v>
      </c>
      <c r="L118" s="641">
        <f t="shared" si="40"/>
        <v>0</v>
      </c>
      <c r="M118" s="641">
        <f t="shared" si="40"/>
        <v>0</v>
      </c>
      <c r="N118" s="648">
        <f>SUM(N117)</f>
        <v>0</v>
      </c>
      <c r="O118" s="628">
        <f t="shared" si="40"/>
        <v>0</v>
      </c>
      <c r="P118" s="629">
        <f t="shared" si="40"/>
        <v>0</v>
      </c>
    </row>
    <row r="119" spans="1:16" ht="18.75" customHeight="1">
      <c r="A119" s="612" t="s">
        <v>275</v>
      </c>
      <c r="B119" s="621">
        <v>0</v>
      </c>
      <c r="C119" s="621">
        <v>0</v>
      </c>
      <c r="D119" s="621">
        <v>0</v>
      </c>
      <c r="E119" s="621">
        <v>0</v>
      </c>
      <c r="F119" s="621">
        <v>0</v>
      </c>
      <c r="G119" s="621">
        <v>0</v>
      </c>
      <c r="H119" s="621">
        <v>0</v>
      </c>
      <c r="I119" s="621">
        <v>0</v>
      </c>
      <c r="J119" s="621">
        <v>0</v>
      </c>
      <c r="K119" s="621">
        <v>0</v>
      </c>
      <c r="L119" s="621">
        <v>0</v>
      </c>
      <c r="M119" s="623">
        <v>0</v>
      </c>
      <c r="N119" s="647">
        <f>SUM(B19,E19,H19,K19,N19,Q19,T19,B85,E85,H85,K85,B119,E119,H119,K119)</f>
        <v>0</v>
      </c>
      <c r="O119" s="630">
        <f>SUM(C19,F19,I19,L19,O19,R19,U19,C85,F85,I85,L85,C119,F119,I119,L119)</f>
        <v>100</v>
      </c>
      <c r="P119" s="630">
        <f>SUM(D19,G19,J19,M19,P19,S19,V19,D85,G85,J85,M85,D119,G119,J119,M119)</f>
        <v>100</v>
      </c>
    </row>
    <row r="120" spans="1:16" ht="18.75" customHeight="1">
      <c r="A120" s="613">
        <v>521</v>
      </c>
      <c r="B120" s="614">
        <f aca="true" t="shared" si="41" ref="B120:P120">SUM(B119)</f>
        <v>0</v>
      </c>
      <c r="C120" s="614">
        <f t="shared" si="41"/>
        <v>0</v>
      </c>
      <c r="D120" s="614">
        <f t="shared" si="41"/>
        <v>0</v>
      </c>
      <c r="E120" s="614">
        <f t="shared" si="41"/>
        <v>0</v>
      </c>
      <c r="F120" s="614">
        <f t="shared" si="41"/>
        <v>0</v>
      </c>
      <c r="G120" s="614">
        <f t="shared" si="41"/>
        <v>0</v>
      </c>
      <c r="H120" s="614">
        <f t="shared" si="41"/>
        <v>0</v>
      </c>
      <c r="I120" s="614">
        <f t="shared" si="41"/>
        <v>0</v>
      </c>
      <c r="J120" s="614">
        <f>SUM(J119)</f>
        <v>0</v>
      </c>
      <c r="K120" s="614">
        <f t="shared" si="41"/>
        <v>0</v>
      </c>
      <c r="L120" s="614">
        <f t="shared" si="41"/>
        <v>0</v>
      </c>
      <c r="M120" s="622">
        <f t="shared" si="41"/>
        <v>0</v>
      </c>
      <c r="N120" s="653">
        <f t="shared" si="41"/>
        <v>0</v>
      </c>
      <c r="O120" s="631">
        <f t="shared" si="41"/>
        <v>100</v>
      </c>
      <c r="P120" s="631">
        <f t="shared" si="41"/>
        <v>100</v>
      </c>
    </row>
    <row r="121" spans="1:16" ht="18.75" customHeight="1">
      <c r="A121" s="612" t="s">
        <v>206</v>
      </c>
      <c r="B121" s="621">
        <v>0</v>
      </c>
      <c r="C121" s="621">
        <v>0</v>
      </c>
      <c r="D121" s="621">
        <v>0</v>
      </c>
      <c r="E121" s="621">
        <v>0</v>
      </c>
      <c r="F121" s="621">
        <v>0</v>
      </c>
      <c r="G121" s="621">
        <v>0</v>
      </c>
      <c r="H121" s="621">
        <v>134</v>
      </c>
      <c r="I121" s="621">
        <v>138</v>
      </c>
      <c r="J121" s="621">
        <v>137.4</v>
      </c>
      <c r="K121" s="621">
        <v>0</v>
      </c>
      <c r="L121" s="621">
        <v>0</v>
      </c>
      <c r="M121" s="621">
        <v>0</v>
      </c>
      <c r="N121" s="654">
        <f>SUM(B21,E21,H21,K21,N21,Q21,T21,B87,E87,H87,K87,B121,E121,H121,K121)</f>
        <v>134</v>
      </c>
      <c r="O121" s="655">
        <f>SUM(C21,F21,I21,L21,O21,R21,U21,C87,F87,I87,L87,C121,F121,I121,L121)</f>
        <v>443</v>
      </c>
      <c r="P121" s="630">
        <f>SUM(D21,G21,J21,M21,P21,S21,V21,D87,G87,J87,M87,D121,G121,J121,M121)</f>
        <v>442.1</v>
      </c>
    </row>
    <row r="122" spans="1:16" ht="18.75" customHeight="1">
      <c r="A122" s="612" t="s">
        <v>328</v>
      </c>
      <c r="B122" s="621">
        <v>0</v>
      </c>
      <c r="C122" s="621">
        <v>95</v>
      </c>
      <c r="D122" s="621">
        <v>95</v>
      </c>
      <c r="E122" s="621">
        <v>0</v>
      </c>
      <c r="F122" s="621">
        <v>0</v>
      </c>
      <c r="G122" s="621">
        <v>0</v>
      </c>
      <c r="H122" s="621">
        <v>0</v>
      </c>
      <c r="I122" s="621">
        <v>10</v>
      </c>
      <c r="J122" s="621">
        <v>10</v>
      </c>
      <c r="K122" s="621">
        <v>0</v>
      </c>
      <c r="L122" s="630">
        <v>0</v>
      </c>
      <c r="M122" s="630">
        <v>0</v>
      </c>
      <c r="N122" s="654">
        <f>SUM(B88,E88,H88,K88,B122,E122,H122,K122)</f>
        <v>0</v>
      </c>
      <c r="O122" s="655">
        <f>SUM(C88,F88,I88,L88,C122,F122,I122,L122)</f>
        <v>459</v>
      </c>
      <c r="P122" s="630">
        <f>SUM(D88,G88,J88,M88,D122,G122,J122,M122)</f>
        <v>459</v>
      </c>
    </row>
    <row r="123" spans="1:16" ht="18.75" customHeight="1">
      <c r="A123" s="612" t="s">
        <v>253</v>
      </c>
      <c r="B123" s="630">
        <v>0</v>
      </c>
      <c r="C123" s="621">
        <v>0</v>
      </c>
      <c r="D123" s="621">
        <v>0</v>
      </c>
      <c r="E123" s="621">
        <v>0</v>
      </c>
      <c r="F123" s="621">
        <v>0</v>
      </c>
      <c r="G123" s="621">
        <v>0</v>
      </c>
      <c r="H123" s="621">
        <v>0</v>
      </c>
      <c r="I123" s="621">
        <v>0</v>
      </c>
      <c r="J123" s="621">
        <v>0</v>
      </c>
      <c r="K123" s="621">
        <v>0</v>
      </c>
      <c r="L123" s="630">
        <v>0</v>
      </c>
      <c r="M123" s="630">
        <v>0</v>
      </c>
      <c r="N123" s="647">
        <f>SUM(B22,E22,H22,K22,N22,Q22,T22,B89,E89,H89,K89,B123,E123,H123,K123)</f>
        <v>0</v>
      </c>
      <c r="O123" s="656">
        <f>SUM(C22,F22,I22,L22,O22,R22,U22,C89,F89,I89,L89,C123,F123,I123,L123)</f>
        <v>56</v>
      </c>
      <c r="P123" s="630">
        <f>SUM(D22,G22,J22,M22,P22,S22,V22,D89,G89,J89,M89,D123,G123,J123,M123)</f>
        <v>56</v>
      </c>
    </row>
    <row r="124" spans="1:16" ht="18.75" customHeight="1">
      <c r="A124" s="612" t="s">
        <v>113</v>
      </c>
      <c r="B124" s="621">
        <v>150</v>
      </c>
      <c r="C124" s="621">
        <v>45</v>
      </c>
      <c r="D124" s="621">
        <v>40</v>
      </c>
      <c r="E124" s="621">
        <v>0</v>
      </c>
      <c r="F124" s="621">
        <v>0</v>
      </c>
      <c r="G124" s="621">
        <v>0</v>
      </c>
      <c r="H124" s="621">
        <v>50</v>
      </c>
      <c r="I124" s="621">
        <v>15</v>
      </c>
      <c r="J124" s="621">
        <v>0</v>
      </c>
      <c r="K124" s="621">
        <v>0</v>
      </c>
      <c r="L124" s="630">
        <v>0</v>
      </c>
      <c r="M124" s="630">
        <v>0</v>
      </c>
      <c r="N124" s="654">
        <f>SUM(B90,E90,H90,K90,B124,E124,H124,K124)</f>
        <v>700</v>
      </c>
      <c r="O124" s="630">
        <f>SUM(C90,F90,I90,L90,C124,F124,I124,L124)</f>
        <v>150</v>
      </c>
      <c r="P124" s="657">
        <f>SUM(D90,G90,J90,M90,D124,G124,J124,M124)</f>
        <v>120</v>
      </c>
    </row>
    <row r="125" spans="1:16" ht="18.75" customHeight="1">
      <c r="A125" s="620" t="s">
        <v>163</v>
      </c>
      <c r="B125" s="621">
        <v>1000</v>
      </c>
      <c r="C125" s="621">
        <v>737.6</v>
      </c>
      <c r="D125" s="621">
        <v>0</v>
      </c>
      <c r="E125" s="621">
        <v>0</v>
      </c>
      <c r="F125" s="621">
        <v>0</v>
      </c>
      <c r="G125" s="621">
        <v>0</v>
      </c>
      <c r="H125" s="621">
        <v>0</v>
      </c>
      <c r="I125" s="621">
        <v>0</v>
      </c>
      <c r="J125" s="621">
        <v>0</v>
      </c>
      <c r="K125" s="621">
        <v>0</v>
      </c>
      <c r="L125" s="630">
        <v>0</v>
      </c>
      <c r="M125" s="630">
        <v>0</v>
      </c>
      <c r="N125" s="654">
        <f>SUM(B23,E23,H23,K23,N23,Q23,T23,B91,E91,H91,K91,B125,E125,H125,K125)</f>
        <v>1700</v>
      </c>
      <c r="O125" s="655">
        <f>SUM(C23,F23,I23,L23,O23,R23,U23,C91,F91,I91,L91,C125,F125,I125,L125)</f>
        <v>773.9</v>
      </c>
      <c r="P125" s="630">
        <f>SUM(D23,G23,J23,M23,P23,S23,V23,D91,G91,J91,M91,D125,G125,J125,M125)</f>
        <v>0</v>
      </c>
    </row>
    <row r="126" spans="1:16" ht="18.75" customHeight="1">
      <c r="A126" s="613">
        <v>522</v>
      </c>
      <c r="B126" s="614">
        <f>SUM(B121:B125)</f>
        <v>1150</v>
      </c>
      <c r="C126" s="614">
        <f>SUM(C121:C125)</f>
        <v>877.6</v>
      </c>
      <c r="D126" s="614">
        <f>SUM(D121:D125)</f>
        <v>135</v>
      </c>
      <c r="E126" s="614">
        <f aca="true" t="shared" si="42" ref="E126:M126">SUM(E121:E125)</f>
        <v>0</v>
      </c>
      <c r="F126" s="614">
        <f t="shared" si="42"/>
        <v>0</v>
      </c>
      <c r="G126" s="614">
        <f t="shared" si="42"/>
        <v>0</v>
      </c>
      <c r="H126" s="614">
        <f t="shared" si="42"/>
        <v>184</v>
      </c>
      <c r="I126" s="614">
        <f t="shared" si="42"/>
        <v>163</v>
      </c>
      <c r="J126" s="614">
        <f t="shared" si="42"/>
        <v>147.4</v>
      </c>
      <c r="K126" s="614">
        <f t="shared" si="42"/>
        <v>0</v>
      </c>
      <c r="L126" s="614">
        <f t="shared" si="42"/>
        <v>0</v>
      </c>
      <c r="M126" s="614">
        <f t="shared" si="42"/>
        <v>0</v>
      </c>
      <c r="N126" s="658">
        <f>SUM(N121:N125)</f>
        <v>2534</v>
      </c>
      <c r="O126" s="659">
        <f>SUM(O121:O125)</f>
        <v>1881.9</v>
      </c>
      <c r="P126" s="631">
        <f>SUM(P121:P125)</f>
        <v>1077.1</v>
      </c>
    </row>
    <row r="127" spans="1:16" ht="18.75" customHeight="1">
      <c r="A127" s="612" t="s">
        <v>204</v>
      </c>
      <c r="B127" s="630">
        <v>0</v>
      </c>
      <c r="C127" s="621">
        <v>0</v>
      </c>
      <c r="D127" s="621">
        <v>0</v>
      </c>
      <c r="E127" s="621">
        <v>0</v>
      </c>
      <c r="F127" s="621">
        <v>0</v>
      </c>
      <c r="G127" s="621">
        <v>0</v>
      </c>
      <c r="H127" s="621">
        <v>0</v>
      </c>
      <c r="I127" s="621">
        <v>0</v>
      </c>
      <c r="J127" s="621">
        <v>0</v>
      </c>
      <c r="K127" s="621">
        <v>0</v>
      </c>
      <c r="L127" s="630">
        <v>0</v>
      </c>
      <c r="M127" s="630">
        <v>0</v>
      </c>
      <c r="N127" s="654">
        <f aca="true" t="shared" si="43" ref="N127:P128">SUM(B25,E25,H25,K25,N25,Q25,T25,B93,E93,H93,K93,B127,E127,H127,K127)</f>
        <v>19423</v>
      </c>
      <c r="O127" s="655">
        <f t="shared" si="43"/>
        <v>19513.9</v>
      </c>
      <c r="P127" s="630">
        <f t="shared" si="43"/>
        <v>19513.6</v>
      </c>
    </row>
    <row r="128" spans="1:16" ht="18.75" customHeight="1">
      <c r="A128" s="612" t="s">
        <v>276</v>
      </c>
      <c r="B128" s="630">
        <v>0</v>
      </c>
      <c r="C128" s="621">
        <v>0</v>
      </c>
      <c r="D128" s="621">
        <v>0</v>
      </c>
      <c r="E128" s="621">
        <v>0</v>
      </c>
      <c r="F128" s="621">
        <v>0</v>
      </c>
      <c r="G128" s="621">
        <v>0</v>
      </c>
      <c r="H128" s="621">
        <v>0</v>
      </c>
      <c r="I128" s="621">
        <v>0</v>
      </c>
      <c r="J128" s="621">
        <v>0</v>
      </c>
      <c r="K128" s="621">
        <v>0</v>
      </c>
      <c r="L128" s="630">
        <v>0</v>
      </c>
      <c r="M128" s="630">
        <v>0</v>
      </c>
      <c r="N128" s="654">
        <f t="shared" si="43"/>
        <v>0</v>
      </c>
      <c r="O128" s="655">
        <f t="shared" si="43"/>
        <v>2.6</v>
      </c>
      <c r="P128" s="630">
        <f t="shared" si="43"/>
        <v>2.6</v>
      </c>
    </row>
    <row r="129" spans="1:16" ht="18.75" customHeight="1">
      <c r="A129" s="612" t="s">
        <v>258</v>
      </c>
      <c r="B129" s="630">
        <v>0</v>
      </c>
      <c r="C129" s="630">
        <v>0</v>
      </c>
      <c r="D129" s="630">
        <v>0</v>
      </c>
      <c r="E129" s="630">
        <v>0</v>
      </c>
      <c r="F129" s="630">
        <v>0</v>
      </c>
      <c r="G129" s="630">
        <v>0</v>
      </c>
      <c r="H129" s="630">
        <v>0</v>
      </c>
      <c r="I129" s="630">
        <v>0</v>
      </c>
      <c r="J129" s="630">
        <v>0</v>
      </c>
      <c r="K129" s="630">
        <v>0</v>
      </c>
      <c r="L129" s="630">
        <v>0</v>
      </c>
      <c r="M129" s="630">
        <v>0</v>
      </c>
      <c r="N129" s="647">
        <f>B129+E129+H129+K129</f>
        <v>0</v>
      </c>
      <c r="O129" s="630">
        <f>C129+F129+I129+L129</f>
        <v>0</v>
      </c>
      <c r="P129" s="630">
        <f>D129+G129+J129+M129</f>
        <v>0</v>
      </c>
    </row>
    <row r="130" spans="1:16" ht="18.75" customHeight="1">
      <c r="A130" s="613">
        <v>533</v>
      </c>
      <c r="B130" s="614">
        <f>SUM(B127:B129)</f>
        <v>0</v>
      </c>
      <c r="C130" s="614">
        <f aca="true" t="shared" si="44" ref="C130:M130">SUM(C127:C129)</f>
        <v>0</v>
      </c>
      <c r="D130" s="614">
        <f t="shared" si="44"/>
        <v>0</v>
      </c>
      <c r="E130" s="614">
        <f t="shared" si="44"/>
        <v>0</v>
      </c>
      <c r="F130" s="614">
        <f t="shared" si="44"/>
        <v>0</v>
      </c>
      <c r="G130" s="614">
        <f t="shared" si="44"/>
        <v>0</v>
      </c>
      <c r="H130" s="614">
        <f t="shared" si="44"/>
        <v>0</v>
      </c>
      <c r="I130" s="614">
        <f t="shared" si="44"/>
        <v>0</v>
      </c>
      <c r="J130" s="614">
        <f t="shared" si="44"/>
        <v>0</v>
      </c>
      <c r="K130" s="614">
        <f t="shared" si="44"/>
        <v>0</v>
      </c>
      <c r="L130" s="614">
        <f>SUM(L127:L129)</f>
        <v>0</v>
      </c>
      <c r="M130" s="622">
        <f t="shared" si="44"/>
        <v>0</v>
      </c>
      <c r="N130" s="653">
        <f>SUM(N127:N129)</f>
        <v>19423</v>
      </c>
      <c r="O130" s="631">
        <f>SUM(O127:O129)</f>
        <v>19516.5</v>
      </c>
      <c r="P130" s="631">
        <f>SUM(P127:P129)</f>
        <v>19516.199999999997</v>
      </c>
    </row>
    <row r="131" spans="1:16" ht="18.75" customHeight="1">
      <c r="A131" s="620" t="s">
        <v>158</v>
      </c>
      <c r="B131" s="630">
        <v>0</v>
      </c>
      <c r="C131" s="630">
        <v>0</v>
      </c>
      <c r="D131" s="630">
        <v>0</v>
      </c>
      <c r="E131" s="630">
        <v>0</v>
      </c>
      <c r="F131" s="630">
        <v>0</v>
      </c>
      <c r="G131" s="630">
        <v>0</v>
      </c>
      <c r="H131" s="630">
        <v>0</v>
      </c>
      <c r="I131" s="630">
        <v>0</v>
      </c>
      <c r="J131" s="630">
        <v>0</v>
      </c>
      <c r="K131" s="630">
        <v>0</v>
      </c>
      <c r="L131" s="630">
        <v>0</v>
      </c>
      <c r="M131" s="630">
        <v>0</v>
      </c>
      <c r="N131" s="647">
        <f>SUM(B28,E28,H28,K28,N28,Q28,T28,B96,E96,H96,K96,B131,E131,H131,K131)</f>
        <v>35600</v>
      </c>
      <c r="O131" s="630">
        <f>SUM(C28,F28,I28,L28,O28,R28,U28,C96,F96,I96,L96,C131,F131,I131,L131)</f>
        <v>30400</v>
      </c>
      <c r="P131" s="630">
        <f>SUM(D28,G28,J28,M28,P28,S28,V28,D96,G96,J96,M96,D131,G131,J131,M131)</f>
        <v>29687.600000000002</v>
      </c>
    </row>
    <row r="132" spans="1:16" ht="18.75" customHeight="1">
      <c r="A132" s="613">
        <v>541</v>
      </c>
      <c r="B132" s="631">
        <f aca="true" t="shared" si="45" ref="B132:O132">SUM(B131)</f>
        <v>0</v>
      </c>
      <c r="C132" s="631">
        <f t="shared" si="45"/>
        <v>0</v>
      </c>
      <c r="D132" s="631">
        <f t="shared" si="45"/>
        <v>0</v>
      </c>
      <c r="E132" s="631">
        <f t="shared" si="45"/>
        <v>0</v>
      </c>
      <c r="F132" s="631">
        <f t="shared" si="45"/>
        <v>0</v>
      </c>
      <c r="G132" s="631">
        <f t="shared" si="45"/>
        <v>0</v>
      </c>
      <c r="H132" s="631">
        <f t="shared" si="45"/>
        <v>0</v>
      </c>
      <c r="I132" s="631">
        <f t="shared" si="45"/>
        <v>0</v>
      </c>
      <c r="J132" s="631">
        <f t="shared" si="45"/>
        <v>0</v>
      </c>
      <c r="K132" s="614">
        <f t="shared" si="45"/>
        <v>0</v>
      </c>
      <c r="L132" s="614">
        <f t="shared" si="45"/>
        <v>0</v>
      </c>
      <c r="M132" s="622">
        <f t="shared" si="45"/>
        <v>0</v>
      </c>
      <c r="N132" s="653">
        <f>SUM(N131)</f>
        <v>35600</v>
      </c>
      <c r="O132" s="631">
        <f t="shared" si="45"/>
        <v>30400</v>
      </c>
      <c r="P132" s="631">
        <f>SUM(P131)</f>
        <v>29687.600000000002</v>
      </c>
    </row>
    <row r="133" spans="1:16" ht="18.75" customHeight="1">
      <c r="A133" s="617" t="s">
        <v>207</v>
      </c>
      <c r="B133" s="630">
        <v>0</v>
      </c>
      <c r="C133" s="630">
        <v>0</v>
      </c>
      <c r="D133" s="630">
        <v>0</v>
      </c>
      <c r="E133" s="630">
        <v>0</v>
      </c>
      <c r="F133" s="630">
        <v>0</v>
      </c>
      <c r="G133" s="630">
        <v>0</v>
      </c>
      <c r="H133" s="630">
        <v>0</v>
      </c>
      <c r="I133" s="630">
        <v>0</v>
      </c>
      <c r="J133" s="630">
        <v>0</v>
      </c>
      <c r="K133" s="630">
        <v>0</v>
      </c>
      <c r="L133" s="630">
        <v>0</v>
      </c>
      <c r="M133" s="630">
        <v>0</v>
      </c>
      <c r="N133" s="647">
        <f>SUM(B30,E30,H30,K30,N30,Q30,T30,B98,E98,H98,K98,B133,E133,H133,K133)</f>
        <v>0</v>
      </c>
      <c r="O133" s="630">
        <f>SUM(C30,F30,I30,L30,O30,R30,U30,C98,F98,I98,L98,C133,F133,I133,L133)</f>
        <v>0</v>
      </c>
      <c r="P133" s="630">
        <f>SUM(D30,G30,J30,M30,P30,S30,V30,D98,G98,J98,M98,D133,G133,J133,M133)</f>
        <v>0</v>
      </c>
    </row>
    <row r="134" spans="1:18" ht="18.75" customHeight="1" thickBot="1">
      <c r="A134" s="618">
        <v>638</v>
      </c>
      <c r="B134" s="616">
        <f aca="true" t="shared" si="46" ref="B134:P134">SUM(B133)</f>
        <v>0</v>
      </c>
      <c r="C134" s="616">
        <f t="shared" si="46"/>
        <v>0</v>
      </c>
      <c r="D134" s="616">
        <f t="shared" si="46"/>
        <v>0</v>
      </c>
      <c r="E134" s="616">
        <f t="shared" si="46"/>
        <v>0</v>
      </c>
      <c r="F134" s="616">
        <f t="shared" si="46"/>
        <v>0</v>
      </c>
      <c r="G134" s="616">
        <f t="shared" si="46"/>
        <v>0</v>
      </c>
      <c r="H134" s="616">
        <f t="shared" si="46"/>
        <v>0</v>
      </c>
      <c r="I134" s="616">
        <f t="shared" si="46"/>
        <v>0</v>
      </c>
      <c r="J134" s="616">
        <f t="shared" si="46"/>
        <v>0</v>
      </c>
      <c r="K134" s="616">
        <f t="shared" si="46"/>
        <v>0</v>
      </c>
      <c r="L134" s="616">
        <f t="shared" si="46"/>
        <v>0</v>
      </c>
      <c r="M134" s="660">
        <f t="shared" si="46"/>
        <v>0</v>
      </c>
      <c r="N134" s="615">
        <f t="shared" si="46"/>
        <v>0</v>
      </c>
      <c r="O134" s="616">
        <f t="shared" si="46"/>
        <v>0</v>
      </c>
      <c r="P134" s="616">
        <f t="shared" si="46"/>
        <v>0</v>
      </c>
      <c r="R134" s="661"/>
    </row>
    <row r="135" spans="1:22" ht="28.5" customHeight="1">
      <c r="A135" s="619" t="s">
        <v>21</v>
      </c>
      <c r="B135" s="632">
        <f>SUM(B107+B112+B116+B118+B120+B126+B130+B132+B134)</f>
        <v>1165</v>
      </c>
      <c r="C135" s="632">
        <f>SUM(C107+C112+C116+C118+C120+C126+C130+C132+C134)</f>
        <v>892.6</v>
      </c>
      <c r="D135" s="632">
        <f>SUM(D107+D112+D116+D118+D120+D126+D130+D132+D134)</f>
        <v>137</v>
      </c>
      <c r="E135" s="632">
        <f>SUM(E107+E112+E116+E118+E120+E126+E130+E132+E134)</f>
        <v>0</v>
      </c>
      <c r="F135" s="632">
        <f>SUM(F107+F112+F116+F118+F120+F126+F130+F132+F134)</f>
        <v>0</v>
      </c>
      <c r="G135" s="632">
        <f>SUM(G107+G112+G116+G118+G120+G126+G130+G132+G134+G109)</f>
        <v>0.7</v>
      </c>
      <c r="H135" s="632">
        <f>SUM(H107+H112+H116+H118+H120+H126+H130+H132+H134+H109)</f>
        <v>442</v>
      </c>
      <c r="I135" s="632">
        <f aca="true" t="shared" si="47" ref="I135:O135">SUM(I107+I112+I116+I118+I120+I126+I130+I132+I134+I109)</f>
        <v>446</v>
      </c>
      <c r="J135" s="632">
        <f>SUM(J107+J112+J116+J118+J120+J126+J130+J132+J134+J109)</f>
        <v>419.6</v>
      </c>
      <c r="K135" s="632">
        <f t="shared" si="47"/>
        <v>0</v>
      </c>
      <c r="L135" s="632">
        <f t="shared" si="47"/>
        <v>0</v>
      </c>
      <c r="M135" s="632">
        <f t="shared" si="47"/>
        <v>0</v>
      </c>
      <c r="N135" s="662">
        <f t="shared" si="47"/>
        <v>57870</v>
      </c>
      <c r="O135" s="632">
        <f t="shared" si="47"/>
        <v>52582.7</v>
      </c>
      <c r="P135" s="663">
        <f>SUM(P107+P112+P116+P118+P120+P126+P130+P132+P134+P109)</f>
        <v>50992.7</v>
      </c>
      <c r="Q135" s="645"/>
      <c r="R135" s="664"/>
      <c r="S135" s="645"/>
      <c r="T135" s="645"/>
      <c r="U135" s="645"/>
      <c r="V135" s="645"/>
    </row>
    <row r="136" ht="15.75">
      <c r="H136" s="661"/>
    </row>
  </sheetData>
  <sheetProtection/>
  <mergeCells count="59">
    <mergeCell ref="A1:M1"/>
    <mergeCell ref="L2:M2"/>
    <mergeCell ref="U1:V1"/>
    <mergeCell ref="O101:P101"/>
    <mergeCell ref="K3:V3"/>
    <mergeCell ref="Q4:S4"/>
    <mergeCell ref="Q5:S5"/>
    <mergeCell ref="T4:V4"/>
    <mergeCell ref="T5:V5"/>
    <mergeCell ref="K4:M4"/>
    <mergeCell ref="K5:M5"/>
    <mergeCell ref="B101:H101"/>
    <mergeCell ref="L101:M101"/>
    <mergeCell ref="L33:M33"/>
    <mergeCell ref="K69:M70"/>
    <mergeCell ref="K71:M71"/>
    <mergeCell ref="H36:J36"/>
    <mergeCell ref="A102:A104"/>
    <mergeCell ref="B102:D102"/>
    <mergeCell ref="B3:J3"/>
    <mergeCell ref="E102:G102"/>
    <mergeCell ref="B103:D103"/>
    <mergeCell ref="I33:J33"/>
    <mergeCell ref="B33:H33"/>
    <mergeCell ref="E103:G103"/>
    <mergeCell ref="H71:J71"/>
    <mergeCell ref="B4:D4"/>
    <mergeCell ref="E5:G5"/>
    <mergeCell ref="H4:J4"/>
    <mergeCell ref="H5:J5"/>
    <mergeCell ref="E4:G4"/>
    <mergeCell ref="B5:D5"/>
    <mergeCell ref="B70:D70"/>
    <mergeCell ref="B71:D71"/>
    <mergeCell ref="E70:G70"/>
    <mergeCell ref="K102:M102"/>
    <mergeCell ref="H102:J102"/>
    <mergeCell ref="H103:J103"/>
    <mergeCell ref="I101:J101"/>
    <mergeCell ref="B36:D36"/>
    <mergeCell ref="E36:G36"/>
    <mergeCell ref="K36:M36"/>
    <mergeCell ref="N102:P103"/>
    <mergeCell ref="K103:M103"/>
    <mergeCell ref="A3:A6"/>
    <mergeCell ref="A69:A72"/>
    <mergeCell ref="H69:J70"/>
    <mergeCell ref="B69:G69"/>
    <mergeCell ref="E71:G71"/>
    <mergeCell ref="N69:O69"/>
    <mergeCell ref="R101:S101"/>
    <mergeCell ref="N4:P4"/>
    <mergeCell ref="N5:P5"/>
    <mergeCell ref="A34:A37"/>
    <mergeCell ref="B34:M34"/>
    <mergeCell ref="B35:D35"/>
    <mergeCell ref="E35:G35"/>
    <mergeCell ref="H35:J35"/>
    <mergeCell ref="K35:M35"/>
  </mergeCells>
  <printOptions horizontalCentered="1"/>
  <pageMargins left="0.15748031496062992" right="0.15748031496062992" top="0.15748031496062992" bottom="0.15748031496062992" header="0.15748031496062992" footer="0.15748031496062992"/>
  <pageSetup horizontalDpi="300" verticalDpi="300" orientation="portrait" paperSize="9" scale="69" r:id="rId1"/>
  <headerFooter alignWithMargins="0">
    <oddFooter>&amp;L&amp;"Times New Roman CE,Obyčejné"&amp;8Rozbor za r. 2006</oddFooter>
  </headerFooter>
  <rowBreaks count="3" manualBreakCount="3">
    <brk id="67" max="21" man="1"/>
    <brk id="100" max="21" man="1"/>
    <brk id="141" max="255" man="1"/>
  </rowBreaks>
  <colBreaks count="1" manualBreakCount="1">
    <brk id="13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71"/>
  <sheetViews>
    <sheetView view="pageBreakPreview" zoomScaleSheetLayoutView="100" zoomScalePageLayoutView="0" workbookViewId="0" topLeftCell="A1">
      <selection activeCell="L2" sqref="L2:M2"/>
    </sheetView>
  </sheetViews>
  <sheetFormatPr defaultColWidth="9.00390625" defaultRowHeight="12.75"/>
  <cols>
    <col min="1" max="1" width="33.125" style="624" customWidth="1"/>
    <col min="2" max="4" width="7.875" style="624" bestFit="1" customWidth="1"/>
    <col min="5" max="16" width="9.00390625" style="624" bestFit="1" customWidth="1"/>
    <col min="17" max="17" width="7.125" style="624" customWidth="1"/>
    <col min="18" max="18" width="7.375" style="624" customWidth="1"/>
    <col min="19" max="19" width="7.125" style="624" customWidth="1"/>
    <col min="20" max="20" width="8.625" style="624" customWidth="1"/>
    <col min="21" max="21" width="8.875" style="624" customWidth="1"/>
    <col min="22" max="22" width="9.00390625" style="624" customWidth="1"/>
    <col min="23" max="16384" width="9.125" style="624" customWidth="1"/>
  </cols>
  <sheetData>
    <row r="1" spans="1:22" s="634" customFormat="1" ht="48" customHeight="1">
      <c r="A1" s="843" t="s">
        <v>351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607"/>
      <c r="R1" s="607"/>
      <c r="S1" s="607"/>
      <c r="T1" s="607"/>
      <c r="U1" s="847"/>
      <c r="V1" s="847"/>
    </row>
    <row r="2" spans="1:15" ht="27.75" customHeight="1">
      <c r="A2" s="633"/>
      <c r="B2" s="636"/>
      <c r="C2" s="609"/>
      <c r="D2" s="609"/>
      <c r="E2" s="609"/>
      <c r="F2" s="609"/>
      <c r="G2" s="609"/>
      <c r="H2" s="634"/>
      <c r="I2" s="635"/>
      <c r="J2" s="635"/>
      <c r="K2" s="634"/>
      <c r="L2" s="851" t="s">
        <v>424</v>
      </c>
      <c r="M2" s="851"/>
      <c r="N2" s="847"/>
      <c r="O2" s="847"/>
    </row>
    <row r="3" spans="1:15" ht="12.75" customHeight="1">
      <c r="A3" s="831" t="s">
        <v>298</v>
      </c>
      <c r="B3" s="751"/>
      <c r="C3" s="830"/>
      <c r="D3" s="830"/>
      <c r="E3" s="830"/>
      <c r="F3" s="830"/>
      <c r="G3" s="840"/>
      <c r="H3" s="834" t="s">
        <v>201</v>
      </c>
      <c r="I3" s="835"/>
      <c r="J3" s="836"/>
      <c r="K3" s="834" t="s">
        <v>46</v>
      </c>
      <c r="L3" s="835"/>
      <c r="M3" s="836"/>
      <c r="N3" s="853"/>
      <c r="O3" s="814"/>
    </row>
    <row r="4" spans="1:13" ht="12.75" customHeight="1">
      <c r="A4" s="832"/>
      <c r="B4" s="755" t="s">
        <v>179</v>
      </c>
      <c r="C4" s="821"/>
      <c r="D4" s="822"/>
      <c r="E4" s="755" t="s">
        <v>82</v>
      </c>
      <c r="F4" s="821"/>
      <c r="G4" s="822"/>
      <c r="H4" s="837"/>
      <c r="I4" s="838"/>
      <c r="J4" s="839"/>
      <c r="K4" s="837"/>
      <c r="L4" s="838"/>
      <c r="M4" s="839"/>
    </row>
    <row r="5" spans="1:13" ht="12.75" customHeight="1">
      <c r="A5" s="832"/>
      <c r="B5" s="751" t="s">
        <v>180</v>
      </c>
      <c r="C5" s="821"/>
      <c r="D5" s="822"/>
      <c r="E5" s="751" t="s">
        <v>170</v>
      </c>
      <c r="F5" s="821"/>
      <c r="G5" s="822"/>
      <c r="H5" s="751" t="s">
        <v>208</v>
      </c>
      <c r="I5" s="752"/>
      <c r="J5" s="820"/>
      <c r="K5" s="751" t="s">
        <v>83</v>
      </c>
      <c r="L5" s="752"/>
      <c r="M5" s="820"/>
    </row>
    <row r="6" spans="1:13" ht="12.75" customHeight="1">
      <c r="A6" s="833"/>
      <c r="B6" s="636" t="s">
        <v>5</v>
      </c>
      <c r="C6" s="610" t="s">
        <v>6</v>
      </c>
      <c r="D6" s="610" t="s">
        <v>0</v>
      </c>
      <c r="E6" s="610" t="s">
        <v>5</v>
      </c>
      <c r="F6" s="610" t="s">
        <v>6</v>
      </c>
      <c r="G6" s="610" t="s">
        <v>0</v>
      </c>
      <c r="H6" s="610" t="s">
        <v>5</v>
      </c>
      <c r="I6" s="610" t="s">
        <v>6</v>
      </c>
      <c r="J6" s="548" t="s">
        <v>0</v>
      </c>
      <c r="K6" s="610" t="s">
        <v>5</v>
      </c>
      <c r="L6" s="610" t="s">
        <v>6</v>
      </c>
      <c r="M6" s="548" t="s">
        <v>0</v>
      </c>
    </row>
    <row r="7" spans="1:13" ht="18.75" customHeight="1">
      <c r="A7" s="620" t="s">
        <v>109</v>
      </c>
      <c r="B7" s="626">
        <v>0</v>
      </c>
      <c r="C7" s="626">
        <v>0</v>
      </c>
      <c r="D7" s="626">
        <v>0</v>
      </c>
      <c r="E7" s="626">
        <v>0</v>
      </c>
      <c r="F7" s="626">
        <v>0</v>
      </c>
      <c r="G7" s="626">
        <v>0</v>
      </c>
      <c r="H7" s="626">
        <v>0</v>
      </c>
      <c r="I7" s="626">
        <v>0</v>
      </c>
      <c r="J7" s="637">
        <v>0</v>
      </c>
      <c r="K7" s="637">
        <v>0</v>
      </c>
      <c r="L7" s="637">
        <v>0</v>
      </c>
      <c r="M7" s="637">
        <v>0</v>
      </c>
    </row>
    <row r="8" spans="1:13" ht="18.75" customHeight="1">
      <c r="A8" s="620" t="s">
        <v>29</v>
      </c>
      <c r="B8" s="626">
        <v>0</v>
      </c>
      <c r="C8" s="626">
        <v>0</v>
      </c>
      <c r="D8" s="626">
        <v>0</v>
      </c>
      <c r="E8" s="626">
        <v>0</v>
      </c>
      <c r="F8" s="626">
        <v>0</v>
      </c>
      <c r="G8" s="626">
        <v>0</v>
      </c>
      <c r="H8" s="626">
        <v>0</v>
      </c>
      <c r="I8" s="626">
        <v>0</v>
      </c>
      <c r="J8" s="637">
        <v>0</v>
      </c>
      <c r="K8" s="637">
        <v>0</v>
      </c>
      <c r="L8" s="637">
        <v>0</v>
      </c>
      <c r="M8" s="637">
        <v>0</v>
      </c>
    </row>
    <row r="9" spans="1:13" ht="18.75" customHeight="1">
      <c r="A9" s="613">
        <v>513</v>
      </c>
      <c r="B9" s="628">
        <f aca="true" t="shared" si="0" ref="B9:M9">SUM(B7,B8)</f>
        <v>0</v>
      </c>
      <c r="C9" s="628">
        <f t="shared" si="0"/>
        <v>0</v>
      </c>
      <c r="D9" s="628">
        <f t="shared" si="0"/>
        <v>0</v>
      </c>
      <c r="E9" s="628">
        <f t="shared" si="0"/>
        <v>0</v>
      </c>
      <c r="F9" s="628">
        <f t="shared" si="0"/>
        <v>0</v>
      </c>
      <c r="G9" s="628">
        <f t="shared" si="0"/>
        <v>0</v>
      </c>
      <c r="H9" s="628">
        <f t="shared" si="0"/>
        <v>0</v>
      </c>
      <c r="I9" s="628">
        <f t="shared" si="0"/>
        <v>0</v>
      </c>
      <c r="J9" s="638">
        <f t="shared" si="0"/>
        <v>0</v>
      </c>
      <c r="K9" s="638">
        <f t="shared" si="0"/>
        <v>0</v>
      </c>
      <c r="L9" s="638">
        <f t="shared" si="0"/>
        <v>0</v>
      </c>
      <c r="M9" s="638">
        <f t="shared" si="0"/>
        <v>0</v>
      </c>
    </row>
    <row r="10" spans="1:13" ht="18.75" customHeight="1">
      <c r="A10" s="620" t="s">
        <v>19</v>
      </c>
      <c r="B10" s="639">
        <v>0</v>
      </c>
      <c r="C10" s="639">
        <v>0</v>
      </c>
      <c r="D10" s="639">
        <v>0</v>
      </c>
      <c r="E10" s="639">
        <v>0</v>
      </c>
      <c r="F10" s="639">
        <v>0</v>
      </c>
      <c r="G10" s="639">
        <v>0</v>
      </c>
      <c r="H10" s="639">
        <v>0</v>
      </c>
      <c r="I10" s="639">
        <v>0</v>
      </c>
      <c r="J10" s="639">
        <v>0</v>
      </c>
      <c r="K10" s="639">
        <v>0</v>
      </c>
      <c r="L10" s="639">
        <v>0</v>
      </c>
      <c r="M10" s="640">
        <v>0</v>
      </c>
    </row>
    <row r="11" spans="1:13" ht="18.75" customHeight="1">
      <c r="A11" s="620" t="s">
        <v>33</v>
      </c>
      <c r="B11" s="639">
        <f aca="true" t="shared" si="1" ref="B11:J11">SUM(B10)</f>
        <v>0</v>
      </c>
      <c r="C11" s="639">
        <f t="shared" si="1"/>
        <v>0</v>
      </c>
      <c r="D11" s="639">
        <f t="shared" si="1"/>
        <v>0</v>
      </c>
      <c r="E11" s="639">
        <f t="shared" si="1"/>
        <v>0</v>
      </c>
      <c r="F11" s="639">
        <f t="shared" si="1"/>
        <v>0</v>
      </c>
      <c r="G11" s="639">
        <f t="shared" si="1"/>
        <v>0</v>
      </c>
      <c r="H11" s="639">
        <f t="shared" si="1"/>
        <v>0</v>
      </c>
      <c r="I11" s="639">
        <f t="shared" si="1"/>
        <v>0</v>
      </c>
      <c r="J11" s="639">
        <f t="shared" si="1"/>
        <v>0</v>
      </c>
      <c r="K11" s="639">
        <v>30</v>
      </c>
      <c r="L11" s="639">
        <v>371.3</v>
      </c>
      <c r="M11" s="640">
        <v>336.9</v>
      </c>
    </row>
    <row r="12" spans="1:16" ht="18.75" customHeight="1">
      <c r="A12" s="613">
        <v>516</v>
      </c>
      <c r="B12" s="641">
        <f aca="true" t="shared" si="2" ref="B12:M12">SUM(B10,B11)</f>
        <v>0</v>
      </c>
      <c r="C12" s="641">
        <f t="shared" si="2"/>
        <v>0</v>
      </c>
      <c r="D12" s="641">
        <f t="shared" si="2"/>
        <v>0</v>
      </c>
      <c r="E12" s="641">
        <f t="shared" si="2"/>
        <v>0</v>
      </c>
      <c r="F12" s="641">
        <f t="shared" si="2"/>
        <v>0</v>
      </c>
      <c r="G12" s="641">
        <f t="shared" si="2"/>
        <v>0</v>
      </c>
      <c r="H12" s="641">
        <f t="shared" si="2"/>
        <v>0</v>
      </c>
      <c r="I12" s="641">
        <f t="shared" si="2"/>
        <v>0</v>
      </c>
      <c r="J12" s="641">
        <f t="shared" si="2"/>
        <v>0</v>
      </c>
      <c r="K12" s="641">
        <f t="shared" si="2"/>
        <v>30</v>
      </c>
      <c r="L12" s="641">
        <f t="shared" si="2"/>
        <v>371.3</v>
      </c>
      <c r="M12" s="642">
        <f t="shared" si="2"/>
        <v>336.9</v>
      </c>
      <c r="N12" s="643"/>
      <c r="O12" s="644"/>
      <c r="P12" s="644"/>
    </row>
    <row r="13" spans="1:16" ht="18.75" customHeight="1">
      <c r="A13" s="620" t="s">
        <v>34</v>
      </c>
      <c r="B13" s="639">
        <v>0</v>
      </c>
      <c r="C13" s="639">
        <v>0</v>
      </c>
      <c r="D13" s="639">
        <v>0</v>
      </c>
      <c r="E13" s="639">
        <v>0</v>
      </c>
      <c r="F13" s="639">
        <v>0</v>
      </c>
      <c r="G13" s="639">
        <v>0</v>
      </c>
      <c r="H13" s="639">
        <v>0</v>
      </c>
      <c r="I13" s="639">
        <v>0</v>
      </c>
      <c r="J13" s="639">
        <v>0</v>
      </c>
      <c r="K13" s="639">
        <v>0</v>
      </c>
      <c r="L13" s="639">
        <v>0</v>
      </c>
      <c r="M13" s="640">
        <v>0</v>
      </c>
      <c r="N13" s="643"/>
      <c r="O13" s="644"/>
      <c r="P13" s="644"/>
    </row>
    <row r="14" spans="1:16" ht="18.75" customHeight="1">
      <c r="A14" s="620" t="s">
        <v>47</v>
      </c>
      <c r="B14" s="639">
        <v>0</v>
      </c>
      <c r="C14" s="639">
        <v>0</v>
      </c>
      <c r="D14" s="639">
        <v>0</v>
      </c>
      <c r="E14" s="639">
        <v>0</v>
      </c>
      <c r="F14" s="639">
        <v>0</v>
      </c>
      <c r="G14" s="639">
        <v>0</v>
      </c>
      <c r="H14" s="639">
        <v>0</v>
      </c>
      <c r="I14" s="639">
        <v>0</v>
      </c>
      <c r="J14" s="639">
        <v>0</v>
      </c>
      <c r="K14" s="639">
        <v>0</v>
      </c>
      <c r="L14" s="639">
        <v>0</v>
      </c>
      <c r="M14" s="640">
        <v>0</v>
      </c>
      <c r="N14" s="643"/>
      <c r="O14" s="644"/>
      <c r="P14" s="644"/>
    </row>
    <row r="15" spans="1:16" ht="18.75" customHeight="1">
      <c r="A15" s="620" t="s">
        <v>48</v>
      </c>
      <c r="B15" s="639">
        <v>0</v>
      </c>
      <c r="C15" s="639">
        <v>0</v>
      </c>
      <c r="D15" s="639">
        <v>0</v>
      </c>
      <c r="E15" s="639">
        <v>0</v>
      </c>
      <c r="F15" s="639">
        <v>0</v>
      </c>
      <c r="G15" s="639">
        <v>0</v>
      </c>
      <c r="H15" s="639">
        <v>0</v>
      </c>
      <c r="I15" s="639">
        <v>0</v>
      </c>
      <c r="J15" s="639">
        <v>0</v>
      </c>
      <c r="K15" s="639">
        <v>10</v>
      </c>
      <c r="L15" s="639">
        <v>10</v>
      </c>
      <c r="M15" s="640">
        <v>0</v>
      </c>
      <c r="N15" s="643"/>
      <c r="O15" s="644"/>
      <c r="P15" s="644"/>
    </row>
    <row r="16" spans="1:16" ht="18.75" customHeight="1">
      <c r="A16" s="613">
        <v>517</v>
      </c>
      <c r="B16" s="641">
        <f aca="true" t="shared" si="3" ref="B16:M16">SUM(B13:B15)</f>
        <v>0</v>
      </c>
      <c r="C16" s="641">
        <f t="shared" si="3"/>
        <v>0</v>
      </c>
      <c r="D16" s="641">
        <f t="shared" si="3"/>
        <v>0</v>
      </c>
      <c r="E16" s="641">
        <f t="shared" si="3"/>
        <v>0</v>
      </c>
      <c r="F16" s="641">
        <f t="shared" si="3"/>
        <v>0</v>
      </c>
      <c r="G16" s="641">
        <f t="shared" si="3"/>
        <v>0</v>
      </c>
      <c r="H16" s="641">
        <f t="shared" si="3"/>
        <v>0</v>
      </c>
      <c r="I16" s="641">
        <f t="shared" si="3"/>
        <v>0</v>
      </c>
      <c r="J16" s="641">
        <f t="shared" si="3"/>
        <v>0</v>
      </c>
      <c r="K16" s="641">
        <f t="shared" si="3"/>
        <v>10</v>
      </c>
      <c r="L16" s="641">
        <f t="shared" si="3"/>
        <v>10</v>
      </c>
      <c r="M16" s="642">
        <f t="shared" si="3"/>
        <v>0</v>
      </c>
      <c r="N16" s="643"/>
      <c r="O16" s="644"/>
      <c r="P16" s="644"/>
    </row>
    <row r="17" spans="1:16" ht="18.75" customHeight="1">
      <c r="A17" s="612" t="s">
        <v>212</v>
      </c>
      <c r="B17" s="639">
        <v>0</v>
      </c>
      <c r="C17" s="639">
        <v>0</v>
      </c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40">
        <v>0</v>
      </c>
      <c r="N17" s="643"/>
      <c r="O17" s="644"/>
      <c r="P17" s="644"/>
    </row>
    <row r="18" spans="1:16" ht="18.75" customHeight="1">
      <c r="A18" s="613">
        <v>519</v>
      </c>
      <c r="B18" s="641">
        <f aca="true" t="shared" si="4" ref="B18:M18">SUM(B17)</f>
        <v>0</v>
      </c>
      <c r="C18" s="641">
        <f t="shared" si="4"/>
        <v>0</v>
      </c>
      <c r="D18" s="641">
        <f t="shared" si="4"/>
        <v>0</v>
      </c>
      <c r="E18" s="641">
        <f t="shared" si="4"/>
        <v>0</v>
      </c>
      <c r="F18" s="641">
        <f t="shared" si="4"/>
        <v>0</v>
      </c>
      <c r="G18" s="641">
        <f t="shared" si="4"/>
        <v>0</v>
      </c>
      <c r="H18" s="641">
        <f t="shared" si="4"/>
        <v>0</v>
      </c>
      <c r="I18" s="641">
        <f t="shared" si="4"/>
        <v>0</v>
      </c>
      <c r="J18" s="641">
        <f t="shared" si="4"/>
        <v>0</v>
      </c>
      <c r="K18" s="641">
        <f t="shared" si="4"/>
        <v>0</v>
      </c>
      <c r="L18" s="641">
        <f t="shared" si="4"/>
        <v>0</v>
      </c>
      <c r="M18" s="642">
        <f t="shared" si="4"/>
        <v>0</v>
      </c>
      <c r="N18" s="643"/>
      <c r="O18" s="644"/>
      <c r="P18" s="644"/>
    </row>
    <row r="19" spans="1:16" ht="18.75" customHeight="1">
      <c r="A19" s="612" t="s">
        <v>252</v>
      </c>
      <c r="B19" s="621">
        <v>0</v>
      </c>
      <c r="C19" s="621">
        <v>0</v>
      </c>
      <c r="D19" s="621">
        <v>0</v>
      </c>
      <c r="E19" s="621">
        <v>0</v>
      </c>
      <c r="F19" s="621">
        <v>0</v>
      </c>
      <c r="G19" s="621">
        <v>0</v>
      </c>
      <c r="H19" s="621">
        <v>0</v>
      </c>
      <c r="I19" s="621">
        <v>0</v>
      </c>
      <c r="J19" s="621">
        <v>0</v>
      </c>
      <c r="K19" s="621">
        <v>0</v>
      </c>
      <c r="L19" s="621">
        <v>100</v>
      </c>
      <c r="M19" s="621">
        <v>100</v>
      </c>
      <c r="N19" s="643"/>
      <c r="O19" s="644"/>
      <c r="P19" s="644"/>
    </row>
    <row r="20" spans="1:16" ht="18.75" customHeight="1">
      <c r="A20" s="613">
        <v>521</v>
      </c>
      <c r="B20" s="614">
        <f aca="true" t="shared" si="5" ref="B20:M20">SUM(B19)</f>
        <v>0</v>
      </c>
      <c r="C20" s="614">
        <f t="shared" si="5"/>
        <v>0</v>
      </c>
      <c r="D20" s="614">
        <f t="shared" si="5"/>
        <v>0</v>
      </c>
      <c r="E20" s="614">
        <f t="shared" si="5"/>
        <v>0</v>
      </c>
      <c r="F20" s="614">
        <f t="shared" si="5"/>
        <v>0</v>
      </c>
      <c r="G20" s="614">
        <f t="shared" si="5"/>
        <v>0</v>
      </c>
      <c r="H20" s="614">
        <f t="shared" si="5"/>
        <v>0</v>
      </c>
      <c r="I20" s="614">
        <f t="shared" si="5"/>
        <v>0</v>
      </c>
      <c r="J20" s="614">
        <f t="shared" si="5"/>
        <v>0</v>
      </c>
      <c r="K20" s="614">
        <f t="shared" si="5"/>
        <v>0</v>
      </c>
      <c r="L20" s="614">
        <f t="shared" si="5"/>
        <v>100</v>
      </c>
      <c r="M20" s="614">
        <f t="shared" si="5"/>
        <v>100</v>
      </c>
      <c r="N20" s="643"/>
      <c r="O20" s="644"/>
      <c r="P20" s="644"/>
    </row>
    <row r="21" spans="1:16" ht="18.75" customHeight="1">
      <c r="A21" s="612" t="s">
        <v>206</v>
      </c>
      <c r="B21" s="621">
        <v>0</v>
      </c>
      <c r="C21" s="621">
        <v>0</v>
      </c>
      <c r="D21" s="621">
        <v>0</v>
      </c>
      <c r="E21" s="621">
        <v>0</v>
      </c>
      <c r="F21" s="621">
        <v>0</v>
      </c>
      <c r="G21" s="621">
        <v>0</v>
      </c>
      <c r="H21" s="621">
        <v>0</v>
      </c>
      <c r="I21" s="621">
        <v>0</v>
      </c>
      <c r="J21" s="621">
        <v>0</v>
      </c>
      <c r="K21" s="621">
        <v>0</v>
      </c>
      <c r="L21" s="621">
        <v>305</v>
      </c>
      <c r="M21" s="621">
        <v>304.7</v>
      </c>
      <c r="N21" s="643"/>
      <c r="O21" s="644"/>
      <c r="P21" s="644"/>
    </row>
    <row r="22" spans="1:16" ht="18.75" customHeight="1">
      <c r="A22" s="612" t="s">
        <v>324</v>
      </c>
      <c r="B22" s="621">
        <v>0</v>
      </c>
      <c r="C22" s="621">
        <v>0</v>
      </c>
      <c r="D22" s="621">
        <v>0</v>
      </c>
      <c r="E22" s="621">
        <v>0</v>
      </c>
      <c r="F22" s="621">
        <v>0</v>
      </c>
      <c r="G22" s="621">
        <v>0</v>
      </c>
      <c r="H22" s="621">
        <v>0</v>
      </c>
      <c r="I22" s="621">
        <v>0</v>
      </c>
      <c r="J22" s="621">
        <v>0</v>
      </c>
      <c r="K22" s="621">
        <v>0</v>
      </c>
      <c r="L22" s="621">
        <v>354</v>
      </c>
      <c r="M22" s="621">
        <v>354</v>
      </c>
      <c r="N22" s="643"/>
      <c r="O22" s="644"/>
      <c r="P22" s="644"/>
    </row>
    <row r="23" spans="1:16" ht="18.75" customHeight="1">
      <c r="A23" s="612" t="s">
        <v>327</v>
      </c>
      <c r="B23" s="621">
        <v>0</v>
      </c>
      <c r="C23" s="621">
        <v>0</v>
      </c>
      <c r="D23" s="621">
        <v>0</v>
      </c>
      <c r="E23" s="621">
        <v>0</v>
      </c>
      <c r="F23" s="621">
        <v>0</v>
      </c>
      <c r="G23" s="621">
        <v>0</v>
      </c>
      <c r="H23" s="621">
        <v>0</v>
      </c>
      <c r="I23" s="621">
        <v>0</v>
      </c>
      <c r="J23" s="621">
        <v>0</v>
      </c>
      <c r="K23" s="621">
        <v>0</v>
      </c>
      <c r="L23" s="621">
        <v>56</v>
      </c>
      <c r="M23" s="621">
        <v>56</v>
      </c>
      <c r="N23" s="643"/>
      <c r="O23" s="644"/>
      <c r="P23" s="644"/>
    </row>
    <row r="24" spans="1:16" ht="18.75" customHeight="1">
      <c r="A24" s="620" t="s">
        <v>113</v>
      </c>
      <c r="B24" s="621">
        <v>0</v>
      </c>
      <c r="C24" s="621">
        <v>0</v>
      </c>
      <c r="D24" s="621">
        <v>0</v>
      </c>
      <c r="E24" s="621">
        <v>0</v>
      </c>
      <c r="F24" s="621">
        <v>0</v>
      </c>
      <c r="G24" s="621">
        <v>0</v>
      </c>
      <c r="H24" s="621">
        <v>0</v>
      </c>
      <c r="I24" s="621">
        <v>0</v>
      </c>
      <c r="J24" s="621">
        <v>0</v>
      </c>
      <c r="K24" s="621">
        <v>500</v>
      </c>
      <c r="L24" s="621">
        <v>90</v>
      </c>
      <c r="M24" s="621">
        <v>80</v>
      </c>
      <c r="N24" s="643"/>
      <c r="O24" s="644"/>
      <c r="P24" s="644"/>
    </row>
    <row r="25" spans="1:16" ht="18.75" customHeight="1">
      <c r="A25" s="620" t="s">
        <v>163</v>
      </c>
      <c r="B25" s="621">
        <v>0</v>
      </c>
      <c r="C25" s="621">
        <v>0</v>
      </c>
      <c r="D25" s="621">
        <v>0</v>
      </c>
      <c r="E25" s="621">
        <v>0</v>
      </c>
      <c r="F25" s="621">
        <v>0</v>
      </c>
      <c r="G25" s="621">
        <v>0</v>
      </c>
      <c r="H25" s="621">
        <v>0</v>
      </c>
      <c r="I25" s="621">
        <v>0</v>
      </c>
      <c r="J25" s="621">
        <v>0</v>
      </c>
      <c r="K25" s="621">
        <v>700</v>
      </c>
      <c r="L25" s="621">
        <v>36.3</v>
      </c>
      <c r="M25" s="621">
        <v>0</v>
      </c>
      <c r="N25" s="643"/>
      <c r="O25" s="644"/>
      <c r="P25" s="644"/>
    </row>
    <row r="26" spans="1:16" ht="18.75" customHeight="1">
      <c r="A26" s="613">
        <v>522</v>
      </c>
      <c r="B26" s="614">
        <f aca="true" t="shared" si="6" ref="B26:M26">SUM(B21:B25)</f>
        <v>0</v>
      </c>
      <c r="C26" s="614">
        <f t="shared" si="6"/>
        <v>0</v>
      </c>
      <c r="D26" s="614">
        <f t="shared" si="6"/>
        <v>0</v>
      </c>
      <c r="E26" s="614">
        <f t="shared" si="6"/>
        <v>0</v>
      </c>
      <c r="F26" s="614">
        <f t="shared" si="6"/>
        <v>0</v>
      </c>
      <c r="G26" s="614">
        <f t="shared" si="6"/>
        <v>0</v>
      </c>
      <c r="H26" s="614">
        <f t="shared" si="6"/>
        <v>0</v>
      </c>
      <c r="I26" s="614">
        <f t="shared" si="6"/>
        <v>0</v>
      </c>
      <c r="J26" s="614">
        <f t="shared" si="6"/>
        <v>0</v>
      </c>
      <c r="K26" s="614">
        <f t="shared" si="6"/>
        <v>1200</v>
      </c>
      <c r="L26" s="614">
        <f t="shared" si="6"/>
        <v>841.3</v>
      </c>
      <c r="M26" s="614">
        <f t="shared" si="6"/>
        <v>794.7</v>
      </c>
      <c r="N26" s="643"/>
      <c r="O26" s="644"/>
      <c r="P26" s="644"/>
    </row>
    <row r="27" spans="1:16" ht="18.75" customHeight="1">
      <c r="A27" s="612" t="s">
        <v>204</v>
      </c>
      <c r="B27" s="621">
        <v>0</v>
      </c>
      <c r="C27" s="621">
        <v>0</v>
      </c>
      <c r="D27" s="621">
        <v>0</v>
      </c>
      <c r="E27" s="621">
        <v>0</v>
      </c>
      <c r="F27" s="621">
        <v>0</v>
      </c>
      <c r="G27" s="621">
        <v>0</v>
      </c>
      <c r="H27" s="621">
        <v>19423</v>
      </c>
      <c r="I27" s="621">
        <v>19513.9</v>
      </c>
      <c r="J27" s="621">
        <v>19513.6</v>
      </c>
      <c r="K27" s="621">
        <v>0</v>
      </c>
      <c r="L27" s="621">
        <v>0</v>
      </c>
      <c r="M27" s="621">
        <v>0</v>
      </c>
      <c r="N27" s="643"/>
      <c r="O27" s="644"/>
      <c r="P27" s="644"/>
    </row>
    <row r="28" spans="1:16" ht="18.75" customHeight="1">
      <c r="A28" s="612" t="s">
        <v>205</v>
      </c>
      <c r="B28" s="621">
        <v>0</v>
      </c>
      <c r="C28" s="621">
        <v>0</v>
      </c>
      <c r="D28" s="621">
        <v>0</v>
      </c>
      <c r="E28" s="621">
        <v>0</v>
      </c>
      <c r="F28" s="621">
        <v>0</v>
      </c>
      <c r="G28" s="621">
        <v>0</v>
      </c>
      <c r="H28" s="639">
        <v>0</v>
      </c>
      <c r="I28" s="639">
        <v>0</v>
      </c>
      <c r="J28" s="639">
        <v>0</v>
      </c>
      <c r="K28" s="639">
        <v>0</v>
      </c>
      <c r="L28" s="639">
        <v>2.6</v>
      </c>
      <c r="M28" s="621">
        <v>2.6</v>
      </c>
      <c r="N28" s="643"/>
      <c r="O28" s="644"/>
      <c r="P28" s="644"/>
    </row>
    <row r="29" spans="1:16" ht="18.75" customHeight="1">
      <c r="A29" s="613">
        <v>533</v>
      </c>
      <c r="B29" s="614">
        <f aca="true" t="shared" si="7" ref="B29:M29">SUM(B27:B28)</f>
        <v>0</v>
      </c>
      <c r="C29" s="614">
        <f t="shared" si="7"/>
        <v>0</v>
      </c>
      <c r="D29" s="614">
        <f t="shared" si="7"/>
        <v>0</v>
      </c>
      <c r="E29" s="614">
        <f t="shared" si="7"/>
        <v>0</v>
      </c>
      <c r="F29" s="614">
        <f t="shared" si="7"/>
        <v>0</v>
      </c>
      <c r="G29" s="614">
        <f t="shared" si="7"/>
        <v>0</v>
      </c>
      <c r="H29" s="614">
        <f t="shared" si="7"/>
        <v>19423</v>
      </c>
      <c r="I29" s="614">
        <f t="shared" si="7"/>
        <v>19513.9</v>
      </c>
      <c r="J29" s="614">
        <f t="shared" si="7"/>
        <v>19513.6</v>
      </c>
      <c r="K29" s="614">
        <f t="shared" si="7"/>
        <v>0</v>
      </c>
      <c r="L29" s="614">
        <f t="shared" si="7"/>
        <v>2.6</v>
      </c>
      <c r="M29" s="614">
        <f t="shared" si="7"/>
        <v>2.6</v>
      </c>
      <c r="N29" s="643"/>
      <c r="O29" s="644"/>
      <c r="P29" s="644"/>
    </row>
    <row r="30" spans="1:16" ht="18.75" customHeight="1">
      <c r="A30" s="620" t="s">
        <v>158</v>
      </c>
      <c r="B30" s="621">
        <v>7700</v>
      </c>
      <c r="C30" s="621">
        <v>8150</v>
      </c>
      <c r="D30" s="621">
        <v>8146.4</v>
      </c>
      <c r="E30" s="621">
        <v>400</v>
      </c>
      <c r="F30" s="621">
        <v>450</v>
      </c>
      <c r="G30" s="621">
        <v>378.8</v>
      </c>
      <c r="H30" s="621">
        <v>0</v>
      </c>
      <c r="I30" s="621">
        <v>0</v>
      </c>
      <c r="J30" s="621">
        <v>0</v>
      </c>
      <c r="K30" s="621">
        <v>0</v>
      </c>
      <c r="L30" s="621">
        <v>0</v>
      </c>
      <c r="M30" s="621">
        <v>0</v>
      </c>
      <c r="N30" s="643"/>
      <c r="O30" s="644"/>
      <c r="P30" s="644"/>
    </row>
    <row r="31" spans="1:16" ht="18.75" customHeight="1">
      <c r="A31" s="613">
        <v>541</v>
      </c>
      <c r="B31" s="614">
        <f aca="true" t="shared" si="8" ref="B31:M31">SUM(B30)</f>
        <v>7700</v>
      </c>
      <c r="C31" s="614">
        <f t="shared" si="8"/>
        <v>8150</v>
      </c>
      <c r="D31" s="614">
        <f t="shared" si="8"/>
        <v>8146.4</v>
      </c>
      <c r="E31" s="614">
        <f t="shared" si="8"/>
        <v>400</v>
      </c>
      <c r="F31" s="614">
        <f t="shared" si="8"/>
        <v>450</v>
      </c>
      <c r="G31" s="614">
        <f t="shared" si="8"/>
        <v>378.8</v>
      </c>
      <c r="H31" s="614">
        <f t="shared" si="8"/>
        <v>0</v>
      </c>
      <c r="I31" s="614">
        <f t="shared" si="8"/>
        <v>0</v>
      </c>
      <c r="J31" s="614">
        <f t="shared" si="8"/>
        <v>0</v>
      </c>
      <c r="K31" s="614">
        <f t="shared" si="8"/>
        <v>0</v>
      </c>
      <c r="L31" s="614">
        <f t="shared" si="8"/>
        <v>0</v>
      </c>
      <c r="M31" s="614">
        <f t="shared" si="8"/>
        <v>0</v>
      </c>
      <c r="N31" s="643"/>
      <c r="O31" s="644"/>
      <c r="P31" s="644"/>
    </row>
    <row r="32" spans="1:16" ht="18.75" customHeight="1">
      <c r="A32" s="617" t="s">
        <v>207</v>
      </c>
      <c r="B32" s="621">
        <v>0</v>
      </c>
      <c r="C32" s="621">
        <v>0</v>
      </c>
      <c r="D32" s="621">
        <v>0</v>
      </c>
      <c r="E32" s="621">
        <v>0</v>
      </c>
      <c r="F32" s="621">
        <v>0</v>
      </c>
      <c r="G32" s="621">
        <v>0</v>
      </c>
      <c r="H32" s="621">
        <v>0</v>
      </c>
      <c r="I32" s="621">
        <v>0</v>
      </c>
      <c r="J32" s="621">
        <v>0</v>
      </c>
      <c r="K32" s="621">
        <v>0</v>
      </c>
      <c r="L32" s="621">
        <v>0</v>
      </c>
      <c r="M32" s="621">
        <v>0</v>
      </c>
      <c r="N32" s="643"/>
      <c r="O32" s="644"/>
      <c r="P32" s="644"/>
    </row>
    <row r="33" spans="1:16" ht="18.75" customHeight="1" thickBot="1">
      <c r="A33" s="613">
        <v>638</v>
      </c>
      <c r="B33" s="616">
        <f aca="true" t="shared" si="9" ref="B33:M33">SUM(B32)</f>
        <v>0</v>
      </c>
      <c r="C33" s="616">
        <f t="shared" si="9"/>
        <v>0</v>
      </c>
      <c r="D33" s="616">
        <f t="shared" si="9"/>
        <v>0</v>
      </c>
      <c r="E33" s="616">
        <f t="shared" si="9"/>
        <v>0</v>
      </c>
      <c r="F33" s="616">
        <f t="shared" si="9"/>
        <v>0</v>
      </c>
      <c r="G33" s="616">
        <f t="shared" si="9"/>
        <v>0</v>
      </c>
      <c r="H33" s="616">
        <f t="shared" si="9"/>
        <v>0</v>
      </c>
      <c r="I33" s="616">
        <f t="shared" si="9"/>
        <v>0</v>
      </c>
      <c r="J33" s="616">
        <f t="shared" si="9"/>
        <v>0</v>
      </c>
      <c r="K33" s="616">
        <f t="shared" si="9"/>
        <v>0</v>
      </c>
      <c r="L33" s="616">
        <f t="shared" si="9"/>
        <v>0</v>
      </c>
      <c r="M33" s="616">
        <f t="shared" si="9"/>
        <v>0</v>
      </c>
      <c r="N33" s="643"/>
      <c r="O33" s="644"/>
      <c r="P33" s="644"/>
    </row>
    <row r="34" spans="1:13" s="645" customFormat="1" ht="28.5" customHeight="1">
      <c r="A34" s="619" t="s">
        <v>21</v>
      </c>
      <c r="B34" s="632">
        <f aca="true" t="shared" si="10" ref="B34:M34">SUM(B9+B12+B16+B18+B20+B26+B29+B31+B33)</f>
        <v>7700</v>
      </c>
      <c r="C34" s="632">
        <f t="shared" si="10"/>
        <v>8150</v>
      </c>
      <c r="D34" s="632">
        <f t="shared" si="10"/>
        <v>8146.4</v>
      </c>
      <c r="E34" s="632">
        <f t="shared" si="10"/>
        <v>400</v>
      </c>
      <c r="F34" s="632">
        <f t="shared" si="10"/>
        <v>450</v>
      </c>
      <c r="G34" s="632">
        <f t="shared" si="10"/>
        <v>378.8</v>
      </c>
      <c r="H34" s="632">
        <f t="shared" si="10"/>
        <v>19423</v>
      </c>
      <c r="I34" s="632">
        <f t="shared" si="10"/>
        <v>19513.9</v>
      </c>
      <c r="J34" s="632">
        <f t="shared" si="10"/>
        <v>19513.6</v>
      </c>
      <c r="K34" s="632">
        <f t="shared" si="10"/>
        <v>1240</v>
      </c>
      <c r="L34" s="632">
        <f t="shared" si="10"/>
        <v>1325.1999999999998</v>
      </c>
      <c r="M34" s="632">
        <f t="shared" si="10"/>
        <v>1234.1999999999998</v>
      </c>
    </row>
    <row r="35" spans="1:16" s="645" customFormat="1" ht="28.5" customHeight="1">
      <c r="A35" s="702"/>
      <c r="B35" s="701"/>
      <c r="C35" s="701"/>
      <c r="D35" s="701"/>
      <c r="E35" s="701"/>
      <c r="F35" s="701"/>
      <c r="G35" s="701"/>
      <c r="H35" s="701"/>
      <c r="I35" s="701"/>
      <c r="J35" s="701"/>
      <c r="K35" s="701"/>
      <c r="L35" s="701"/>
      <c r="M35" s="701"/>
      <c r="N35" s="703"/>
      <c r="O35" s="704"/>
      <c r="P35" s="704"/>
    </row>
    <row r="36" spans="1:19" ht="27.75" customHeight="1">
      <c r="A36" s="646"/>
      <c r="B36" s="845"/>
      <c r="C36" s="846"/>
      <c r="D36" s="846"/>
      <c r="E36" s="846"/>
      <c r="F36" s="846"/>
      <c r="G36" s="846"/>
      <c r="H36" s="846"/>
      <c r="I36" s="852"/>
      <c r="J36" s="852"/>
      <c r="K36" s="609"/>
      <c r="L36" s="852"/>
      <c r="M36" s="852"/>
      <c r="N36" s="609"/>
      <c r="O36" s="850" t="s">
        <v>423</v>
      </c>
      <c r="P36" s="850"/>
      <c r="Q36" s="675"/>
      <c r="R36" s="814"/>
      <c r="S36" s="814"/>
    </row>
    <row r="37" spans="1:16" ht="14.25" customHeight="1">
      <c r="A37" s="831" t="s">
        <v>157</v>
      </c>
      <c r="B37" s="755" t="s">
        <v>49</v>
      </c>
      <c r="C37" s="830"/>
      <c r="D37" s="840"/>
      <c r="E37" s="755" t="s">
        <v>203</v>
      </c>
      <c r="F37" s="830"/>
      <c r="G37" s="840"/>
      <c r="H37" s="755" t="s">
        <v>50</v>
      </c>
      <c r="I37" s="830"/>
      <c r="J37" s="840"/>
      <c r="K37" s="755" t="s">
        <v>202</v>
      </c>
      <c r="L37" s="830"/>
      <c r="M37" s="830"/>
      <c r="N37" s="823" t="s">
        <v>18</v>
      </c>
      <c r="O37" s="824"/>
      <c r="P37" s="825"/>
    </row>
    <row r="38" spans="1:16" ht="15.75">
      <c r="A38" s="832"/>
      <c r="B38" s="751" t="s">
        <v>51</v>
      </c>
      <c r="C38" s="830"/>
      <c r="D38" s="840"/>
      <c r="E38" s="829" t="s">
        <v>277</v>
      </c>
      <c r="F38" s="830"/>
      <c r="G38" s="840"/>
      <c r="H38" s="751" t="s">
        <v>84</v>
      </c>
      <c r="I38" s="830"/>
      <c r="J38" s="840"/>
      <c r="K38" s="829" t="s">
        <v>278</v>
      </c>
      <c r="L38" s="830"/>
      <c r="M38" s="830"/>
      <c r="N38" s="826"/>
      <c r="O38" s="827"/>
      <c r="P38" s="828"/>
    </row>
    <row r="39" spans="1:16" ht="15.75" customHeight="1">
      <c r="A39" s="833"/>
      <c r="B39" s="610" t="s">
        <v>5</v>
      </c>
      <c r="C39" s="610" t="s">
        <v>6</v>
      </c>
      <c r="D39" s="548" t="s">
        <v>0</v>
      </c>
      <c r="E39" s="610" t="s">
        <v>5</v>
      </c>
      <c r="F39" s="610" t="s">
        <v>6</v>
      </c>
      <c r="G39" s="610" t="s">
        <v>0</v>
      </c>
      <c r="H39" s="610" t="s">
        <v>5</v>
      </c>
      <c r="I39" s="610" t="s">
        <v>6</v>
      </c>
      <c r="J39" s="610" t="s">
        <v>0</v>
      </c>
      <c r="K39" s="610" t="s">
        <v>5</v>
      </c>
      <c r="L39" s="610" t="s">
        <v>6</v>
      </c>
      <c r="M39" s="610" t="s">
        <v>0</v>
      </c>
      <c r="N39" s="611" t="s">
        <v>5</v>
      </c>
      <c r="O39" s="610" t="s">
        <v>6</v>
      </c>
      <c r="P39" s="548" t="s">
        <v>0</v>
      </c>
    </row>
    <row r="40" spans="1:16" ht="18.75" customHeight="1">
      <c r="A40" s="620" t="s">
        <v>109</v>
      </c>
      <c r="B40" s="630">
        <v>0</v>
      </c>
      <c r="C40" s="621">
        <v>0</v>
      </c>
      <c r="D40" s="621">
        <v>0</v>
      </c>
      <c r="E40" s="621">
        <v>0</v>
      </c>
      <c r="F40" s="621">
        <v>0</v>
      </c>
      <c r="G40" s="621">
        <v>0</v>
      </c>
      <c r="H40" s="621">
        <v>0</v>
      </c>
      <c r="I40" s="621">
        <v>0</v>
      </c>
      <c r="J40" s="621">
        <v>0</v>
      </c>
      <c r="K40" s="621">
        <v>0</v>
      </c>
      <c r="L40" s="630">
        <v>0</v>
      </c>
      <c r="M40" s="630">
        <v>0</v>
      </c>
      <c r="N40" s="647">
        <v>0</v>
      </c>
      <c r="O40" s="630">
        <v>0</v>
      </c>
      <c r="P40" s="630">
        <v>0</v>
      </c>
    </row>
    <row r="41" spans="1:16" ht="18.75" customHeight="1">
      <c r="A41" s="620" t="s">
        <v>29</v>
      </c>
      <c r="B41" s="630">
        <v>0</v>
      </c>
      <c r="C41" s="621">
        <v>0</v>
      </c>
      <c r="D41" s="621">
        <v>0</v>
      </c>
      <c r="E41" s="621">
        <v>0</v>
      </c>
      <c r="F41" s="621">
        <v>0</v>
      </c>
      <c r="G41" s="621">
        <v>0</v>
      </c>
      <c r="H41" s="639">
        <v>2</v>
      </c>
      <c r="I41" s="639">
        <v>22.5</v>
      </c>
      <c r="J41" s="639">
        <v>19.1</v>
      </c>
      <c r="K41" s="621">
        <v>0</v>
      </c>
      <c r="L41" s="630">
        <v>0</v>
      </c>
      <c r="M41" s="630">
        <v>0</v>
      </c>
      <c r="N41" s="647">
        <v>2</v>
      </c>
      <c r="O41" s="630">
        <v>22.5</v>
      </c>
      <c r="P41" s="630">
        <v>19.1</v>
      </c>
    </row>
    <row r="42" spans="1:16" ht="18.75" customHeight="1">
      <c r="A42" s="613">
        <v>513</v>
      </c>
      <c r="B42" s="641">
        <f aca="true" t="shared" si="11" ref="B42:M42">SUM(B40,B41)</f>
        <v>0</v>
      </c>
      <c r="C42" s="641">
        <f t="shared" si="11"/>
        <v>0</v>
      </c>
      <c r="D42" s="641">
        <f t="shared" si="11"/>
        <v>0</v>
      </c>
      <c r="E42" s="641">
        <f t="shared" si="11"/>
        <v>0</v>
      </c>
      <c r="F42" s="641">
        <f t="shared" si="11"/>
        <v>0</v>
      </c>
      <c r="G42" s="641">
        <f t="shared" si="11"/>
        <v>0</v>
      </c>
      <c r="H42" s="641">
        <f t="shared" si="11"/>
        <v>2</v>
      </c>
      <c r="I42" s="641">
        <f t="shared" si="11"/>
        <v>22.5</v>
      </c>
      <c r="J42" s="641">
        <f t="shared" si="11"/>
        <v>19.1</v>
      </c>
      <c r="K42" s="641">
        <f t="shared" si="11"/>
        <v>0</v>
      </c>
      <c r="L42" s="641">
        <f t="shared" si="11"/>
        <v>0</v>
      </c>
      <c r="M42" s="641">
        <f t="shared" si="11"/>
        <v>0</v>
      </c>
      <c r="N42" s="648">
        <v>2</v>
      </c>
      <c r="O42" s="628">
        <v>22.5</v>
      </c>
      <c r="P42" s="629">
        <v>19.1</v>
      </c>
    </row>
    <row r="43" spans="1:17" ht="18.75" customHeight="1">
      <c r="A43" s="612" t="s">
        <v>400</v>
      </c>
      <c r="B43" s="630">
        <v>0</v>
      </c>
      <c r="C43" s="621">
        <v>0</v>
      </c>
      <c r="D43" s="621">
        <v>0</v>
      </c>
      <c r="E43" s="639">
        <v>0</v>
      </c>
      <c r="F43" s="639">
        <v>5</v>
      </c>
      <c r="G43" s="639">
        <v>0.7</v>
      </c>
      <c r="H43" s="621">
        <v>0</v>
      </c>
      <c r="I43" s="621">
        <v>0</v>
      </c>
      <c r="J43" s="621">
        <v>0</v>
      </c>
      <c r="K43" s="621">
        <v>0</v>
      </c>
      <c r="L43" s="630">
        <v>0</v>
      </c>
      <c r="M43" s="630">
        <v>0</v>
      </c>
      <c r="N43" s="649">
        <v>0</v>
      </c>
      <c r="O43" s="650">
        <v>5</v>
      </c>
      <c r="P43" s="637">
        <v>0.7</v>
      </c>
      <c r="Q43" s="651"/>
    </row>
    <row r="44" spans="1:17" ht="18.75" customHeight="1">
      <c r="A44" s="613">
        <v>515</v>
      </c>
      <c r="B44" s="641">
        <f aca="true" t="shared" si="12" ref="B44:M44">B43</f>
        <v>0</v>
      </c>
      <c r="C44" s="641">
        <f t="shared" si="12"/>
        <v>0</v>
      </c>
      <c r="D44" s="641">
        <f t="shared" si="12"/>
        <v>0</v>
      </c>
      <c r="E44" s="641">
        <f t="shared" si="12"/>
        <v>0</v>
      </c>
      <c r="F44" s="641">
        <f t="shared" si="12"/>
        <v>5</v>
      </c>
      <c r="G44" s="641">
        <f t="shared" si="12"/>
        <v>0.7</v>
      </c>
      <c r="H44" s="641">
        <f t="shared" si="12"/>
        <v>0</v>
      </c>
      <c r="I44" s="641">
        <f t="shared" si="12"/>
        <v>0</v>
      </c>
      <c r="J44" s="641">
        <f t="shared" si="12"/>
        <v>0</v>
      </c>
      <c r="K44" s="641">
        <f t="shared" si="12"/>
        <v>0</v>
      </c>
      <c r="L44" s="641">
        <f t="shared" si="12"/>
        <v>0</v>
      </c>
      <c r="M44" s="641">
        <f t="shared" si="12"/>
        <v>0</v>
      </c>
      <c r="N44" s="652">
        <v>0</v>
      </c>
      <c r="O44" s="641">
        <v>5</v>
      </c>
      <c r="P44" s="642">
        <v>0.7</v>
      </c>
      <c r="Q44" s="651"/>
    </row>
    <row r="45" spans="1:16" ht="18.75" customHeight="1">
      <c r="A45" s="620" t="s">
        <v>19</v>
      </c>
      <c r="B45" s="630">
        <v>0</v>
      </c>
      <c r="C45" s="621">
        <v>0</v>
      </c>
      <c r="D45" s="621">
        <v>0</v>
      </c>
      <c r="E45" s="621">
        <v>0</v>
      </c>
      <c r="F45" s="621">
        <v>0</v>
      </c>
      <c r="G45" s="621">
        <v>0</v>
      </c>
      <c r="H45" s="639">
        <v>47</v>
      </c>
      <c r="I45" s="639">
        <v>66.5</v>
      </c>
      <c r="J45" s="639">
        <v>65.3</v>
      </c>
      <c r="K45" s="621">
        <v>0</v>
      </c>
      <c r="L45" s="630">
        <v>0</v>
      </c>
      <c r="M45" s="630">
        <v>0</v>
      </c>
      <c r="N45" s="647">
        <v>47</v>
      </c>
      <c r="O45" s="630">
        <v>66.5</v>
      </c>
      <c r="P45" s="630">
        <v>65.3</v>
      </c>
    </row>
    <row r="46" spans="1:16" ht="18.75" customHeight="1">
      <c r="A46" s="620" t="s">
        <v>33</v>
      </c>
      <c r="B46" s="639">
        <v>7</v>
      </c>
      <c r="C46" s="639">
        <v>7</v>
      </c>
      <c r="D46" s="639">
        <v>2</v>
      </c>
      <c r="E46" s="621">
        <v>0</v>
      </c>
      <c r="F46" s="621">
        <v>0</v>
      </c>
      <c r="G46" s="621">
        <v>0</v>
      </c>
      <c r="H46" s="639">
        <v>133</v>
      </c>
      <c r="I46" s="639">
        <v>130.5</v>
      </c>
      <c r="J46" s="639">
        <v>130.1</v>
      </c>
      <c r="K46" s="621">
        <v>0</v>
      </c>
      <c r="L46" s="630">
        <v>0</v>
      </c>
      <c r="M46" s="630">
        <v>0</v>
      </c>
      <c r="N46" s="647">
        <v>170</v>
      </c>
      <c r="O46" s="630">
        <v>508.8</v>
      </c>
      <c r="P46" s="630">
        <v>469</v>
      </c>
    </row>
    <row r="47" spans="1:16" ht="18.75" customHeight="1">
      <c r="A47" s="613">
        <v>516</v>
      </c>
      <c r="B47" s="641">
        <f aca="true" t="shared" si="13" ref="B47:M47">SUM(B45,B46)</f>
        <v>7</v>
      </c>
      <c r="C47" s="641">
        <f t="shared" si="13"/>
        <v>7</v>
      </c>
      <c r="D47" s="641">
        <f t="shared" si="13"/>
        <v>2</v>
      </c>
      <c r="E47" s="641">
        <f t="shared" si="13"/>
        <v>0</v>
      </c>
      <c r="F47" s="641">
        <f t="shared" si="13"/>
        <v>0</v>
      </c>
      <c r="G47" s="641">
        <f t="shared" si="13"/>
        <v>0</v>
      </c>
      <c r="H47" s="641">
        <f t="shared" si="13"/>
        <v>180</v>
      </c>
      <c r="I47" s="641">
        <f t="shared" si="13"/>
        <v>197</v>
      </c>
      <c r="J47" s="641">
        <f t="shared" si="13"/>
        <v>195.39999999999998</v>
      </c>
      <c r="K47" s="641">
        <f t="shared" si="13"/>
        <v>0</v>
      </c>
      <c r="L47" s="641">
        <f t="shared" si="13"/>
        <v>0</v>
      </c>
      <c r="M47" s="641">
        <f t="shared" si="13"/>
        <v>0</v>
      </c>
      <c r="N47" s="648">
        <v>217</v>
      </c>
      <c r="O47" s="628">
        <v>575.3</v>
      </c>
      <c r="P47" s="629">
        <v>534.3</v>
      </c>
    </row>
    <row r="48" spans="1:16" ht="18.75" customHeight="1">
      <c r="A48" s="620" t="s">
        <v>34</v>
      </c>
      <c r="B48" s="630">
        <v>0</v>
      </c>
      <c r="C48" s="621">
        <v>0</v>
      </c>
      <c r="D48" s="621">
        <v>0</v>
      </c>
      <c r="E48" s="621">
        <v>0</v>
      </c>
      <c r="F48" s="621">
        <v>0</v>
      </c>
      <c r="G48" s="621">
        <v>0</v>
      </c>
      <c r="H48" s="621">
        <v>0</v>
      </c>
      <c r="I48" s="621">
        <v>0</v>
      </c>
      <c r="J48" s="621">
        <v>0</v>
      </c>
      <c r="K48" s="621">
        <v>0</v>
      </c>
      <c r="L48" s="630">
        <v>0</v>
      </c>
      <c r="M48" s="630">
        <v>0</v>
      </c>
      <c r="N48" s="647">
        <v>0</v>
      </c>
      <c r="O48" s="630">
        <v>0</v>
      </c>
      <c r="P48" s="630">
        <v>0</v>
      </c>
    </row>
    <row r="49" spans="1:16" ht="18.75" customHeight="1">
      <c r="A49" s="620" t="s">
        <v>47</v>
      </c>
      <c r="B49" s="639">
        <v>8</v>
      </c>
      <c r="C49" s="639">
        <v>8</v>
      </c>
      <c r="D49" s="639">
        <v>0</v>
      </c>
      <c r="E49" s="621">
        <v>0</v>
      </c>
      <c r="F49" s="621">
        <v>0</v>
      </c>
      <c r="G49" s="621">
        <v>0</v>
      </c>
      <c r="H49" s="621">
        <v>0</v>
      </c>
      <c r="I49" s="621">
        <v>0</v>
      </c>
      <c r="J49" s="621">
        <v>0</v>
      </c>
      <c r="K49" s="621">
        <v>0</v>
      </c>
      <c r="L49" s="630">
        <v>0</v>
      </c>
      <c r="M49" s="630">
        <v>0</v>
      </c>
      <c r="N49" s="647">
        <v>8</v>
      </c>
      <c r="O49" s="630">
        <v>8</v>
      </c>
      <c r="P49" s="630">
        <v>0</v>
      </c>
    </row>
    <row r="50" spans="1:16" ht="18.75" customHeight="1">
      <c r="A50" s="620" t="s">
        <v>48</v>
      </c>
      <c r="B50" s="630">
        <v>0</v>
      </c>
      <c r="C50" s="621">
        <v>0</v>
      </c>
      <c r="D50" s="621">
        <v>0</v>
      </c>
      <c r="E50" s="621">
        <v>0</v>
      </c>
      <c r="F50" s="621">
        <v>0</v>
      </c>
      <c r="G50" s="621">
        <v>0</v>
      </c>
      <c r="H50" s="639">
        <v>76</v>
      </c>
      <c r="I50" s="639">
        <v>63.5</v>
      </c>
      <c r="J50" s="639">
        <v>57.7</v>
      </c>
      <c r="K50" s="621">
        <v>0</v>
      </c>
      <c r="L50" s="630">
        <v>0</v>
      </c>
      <c r="M50" s="630">
        <v>0</v>
      </c>
      <c r="N50" s="647">
        <v>86</v>
      </c>
      <c r="O50" s="630">
        <v>73.5</v>
      </c>
      <c r="P50" s="630">
        <v>57.7</v>
      </c>
    </row>
    <row r="51" spans="1:16" ht="18.75" customHeight="1">
      <c r="A51" s="613">
        <v>517</v>
      </c>
      <c r="B51" s="641">
        <f aca="true" t="shared" si="14" ref="B51:M51">SUM(B48:B50)</f>
        <v>8</v>
      </c>
      <c r="C51" s="641">
        <f t="shared" si="14"/>
        <v>8</v>
      </c>
      <c r="D51" s="641">
        <f t="shared" si="14"/>
        <v>0</v>
      </c>
      <c r="E51" s="641">
        <f t="shared" si="14"/>
        <v>0</v>
      </c>
      <c r="F51" s="641">
        <f t="shared" si="14"/>
        <v>0</v>
      </c>
      <c r="G51" s="641">
        <f t="shared" si="14"/>
        <v>0</v>
      </c>
      <c r="H51" s="641">
        <f t="shared" si="14"/>
        <v>76</v>
      </c>
      <c r="I51" s="641">
        <f t="shared" si="14"/>
        <v>63.5</v>
      </c>
      <c r="J51" s="641">
        <f t="shared" si="14"/>
        <v>57.7</v>
      </c>
      <c r="K51" s="641">
        <f t="shared" si="14"/>
        <v>0</v>
      </c>
      <c r="L51" s="641">
        <f t="shared" si="14"/>
        <v>0</v>
      </c>
      <c r="M51" s="641">
        <f t="shared" si="14"/>
        <v>0</v>
      </c>
      <c r="N51" s="648">
        <v>94</v>
      </c>
      <c r="O51" s="628">
        <v>81.5</v>
      </c>
      <c r="P51" s="629">
        <v>57.7</v>
      </c>
    </row>
    <row r="52" spans="1:16" ht="18.75" customHeight="1">
      <c r="A52" s="612" t="s">
        <v>212</v>
      </c>
      <c r="B52" s="630">
        <v>0</v>
      </c>
      <c r="C52" s="621">
        <v>0</v>
      </c>
      <c r="D52" s="621">
        <v>0</v>
      </c>
      <c r="E52" s="621">
        <v>0</v>
      </c>
      <c r="F52" s="621">
        <v>0</v>
      </c>
      <c r="G52" s="621">
        <v>0</v>
      </c>
      <c r="H52" s="621">
        <v>0</v>
      </c>
      <c r="I52" s="621">
        <v>0</v>
      </c>
      <c r="J52" s="621">
        <v>0</v>
      </c>
      <c r="K52" s="621">
        <v>0</v>
      </c>
      <c r="L52" s="630">
        <v>0</v>
      </c>
      <c r="M52" s="630">
        <v>0</v>
      </c>
      <c r="N52" s="647">
        <v>0</v>
      </c>
      <c r="O52" s="630">
        <v>0</v>
      </c>
      <c r="P52" s="630">
        <v>0</v>
      </c>
    </row>
    <row r="53" spans="1:16" ht="18.75" customHeight="1">
      <c r="A53" s="613">
        <v>519</v>
      </c>
      <c r="B53" s="641">
        <f aca="true" t="shared" si="15" ref="B53:M53">SUM(B52)</f>
        <v>0</v>
      </c>
      <c r="C53" s="641">
        <f t="shared" si="15"/>
        <v>0</v>
      </c>
      <c r="D53" s="641">
        <f t="shared" si="15"/>
        <v>0</v>
      </c>
      <c r="E53" s="641">
        <f t="shared" si="15"/>
        <v>0</v>
      </c>
      <c r="F53" s="641">
        <f t="shared" si="15"/>
        <v>0</v>
      </c>
      <c r="G53" s="641">
        <f t="shared" si="15"/>
        <v>0</v>
      </c>
      <c r="H53" s="641">
        <f t="shared" si="15"/>
        <v>0</v>
      </c>
      <c r="I53" s="641">
        <f t="shared" si="15"/>
        <v>0</v>
      </c>
      <c r="J53" s="641">
        <f t="shared" si="15"/>
        <v>0</v>
      </c>
      <c r="K53" s="641">
        <f t="shared" si="15"/>
        <v>0</v>
      </c>
      <c r="L53" s="641">
        <f t="shared" si="15"/>
        <v>0</v>
      </c>
      <c r="M53" s="641">
        <f t="shared" si="15"/>
        <v>0</v>
      </c>
      <c r="N53" s="648">
        <v>0</v>
      </c>
      <c r="O53" s="628">
        <v>0</v>
      </c>
      <c r="P53" s="629">
        <v>0</v>
      </c>
    </row>
    <row r="54" spans="1:16" ht="18.75" customHeight="1">
      <c r="A54" s="612" t="s">
        <v>275</v>
      </c>
      <c r="B54" s="621">
        <v>0</v>
      </c>
      <c r="C54" s="621">
        <v>0</v>
      </c>
      <c r="D54" s="621">
        <v>0</v>
      </c>
      <c r="E54" s="621">
        <v>0</v>
      </c>
      <c r="F54" s="621">
        <v>0</v>
      </c>
      <c r="G54" s="621">
        <v>0</v>
      </c>
      <c r="H54" s="621">
        <v>0</v>
      </c>
      <c r="I54" s="621">
        <v>0</v>
      </c>
      <c r="J54" s="621">
        <v>0</v>
      </c>
      <c r="K54" s="621">
        <v>0</v>
      </c>
      <c r="L54" s="621">
        <v>0</v>
      </c>
      <c r="M54" s="623">
        <v>0</v>
      </c>
      <c r="N54" s="647">
        <v>0</v>
      </c>
      <c r="O54" s="630">
        <v>100</v>
      </c>
      <c r="P54" s="630">
        <v>100</v>
      </c>
    </row>
    <row r="55" spans="1:16" ht="18.75" customHeight="1">
      <c r="A55" s="613">
        <v>521</v>
      </c>
      <c r="B55" s="614">
        <f aca="true" t="shared" si="16" ref="B55:M55">SUM(B54)</f>
        <v>0</v>
      </c>
      <c r="C55" s="614">
        <f t="shared" si="16"/>
        <v>0</v>
      </c>
      <c r="D55" s="614">
        <f t="shared" si="16"/>
        <v>0</v>
      </c>
      <c r="E55" s="614">
        <f t="shared" si="16"/>
        <v>0</v>
      </c>
      <c r="F55" s="614">
        <f t="shared" si="16"/>
        <v>0</v>
      </c>
      <c r="G55" s="614">
        <f t="shared" si="16"/>
        <v>0</v>
      </c>
      <c r="H55" s="614">
        <f t="shared" si="16"/>
        <v>0</v>
      </c>
      <c r="I55" s="614">
        <f t="shared" si="16"/>
        <v>0</v>
      </c>
      <c r="J55" s="614">
        <f t="shared" si="16"/>
        <v>0</v>
      </c>
      <c r="K55" s="614">
        <f t="shared" si="16"/>
        <v>0</v>
      </c>
      <c r="L55" s="614">
        <f t="shared" si="16"/>
        <v>0</v>
      </c>
      <c r="M55" s="622">
        <f t="shared" si="16"/>
        <v>0</v>
      </c>
      <c r="N55" s="653">
        <v>0</v>
      </c>
      <c r="O55" s="631">
        <v>100</v>
      </c>
      <c r="P55" s="631">
        <v>100</v>
      </c>
    </row>
    <row r="56" spans="1:16" ht="18.75" customHeight="1">
      <c r="A56" s="612" t="s">
        <v>206</v>
      </c>
      <c r="B56" s="621">
        <v>0</v>
      </c>
      <c r="C56" s="621">
        <v>0</v>
      </c>
      <c r="D56" s="621">
        <v>0</v>
      </c>
      <c r="E56" s="621">
        <v>0</v>
      </c>
      <c r="F56" s="621">
        <v>0</v>
      </c>
      <c r="G56" s="621">
        <v>0</v>
      </c>
      <c r="H56" s="621">
        <v>134</v>
      </c>
      <c r="I56" s="621">
        <v>138</v>
      </c>
      <c r="J56" s="621">
        <v>137.4</v>
      </c>
      <c r="K56" s="621">
        <v>0</v>
      </c>
      <c r="L56" s="621">
        <v>0</v>
      </c>
      <c r="M56" s="621">
        <v>0</v>
      </c>
      <c r="N56" s="654">
        <v>134</v>
      </c>
      <c r="O56" s="655">
        <v>443</v>
      </c>
      <c r="P56" s="630">
        <v>442.1</v>
      </c>
    </row>
    <row r="57" spans="1:16" ht="18.75" customHeight="1">
      <c r="A57" s="612" t="s">
        <v>328</v>
      </c>
      <c r="B57" s="621">
        <v>0</v>
      </c>
      <c r="C57" s="621">
        <v>95</v>
      </c>
      <c r="D57" s="621">
        <v>95</v>
      </c>
      <c r="E57" s="621">
        <v>0</v>
      </c>
      <c r="F57" s="621">
        <v>0</v>
      </c>
      <c r="G57" s="621">
        <v>0</v>
      </c>
      <c r="H57" s="621">
        <v>0</v>
      </c>
      <c r="I57" s="621">
        <v>10</v>
      </c>
      <c r="J57" s="621">
        <v>10</v>
      </c>
      <c r="K57" s="621">
        <v>0</v>
      </c>
      <c r="L57" s="630">
        <v>0</v>
      </c>
      <c r="M57" s="630">
        <v>0</v>
      </c>
      <c r="N57" s="654">
        <v>0</v>
      </c>
      <c r="O57" s="655">
        <v>459</v>
      </c>
      <c r="P57" s="630">
        <v>459</v>
      </c>
    </row>
    <row r="58" spans="1:16" ht="18.75" customHeight="1">
      <c r="A58" s="612" t="s">
        <v>253</v>
      </c>
      <c r="B58" s="630">
        <v>0</v>
      </c>
      <c r="C58" s="621">
        <v>0</v>
      </c>
      <c r="D58" s="621">
        <v>0</v>
      </c>
      <c r="E58" s="621">
        <v>0</v>
      </c>
      <c r="F58" s="621">
        <v>0</v>
      </c>
      <c r="G58" s="621">
        <v>0</v>
      </c>
      <c r="H58" s="621">
        <v>0</v>
      </c>
      <c r="I58" s="621">
        <v>0</v>
      </c>
      <c r="J58" s="621">
        <v>0</v>
      </c>
      <c r="K58" s="621">
        <v>0</v>
      </c>
      <c r="L58" s="630">
        <v>0</v>
      </c>
      <c r="M58" s="630">
        <v>0</v>
      </c>
      <c r="N58" s="647">
        <v>0</v>
      </c>
      <c r="O58" s="656">
        <v>56</v>
      </c>
      <c r="P58" s="630">
        <v>56</v>
      </c>
    </row>
    <row r="59" spans="1:16" ht="18.75" customHeight="1">
      <c r="A59" s="612" t="s">
        <v>113</v>
      </c>
      <c r="B59" s="621">
        <v>150</v>
      </c>
      <c r="C59" s="621">
        <v>45</v>
      </c>
      <c r="D59" s="621">
        <v>40</v>
      </c>
      <c r="E59" s="621">
        <v>0</v>
      </c>
      <c r="F59" s="621">
        <v>0</v>
      </c>
      <c r="G59" s="621">
        <v>0</v>
      </c>
      <c r="H59" s="621">
        <v>50</v>
      </c>
      <c r="I59" s="621">
        <v>15</v>
      </c>
      <c r="J59" s="621">
        <v>0</v>
      </c>
      <c r="K59" s="621">
        <v>0</v>
      </c>
      <c r="L59" s="630">
        <v>0</v>
      </c>
      <c r="M59" s="630">
        <v>0</v>
      </c>
      <c r="N59" s="654">
        <v>700</v>
      </c>
      <c r="O59" s="630">
        <v>150</v>
      </c>
      <c r="P59" s="657">
        <v>120</v>
      </c>
    </row>
    <row r="60" spans="1:16" ht="18.75" customHeight="1">
      <c r="A60" s="620" t="s">
        <v>163</v>
      </c>
      <c r="B60" s="621">
        <v>1000</v>
      </c>
      <c r="C60" s="621">
        <v>737.6</v>
      </c>
      <c r="D60" s="621">
        <v>0</v>
      </c>
      <c r="E60" s="621">
        <v>0</v>
      </c>
      <c r="F60" s="621">
        <v>0</v>
      </c>
      <c r="G60" s="621">
        <v>0</v>
      </c>
      <c r="H60" s="621">
        <v>0</v>
      </c>
      <c r="I60" s="621">
        <v>0</v>
      </c>
      <c r="J60" s="621">
        <v>0</v>
      </c>
      <c r="K60" s="621">
        <v>0</v>
      </c>
      <c r="L60" s="630">
        <v>0</v>
      </c>
      <c r="M60" s="630">
        <v>0</v>
      </c>
      <c r="N60" s="654">
        <v>1700</v>
      </c>
      <c r="O60" s="655">
        <v>773.9</v>
      </c>
      <c r="P60" s="630">
        <v>0</v>
      </c>
    </row>
    <row r="61" spans="1:16" ht="18.75" customHeight="1">
      <c r="A61" s="613">
        <v>522</v>
      </c>
      <c r="B61" s="614">
        <f aca="true" t="shared" si="17" ref="B61:M61">SUM(B56:B60)</f>
        <v>1150</v>
      </c>
      <c r="C61" s="614">
        <f t="shared" si="17"/>
        <v>877.6</v>
      </c>
      <c r="D61" s="614">
        <f t="shared" si="17"/>
        <v>135</v>
      </c>
      <c r="E61" s="614">
        <f t="shared" si="17"/>
        <v>0</v>
      </c>
      <c r="F61" s="614">
        <f t="shared" si="17"/>
        <v>0</v>
      </c>
      <c r="G61" s="614">
        <f t="shared" si="17"/>
        <v>0</v>
      </c>
      <c r="H61" s="614">
        <f t="shared" si="17"/>
        <v>184</v>
      </c>
      <c r="I61" s="614">
        <f t="shared" si="17"/>
        <v>163</v>
      </c>
      <c r="J61" s="614">
        <f t="shared" si="17"/>
        <v>147.4</v>
      </c>
      <c r="K61" s="614">
        <f t="shared" si="17"/>
        <v>0</v>
      </c>
      <c r="L61" s="614">
        <f t="shared" si="17"/>
        <v>0</v>
      </c>
      <c r="M61" s="614">
        <f t="shared" si="17"/>
        <v>0</v>
      </c>
      <c r="N61" s="658">
        <v>2534</v>
      </c>
      <c r="O61" s="659">
        <v>1881.9</v>
      </c>
      <c r="P61" s="631">
        <v>1077.1</v>
      </c>
    </row>
    <row r="62" spans="1:16" ht="18.75" customHeight="1">
      <c r="A62" s="612" t="s">
        <v>204</v>
      </c>
      <c r="B62" s="630">
        <v>0</v>
      </c>
      <c r="C62" s="621">
        <v>0</v>
      </c>
      <c r="D62" s="621">
        <v>0</v>
      </c>
      <c r="E62" s="621">
        <v>0</v>
      </c>
      <c r="F62" s="621">
        <v>0</v>
      </c>
      <c r="G62" s="621">
        <v>0</v>
      </c>
      <c r="H62" s="621">
        <v>0</v>
      </c>
      <c r="I62" s="621">
        <v>0</v>
      </c>
      <c r="J62" s="621">
        <v>0</v>
      </c>
      <c r="K62" s="621">
        <v>0</v>
      </c>
      <c r="L62" s="630">
        <v>0</v>
      </c>
      <c r="M62" s="630">
        <v>0</v>
      </c>
      <c r="N62" s="654">
        <v>19423</v>
      </c>
      <c r="O62" s="655">
        <v>19513.9</v>
      </c>
      <c r="P62" s="630">
        <v>19513.6</v>
      </c>
    </row>
    <row r="63" spans="1:16" ht="18.75" customHeight="1">
      <c r="A63" s="612" t="s">
        <v>276</v>
      </c>
      <c r="B63" s="630">
        <v>0</v>
      </c>
      <c r="C63" s="621">
        <v>0</v>
      </c>
      <c r="D63" s="621">
        <v>0</v>
      </c>
      <c r="E63" s="621">
        <v>0</v>
      </c>
      <c r="F63" s="621">
        <v>0</v>
      </c>
      <c r="G63" s="621">
        <v>0</v>
      </c>
      <c r="H63" s="621">
        <v>0</v>
      </c>
      <c r="I63" s="621">
        <v>0</v>
      </c>
      <c r="J63" s="621">
        <v>0</v>
      </c>
      <c r="K63" s="621">
        <v>0</v>
      </c>
      <c r="L63" s="630">
        <v>0</v>
      </c>
      <c r="M63" s="630">
        <v>0</v>
      </c>
      <c r="N63" s="654">
        <v>0</v>
      </c>
      <c r="O63" s="655">
        <v>2.6</v>
      </c>
      <c r="P63" s="630">
        <v>2.6</v>
      </c>
    </row>
    <row r="64" spans="1:16" ht="18.75" customHeight="1">
      <c r="A64" s="612" t="s">
        <v>258</v>
      </c>
      <c r="B64" s="630">
        <v>0</v>
      </c>
      <c r="C64" s="630">
        <v>0</v>
      </c>
      <c r="D64" s="630">
        <v>0</v>
      </c>
      <c r="E64" s="630">
        <v>0</v>
      </c>
      <c r="F64" s="630">
        <v>0</v>
      </c>
      <c r="G64" s="630">
        <v>0</v>
      </c>
      <c r="H64" s="630">
        <v>0</v>
      </c>
      <c r="I64" s="630">
        <v>0</v>
      </c>
      <c r="J64" s="630">
        <v>0</v>
      </c>
      <c r="K64" s="630">
        <v>0</v>
      </c>
      <c r="L64" s="630">
        <v>0</v>
      </c>
      <c r="M64" s="630">
        <v>0</v>
      </c>
      <c r="N64" s="647">
        <v>0</v>
      </c>
      <c r="O64" s="630">
        <v>0</v>
      </c>
      <c r="P64" s="630">
        <v>0</v>
      </c>
    </row>
    <row r="65" spans="1:16" ht="18.75" customHeight="1">
      <c r="A65" s="613">
        <v>533</v>
      </c>
      <c r="B65" s="614">
        <f aca="true" t="shared" si="18" ref="B65:M65">SUM(B62:B64)</f>
        <v>0</v>
      </c>
      <c r="C65" s="614">
        <f t="shared" si="18"/>
        <v>0</v>
      </c>
      <c r="D65" s="614">
        <f t="shared" si="18"/>
        <v>0</v>
      </c>
      <c r="E65" s="614">
        <f t="shared" si="18"/>
        <v>0</v>
      </c>
      <c r="F65" s="614">
        <f t="shared" si="18"/>
        <v>0</v>
      </c>
      <c r="G65" s="614">
        <f t="shared" si="18"/>
        <v>0</v>
      </c>
      <c r="H65" s="614">
        <f t="shared" si="18"/>
        <v>0</v>
      </c>
      <c r="I65" s="614">
        <f t="shared" si="18"/>
        <v>0</v>
      </c>
      <c r="J65" s="614">
        <f t="shared" si="18"/>
        <v>0</v>
      </c>
      <c r="K65" s="614">
        <f t="shared" si="18"/>
        <v>0</v>
      </c>
      <c r="L65" s="614">
        <f t="shared" si="18"/>
        <v>0</v>
      </c>
      <c r="M65" s="622">
        <f t="shared" si="18"/>
        <v>0</v>
      </c>
      <c r="N65" s="653">
        <v>19423</v>
      </c>
      <c r="O65" s="631">
        <v>19516.5</v>
      </c>
      <c r="P65" s="631">
        <v>19516.2</v>
      </c>
    </row>
    <row r="66" spans="1:16" ht="18.75" customHeight="1">
      <c r="A66" s="620" t="s">
        <v>158</v>
      </c>
      <c r="B66" s="630">
        <v>0</v>
      </c>
      <c r="C66" s="630">
        <v>0</v>
      </c>
      <c r="D66" s="630">
        <v>0</v>
      </c>
      <c r="E66" s="630">
        <v>0</v>
      </c>
      <c r="F66" s="630">
        <v>0</v>
      </c>
      <c r="G66" s="630">
        <v>0</v>
      </c>
      <c r="H66" s="630">
        <v>0</v>
      </c>
      <c r="I66" s="630">
        <v>0</v>
      </c>
      <c r="J66" s="630">
        <v>0</v>
      </c>
      <c r="K66" s="630">
        <v>0</v>
      </c>
      <c r="L66" s="630">
        <v>0</v>
      </c>
      <c r="M66" s="630">
        <v>0</v>
      </c>
      <c r="N66" s="647">
        <v>49000</v>
      </c>
      <c r="O66" s="630">
        <v>50542</v>
      </c>
      <c r="P66" s="630">
        <v>49404</v>
      </c>
    </row>
    <row r="67" spans="1:16" ht="18.75" customHeight="1">
      <c r="A67" s="613">
        <v>541</v>
      </c>
      <c r="B67" s="631">
        <f aca="true" t="shared" si="19" ref="B67:M67">SUM(B66)</f>
        <v>0</v>
      </c>
      <c r="C67" s="631">
        <f t="shared" si="19"/>
        <v>0</v>
      </c>
      <c r="D67" s="631">
        <f t="shared" si="19"/>
        <v>0</v>
      </c>
      <c r="E67" s="631">
        <f t="shared" si="19"/>
        <v>0</v>
      </c>
      <c r="F67" s="631">
        <f t="shared" si="19"/>
        <v>0</v>
      </c>
      <c r="G67" s="631">
        <f t="shared" si="19"/>
        <v>0</v>
      </c>
      <c r="H67" s="631">
        <f t="shared" si="19"/>
        <v>0</v>
      </c>
      <c r="I67" s="631">
        <f t="shared" si="19"/>
        <v>0</v>
      </c>
      <c r="J67" s="631">
        <f t="shared" si="19"/>
        <v>0</v>
      </c>
      <c r="K67" s="614">
        <f t="shared" si="19"/>
        <v>0</v>
      </c>
      <c r="L67" s="614">
        <f t="shared" si="19"/>
        <v>0</v>
      </c>
      <c r="M67" s="622">
        <f t="shared" si="19"/>
        <v>0</v>
      </c>
      <c r="N67" s="653">
        <v>49000</v>
      </c>
      <c r="O67" s="631">
        <v>50542</v>
      </c>
      <c r="P67" s="631">
        <v>49404</v>
      </c>
    </row>
    <row r="68" spans="1:16" ht="18.75" customHeight="1">
      <c r="A68" s="617" t="s">
        <v>207</v>
      </c>
      <c r="B68" s="630">
        <v>0</v>
      </c>
      <c r="C68" s="630">
        <v>0</v>
      </c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0</v>
      </c>
      <c r="M68" s="630">
        <v>0</v>
      </c>
      <c r="N68" s="647">
        <v>0</v>
      </c>
      <c r="O68" s="630">
        <v>0</v>
      </c>
      <c r="P68" s="630">
        <v>0</v>
      </c>
    </row>
    <row r="69" spans="1:18" ht="18.75" customHeight="1" thickBot="1">
      <c r="A69" s="618">
        <v>638</v>
      </c>
      <c r="B69" s="616">
        <f aca="true" t="shared" si="20" ref="B69:M69">SUM(B68)</f>
        <v>0</v>
      </c>
      <c r="C69" s="616">
        <f t="shared" si="20"/>
        <v>0</v>
      </c>
      <c r="D69" s="616">
        <f t="shared" si="20"/>
        <v>0</v>
      </c>
      <c r="E69" s="616">
        <f t="shared" si="20"/>
        <v>0</v>
      </c>
      <c r="F69" s="616">
        <f t="shared" si="20"/>
        <v>0</v>
      </c>
      <c r="G69" s="616">
        <f t="shared" si="20"/>
        <v>0</v>
      </c>
      <c r="H69" s="616">
        <f t="shared" si="20"/>
        <v>0</v>
      </c>
      <c r="I69" s="616">
        <f t="shared" si="20"/>
        <v>0</v>
      </c>
      <c r="J69" s="616">
        <f t="shared" si="20"/>
        <v>0</v>
      </c>
      <c r="K69" s="616">
        <f t="shared" si="20"/>
        <v>0</v>
      </c>
      <c r="L69" s="616">
        <f t="shared" si="20"/>
        <v>0</v>
      </c>
      <c r="M69" s="660">
        <f t="shared" si="20"/>
        <v>0</v>
      </c>
      <c r="N69" s="615">
        <v>0</v>
      </c>
      <c r="O69" s="616">
        <v>0</v>
      </c>
      <c r="P69" s="616">
        <v>0</v>
      </c>
      <c r="R69" s="661"/>
    </row>
    <row r="70" spans="1:22" ht="28.5" customHeight="1">
      <c r="A70" s="619" t="s">
        <v>21</v>
      </c>
      <c r="B70" s="632">
        <f>SUM(B42+B47+B51+B53+B55+B61+B65+B67+B69)</f>
        <v>1165</v>
      </c>
      <c r="C70" s="632">
        <f>SUM(C42+C47+C51+C53+C55+C61+C65+C67+C69)</f>
        <v>892.6</v>
      </c>
      <c r="D70" s="632">
        <f>SUM(D42+D47+D51+D53+D55+D61+D65+D67+D69)</f>
        <v>137</v>
      </c>
      <c r="E70" s="632">
        <f>SUM(E42+E47+E51+E53+E55+E61+E65+E67+E69)</f>
        <v>0</v>
      </c>
      <c r="F70" s="632">
        <f>SUM(F42+F47+F51+F53+F55+F61+F65+F67+F69)</f>
        <v>0</v>
      </c>
      <c r="G70" s="632">
        <f aca="true" t="shared" si="21" ref="G70:M70">SUM(G42+G47+G51+G53+G55+G61+G65+G67+G69+G44)</f>
        <v>0.7</v>
      </c>
      <c r="H70" s="632">
        <f t="shared" si="21"/>
        <v>442</v>
      </c>
      <c r="I70" s="632">
        <f t="shared" si="21"/>
        <v>446</v>
      </c>
      <c r="J70" s="632">
        <f t="shared" si="21"/>
        <v>419.6</v>
      </c>
      <c r="K70" s="632">
        <f t="shared" si="21"/>
        <v>0</v>
      </c>
      <c r="L70" s="632">
        <f t="shared" si="21"/>
        <v>0</v>
      </c>
      <c r="M70" s="632">
        <f t="shared" si="21"/>
        <v>0</v>
      </c>
      <c r="N70" s="662">
        <v>71270</v>
      </c>
      <c r="O70" s="632">
        <v>72724.7</v>
      </c>
      <c r="P70" s="663">
        <v>70709.1</v>
      </c>
      <c r="Q70" s="645"/>
      <c r="R70" s="664"/>
      <c r="S70" s="645"/>
      <c r="T70" s="645"/>
      <c r="U70" s="645"/>
      <c r="V70" s="645"/>
    </row>
    <row r="71" ht="15.75">
      <c r="H71" s="661"/>
    </row>
  </sheetData>
  <sheetProtection/>
  <mergeCells count="30">
    <mergeCell ref="K5:M5"/>
    <mergeCell ref="L36:M36"/>
    <mergeCell ref="N3:O3"/>
    <mergeCell ref="R36:S36"/>
    <mergeCell ref="N2:O2"/>
    <mergeCell ref="N37:P38"/>
    <mergeCell ref="A37:A39"/>
    <mergeCell ref="B37:D37"/>
    <mergeCell ref="E37:G37"/>
    <mergeCell ref="B38:D38"/>
    <mergeCell ref="E38:G38"/>
    <mergeCell ref="K38:M38"/>
    <mergeCell ref="K37:M37"/>
    <mergeCell ref="H37:J37"/>
    <mergeCell ref="H38:J38"/>
    <mergeCell ref="E5:G5"/>
    <mergeCell ref="B5:D5"/>
    <mergeCell ref="H5:J5"/>
    <mergeCell ref="I36:J36"/>
    <mergeCell ref="B36:H36"/>
    <mergeCell ref="U1:V1"/>
    <mergeCell ref="O36:P36"/>
    <mergeCell ref="K3:M4"/>
    <mergeCell ref="A3:A6"/>
    <mergeCell ref="H3:J4"/>
    <mergeCell ref="B3:G3"/>
    <mergeCell ref="B4:D4"/>
    <mergeCell ref="E4:G4"/>
    <mergeCell ref="L2:M2"/>
    <mergeCell ref="A1:P1"/>
  </mergeCells>
  <printOptions horizontalCentered="1"/>
  <pageMargins left="0.15748031496062992" right="0.15748031496062992" top="0.15748031496062992" bottom="0.15748031496062992" header="0.15748031496062992" footer="0.15748031496062992"/>
  <pageSetup horizontalDpi="300" verticalDpi="300" orientation="landscape" paperSize="9" scale="75" r:id="rId1"/>
  <headerFooter alignWithMargins="0">
    <oddFooter>&amp;L&amp;"Times New Roman CE,Obyčejné"&amp;8Rozbor za rok 2006</oddFooter>
  </headerFooter>
  <rowBreaks count="2" manualBreakCount="2">
    <brk id="34" max="15" man="1"/>
    <brk id="7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75" zoomScaleNormal="80" zoomScaleSheetLayoutView="75" zoomScalePageLayoutView="0" workbookViewId="0" topLeftCell="A1">
      <selection activeCell="K30" sqref="K30"/>
    </sheetView>
  </sheetViews>
  <sheetFormatPr defaultColWidth="9.00390625" defaultRowHeight="12.75"/>
  <cols>
    <col min="1" max="1" width="30.875" style="371" customWidth="1"/>
    <col min="2" max="16" width="10.75390625" style="371" customWidth="1"/>
    <col min="17" max="16384" width="9.125" style="371" customWidth="1"/>
  </cols>
  <sheetData>
    <row r="1" spans="2:17" ht="36.75" customHeight="1">
      <c r="B1" s="863" t="s">
        <v>349</v>
      </c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5" t="s">
        <v>337</v>
      </c>
      <c r="O1" s="866"/>
      <c r="P1" s="866"/>
      <c r="Q1" s="372"/>
    </row>
    <row r="2" spans="1:17" ht="22.5" customHeight="1">
      <c r="A2" s="854" t="s">
        <v>171</v>
      </c>
      <c r="B2" s="857" t="s">
        <v>153</v>
      </c>
      <c r="C2" s="858"/>
      <c r="D2" s="859"/>
      <c r="E2" s="867" t="s">
        <v>38</v>
      </c>
      <c r="F2" s="868"/>
      <c r="G2" s="869"/>
      <c r="H2" s="870" t="s">
        <v>39</v>
      </c>
      <c r="I2" s="868"/>
      <c r="J2" s="869"/>
      <c r="K2" s="867" t="s">
        <v>40</v>
      </c>
      <c r="L2" s="868"/>
      <c r="M2" s="868"/>
      <c r="N2" s="871" t="s">
        <v>4</v>
      </c>
      <c r="O2" s="872"/>
      <c r="P2" s="873"/>
      <c r="Q2" s="372"/>
    </row>
    <row r="3" spans="1:17" ht="22.5" customHeight="1">
      <c r="A3" s="855"/>
      <c r="B3" s="860" t="s">
        <v>173</v>
      </c>
      <c r="C3" s="861"/>
      <c r="D3" s="862"/>
      <c r="E3" s="877" t="s">
        <v>41</v>
      </c>
      <c r="F3" s="868"/>
      <c r="G3" s="869"/>
      <c r="H3" s="877" t="s">
        <v>66</v>
      </c>
      <c r="I3" s="878"/>
      <c r="J3" s="879"/>
      <c r="K3" s="880" t="s">
        <v>67</v>
      </c>
      <c r="L3" s="868"/>
      <c r="M3" s="868"/>
      <c r="N3" s="874"/>
      <c r="O3" s="875"/>
      <c r="P3" s="876"/>
      <c r="Q3" s="372"/>
    </row>
    <row r="4" spans="1:17" ht="22.5" customHeight="1">
      <c r="A4" s="856"/>
      <c r="B4" s="374" t="s">
        <v>5</v>
      </c>
      <c r="C4" s="375" t="s">
        <v>6</v>
      </c>
      <c r="D4" s="374" t="s">
        <v>0</v>
      </c>
      <c r="E4" s="376" t="s">
        <v>5</v>
      </c>
      <c r="F4" s="376" t="s">
        <v>6</v>
      </c>
      <c r="G4" s="379" t="s">
        <v>0</v>
      </c>
      <c r="H4" s="377" t="s">
        <v>5</v>
      </c>
      <c r="I4" s="376" t="s">
        <v>6</v>
      </c>
      <c r="J4" s="376" t="s">
        <v>0</v>
      </c>
      <c r="K4" s="376" t="s">
        <v>5</v>
      </c>
      <c r="L4" s="376" t="s">
        <v>6</v>
      </c>
      <c r="M4" s="373" t="s">
        <v>0</v>
      </c>
      <c r="N4" s="378" t="s">
        <v>5</v>
      </c>
      <c r="O4" s="376" t="s">
        <v>6</v>
      </c>
      <c r="P4" s="379" t="s">
        <v>0</v>
      </c>
      <c r="Q4" s="372"/>
    </row>
    <row r="5" spans="1:17" ht="22.5" customHeight="1">
      <c r="A5" s="380" t="s">
        <v>216</v>
      </c>
      <c r="B5" s="381">
        <v>0</v>
      </c>
      <c r="C5" s="381">
        <v>0</v>
      </c>
      <c r="D5" s="381">
        <v>0</v>
      </c>
      <c r="E5" s="382">
        <v>0</v>
      </c>
      <c r="F5" s="382">
        <v>0</v>
      </c>
      <c r="G5" s="421">
        <v>0</v>
      </c>
      <c r="H5" s="383">
        <v>0</v>
      </c>
      <c r="I5" s="384">
        <v>0</v>
      </c>
      <c r="J5" s="384">
        <v>0</v>
      </c>
      <c r="K5" s="384">
        <v>0</v>
      </c>
      <c r="L5" s="384">
        <v>0</v>
      </c>
      <c r="M5" s="385">
        <v>0</v>
      </c>
      <c r="N5" s="386">
        <f>SUM(B5,E5,H5,K5)</f>
        <v>0</v>
      </c>
      <c r="O5" s="387">
        <f>SUM(C5,F5,I5,L5)</f>
        <v>0</v>
      </c>
      <c r="P5" s="387">
        <f>SUM(D5,G5,J5,M5,)</f>
        <v>0</v>
      </c>
      <c r="Q5" s="372"/>
    </row>
    <row r="6" spans="1:17" ht="22.5" customHeight="1">
      <c r="A6" s="388">
        <v>501</v>
      </c>
      <c r="B6" s="389">
        <f aca="true" t="shared" si="0" ref="B6:K6">SUM(B5)</f>
        <v>0</v>
      </c>
      <c r="C6" s="389">
        <f t="shared" si="0"/>
        <v>0</v>
      </c>
      <c r="D6" s="389">
        <f t="shared" si="0"/>
        <v>0</v>
      </c>
      <c r="E6" s="390">
        <f t="shared" si="0"/>
        <v>0</v>
      </c>
      <c r="F6" s="390">
        <f t="shared" si="0"/>
        <v>0</v>
      </c>
      <c r="G6" s="463">
        <f>SUM(G5)</f>
        <v>0</v>
      </c>
      <c r="H6" s="391">
        <f t="shared" si="0"/>
        <v>0</v>
      </c>
      <c r="I6" s="392">
        <f t="shared" si="0"/>
        <v>0</v>
      </c>
      <c r="J6" s="392">
        <f t="shared" si="0"/>
        <v>0</v>
      </c>
      <c r="K6" s="392">
        <f t="shared" si="0"/>
        <v>0</v>
      </c>
      <c r="L6" s="392">
        <f>SUM(L5)</f>
        <v>0</v>
      </c>
      <c r="M6" s="393">
        <f>SUM(M5)</f>
        <v>0</v>
      </c>
      <c r="N6" s="394">
        <f>SUM(N5)</f>
        <v>0</v>
      </c>
      <c r="O6" s="395">
        <f>SUM(O5)</f>
        <v>0</v>
      </c>
      <c r="P6" s="395">
        <f>SUM(P5)</f>
        <v>0</v>
      </c>
      <c r="Q6" s="372"/>
    </row>
    <row r="7" spans="1:17" ht="22.5" customHeight="1">
      <c r="A7" s="396" t="s">
        <v>215</v>
      </c>
      <c r="B7" s="397">
        <v>0</v>
      </c>
      <c r="C7" s="397">
        <v>0</v>
      </c>
      <c r="D7" s="397">
        <v>0</v>
      </c>
      <c r="E7" s="397">
        <v>0</v>
      </c>
      <c r="F7" s="397">
        <v>0</v>
      </c>
      <c r="G7" s="397">
        <v>0</v>
      </c>
      <c r="H7" s="398">
        <v>0</v>
      </c>
      <c r="I7" s="399">
        <v>0</v>
      </c>
      <c r="J7" s="399">
        <v>0</v>
      </c>
      <c r="K7" s="399">
        <v>0</v>
      </c>
      <c r="L7" s="399">
        <v>0</v>
      </c>
      <c r="M7" s="385">
        <v>0</v>
      </c>
      <c r="N7" s="386">
        <f>SUM(B7,E7,H7,K7)</f>
        <v>0</v>
      </c>
      <c r="O7" s="387">
        <f>SUM(C7,F7,I7,L7)</f>
        <v>0</v>
      </c>
      <c r="P7" s="387">
        <f>SUM(D7,G7,J7,M7,)</f>
        <v>0</v>
      </c>
      <c r="Q7" s="372"/>
    </row>
    <row r="8" spans="1:17" ht="22.5" customHeight="1">
      <c r="A8" s="400">
        <v>503</v>
      </c>
      <c r="B8" s="405">
        <f aca="true" t="shared" si="1" ref="B8:M8">SUM(B7)</f>
        <v>0</v>
      </c>
      <c r="C8" s="405">
        <f t="shared" si="1"/>
        <v>0</v>
      </c>
      <c r="D8" s="405">
        <f t="shared" si="1"/>
        <v>0</v>
      </c>
      <c r="E8" s="405">
        <f t="shared" si="1"/>
        <v>0</v>
      </c>
      <c r="F8" s="405">
        <f>SUM(F7)</f>
        <v>0</v>
      </c>
      <c r="G8" s="405">
        <f>SUM(G7)</f>
        <v>0</v>
      </c>
      <c r="H8" s="402">
        <f t="shared" si="1"/>
        <v>0</v>
      </c>
      <c r="I8" s="403">
        <f t="shared" si="1"/>
        <v>0</v>
      </c>
      <c r="J8" s="403">
        <f t="shared" si="1"/>
        <v>0</v>
      </c>
      <c r="K8" s="403">
        <f t="shared" si="1"/>
        <v>0</v>
      </c>
      <c r="L8" s="403">
        <f t="shared" si="1"/>
        <v>0</v>
      </c>
      <c r="M8" s="476">
        <f t="shared" si="1"/>
        <v>0</v>
      </c>
      <c r="N8" s="394">
        <f>SUM(N7)</f>
        <v>0</v>
      </c>
      <c r="O8" s="395">
        <f>SUM(O7)</f>
        <v>0</v>
      </c>
      <c r="P8" s="395">
        <f>SUM(P7)</f>
        <v>0</v>
      </c>
      <c r="Q8" s="372"/>
    </row>
    <row r="9" spans="1:17" ht="22.5" customHeight="1">
      <c r="A9" s="396" t="s">
        <v>214</v>
      </c>
      <c r="B9" s="417">
        <v>0</v>
      </c>
      <c r="C9" s="417">
        <v>0</v>
      </c>
      <c r="D9" s="417">
        <v>0</v>
      </c>
      <c r="E9" s="417">
        <v>0</v>
      </c>
      <c r="F9" s="417">
        <v>0</v>
      </c>
      <c r="G9" s="417">
        <v>0</v>
      </c>
      <c r="H9" s="417">
        <v>0</v>
      </c>
      <c r="I9" s="417">
        <v>0</v>
      </c>
      <c r="J9" s="417">
        <v>0</v>
      </c>
      <c r="K9" s="399">
        <v>0</v>
      </c>
      <c r="L9" s="399">
        <v>0</v>
      </c>
      <c r="M9" s="477">
        <v>0</v>
      </c>
      <c r="N9" s="386">
        <f aca="true" t="shared" si="2" ref="N9:O12">SUM(B9,E9,H9,K9)</f>
        <v>0</v>
      </c>
      <c r="O9" s="387">
        <f t="shared" si="2"/>
        <v>0</v>
      </c>
      <c r="P9" s="387">
        <f>SUM(D9,G9,J9,M9,)</f>
        <v>0</v>
      </c>
      <c r="Q9" s="372"/>
    </row>
    <row r="10" spans="1:17" ht="22.5" customHeight="1">
      <c r="A10" s="396" t="s">
        <v>129</v>
      </c>
      <c r="B10" s="417">
        <v>0</v>
      </c>
      <c r="C10" s="417">
        <v>0</v>
      </c>
      <c r="D10" s="417">
        <v>0</v>
      </c>
      <c r="E10" s="417">
        <v>0</v>
      </c>
      <c r="F10" s="417">
        <v>0</v>
      </c>
      <c r="G10" s="417">
        <v>0</v>
      </c>
      <c r="H10" s="417">
        <v>5</v>
      </c>
      <c r="I10" s="417">
        <v>5</v>
      </c>
      <c r="J10" s="417">
        <v>0.7</v>
      </c>
      <c r="K10" s="399">
        <v>0</v>
      </c>
      <c r="L10" s="399">
        <v>0</v>
      </c>
      <c r="M10" s="477">
        <v>0</v>
      </c>
      <c r="N10" s="386">
        <f t="shared" si="2"/>
        <v>5</v>
      </c>
      <c r="O10" s="387">
        <f t="shared" si="2"/>
        <v>5</v>
      </c>
      <c r="P10" s="387">
        <f>SUM(D10,G10,J10,M10,)</f>
        <v>0.7</v>
      </c>
      <c r="Q10" s="372"/>
    </row>
    <row r="11" spans="1:17" ht="22.5" customHeight="1">
      <c r="A11" s="396" t="s">
        <v>256</v>
      </c>
      <c r="B11" s="417">
        <v>0</v>
      </c>
      <c r="C11" s="417">
        <v>0</v>
      </c>
      <c r="D11" s="417">
        <v>0</v>
      </c>
      <c r="E11" s="417">
        <v>0</v>
      </c>
      <c r="F11" s="417">
        <v>0</v>
      </c>
      <c r="G11" s="417">
        <v>0</v>
      </c>
      <c r="H11" s="417">
        <v>0</v>
      </c>
      <c r="I11" s="417">
        <v>69.4</v>
      </c>
      <c r="J11" s="417">
        <v>68.1</v>
      </c>
      <c r="K11" s="399">
        <v>0</v>
      </c>
      <c r="L11" s="399">
        <v>0</v>
      </c>
      <c r="M11" s="477">
        <v>0</v>
      </c>
      <c r="N11" s="386">
        <f t="shared" si="2"/>
        <v>0</v>
      </c>
      <c r="O11" s="387">
        <f t="shared" si="2"/>
        <v>69.4</v>
      </c>
      <c r="P11" s="387">
        <f>SUM(D11,G11,J11,M11,)</f>
        <v>68.1</v>
      </c>
      <c r="Q11" s="372"/>
    </row>
    <row r="12" spans="1:17" ht="22.5" customHeight="1">
      <c r="A12" s="396" t="s">
        <v>209</v>
      </c>
      <c r="B12" s="417">
        <v>0</v>
      </c>
      <c r="C12" s="417">
        <v>0</v>
      </c>
      <c r="D12" s="417">
        <v>0</v>
      </c>
      <c r="E12" s="417">
        <v>0</v>
      </c>
      <c r="F12" s="417">
        <v>0</v>
      </c>
      <c r="G12" s="417">
        <v>0</v>
      </c>
      <c r="H12" s="417">
        <v>73</v>
      </c>
      <c r="I12" s="417">
        <v>83</v>
      </c>
      <c r="J12" s="417">
        <v>59.7</v>
      </c>
      <c r="K12" s="399">
        <v>0</v>
      </c>
      <c r="L12" s="399">
        <v>0</v>
      </c>
      <c r="M12" s="477">
        <v>0</v>
      </c>
      <c r="N12" s="386">
        <f t="shared" si="2"/>
        <v>73</v>
      </c>
      <c r="O12" s="387">
        <f t="shared" si="2"/>
        <v>83</v>
      </c>
      <c r="P12" s="387">
        <f>SUM(D12,G12,J12,M12,)</f>
        <v>59.7</v>
      </c>
      <c r="Q12" s="372"/>
    </row>
    <row r="13" spans="1:17" ht="22.5" customHeight="1">
      <c r="A13" s="400">
        <v>513</v>
      </c>
      <c r="B13" s="405">
        <f aca="true" t="shared" si="3" ref="B13:G13">SUM(B9,B10,B12+B11)</f>
        <v>0</v>
      </c>
      <c r="C13" s="405">
        <f t="shared" si="3"/>
        <v>0</v>
      </c>
      <c r="D13" s="405">
        <f t="shared" si="3"/>
        <v>0</v>
      </c>
      <c r="E13" s="405">
        <f t="shared" si="3"/>
        <v>0</v>
      </c>
      <c r="F13" s="405">
        <f t="shared" si="3"/>
        <v>0</v>
      </c>
      <c r="G13" s="405">
        <f t="shared" si="3"/>
        <v>0</v>
      </c>
      <c r="H13" s="405">
        <f aca="true" t="shared" si="4" ref="H13:P13">SUM(H9,H10,H12+H11)</f>
        <v>78</v>
      </c>
      <c r="I13" s="405">
        <f t="shared" si="4"/>
        <v>157.4</v>
      </c>
      <c r="J13" s="405">
        <f t="shared" si="4"/>
        <v>128.5</v>
      </c>
      <c r="K13" s="405">
        <f t="shared" si="4"/>
        <v>0</v>
      </c>
      <c r="L13" s="405">
        <f t="shared" si="4"/>
        <v>0</v>
      </c>
      <c r="M13" s="413">
        <f t="shared" si="4"/>
        <v>0</v>
      </c>
      <c r="N13" s="406">
        <f>SUM(N9,N10,N12+N11)</f>
        <v>78</v>
      </c>
      <c r="O13" s="401">
        <f>SUM(O9,O10,O12+O11)</f>
        <v>157.4</v>
      </c>
      <c r="P13" s="401">
        <f t="shared" si="4"/>
        <v>128.5</v>
      </c>
      <c r="Q13" s="372"/>
    </row>
    <row r="14" spans="1:17" ht="22.5" customHeight="1">
      <c r="A14" s="396" t="s">
        <v>131</v>
      </c>
      <c r="B14" s="417">
        <v>0</v>
      </c>
      <c r="C14" s="417">
        <v>0</v>
      </c>
      <c r="D14" s="417">
        <v>0</v>
      </c>
      <c r="E14" s="417">
        <v>0</v>
      </c>
      <c r="F14" s="417">
        <v>0</v>
      </c>
      <c r="G14" s="417">
        <v>0</v>
      </c>
      <c r="H14" s="417">
        <v>5</v>
      </c>
      <c r="I14" s="417">
        <v>5</v>
      </c>
      <c r="J14" s="417">
        <v>0</v>
      </c>
      <c r="K14" s="399">
        <v>0</v>
      </c>
      <c r="L14" s="399">
        <v>0</v>
      </c>
      <c r="M14" s="399">
        <v>0</v>
      </c>
      <c r="N14" s="386">
        <f aca="true" t="shared" si="5" ref="N14:O17">SUM(B14,E14,H14,K14)</f>
        <v>5</v>
      </c>
      <c r="O14" s="387">
        <f t="shared" si="5"/>
        <v>5</v>
      </c>
      <c r="P14" s="387">
        <f>SUM(D14,G14,J14,M14,)</f>
        <v>0</v>
      </c>
      <c r="Q14" s="372"/>
    </row>
    <row r="15" spans="1:17" ht="22.5" customHeight="1">
      <c r="A15" s="396" t="s">
        <v>19</v>
      </c>
      <c r="B15" s="417">
        <v>0</v>
      </c>
      <c r="C15" s="417">
        <v>0</v>
      </c>
      <c r="D15" s="417">
        <v>0</v>
      </c>
      <c r="E15" s="417">
        <v>0</v>
      </c>
      <c r="F15" s="417">
        <v>0</v>
      </c>
      <c r="G15" s="417">
        <v>0</v>
      </c>
      <c r="H15" s="417">
        <v>0</v>
      </c>
      <c r="I15" s="417">
        <v>0</v>
      </c>
      <c r="J15" s="417">
        <v>0</v>
      </c>
      <c r="K15" s="399">
        <v>0</v>
      </c>
      <c r="L15" s="399">
        <v>0</v>
      </c>
      <c r="M15" s="399">
        <v>0</v>
      </c>
      <c r="N15" s="386">
        <f t="shared" si="5"/>
        <v>0</v>
      </c>
      <c r="O15" s="387">
        <f t="shared" si="5"/>
        <v>0</v>
      </c>
      <c r="P15" s="387">
        <f>SUM(D15,G15,J15,M15,)</f>
        <v>0</v>
      </c>
      <c r="Q15" s="372"/>
    </row>
    <row r="16" spans="1:17" ht="22.5" customHeight="1">
      <c r="A16" s="396" t="s">
        <v>213</v>
      </c>
      <c r="B16" s="417">
        <v>0</v>
      </c>
      <c r="C16" s="417">
        <v>0</v>
      </c>
      <c r="D16" s="417">
        <v>0</v>
      </c>
      <c r="E16" s="417">
        <v>0</v>
      </c>
      <c r="F16" s="417">
        <v>0</v>
      </c>
      <c r="G16" s="417">
        <v>0</v>
      </c>
      <c r="H16" s="417">
        <v>30</v>
      </c>
      <c r="I16" s="417">
        <v>30</v>
      </c>
      <c r="J16" s="417">
        <v>17.6</v>
      </c>
      <c r="K16" s="407">
        <v>0</v>
      </c>
      <c r="L16" s="407">
        <v>0</v>
      </c>
      <c r="M16" s="407">
        <v>0</v>
      </c>
      <c r="N16" s="386">
        <f t="shared" si="5"/>
        <v>30</v>
      </c>
      <c r="O16" s="387">
        <f t="shared" si="5"/>
        <v>30</v>
      </c>
      <c r="P16" s="387">
        <f>SUM(D16,G16,J16,M16,)</f>
        <v>17.6</v>
      </c>
      <c r="Q16" s="372"/>
    </row>
    <row r="17" spans="1:17" s="412" customFormat="1" ht="22.5" customHeight="1">
      <c r="A17" s="408" t="s">
        <v>33</v>
      </c>
      <c r="B17" s="409">
        <v>0</v>
      </c>
      <c r="C17" s="409">
        <v>0</v>
      </c>
      <c r="D17" s="409">
        <v>0</v>
      </c>
      <c r="E17" s="409">
        <v>0</v>
      </c>
      <c r="F17" s="417">
        <v>0</v>
      </c>
      <c r="G17" s="417">
        <v>0</v>
      </c>
      <c r="H17" s="417">
        <v>910</v>
      </c>
      <c r="I17" s="417">
        <v>1054.1</v>
      </c>
      <c r="J17" s="417">
        <v>1017.9</v>
      </c>
      <c r="K17" s="410">
        <v>50</v>
      </c>
      <c r="L17" s="410">
        <v>45</v>
      </c>
      <c r="M17" s="410">
        <v>11.5</v>
      </c>
      <c r="N17" s="386">
        <f t="shared" si="5"/>
        <v>960</v>
      </c>
      <c r="O17" s="387">
        <f t="shared" si="5"/>
        <v>1099.1</v>
      </c>
      <c r="P17" s="387">
        <f>SUM(D17,G17,J17,M17,)</f>
        <v>1029.4</v>
      </c>
      <c r="Q17" s="411"/>
    </row>
    <row r="18" spans="1:17" s="412" customFormat="1" ht="22.5" customHeight="1">
      <c r="A18" s="400">
        <v>516</v>
      </c>
      <c r="B18" s="405">
        <f>SUM(B14,B16,B17+B15)</f>
        <v>0</v>
      </c>
      <c r="C18" s="405">
        <f aca="true" t="shared" si="6" ref="C18:M18">SUM(C14,C16,C17+C15)</f>
        <v>0</v>
      </c>
      <c r="D18" s="405">
        <f t="shared" si="6"/>
        <v>0</v>
      </c>
      <c r="E18" s="405">
        <f t="shared" si="6"/>
        <v>0</v>
      </c>
      <c r="F18" s="405">
        <f t="shared" si="6"/>
        <v>0</v>
      </c>
      <c r="G18" s="405">
        <f t="shared" si="6"/>
        <v>0</v>
      </c>
      <c r="H18" s="405">
        <f t="shared" si="6"/>
        <v>945</v>
      </c>
      <c r="I18" s="405">
        <f t="shared" si="6"/>
        <v>1089.1</v>
      </c>
      <c r="J18" s="405">
        <f t="shared" si="6"/>
        <v>1035.5</v>
      </c>
      <c r="K18" s="405">
        <f t="shared" si="6"/>
        <v>50</v>
      </c>
      <c r="L18" s="405">
        <f t="shared" si="6"/>
        <v>45</v>
      </c>
      <c r="M18" s="413">
        <f t="shared" si="6"/>
        <v>11.5</v>
      </c>
      <c r="N18" s="394">
        <f>SUM(N14,N16,N17+N15)</f>
        <v>995</v>
      </c>
      <c r="O18" s="414">
        <f>SUM(O14,O16,O17+O15)</f>
        <v>1134.1</v>
      </c>
      <c r="P18" s="414">
        <f>SUM(P14,P16,P17+P15)</f>
        <v>1047</v>
      </c>
      <c r="Q18" s="415"/>
    </row>
    <row r="19" spans="1:17" s="412" customFormat="1" ht="22.5" customHeight="1">
      <c r="A19" s="396" t="s">
        <v>47</v>
      </c>
      <c r="B19" s="417">
        <v>0</v>
      </c>
      <c r="C19" s="417">
        <v>0</v>
      </c>
      <c r="D19" s="417">
        <v>0</v>
      </c>
      <c r="E19" s="417">
        <v>0</v>
      </c>
      <c r="F19" s="478">
        <v>0</v>
      </c>
      <c r="G19" s="417">
        <v>0</v>
      </c>
      <c r="H19" s="417">
        <v>30</v>
      </c>
      <c r="I19" s="417">
        <v>30</v>
      </c>
      <c r="J19" s="417">
        <v>0</v>
      </c>
      <c r="K19" s="399">
        <v>0</v>
      </c>
      <c r="L19" s="416">
        <v>0</v>
      </c>
      <c r="M19" s="477">
        <v>0</v>
      </c>
      <c r="N19" s="386">
        <f>SUM(B19,E19,H19,K19)</f>
        <v>30</v>
      </c>
      <c r="O19" s="387">
        <f>SUM(C19,F19,I19,L19)</f>
        <v>30</v>
      </c>
      <c r="P19" s="387">
        <f>SUM(D19,G19,J19,M19,)</f>
        <v>0</v>
      </c>
      <c r="Q19" s="415"/>
    </row>
    <row r="20" spans="1:17" s="412" customFormat="1" ht="22.5" customHeight="1">
      <c r="A20" s="396" t="s">
        <v>48</v>
      </c>
      <c r="B20" s="417">
        <v>0</v>
      </c>
      <c r="C20" s="417">
        <v>0</v>
      </c>
      <c r="D20" s="417">
        <v>0</v>
      </c>
      <c r="E20" s="417">
        <v>0</v>
      </c>
      <c r="F20" s="417">
        <v>0</v>
      </c>
      <c r="G20" s="417">
        <v>0</v>
      </c>
      <c r="H20" s="417">
        <v>20</v>
      </c>
      <c r="I20" s="417">
        <v>21.5</v>
      </c>
      <c r="J20" s="417">
        <v>8.6</v>
      </c>
      <c r="K20" s="417">
        <v>0</v>
      </c>
      <c r="L20" s="417">
        <v>0</v>
      </c>
      <c r="M20" s="479">
        <v>0</v>
      </c>
      <c r="N20" s="386">
        <f>SUM(B20,E20,H20,K20)</f>
        <v>20</v>
      </c>
      <c r="O20" s="387">
        <f>SUM(C20,F20,I20,L20)</f>
        <v>21.5</v>
      </c>
      <c r="P20" s="387">
        <f>SUM(D20,G20,J20,M20,)</f>
        <v>8.6</v>
      </c>
      <c r="Q20" s="415"/>
    </row>
    <row r="21" spans="1:17" s="412" customFormat="1" ht="22.5" customHeight="1">
      <c r="A21" s="400">
        <v>517</v>
      </c>
      <c r="B21" s="405">
        <f>SUM(B19:B20)</f>
        <v>0</v>
      </c>
      <c r="C21" s="405">
        <f aca="true" t="shared" si="7" ref="C21:P21">SUM(C19:C20)</f>
        <v>0</v>
      </c>
      <c r="D21" s="405">
        <f t="shared" si="7"/>
        <v>0</v>
      </c>
      <c r="E21" s="405">
        <f t="shared" si="7"/>
        <v>0</v>
      </c>
      <c r="F21" s="405">
        <f t="shared" si="7"/>
        <v>0</v>
      </c>
      <c r="G21" s="405">
        <f t="shared" si="7"/>
        <v>0</v>
      </c>
      <c r="H21" s="405">
        <f t="shared" si="7"/>
        <v>50</v>
      </c>
      <c r="I21" s="405">
        <f t="shared" si="7"/>
        <v>51.5</v>
      </c>
      <c r="J21" s="405">
        <f t="shared" si="7"/>
        <v>8.6</v>
      </c>
      <c r="K21" s="405">
        <f t="shared" si="7"/>
        <v>0</v>
      </c>
      <c r="L21" s="405">
        <f t="shared" si="7"/>
        <v>0</v>
      </c>
      <c r="M21" s="413">
        <f t="shared" si="7"/>
        <v>0</v>
      </c>
      <c r="N21" s="406">
        <f t="shared" si="7"/>
        <v>50</v>
      </c>
      <c r="O21" s="401">
        <f>SUM(O19:O20)</f>
        <v>51.5</v>
      </c>
      <c r="P21" s="401">
        <f t="shared" si="7"/>
        <v>8.6</v>
      </c>
      <c r="Q21" s="415"/>
    </row>
    <row r="22" spans="1:17" s="412" customFormat="1" ht="22.5" customHeight="1">
      <c r="A22" s="396" t="s">
        <v>212</v>
      </c>
      <c r="B22" s="417">
        <v>0</v>
      </c>
      <c r="C22" s="417">
        <v>0</v>
      </c>
      <c r="D22" s="417">
        <v>0</v>
      </c>
      <c r="E22" s="417">
        <v>0</v>
      </c>
      <c r="F22" s="478">
        <v>0</v>
      </c>
      <c r="G22" s="417">
        <v>0</v>
      </c>
      <c r="H22" s="398">
        <v>45</v>
      </c>
      <c r="I22" s="398">
        <v>45</v>
      </c>
      <c r="J22" s="398">
        <v>15</v>
      </c>
      <c r="K22" s="399">
        <v>0</v>
      </c>
      <c r="L22" s="416">
        <v>0</v>
      </c>
      <c r="M22" s="477">
        <v>0</v>
      </c>
      <c r="N22" s="386">
        <f>SUM(B22,E22,H22,K22)</f>
        <v>45</v>
      </c>
      <c r="O22" s="387">
        <f>SUM(C22,F22,I22,L22)</f>
        <v>45</v>
      </c>
      <c r="P22" s="387">
        <f>SUM(D22,G22,J22,M22,)</f>
        <v>15</v>
      </c>
      <c r="Q22" s="415"/>
    </row>
    <row r="23" spans="1:17" s="412" customFormat="1" ht="22.5" customHeight="1">
      <c r="A23" s="400">
        <v>519</v>
      </c>
      <c r="B23" s="405">
        <f aca="true" t="shared" si="8" ref="B23:P23">SUM(B22)</f>
        <v>0</v>
      </c>
      <c r="C23" s="405">
        <f t="shared" si="8"/>
        <v>0</v>
      </c>
      <c r="D23" s="405">
        <f t="shared" si="8"/>
        <v>0</v>
      </c>
      <c r="E23" s="405">
        <f t="shared" si="8"/>
        <v>0</v>
      </c>
      <c r="F23" s="480">
        <f t="shared" si="8"/>
        <v>0</v>
      </c>
      <c r="G23" s="405">
        <f t="shared" si="8"/>
        <v>0</v>
      </c>
      <c r="H23" s="402">
        <f t="shared" si="8"/>
        <v>45</v>
      </c>
      <c r="I23" s="418">
        <f t="shared" si="8"/>
        <v>45</v>
      </c>
      <c r="J23" s="403">
        <f t="shared" si="8"/>
        <v>15</v>
      </c>
      <c r="K23" s="403">
        <f t="shared" si="8"/>
        <v>0</v>
      </c>
      <c r="L23" s="418">
        <f t="shared" si="8"/>
        <v>0</v>
      </c>
      <c r="M23" s="476">
        <f t="shared" si="8"/>
        <v>0</v>
      </c>
      <c r="N23" s="394">
        <f>SUM(N22)</f>
        <v>45</v>
      </c>
      <c r="O23" s="395">
        <f t="shared" si="8"/>
        <v>45</v>
      </c>
      <c r="P23" s="395">
        <f t="shared" si="8"/>
        <v>15</v>
      </c>
      <c r="Q23" s="415"/>
    </row>
    <row r="24" spans="1:17" s="412" customFormat="1" ht="22.5" customHeight="1">
      <c r="A24" s="396" t="s">
        <v>257</v>
      </c>
      <c r="B24" s="399">
        <v>0</v>
      </c>
      <c r="C24" s="399">
        <v>0</v>
      </c>
      <c r="D24" s="399">
        <v>0</v>
      </c>
      <c r="E24" s="416">
        <v>0</v>
      </c>
      <c r="F24" s="399">
        <v>0</v>
      </c>
      <c r="G24" s="399">
        <v>0</v>
      </c>
      <c r="H24" s="399">
        <v>0</v>
      </c>
      <c r="I24" s="399">
        <v>0</v>
      </c>
      <c r="J24" s="399">
        <v>0</v>
      </c>
      <c r="K24" s="399">
        <v>0</v>
      </c>
      <c r="L24" s="416">
        <v>0</v>
      </c>
      <c r="M24" s="477">
        <v>0</v>
      </c>
      <c r="N24" s="386">
        <f>SUM(B24,E24,H24,K24)</f>
        <v>0</v>
      </c>
      <c r="O24" s="387">
        <f>SUM(C24,F24,I24,L24)</f>
        <v>0</v>
      </c>
      <c r="P24" s="387">
        <f>SUM(D24,G24,J24,M24,)</f>
        <v>0</v>
      </c>
      <c r="Q24" s="415"/>
    </row>
    <row r="25" spans="1:17" s="412" customFormat="1" ht="22.5" customHeight="1">
      <c r="A25" s="387" t="s">
        <v>211</v>
      </c>
      <c r="B25" s="399">
        <v>0</v>
      </c>
      <c r="C25" s="399">
        <v>0</v>
      </c>
      <c r="D25" s="399">
        <v>0</v>
      </c>
      <c r="E25" s="416">
        <v>0</v>
      </c>
      <c r="F25" s="399">
        <v>0</v>
      </c>
      <c r="G25" s="399">
        <v>0</v>
      </c>
      <c r="H25" s="399">
        <v>150</v>
      </c>
      <c r="I25" s="399">
        <v>150</v>
      </c>
      <c r="J25" s="399">
        <v>150</v>
      </c>
      <c r="K25" s="399">
        <v>0</v>
      </c>
      <c r="L25" s="416">
        <v>0</v>
      </c>
      <c r="M25" s="477">
        <v>0</v>
      </c>
      <c r="N25" s="386">
        <f>SUM(B25,E25,H25,K25)</f>
        <v>150</v>
      </c>
      <c r="O25" s="387">
        <f>SUM(C25,F25,I25,L25)</f>
        <v>150</v>
      </c>
      <c r="P25" s="387">
        <f>SUM(D25,G25,J25,M25,)</f>
        <v>150</v>
      </c>
      <c r="Q25" s="415"/>
    </row>
    <row r="26" spans="1:17" s="412" customFormat="1" ht="22.5" customHeight="1">
      <c r="A26" s="400">
        <v>522</v>
      </c>
      <c r="B26" s="405">
        <f>SUM(B25+B24)</f>
        <v>0</v>
      </c>
      <c r="C26" s="405">
        <f aca="true" t="shared" si="9" ref="C26:M26">SUM(C25+C24)</f>
        <v>0</v>
      </c>
      <c r="D26" s="405">
        <f t="shared" si="9"/>
        <v>0</v>
      </c>
      <c r="E26" s="405">
        <f t="shared" si="9"/>
        <v>0</v>
      </c>
      <c r="F26" s="405">
        <f t="shared" si="9"/>
        <v>0</v>
      </c>
      <c r="G26" s="405">
        <f t="shared" si="9"/>
        <v>0</v>
      </c>
      <c r="H26" s="405">
        <f t="shared" si="9"/>
        <v>150</v>
      </c>
      <c r="I26" s="405">
        <f t="shared" si="9"/>
        <v>150</v>
      </c>
      <c r="J26" s="405">
        <f t="shared" si="9"/>
        <v>150</v>
      </c>
      <c r="K26" s="405">
        <f t="shared" si="9"/>
        <v>0</v>
      </c>
      <c r="L26" s="405">
        <f>SUM(L25+L24)</f>
        <v>0</v>
      </c>
      <c r="M26" s="413">
        <f t="shared" si="9"/>
        <v>0</v>
      </c>
      <c r="N26" s="419">
        <f>SUM(N25+N24)</f>
        <v>150</v>
      </c>
      <c r="O26" s="420">
        <f>SUM(O25+O24)</f>
        <v>150</v>
      </c>
      <c r="P26" s="420">
        <f>SUM(P25+P24)</f>
        <v>150</v>
      </c>
      <c r="Q26" s="415"/>
    </row>
    <row r="27" spans="1:17" s="412" customFormat="1" ht="22.5" customHeight="1">
      <c r="A27" s="396" t="s">
        <v>254</v>
      </c>
      <c r="B27" s="399">
        <v>0</v>
      </c>
      <c r="C27" s="399">
        <v>1039.4</v>
      </c>
      <c r="D27" s="399">
        <v>1039.3</v>
      </c>
      <c r="E27" s="399">
        <v>0</v>
      </c>
      <c r="F27" s="399">
        <v>0</v>
      </c>
      <c r="G27" s="399">
        <v>0</v>
      </c>
      <c r="H27" s="398">
        <v>0</v>
      </c>
      <c r="I27" s="416">
        <v>0</v>
      </c>
      <c r="J27" s="399">
        <v>0</v>
      </c>
      <c r="K27" s="399">
        <v>0</v>
      </c>
      <c r="L27" s="416">
        <v>0</v>
      </c>
      <c r="M27" s="477">
        <v>0</v>
      </c>
      <c r="N27" s="386">
        <f>SUM(B27,E27,H27,K27)</f>
        <v>0</v>
      </c>
      <c r="O27" s="387">
        <f>SUM(C27,F27,I27,L27)</f>
        <v>1039.4</v>
      </c>
      <c r="P27" s="387">
        <f>SUM(D27,G27,J27,M27,)</f>
        <v>1039.3</v>
      </c>
      <c r="Q27" s="415"/>
    </row>
    <row r="28" spans="1:17" s="412" customFormat="1" ht="22.5" customHeight="1">
      <c r="A28" s="396" t="s">
        <v>172</v>
      </c>
      <c r="B28" s="399">
        <v>0</v>
      </c>
      <c r="C28" s="399">
        <v>0</v>
      </c>
      <c r="D28" s="399">
        <v>0</v>
      </c>
      <c r="E28" s="416">
        <v>4000</v>
      </c>
      <c r="F28" s="399">
        <v>4922.5</v>
      </c>
      <c r="G28" s="399">
        <v>4419.9</v>
      </c>
      <c r="H28" s="398">
        <v>0</v>
      </c>
      <c r="I28" s="416">
        <v>0</v>
      </c>
      <c r="J28" s="399">
        <v>0</v>
      </c>
      <c r="K28" s="399">
        <v>0</v>
      </c>
      <c r="L28" s="416">
        <v>0</v>
      </c>
      <c r="M28" s="477">
        <v>0</v>
      </c>
      <c r="N28" s="386">
        <f>SUM(B28,E28,H28,K28)</f>
        <v>4000</v>
      </c>
      <c r="O28" s="387">
        <f>SUM(C28,F28,I28,L28)</f>
        <v>4922.5</v>
      </c>
      <c r="P28" s="387">
        <f>SUM(D28,G28,J28,M28,)</f>
        <v>4419.9</v>
      </c>
      <c r="Q28" s="415"/>
    </row>
    <row r="29" spans="1:17" s="412" customFormat="1" ht="22.5" customHeight="1" thickBot="1">
      <c r="A29" s="400">
        <v>533</v>
      </c>
      <c r="B29" s="403">
        <f>SUM(B27:B28)</f>
        <v>0</v>
      </c>
      <c r="C29" s="403">
        <f aca="true" t="shared" si="10" ref="C29:M29">SUM(C27:C28)</f>
        <v>1039.4</v>
      </c>
      <c r="D29" s="403">
        <f t="shared" si="10"/>
        <v>1039.3</v>
      </c>
      <c r="E29" s="403">
        <f t="shared" si="10"/>
        <v>4000</v>
      </c>
      <c r="F29" s="403">
        <f t="shared" si="10"/>
        <v>4922.5</v>
      </c>
      <c r="G29" s="403">
        <f t="shared" si="10"/>
        <v>4419.9</v>
      </c>
      <c r="H29" s="405">
        <f t="shared" si="10"/>
        <v>0</v>
      </c>
      <c r="I29" s="405">
        <f t="shared" si="10"/>
        <v>0</v>
      </c>
      <c r="J29" s="405">
        <f t="shared" si="10"/>
        <v>0</v>
      </c>
      <c r="K29" s="405">
        <f t="shared" si="10"/>
        <v>0</v>
      </c>
      <c r="L29" s="405">
        <f t="shared" si="10"/>
        <v>0</v>
      </c>
      <c r="M29" s="413">
        <f t="shared" si="10"/>
        <v>0</v>
      </c>
      <c r="N29" s="419">
        <f>SUM(N27:N28)</f>
        <v>4000</v>
      </c>
      <c r="O29" s="404">
        <f>SUM(O27:O28)</f>
        <v>5961.9</v>
      </c>
      <c r="P29" s="404">
        <f>SUM(P27:P28)</f>
        <v>5459.2</v>
      </c>
      <c r="Q29" s="415"/>
    </row>
    <row r="30" spans="1:17" ht="35.25" customHeight="1">
      <c r="A30" s="422" t="s">
        <v>21</v>
      </c>
      <c r="B30" s="422">
        <f>SUM(B6,B8,B13,B18,B21,B23,B26,B29)</f>
        <v>0</v>
      </c>
      <c r="C30" s="422">
        <f aca="true" t="shared" si="11" ref="C30:M30">SUM(C6,C8,C13,C18,C21,C23,C26,C29)</f>
        <v>1039.4</v>
      </c>
      <c r="D30" s="422">
        <f t="shared" si="11"/>
        <v>1039.3</v>
      </c>
      <c r="E30" s="422">
        <f t="shared" si="11"/>
        <v>4000</v>
      </c>
      <c r="F30" s="422">
        <f t="shared" si="11"/>
        <v>4922.5</v>
      </c>
      <c r="G30" s="422">
        <f t="shared" si="11"/>
        <v>4419.9</v>
      </c>
      <c r="H30" s="422">
        <f t="shared" si="11"/>
        <v>1268</v>
      </c>
      <c r="I30" s="422">
        <f t="shared" si="11"/>
        <v>1493</v>
      </c>
      <c r="J30" s="422">
        <f t="shared" si="11"/>
        <v>1337.6</v>
      </c>
      <c r="K30" s="422">
        <f t="shared" si="11"/>
        <v>50</v>
      </c>
      <c r="L30" s="422">
        <f t="shared" si="11"/>
        <v>45</v>
      </c>
      <c r="M30" s="422">
        <f t="shared" si="11"/>
        <v>11.5</v>
      </c>
      <c r="N30" s="467">
        <f>SUM(N6,N8,N13,N18,N21,N23,N26,N29)</f>
        <v>5318</v>
      </c>
      <c r="O30" s="467">
        <f>SUM(O6,O8,O13,O18,O21,O23,O26,O29)</f>
        <v>7499.9</v>
      </c>
      <c r="P30" s="467">
        <f>SUM(P6,P8,P13,P18,P21,P23,P26,P29)</f>
        <v>6808.299999999999</v>
      </c>
      <c r="Q30" s="372"/>
    </row>
    <row r="31" spans="1:17" ht="15.75">
      <c r="A31" s="372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</row>
    <row r="32" spans="1:17" ht="15.75">
      <c r="A32" s="372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</row>
    <row r="33" spans="1:17" ht="15.75">
      <c r="A33" s="372"/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</row>
    <row r="42" spans="5:16" ht="15.75">
      <c r="E42" s="423"/>
      <c r="F42" s="423"/>
      <c r="G42" s="423"/>
      <c r="N42" s="423"/>
      <c r="O42" s="423"/>
      <c r="P42" s="423"/>
    </row>
  </sheetData>
  <sheetProtection/>
  <mergeCells count="12">
    <mergeCell ref="H3:J3"/>
    <mergeCell ref="K3:M3"/>
    <mergeCell ref="A2:A4"/>
    <mergeCell ref="B2:D2"/>
    <mergeCell ref="B3:D3"/>
    <mergeCell ref="B1:M1"/>
    <mergeCell ref="N1:P1"/>
    <mergeCell ref="E2:G2"/>
    <mergeCell ref="H2:J2"/>
    <mergeCell ref="K2:M2"/>
    <mergeCell ref="N2:P3"/>
    <mergeCell ref="E3:G3"/>
  </mergeCells>
  <printOptions horizontalCentered="1"/>
  <pageMargins left="0.18" right="0.18" top="0.17" bottom="0.16" header="0.17" footer="0.16"/>
  <pageSetup horizontalDpi="300" verticalDpi="300" orientation="landscape" paperSize="9" scale="75" r:id="rId1"/>
  <headerFooter alignWithMargins="0">
    <oddFooter>&amp;L&amp;"Times New Roman CE,Obyčejné"&amp;8Rozbor za r. 2006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75" zoomScaleSheetLayoutView="75" zoomScalePageLayoutView="0" workbookViewId="0" topLeftCell="A1">
      <selection activeCell="I1" sqref="I1:J1"/>
    </sheetView>
  </sheetViews>
  <sheetFormatPr defaultColWidth="9.00390625" defaultRowHeight="12.75"/>
  <cols>
    <col min="1" max="1" width="29.875" style="0" customWidth="1"/>
    <col min="2" max="13" width="9.875" style="0" customWidth="1"/>
  </cols>
  <sheetData>
    <row r="1" spans="1:11" ht="27" customHeight="1">
      <c r="A1" s="889" t="s">
        <v>352</v>
      </c>
      <c r="B1" s="890"/>
      <c r="C1" s="890"/>
      <c r="D1" s="890"/>
      <c r="E1" s="890"/>
      <c r="F1" s="890"/>
      <c r="G1" s="890"/>
      <c r="H1" s="890"/>
      <c r="I1" s="891" t="s">
        <v>425</v>
      </c>
      <c r="J1" s="890"/>
      <c r="K1" s="676"/>
    </row>
    <row r="2" spans="1:13" ht="15" customHeight="1">
      <c r="A2" s="724" t="s">
        <v>408</v>
      </c>
      <c r="B2" s="711" t="s">
        <v>154</v>
      </c>
      <c r="C2" s="712"/>
      <c r="D2" s="712"/>
      <c r="E2" s="717" t="s">
        <v>4</v>
      </c>
      <c r="F2" s="881"/>
      <c r="G2" s="882"/>
      <c r="H2" s="93"/>
      <c r="I2" s="93"/>
      <c r="J2" s="93"/>
      <c r="K2" s="93"/>
      <c r="L2" s="93"/>
      <c r="M2" s="93"/>
    </row>
    <row r="3" spans="1:13" ht="15" customHeight="1">
      <c r="A3" s="725"/>
      <c r="B3" s="715" t="s">
        <v>279</v>
      </c>
      <c r="C3" s="712"/>
      <c r="D3" s="712"/>
      <c r="E3" s="883"/>
      <c r="F3" s="884"/>
      <c r="G3" s="885"/>
      <c r="H3" s="93"/>
      <c r="I3" s="93"/>
      <c r="J3" s="93"/>
      <c r="K3" s="93"/>
      <c r="L3" s="93"/>
      <c r="M3" s="93"/>
    </row>
    <row r="4" spans="1:13" ht="16.5" customHeight="1">
      <c r="A4" s="726"/>
      <c r="B4" s="64" t="s">
        <v>5</v>
      </c>
      <c r="C4" s="64" t="s">
        <v>6</v>
      </c>
      <c r="D4" s="64" t="s">
        <v>0</v>
      </c>
      <c r="E4" s="296" t="s">
        <v>5</v>
      </c>
      <c r="F4" s="121" t="s">
        <v>6</v>
      </c>
      <c r="G4" s="119" t="s">
        <v>0</v>
      </c>
      <c r="H4" s="93"/>
      <c r="I4" s="93"/>
      <c r="J4" s="93"/>
      <c r="K4" s="93"/>
      <c r="L4" s="93"/>
      <c r="M4" s="93"/>
    </row>
    <row r="5" spans="1:13" ht="18.75" customHeight="1">
      <c r="A5" s="80" t="s">
        <v>33</v>
      </c>
      <c r="B5" s="144">
        <v>500</v>
      </c>
      <c r="C5" s="144">
        <v>387.6</v>
      </c>
      <c r="D5" s="306">
        <v>387.6</v>
      </c>
      <c r="E5" s="287">
        <f>SUM(B5)</f>
        <v>500</v>
      </c>
      <c r="F5" s="82">
        <f>SUM(C5)</f>
        <v>387.6</v>
      </c>
      <c r="G5" s="82">
        <f>SUM(D5)</f>
        <v>387.6</v>
      </c>
      <c r="H5" s="93"/>
      <c r="I5" s="93"/>
      <c r="J5" s="93"/>
      <c r="K5" s="93"/>
      <c r="L5" s="93"/>
      <c r="M5" s="93"/>
    </row>
    <row r="6" spans="1:13" ht="18.75" customHeight="1" thickBot="1">
      <c r="A6" s="76">
        <v>516</v>
      </c>
      <c r="B6" s="145">
        <f>SUM(B5)</f>
        <v>500</v>
      </c>
      <c r="C6" s="145">
        <f aca="true" t="shared" si="0" ref="C6:G7">SUM(C5)</f>
        <v>387.6</v>
      </c>
      <c r="D6" s="307">
        <f t="shared" si="0"/>
        <v>387.6</v>
      </c>
      <c r="E6" s="308">
        <f t="shared" si="0"/>
        <v>500</v>
      </c>
      <c r="F6" s="146">
        <f t="shared" si="0"/>
        <v>387.6</v>
      </c>
      <c r="G6" s="146">
        <f t="shared" si="0"/>
        <v>387.6</v>
      </c>
      <c r="H6" s="93"/>
      <c r="I6" s="93"/>
      <c r="J6" s="93"/>
      <c r="K6" s="93"/>
      <c r="L6" s="93"/>
      <c r="M6" s="93"/>
    </row>
    <row r="7" spans="1:13" ht="26.25" customHeight="1">
      <c r="A7" s="147" t="s">
        <v>45</v>
      </c>
      <c r="B7" s="148">
        <f>SUM(B6)</f>
        <v>500</v>
      </c>
      <c r="C7" s="148">
        <f t="shared" si="0"/>
        <v>387.6</v>
      </c>
      <c r="D7" s="162">
        <f t="shared" si="0"/>
        <v>387.6</v>
      </c>
      <c r="E7" s="309">
        <f t="shared" si="0"/>
        <v>500</v>
      </c>
      <c r="F7" s="148">
        <f t="shared" si="0"/>
        <v>387.6</v>
      </c>
      <c r="G7" s="148">
        <f t="shared" si="0"/>
        <v>387.6</v>
      </c>
      <c r="H7" s="93"/>
      <c r="I7" s="93"/>
      <c r="J7" s="93"/>
      <c r="K7" s="93"/>
      <c r="L7" s="93"/>
      <c r="M7" s="93"/>
    </row>
    <row r="8" spans="1:13" ht="12" customHeight="1">
      <c r="A8" s="706"/>
      <c r="B8" s="707"/>
      <c r="C8" s="707"/>
      <c r="D8" s="707"/>
      <c r="E8" s="707"/>
      <c r="F8" s="707"/>
      <c r="G8" s="707"/>
      <c r="H8" s="93"/>
      <c r="I8" s="93"/>
      <c r="J8" s="93"/>
      <c r="K8" s="93"/>
      <c r="L8" s="93"/>
      <c r="M8" s="93"/>
    </row>
    <row r="9" spans="1:13" ht="18.75" customHeight="1">
      <c r="A9" s="724" t="s">
        <v>150</v>
      </c>
      <c r="B9" s="888" t="s">
        <v>43</v>
      </c>
      <c r="C9" s="887"/>
      <c r="D9" s="887"/>
      <c r="E9" s="717" t="s">
        <v>4</v>
      </c>
      <c r="F9" s="881"/>
      <c r="G9" s="882"/>
      <c r="H9" s="93"/>
      <c r="I9" s="93"/>
      <c r="J9" s="93"/>
      <c r="K9" s="93"/>
      <c r="L9" s="93"/>
      <c r="M9" s="93"/>
    </row>
    <row r="10" spans="1:13" ht="18.75" customHeight="1">
      <c r="A10" s="725"/>
      <c r="B10" s="886" t="s">
        <v>44</v>
      </c>
      <c r="C10" s="887"/>
      <c r="D10" s="887"/>
      <c r="E10" s="883"/>
      <c r="F10" s="884"/>
      <c r="G10" s="885"/>
      <c r="H10" s="93"/>
      <c r="I10" s="93"/>
      <c r="J10" s="93"/>
      <c r="K10" s="93"/>
      <c r="L10" s="93"/>
      <c r="M10" s="93"/>
    </row>
    <row r="11" spans="1:13" ht="18.75" customHeight="1">
      <c r="A11" s="726"/>
      <c r="B11" s="149" t="s">
        <v>5</v>
      </c>
      <c r="C11" s="149" t="s">
        <v>6</v>
      </c>
      <c r="D11" s="149" t="s">
        <v>0</v>
      </c>
      <c r="E11" s="296" t="s">
        <v>5</v>
      </c>
      <c r="F11" s="121" t="s">
        <v>6</v>
      </c>
      <c r="G11" s="119" t="s">
        <v>0</v>
      </c>
      <c r="H11" s="93"/>
      <c r="I11" s="93"/>
      <c r="J11" s="93"/>
      <c r="K11" s="93"/>
      <c r="L11" s="93"/>
      <c r="M11" s="93"/>
    </row>
    <row r="12" spans="1:13" ht="18.75" customHeight="1">
      <c r="A12" s="79" t="s">
        <v>214</v>
      </c>
      <c r="B12" s="84">
        <v>400</v>
      </c>
      <c r="C12" s="84">
        <v>400</v>
      </c>
      <c r="D12" s="89">
        <v>250.5</v>
      </c>
      <c r="E12" s="285">
        <f aca="true" t="shared" si="1" ref="E12:F17">SUM(B12)</f>
        <v>400</v>
      </c>
      <c r="F12" s="67">
        <f t="shared" si="1"/>
        <v>400</v>
      </c>
      <c r="G12" s="67">
        <f aca="true" t="shared" si="2" ref="G12:G17">SUM(D12)</f>
        <v>250.5</v>
      </c>
      <c r="H12" s="93"/>
      <c r="I12" s="93"/>
      <c r="J12" s="93"/>
      <c r="K12" s="93"/>
      <c r="L12" s="93"/>
      <c r="M12" s="93"/>
    </row>
    <row r="13" spans="1:13" ht="18.75" customHeight="1">
      <c r="A13" s="79" t="s">
        <v>280</v>
      </c>
      <c r="B13" s="84">
        <v>10</v>
      </c>
      <c r="C13" s="84">
        <v>10</v>
      </c>
      <c r="D13" s="89">
        <v>7.9</v>
      </c>
      <c r="E13" s="285">
        <f t="shared" si="1"/>
        <v>10</v>
      </c>
      <c r="F13" s="67">
        <f t="shared" si="1"/>
        <v>10</v>
      </c>
      <c r="G13" s="67">
        <f t="shared" si="2"/>
        <v>7.9</v>
      </c>
      <c r="H13" s="93"/>
      <c r="I13" s="93"/>
      <c r="J13" s="93"/>
      <c r="K13" s="93"/>
      <c r="L13" s="93"/>
      <c r="M13" s="93"/>
    </row>
    <row r="14" spans="1:13" ht="18.75" customHeight="1">
      <c r="A14" s="79" t="s">
        <v>290</v>
      </c>
      <c r="B14" s="84">
        <v>30</v>
      </c>
      <c r="C14" s="84">
        <v>30</v>
      </c>
      <c r="D14" s="89">
        <v>22.1</v>
      </c>
      <c r="E14" s="285">
        <f t="shared" si="1"/>
        <v>30</v>
      </c>
      <c r="F14" s="67">
        <f t="shared" si="1"/>
        <v>30</v>
      </c>
      <c r="G14" s="67">
        <f t="shared" si="2"/>
        <v>22.1</v>
      </c>
      <c r="H14" s="93"/>
      <c r="I14" s="93"/>
      <c r="J14" s="93"/>
      <c r="K14" s="93"/>
      <c r="L14" s="93"/>
      <c r="M14" s="93"/>
    </row>
    <row r="15" spans="1:13" ht="18.75" customHeight="1">
      <c r="A15" s="79" t="s">
        <v>129</v>
      </c>
      <c r="B15" s="84">
        <v>10</v>
      </c>
      <c r="C15" s="84">
        <v>10</v>
      </c>
      <c r="D15" s="89">
        <v>7.5</v>
      </c>
      <c r="E15" s="285">
        <f t="shared" si="1"/>
        <v>10</v>
      </c>
      <c r="F15" s="67">
        <f t="shared" si="1"/>
        <v>10</v>
      </c>
      <c r="G15" s="67">
        <f t="shared" si="2"/>
        <v>7.5</v>
      </c>
      <c r="H15" s="93"/>
      <c r="I15" s="93"/>
      <c r="J15" s="93"/>
      <c r="K15" s="93"/>
      <c r="L15" s="93"/>
      <c r="M15" s="93"/>
    </row>
    <row r="16" spans="1:13" ht="18.75" customHeight="1">
      <c r="A16" s="79" t="s">
        <v>109</v>
      </c>
      <c r="B16" s="85">
        <v>120</v>
      </c>
      <c r="C16" s="85">
        <v>120</v>
      </c>
      <c r="D16" s="86">
        <v>82.5</v>
      </c>
      <c r="E16" s="285">
        <f t="shared" si="1"/>
        <v>120</v>
      </c>
      <c r="F16" s="67">
        <f t="shared" si="1"/>
        <v>120</v>
      </c>
      <c r="G16" s="67">
        <f t="shared" si="2"/>
        <v>82.5</v>
      </c>
      <c r="H16" s="93"/>
      <c r="I16" s="93"/>
      <c r="J16" s="93"/>
      <c r="K16" s="93"/>
      <c r="L16" s="93"/>
      <c r="M16" s="93"/>
    </row>
    <row r="17" spans="1:13" ht="18.75" customHeight="1">
      <c r="A17" s="79" t="s">
        <v>209</v>
      </c>
      <c r="B17" s="85">
        <v>200</v>
      </c>
      <c r="C17" s="85">
        <v>200</v>
      </c>
      <c r="D17" s="86">
        <v>158.8</v>
      </c>
      <c r="E17" s="285">
        <f t="shared" si="1"/>
        <v>200</v>
      </c>
      <c r="F17" s="67">
        <f t="shared" si="1"/>
        <v>200</v>
      </c>
      <c r="G17" s="67">
        <f t="shared" si="2"/>
        <v>158.8</v>
      </c>
      <c r="H17" s="93"/>
      <c r="I17" s="93"/>
      <c r="J17" s="93"/>
      <c r="K17" s="93"/>
      <c r="L17" s="93"/>
      <c r="M17" s="93"/>
    </row>
    <row r="18" spans="1:13" ht="18.75" customHeight="1">
      <c r="A18" s="70">
        <v>513</v>
      </c>
      <c r="B18" s="87">
        <f aca="true" t="shared" si="3" ref="B18:G18">SUM(B12,B13,B14,B15,B16,B17)</f>
        <v>770</v>
      </c>
      <c r="C18" s="87">
        <f t="shared" si="3"/>
        <v>770</v>
      </c>
      <c r="D18" s="88">
        <f t="shared" si="3"/>
        <v>529.3</v>
      </c>
      <c r="E18" s="310">
        <f t="shared" si="3"/>
        <v>770</v>
      </c>
      <c r="F18" s="90">
        <f t="shared" si="3"/>
        <v>770</v>
      </c>
      <c r="G18" s="90">
        <f t="shared" si="3"/>
        <v>529.3</v>
      </c>
      <c r="H18" s="93"/>
      <c r="I18" s="93"/>
      <c r="J18" s="93"/>
      <c r="K18" s="93"/>
      <c r="L18" s="93"/>
      <c r="M18" s="93"/>
    </row>
    <row r="19" spans="1:13" ht="18.75" customHeight="1">
      <c r="A19" s="66" t="s">
        <v>281</v>
      </c>
      <c r="B19" s="84">
        <v>90</v>
      </c>
      <c r="C19" s="84">
        <v>50</v>
      </c>
      <c r="D19" s="89">
        <v>50.1</v>
      </c>
      <c r="E19" s="285">
        <f aca="true" t="shared" si="4" ref="E19:G23">SUM(B19)</f>
        <v>90</v>
      </c>
      <c r="F19" s="67">
        <f t="shared" si="4"/>
        <v>50</v>
      </c>
      <c r="G19" s="67">
        <f t="shared" si="4"/>
        <v>50.1</v>
      </c>
      <c r="H19" s="93"/>
      <c r="I19" s="93"/>
      <c r="J19" s="93"/>
      <c r="K19" s="93"/>
      <c r="L19" s="93"/>
      <c r="M19" s="93"/>
    </row>
    <row r="20" spans="1:13" ht="18.75" customHeight="1">
      <c r="A20" s="66" t="s">
        <v>282</v>
      </c>
      <c r="B20" s="84">
        <v>200</v>
      </c>
      <c r="C20" s="84">
        <v>202.5</v>
      </c>
      <c r="D20" s="89">
        <v>185</v>
      </c>
      <c r="E20" s="285">
        <f t="shared" si="4"/>
        <v>200</v>
      </c>
      <c r="F20" s="67">
        <f t="shared" si="4"/>
        <v>202.5</v>
      </c>
      <c r="G20" s="67">
        <f t="shared" si="4"/>
        <v>185</v>
      </c>
      <c r="H20" s="93"/>
      <c r="I20" s="93"/>
      <c r="J20" s="93"/>
      <c r="K20" s="93"/>
      <c r="L20" s="93"/>
      <c r="M20" s="93"/>
    </row>
    <row r="21" spans="1:13" ht="18.75" customHeight="1">
      <c r="A21" s="66" t="s">
        <v>121</v>
      </c>
      <c r="B21" s="84">
        <v>250</v>
      </c>
      <c r="C21" s="84">
        <v>315</v>
      </c>
      <c r="D21" s="89">
        <v>315</v>
      </c>
      <c r="E21" s="285">
        <f t="shared" si="4"/>
        <v>250</v>
      </c>
      <c r="F21" s="67">
        <f t="shared" si="4"/>
        <v>315</v>
      </c>
      <c r="G21" s="67">
        <f t="shared" si="4"/>
        <v>315</v>
      </c>
      <c r="H21" s="93"/>
      <c r="I21" s="93"/>
      <c r="J21" s="93"/>
      <c r="K21" s="93"/>
      <c r="L21" s="93"/>
      <c r="M21" s="93"/>
    </row>
    <row r="22" spans="1:13" ht="18.75" customHeight="1">
      <c r="A22" s="66" t="s">
        <v>111</v>
      </c>
      <c r="B22" s="84">
        <v>270</v>
      </c>
      <c r="C22" s="84">
        <v>242.5</v>
      </c>
      <c r="D22" s="86">
        <v>237.4</v>
      </c>
      <c r="E22" s="285">
        <f t="shared" si="4"/>
        <v>270</v>
      </c>
      <c r="F22" s="67">
        <f t="shared" si="4"/>
        <v>242.5</v>
      </c>
      <c r="G22" s="67">
        <f t="shared" si="4"/>
        <v>237.4</v>
      </c>
      <c r="H22" s="93"/>
      <c r="I22" s="93"/>
      <c r="J22" s="93"/>
      <c r="K22" s="93"/>
      <c r="L22" s="93"/>
      <c r="M22" s="93"/>
    </row>
    <row r="23" spans="1:13" ht="18.75" customHeight="1">
      <c r="A23" s="66" t="s">
        <v>283</v>
      </c>
      <c r="B23" s="84">
        <v>3</v>
      </c>
      <c r="C23" s="84">
        <v>3</v>
      </c>
      <c r="D23" s="86">
        <v>1.9</v>
      </c>
      <c r="E23" s="285">
        <f t="shared" si="4"/>
        <v>3</v>
      </c>
      <c r="F23" s="67">
        <f t="shared" si="4"/>
        <v>3</v>
      </c>
      <c r="G23" s="67">
        <f t="shared" si="4"/>
        <v>1.9</v>
      </c>
      <c r="H23" s="93"/>
      <c r="I23" s="93"/>
      <c r="J23" s="93"/>
      <c r="K23" s="93"/>
      <c r="L23" s="93"/>
      <c r="M23" s="93"/>
    </row>
    <row r="24" spans="1:13" ht="18.75" customHeight="1">
      <c r="A24" s="70">
        <v>515</v>
      </c>
      <c r="B24" s="87">
        <f aca="true" t="shared" si="5" ref="B24:G24">SUM(B19,B20,B21,B22,B23)</f>
        <v>813</v>
      </c>
      <c r="C24" s="87">
        <f t="shared" si="5"/>
        <v>813</v>
      </c>
      <c r="D24" s="88">
        <f t="shared" si="5"/>
        <v>789.4</v>
      </c>
      <c r="E24" s="310">
        <f t="shared" si="5"/>
        <v>813</v>
      </c>
      <c r="F24" s="90">
        <f t="shared" si="5"/>
        <v>813</v>
      </c>
      <c r="G24" s="90">
        <f t="shared" si="5"/>
        <v>789.4</v>
      </c>
      <c r="H24" s="93"/>
      <c r="I24" s="93"/>
      <c r="J24" s="93"/>
      <c r="K24" s="93"/>
      <c r="L24" s="93"/>
      <c r="M24" s="93"/>
    </row>
    <row r="25" spans="1:13" ht="18.75" customHeight="1">
      <c r="A25" s="79" t="s">
        <v>284</v>
      </c>
      <c r="B25" s="84">
        <v>45</v>
      </c>
      <c r="C25" s="84">
        <v>45</v>
      </c>
      <c r="D25" s="86">
        <v>30.6</v>
      </c>
      <c r="E25" s="285">
        <f>SUM(B25)</f>
        <v>45</v>
      </c>
      <c r="F25" s="67">
        <f aca="true" t="shared" si="6" ref="F25:G28">SUM(C25)</f>
        <v>45</v>
      </c>
      <c r="G25" s="67">
        <f t="shared" si="6"/>
        <v>30.6</v>
      </c>
      <c r="H25" s="93"/>
      <c r="I25" s="93"/>
      <c r="J25" s="93"/>
      <c r="K25" s="93"/>
      <c r="L25" s="93"/>
      <c r="M25" s="93"/>
    </row>
    <row r="26" spans="1:13" ht="18.75" customHeight="1">
      <c r="A26" s="79" t="s">
        <v>259</v>
      </c>
      <c r="B26" s="84">
        <v>0</v>
      </c>
      <c r="C26" s="84">
        <v>30</v>
      </c>
      <c r="D26" s="86">
        <v>1</v>
      </c>
      <c r="E26" s="285">
        <f>SUM(B26)</f>
        <v>0</v>
      </c>
      <c r="F26" s="67">
        <f t="shared" si="6"/>
        <v>30</v>
      </c>
      <c r="G26" s="67">
        <f t="shared" si="6"/>
        <v>1</v>
      </c>
      <c r="H26" s="93"/>
      <c r="I26" s="93"/>
      <c r="J26" s="93"/>
      <c r="K26" s="93"/>
      <c r="L26" s="93"/>
      <c r="M26" s="93"/>
    </row>
    <row r="27" spans="1:13" ht="18.75" customHeight="1">
      <c r="A27" s="79" t="s">
        <v>329</v>
      </c>
      <c r="B27" s="85">
        <v>0</v>
      </c>
      <c r="C27" s="85">
        <v>5</v>
      </c>
      <c r="D27" s="86">
        <v>1.9</v>
      </c>
      <c r="E27" s="285">
        <f>SUM(B27)</f>
        <v>0</v>
      </c>
      <c r="F27" s="67">
        <f>SUM(C27)</f>
        <v>5</v>
      </c>
      <c r="G27" s="67">
        <f>SUM(D27)</f>
        <v>1.9</v>
      </c>
      <c r="H27" s="93"/>
      <c r="I27" s="93"/>
      <c r="J27" s="93"/>
      <c r="K27" s="93"/>
      <c r="L27" s="93"/>
      <c r="M27" s="93"/>
    </row>
    <row r="28" spans="1:13" ht="18.75" customHeight="1">
      <c r="A28" s="79" t="s">
        <v>33</v>
      </c>
      <c r="B28" s="85">
        <v>161</v>
      </c>
      <c r="C28" s="85">
        <v>126</v>
      </c>
      <c r="D28" s="86">
        <v>98.3</v>
      </c>
      <c r="E28" s="285">
        <f>SUM(B28)</f>
        <v>161</v>
      </c>
      <c r="F28" s="67">
        <f t="shared" si="6"/>
        <v>126</v>
      </c>
      <c r="G28" s="67">
        <f t="shared" si="6"/>
        <v>98.3</v>
      </c>
      <c r="H28" s="93"/>
      <c r="I28" s="93"/>
      <c r="J28" s="93"/>
      <c r="K28" s="93"/>
      <c r="L28" s="93"/>
      <c r="M28" s="93"/>
    </row>
    <row r="29" spans="1:13" ht="18.75" customHeight="1">
      <c r="A29" s="70">
        <v>516</v>
      </c>
      <c r="B29" s="91">
        <f aca="true" t="shared" si="7" ref="B29:G29">SUM(B25,B28+B26,B27)</f>
        <v>206</v>
      </c>
      <c r="C29" s="91">
        <f t="shared" si="7"/>
        <v>206</v>
      </c>
      <c r="D29" s="91">
        <f t="shared" si="7"/>
        <v>131.8</v>
      </c>
      <c r="E29" s="281">
        <f t="shared" si="7"/>
        <v>206</v>
      </c>
      <c r="F29" s="281">
        <f t="shared" si="7"/>
        <v>206</v>
      </c>
      <c r="G29" s="281">
        <f t="shared" si="7"/>
        <v>131.8</v>
      </c>
      <c r="H29" s="93"/>
      <c r="I29" s="93"/>
      <c r="J29" s="93"/>
      <c r="K29" s="93"/>
      <c r="L29" s="93"/>
      <c r="M29" s="93"/>
    </row>
    <row r="30" spans="1:13" ht="18.75" customHeight="1">
      <c r="A30" s="79" t="s">
        <v>34</v>
      </c>
      <c r="B30" s="85">
        <v>450</v>
      </c>
      <c r="C30" s="85">
        <v>1493.8</v>
      </c>
      <c r="D30" s="86">
        <v>1452.7</v>
      </c>
      <c r="E30" s="285">
        <f>SUM(B30)</f>
        <v>450</v>
      </c>
      <c r="F30" s="67">
        <f>SUM(C30)</f>
        <v>1493.8</v>
      </c>
      <c r="G30" s="67">
        <f>SUM(D30)</f>
        <v>1452.7</v>
      </c>
      <c r="H30" s="93"/>
      <c r="I30" s="93"/>
      <c r="J30" s="93"/>
      <c r="K30" s="93"/>
      <c r="L30" s="93"/>
      <c r="M30" s="93"/>
    </row>
    <row r="31" spans="1:13" ht="18.75" customHeight="1" thickBot="1">
      <c r="A31" s="70">
        <v>517</v>
      </c>
      <c r="B31" s="91">
        <f aca="true" t="shared" si="8" ref="B31:G31">SUM(B30)</f>
        <v>450</v>
      </c>
      <c r="C31" s="87">
        <f>SUM(C30)</f>
        <v>1493.8</v>
      </c>
      <c r="D31" s="88">
        <f t="shared" si="8"/>
        <v>1452.7</v>
      </c>
      <c r="E31" s="281">
        <f t="shared" si="8"/>
        <v>450</v>
      </c>
      <c r="F31" s="90">
        <f t="shared" si="8"/>
        <v>1493.8</v>
      </c>
      <c r="G31" s="90">
        <f t="shared" si="8"/>
        <v>1452.7</v>
      </c>
      <c r="H31" s="93"/>
      <c r="I31" s="93"/>
      <c r="J31" s="93"/>
      <c r="K31" s="93"/>
      <c r="L31" s="93"/>
      <c r="M31" s="93"/>
    </row>
    <row r="32" spans="1:13" ht="26.25" customHeight="1">
      <c r="A32" s="147" t="s">
        <v>45</v>
      </c>
      <c r="B32" s="148">
        <f aca="true" t="shared" si="9" ref="B32:G32">SUM(B18,B24,B29,B31)</f>
        <v>2239</v>
      </c>
      <c r="C32" s="148">
        <f t="shared" si="9"/>
        <v>3282.8</v>
      </c>
      <c r="D32" s="162">
        <f t="shared" si="9"/>
        <v>2903.2</v>
      </c>
      <c r="E32" s="309">
        <f t="shared" si="9"/>
        <v>2239</v>
      </c>
      <c r="F32" s="148">
        <f t="shared" si="9"/>
        <v>3282.8</v>
      </c>
      <c r="G32" s="148">
        <f t="shared" si="9"/>
        <v>2903.2</v>
      </c>
      <c r="H32" s="93"/>
      <c r="I32" s="93"/>
      <c r="J32" s="93"/>
      <c r="K32" s="93"/>
      <c r="L32" s="93"/>
      <c r="M32" s="93"/>
    </row>
    <row r="33" spans="1:13" ht="12" customHeight="1">
      <c r="A33" s="63"/>
      <c r="B33" s="63"/>
      <c r="C33" s="63"/>
      <c r="D33" s="63"/>
      <c r="E33" s="63"/>
      <c r="F33" s="63"/>
      <c r="G33" s="63"/>
      <c r="H33" s="93"/>
      <c r="I33" s="93"/>
      <c r="J33" s="93"/>
      <c r="K33" s="93"/>
      <c r="L33" s="93"/>
      <c r="M33" s="93"/>
    </row>
    <row r="34" spans="1:10" ht="18.75" customHeight="1">
      <c r="A34" s="724" t="s">
        <v>406</v>
      </c>
      <c r="B34" s="711" t="s">
        <v>43</v>
      </c>
      <c r="C34" s="712"/>
      <c r="D34" s="712"/>
      <c r="E34" s="711" t="s">
        <v>260</v>
      </c>
      <c r="F34" s="712"/>
      <c r="G34" s="892"/>
      <c r="H34" s="717" t="s">
        <v>4</v>
      </c>
      <c r="I34" s="718"/>
      <c r="J34" s="719"/>
    </row>
    <row r="35" spans="1:10" ht="18.75" customHeight="1">
      <c r="A35" s="725"/>
      <c r="B35" s="715" t="s">
        <v>104</v>
      </c>
      <c r="C35" s="712"/>
      <c r="D35" s="712"/>
      <c r="E35" s="893" t="s">
        <v>261</v>
      </c>
      <c r="F35" s="894"/>
      <c r="G35" s="895"/>
      <c r="H35" s="720"/>
      <c r="I35" s="721"/>
      <c r="J35" s="722"/>
    </row>
    <row r="36" spans="1:10" ht="18.75" customHeight="1">
      <c r="A36" s="726"/>
      <c r="B36" s="64" t="s">
        <v>5</v>
      </c>
      <c r="C36" s="64" t="s">
        <v>6</v>
      </c>
      <c r="D36" s="64" t="s">
        <v>0</v>
      </c>
      <c r="E36" s="64" t="s">
        <v>5</v>
      </c>
      <c r="F36" s="64" t="s">
        <v>6</v>
      </c>
      <c r="G36" s="65" t="s">
        <v>0</v>
      </c>
      <c r="H36" s="278" t="s">
        <v>5</v>
      </c>
      <c r="I36" s="64" t="s">
        <v>6</v>
      </c>
      <c r="J36" s="65" t="s">
        <v>0</v>
      </c>
    </row>
    <row r="37" spans="1:11" ht="18.75" customHeight="1">
      <c r="A37" s="98" t="s">
        <v>285</v>
      </c>
      <c r="B37" s="150">
        <v>4100</v>
      </c>
      <c r="C37" s="150">
        <v>4100</v>
      </c>
      <c r="D37" s="150">
        <v>4094.9</v>
      </c>
      <c r="E37" s="150">
        <v>0</v>
      </c>
      <c r="F37" s="150">
        <v>101.4</v>
      </c>
      <c r="G37" s="151">
        <v>101.1</v>
      </c>
      <c r="H37" s="356">
        <f>E37+B37</f>
        <v>4100</v>
      </c>
      <c r="I37" s="359">
        <f>F37+C37</f>
        <v>4201.4</v>
      </c>
      <c r="J37" s="705">
        <f>G37+D37</f>
        <v>4196</v>
      </c>
      <c r="K37" s="355"/>
    </row>
    <row r="38" spans="1:10" ht="18.75" customHeight="1">
      <c r="A38" s="139">
        <v>501</v>
      </c>
      <c r="B38" s="152">
        <f aca="true" t="shared" si="10" ref="B38:J38">SUM(B37)</f>
        <v>4100</v>
      </c>
      <c r="C38" s="152">
        <f t="shared" si="10"/>
        <v>4100</v>
      </c>
      <c r="D38" s="152">
        <f t="shared" si="10"/>
        <v>4094.9</v>
      </c>
      <c r="E38" s="152">
        <f t="shared" si="10"/>
        <v>0</v>
      </c>
      <c r="F38" s="152">
        <f t="shared" si="10"/>
        <v>101.4</v>
      </c>
      <c r="G38" s="152">
        <f t="shared" si="10"/>
        <v>101.1</v>
      </c>
      <c r="H38" s="312">
        <f t="shared" si="10"/>
        <v>4100</v>
      </c>
      <c r="I38" s="153">
        <f>SUM(I37)</f>
        <v>4201.4</v>
      </c>
      <c r="J38" s="154">
        <f t="shared" si="10"/>
        <v>4196</v>
      </c>
    </row>
    <row r="39" spans="1:11" ht="18.75" customHeight="1">
      <c r="A39" s="155" t="s">
        <v>286</v>
      </c>
      <c r="B39" s="158">
        <v>0</v>
      </c>
      <c r="C39" s="158">
        <v>0</v>
      </c>
      <c r="D39" s="158">
        <v>0</v>
      </c>
      <c r="E39" s="150">
        <v>0</v>
      </c>
      <c r="F39" s="150">
        <v>50.4</v>
      </c>
      <c r="G39" s="151">
        <v>50.4</v>
      </c>
      <c r="H39" s="356">
        <f>E39+B39</f>
        <v>0</v>
      </c>
      <c r="I39" s="357">
        <f>F39+C39</f>
        <v>50.4</v>
      </c>
      <c r="J39" s="83">
        <f>G39+D39</f>
        <v>50.4</v>
      </c>
      <c r="K39" s="355"/>
    </row>
    <row r="40" spans="1:10" ht="18.75" customHeight="1">
      <c r="A40" s="139">
        <v>502</v>
      </c>
      <c r="B40" s="152">
        <f aca="true" t="shared" si="11" ref="B40:G40">SUM(B39)</f>
        <v>0</v>
      </c>
      <c r="C40" s="152">
        <f t="shared" si="11"/>
        <v>0</v>
      </c>
      <c r="D40" s="152">
        <f t="shared" si="11"/>
        <v>0</v>
      </c>
      <c r="E40" s="152">
        <f t="shared" si="11"/>
        <v>0</v>
      </c>
      <c r="F40" s="152">
        <f t="shared" si="11"/>
        <v>50.4</v>
      </c>
      <c r="G40" s="152">
        <f t="shared" si="11"/>
        <v>50.4</v>
      </c>
      <c r="H40" s="310">
        <f>SUM(H39)</f>
        <v>0</v>
      </c>
      <c r="I40" s="153">
        <f>SUM(I39)</f>
        <v>50.4</v>
      </c>
      <c r="J40" s="154">
        <f>SUM(J39)</f>
        <v>50.4</v>
      </c>
    </row>
    <row r="41" spans="1:10" ht="18.75" customHeight="1">
      <c r="A41" s="98" t="s">
        <v>287</v>
      </c>
      <c r="B41" s="150">
        <v>1110</v>
      </c>
      <c r="C41" s="150">
        <v>1110</v>
      </c>
      <c r="D41" s="150">
        <v>1108.1</v>
      </c>
      <c r="E41" s="150">
        <v>0</v>
      </c>
      <c r="F41" s="150">
        <v>39.5</v>
      </c>
      <c r="G41" s="151">
        <v>39.4</v>
      </c>
      <c r="H41" s="356">
        <f aca="true" t="shared" si="12" ref="H41:J42">E41+B41</f>
        <v>1110</v>
      </c>
      <c r="I41" s="357">
        <f>F41+C41</f>
        <v>1149.5</v>
      </c>
      <c r="J41" s="83">
        <f t="shared" si="12"/>
        <v>1147.5</v>
      </c>
    </row>
    <row r="42" spans="1:11" ht="18.75" customHeight="1">
      <c r="A42" s="157" t="s">
        <v>288</v>
      </c>
      <c r="B42" s="150">
        <v>385</v>
      </c>
      <c r="C42" s="150">
        <v>385</v>
      </c>
      <c r="D42" s="150">
        <v>383.7</v>
      </c>
      <c r="E42" s="150">
        <v>0</v>
      </c>
      <c r="F42" s="150">
        <v>13.7</v>
      </c>
      <c r="G42" s="151">
        <v>13.6</v>
      </c>
      <c r="H42" s="311">
        <f>E42+B42</f>
        <v>385</v>
      </c>
      <c r="I42" s="358">
        <f>F42+C42</f>
        <v>398.7</v>
      </c>
      <c r="J42" s="83">
        <f t="shared" si="12"/>
        <v>397.3</v>
      </c>
      <c r="K42" s="355"/>
    </row>
    <row r="43" spans="1:10" ht="18.75" customHeight="1">
      <c r="A43" s="120">
        <v>503</v>
      </c>
      <c r="B43" s="152">
        <f>SUM(B41,B42)</f>
        <v>1495</v>
      </c>
      <c r="C43" s="152">
        <f>SUM(C41,C42)</f>
        <v>1495</v>
      </c>
      <c r="D43" s="152">
        <f>SUM(D41,D42)</f>
        <v>1491.8</v>
      </c>
      <c r="E43" s="152">
        <f>SUM(E42)</f>
        <v>0</v>
      </c>
      <c r="F43" s="152">
        <f>SUM(F41:F42)</f>
        <v>53.2</v>
      </c>
      <c r="G43" s="156">
        <f>SUM(G41:G42)</f>
        <v>53</v>
      </c>
      <c r="H43" s="312">
        <f>SUM(H41:H42)</f>
        <v>1495</v>
      </c>
      <c r="I43" s="153">
        <f>SUM(I41:I42)</f>
        <v>1548.2</v>
      </c>
      <c r="J43" s="154">
        <f>SUM(J41:J42)</f>
        <v>1544.8</v>
      </c>
    </row>
    <row r="44" spans="1:11" ht="18.75" customHeight="1">
      <c r="A44" s="79" t="s">
        <v>47</v>
      </c>
      <c r="B44" s="85">
        <v>10</v>
      </c>
      <c r="C44" s="85">
        <v>10</v>
      </c>
      <c r="D44" s="86">
        <v>5.9</v>
      </c>
      <c r="E44" s="158">
        <v>0</v>
      </c>
      <c r="F44" s="158">
        <v>3</v>
      </c>
      <c r="G44" s="158">
        <v>0</v>
      </c>
      <c r="H44" s="311">
        <f>E44+B44</f>
        <v>10</v>
      </c>
      <c r="I44" s="83">
        <f>F44+C44</f>
        <v>13</v>
      </c>
      <c r="J44" s="705">
        <f>G44+D44</f>
        <v>5.9</v>
      </c>
      <c r="K44" s="355"/>
    </row>
    <row r="45" spans="1:10" ht="18.75" customHeight="1">
      <c r="A45" s="70">
        <v>517</v>
      </c>
      <c r="B45" s="91">
        <f aca="true" t="shared" si="13" ref="B45:J45">SUM(B44)</f>
        <v>10</v>
      </c>
      <c r="C45" s="91">
        <f t="shared" si="13"/>
        <v>10</v>
      </c>
      <c r="D45" s="92">
        <f t="shared" si="13"/>
        <v>5.9</v>
      </c>
      <c r="E45" s="92">
        <f t="shared" si="13"/>
        <v>0</v>
      </c>
      <c r="F45" s="92">
        <f t="shared" si="13"/>
        <v>3</v>
      </c>
      <c r="G45" s="92">
        <f t="shared" si="13"/>
        <v>0</v>
      </c>
      <c r="H45" s="312">
        <f t="shared" si="13"/>
        <v>10</v>
      </c>
      <c r="I45" s="153">
        <f t="shared" si="13"/>
        <v>13</v>
      </c>
      <c r="J45" s="154">
        <f t="shared" si="13"/>
        <v>5.9</v>
      </c>
    </row>
    <row r="46" spans="1:11" ht="18.75" customHeight="1">
      <c r="A46" s="159" t="s">
        <v>289</v>
      </c>
      <c r="B46" s="160">
        <v>0</v>
      </c>
      <c r="C46" s="160">
        <v>171.9</v>
      </c>
      <c r="D46" s="161">
        <v>167.3</v>
      </c>
      <c r="E46" s="158">
        <v>0</v>
      </c>
      <c r="F46" s="158">
        <v>0</v>
      </c>
      <c r="G46" s="158">
        <v>0</v>
      </c>
      <c r="H46" s="356">
        <f>E46+B46</f>
        <v>0</v>
      </c>
      <c r="I46" s="357">
        <f>F46+C46</f>
        <v>171.9</v>
      </c>
      <c r="J46" s="83">
        <f>G46+D46</f>
        <v>167.3</v>
      </c>
      <c r="K46" s="355"/>
    </row>
    <row r="47" spans="1:10" ht="18.75" customHeight="1" thickBot="1">
      <c r="A47" s="120">
        <v>549</v>
      </c>
      <c r="B47" s="126">
        <f aca="true" t="shared" si="14" ref="B47:J47">SUM(B46)</f>
        <v>0</v>
      </c>
      <c r="C47" s="126">
        <f t="shared" si="14"/>
        <v>171.9</v>
      </c>
      <c r="D47" s="127">
        <f t="shared" si="14"/>
        <v>167.3</v>
      </c>
      <c r="E47" s="127">
        <f t="shared" si="14"/>
        <v>0</v>
      </c>
      <c r="F47" s="127">
        <f t="shared" si="14"/>
        <v>0</v>
      </c>
      <c r="G47" s="127">
        <f t="shared" si="14"/>
        <v>0</v>
      </c>
      <c r="H47" s="361">
        <f t="shared" si="14"/>
        <v>0</v>
      </c>
      <c r="I47" s="153">
        <f t="shared" si="14"/>
        <v>171.9</v>
      </c>
      <c r="J47" s="154">
        <f t="shared" si="14"/>
        <v>167.3</v>
      </c>
    </row>
    <row r="48" spans="1:10" ht="26.25" customHeight="1">
      <c r="A48" s="95" t="s">
        <v>21</v>
      </c>
      <c r="B48" s="148">
        <f>SUM(B38,B43,B40,B45,B47)</f>
        <v>5605</v>
      </c>
      <c r="C48" s="148">
        <f>SUM(C38,C40,C43,C45,C47)</f>
        <v>5776.9</v>
      </c>
      <c r="D48" s="162">
        <f>SUM(D38,D40,D43,D45,D47)</f>
        <v>5759.9</v>
      </c>
      <c r="E48" s="148">
        <f>E43+E40+E38+E45</f>
        <v>0</v>
      </c>
      <c r="F48" s="148">
        <f>F43+F40+F38+F45</f>
        <v>208</v>
      </c>
      <c r="G48" s="148">
        <f>G43+G40+G38+G45</f>
        <v>204.5</v>
      </c>
      <c r="H48" s="309">
        <f>H43+H40+H38+H45</f>
        <v>5605</v>
      </c>
      <c r="I48" s="148">
        <f>I43+I40+I38+I45+I46</f>
        <v>5984.9</v>
      </c>
      <c r="J48" s="148">
        <f>J43+J40+J38+J45+J46</f>
        <v>5964.4</v>
      </c>
    </row>
    <row r="49" spans="1:13" ht="12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1:13" ht="18.75" customHeight="1">
      <c r="A50" s="724" t="s">
        <v>407</v>
      </c>
      <c r="B50" s="711" t="s">
        <v>154</v>
      </c>
      <c r="C50" s="712"/>
      <c r="D50" s="712"/>
      <c r="E50" s="717" t="s">
        <v>4</v>
      </c>
      <c r="F50" s="881"/>
      <c r="G50" s="882"/>
      <c r="H50" s="93"/>
      <c r="I50" s="93"/>
      <c r="J50" s="93"/>
      <c r="K50" s="93"/>
      <c r="L50" s="93"/>
      <c r="M50" s="93"/>
    </row>
    <row r="51" spans="1:13" ht="18.75" customHeight="1">
      <c r="A51" s="725"/>
      <c r="B51" s="715" t="s">
        <v>58</v>
      </c>
      <c r="C51" s="712"/>
      <c r="D51" s="712"/>
      <c r="E51" s="883"/>
      <c r="F51" s="884"/>
      <c r="G51" s="885"/>
      <c r="H51" s="93"/>
      <c r="I51" s="93"/>
      <c r="J51" s="93"/>
      <c r="K51" s="93"/>
      <c r="L51" s="93"/>
      <c r="M51" s="93"/>
    </row>
    <row r="52" spans="1:13" ht="18.75" customHeight="1">
      <c r="A52" s="726"/>
      <c r="B52" s="64" t="s">
        <v>5</v>
      </c>
      <c r="C52" s="64" t="s">
        <v>6</v>
      </c>
      <c r="D52" s="62" t="s">
        <v>0</v>
      </c>
      <c r="E52" s="296" t="s">
        <v>5</v>
      </c>
      <c r="F52" s="121" t="s">
        <v>6</v>
      </c>
      <c r="G52" s="119" t="s">
        <v>0</v>
      </c>
      <c r="H52" s="93"/>
      <c r="I52" s="93"/>
      <c r="J52" s="93"/>
      <c r="K52" s="93"/>
      <c r="L52" s="93"/>
      <c r="M52" s="93"/>
    </row>
    <row r="53" spans="1:13" ht="18.75" customHeight="1">
      <c r="A53" s="79" t="s">
        <v>144</v>
      </c>
      <c r="B53" s="142">
        <v>4800</v>
      </c>
      <c r="C53" s="142">
        <v>4470</v>
      </c>
      <c r="D53" s="360">
        <v>4450.2</v>
      </c>
      <c r="E53" s="287">
        <f>SUM(B53)</f>
        <v>4800</v>
      </c>
      <c r="F53" s="82">
        <f>SUM(C53)</f>
        <v>4470</v>
      </c>
      <c r="G53" s="82">
        <f>SUM(D53)</f>
        <v>4450.2</v>
      </c>
      <c r="H53" s="93"/>
      <c r="I53" s="93"/>
      <c r="J53" s="93"/>
      <c r="K53" s="93"/>
      <c r="L53" s="93"/>
      <c r="M53" s="93"/>
    </row>
    <row r="54" spans="1:13" ht="18.75" customHeight="1" thickBot="1">
      <c r="A54" s="76">
        <v>612</v>
      </c>
      <c r="B54" s="141">
        <f aca="true" t="shared" si="15" ref="B54:G55">SUM(B53)</f>
        <v>4800</v>
      </c>
      <c r="C54" s="141">
        <f t="shared" si="15"/>
        <v>4470</v>
      </c>
      <c r="D54" s="323">
        <f t="shared" si="15"/>
        <v>4450.2</v>
      </c>
      <c r="E54" s="314">
        <f t="shared" si="15"/>
        <v>4800</v>
      </c>
      <c r="F54" s="163">
        <f t="shared" si="15"/>
        <v>4470</v>
      </c>
      <c r="G54" s="163">
        <f t="shared" si="15"/>
        <v>4450.2</v>
      </c>
      <c r="H54" s="93"/>
      <c r="I54" s="93"/>
      <c r="J54" s="93"/>
      <c r="K54" s="93"/>
      <c r="L54" s="93"/>
      <c r="M54" s="93"/>
    </row>
    <row r="55" spans="1:13" ht="26.25" customHeight="1">
      <c r="A55" s="147" t="s">
        <v>45</v>
      </c>
      <c r="B55" s="148">
        <f t="shared" si="15"/>
        <v>4800</v>
      </c>
      <c r="C55" s="148">
        <f t="shared" si="15"/>
        <v>4470</v>
      </c>
      <c r="D55" s="313">
        <f t="shared" si="15"/>
        <v>4450.2</v>
      </c>
      <c r="E55" s="309">
        <f t="shared" si="15"/>
        <v>4800</v>
      </c>
      <c r="F55" s="148">
        <f t="shared" si="15"/>
        <v>4470</v>
      </c>
      <c r="G55" s="148">
        <f t="shared" si="15"/>
        <v>4450.2</v>
      </c>
      <c r="H55" s="93"/>
      <c r="I55" s="93"/>
      <c r="J55" s="93"/>
      <c r="K55" s="93"/>
      <c r="L55" s="93"/>
      <c r="M55" s="93"/>
    </row>
  </sheetData>
  <sheetProtection/>
  <mergeCells count="20">
    <mergeCell ref="A1:H1"/>
    <mergeCell ref="I1:J1"/>
    <mergeCell ref="H34:J35"/>
    <mergeCell ref="E50:G51"/>
    <mergeCell ref="B35:D35"/>
    <mergeCell ref="E34:G34"/>
    <mergeCell ref="E35:G35"/>
    <mergeCell ref="B34:D34"/>
    <mergeCell ref="B50:D50"/>
    <mergeCell ref="E9:G10"/>
    <mergeCell ref="A2:A4"/>
    <mergeCell ref="B2:D2"/>
    <mergeCell ref="E2:G3"/>
    <mergeCell ref="B3:D3"/>
    <mergeCell ref="B10:D10"/>
    <mergeCell ref="B51:D51"/>
    <mergeCell ref="A34:A36"/>
    <mergeCell ref="A50:A52"/>
    <mergeCell ref="A9:A11"/>
    <mergeCell ref="B9:D9"/>
  </mergeCells>
  <printOptions verticalCentered="1"/>
  <pageMargins left="0.62" right="0.15748031496062992" top="0.5118110236220472" bottom="0.21" header="0.5118110236220472" footer="0.2362204724409449"/>
  <pageSetup horizontalDpi="600" verticalDpi="600" orientation="portrait" paperSize="9" scale="75" r:id="rId1"/>
  <headerFooter alignWithMargins="0">
    <oddFooter>&amp;L&amp;"Times New Roman,Obyčejné"&amp;8Rozbor za rok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ObÚ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jericho</dc:creator>
  <cp:keywords/>
  <dc:description/>
  <cp:lastModifiedBy> </cp:lastModifiedBy>
  <cp:lastPrinted>2007-06-08T08:57:17Z</cp:lastPrinted>
  <dcterms:created xsi:type="dcterms:W3CDTF">2000-01-19T12:05:13Z</dcterms:created>
  <dcterms:modified xsi:type="dcterms:W3CDTF">2010-05-10T10:56:56Z</dcterms:modified>
  <cp:category/>
  <cp:version/>
  <cp:contentType/>
  <cp:contentStatus/>
</cp:coreProperties>
</file>