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480" windowHeight="11640" tabRatio="965" activeTab="2"/>
  </bookViews>
  <sheets>
    <sheet name="1-příjmy " sheetId="1" r:id="rId1"/>
    <sheet name="2-správní poplatky" sheetId="2" r:id="rId2"/>
    <sheet name="3-výdaje" sheetId="3" r:id="rId3"/>
    <sheet name="4-investiční výdaje" sheetId="4" r:id="rId4"/>
    <sheet name="5-příjmy a výdaje" sheetId="5" r:id="rId5"/>
    <sheet name="6-porovnání p a V" sheetId="6" r:id="rId6"/>
    <sheet name="7-náklady a výnosy ZČ" sheetId="7" r:id="rId7"/>
    <sheet name="8-příjmy a výdaje ZČ " sheetId="8" r:id="rId8"/>
    <sheet name="9-porovnání zd.č." sheetId="9" r:id="rId9"/>
    <sheet name="10-fin. vypoř." sheetId="10" r:id="rId10"/>
  </sheets>
  <definedNames>
    <definedName name="_xlnm.Print_Area" localSheetId="9">'10-fin. vypoř.'!$A$1:$B$75</definedName>
    <definedName name="_xlnm.Print_Area" localSheetId="0">'1-příjmy '!$A$1:$E$49</definedName>
    <definedName name="_xlnm.Print_Area" localSheetId="2">'3-výdaje'!$A$1:$F$201</definedName>
    <definedName name="_xlnm.Print_Area" localSheetId="3">'4-investiční výdaje'!$A$1:$F$121</definedName>
    <definedName name="_xlnm.Print_Area" localSheetId="4">'5-příjmy a výdaje'!$A$1:$E$43</definedName>
    <definedName name="_xlnm.Print_Area" localSheetId="6">'7-náklady a výnosy ZČ'!$A$1:$R$88</definedName>
    <definedName name="_xlnm.Print_Area" localSheetId="8">'9-porovnání zd.č.'!$A$1:$AO$34</definedName>
  </definedNames>
  <calcPr fullCalcOnLoad="1"/>
</workbook>
</file>

<file path=xl/sharedStrings.xml><?xml version="1.0" encoding="utf-8"?>
<sst xmlns="http://schemas.openxmlformats.org/spreadsheetml/2006/main" count="1026" uniqueCount="608">
  <si>
    <t>Správní poplatky</t>
  </si>
  <si>
    <t>Pobytové poplatky</t>
  </si>
  <si>
    <t>Daň z nemovitosti</t>
  </si>
  <si>
    <t xml:space="preserve">Třída  1  C E L K E M   </t>
  </si>
  <si>
    <t>Příjmy z úroků</t>
  </si>
  <si>
    <t xml:space="preserve">Pokuty </t>
  </si>
  <si>
    <t xml:space="preserve">Nahodilé příjmy </t>
  </si>
  <si>
    <t>Třída 2   C E L K E M</t>
  </si>
  <si>
    <t xml:space="preserve">VLASTNÍ  PŘÍJMY  CELKEM </t>
  </si>
  <si>
    <t xml:space="preserve">C E L K E M    P Ř Í J M Y  </t>
  </si>
  <si>
    <t>neinvestiční</t>
  </si>
  <si>
    <t xml:space="preserve">neinvestiční </t>
  </si>
  <si>
    <t>SF</t>
  </si>
  <si>
    <t>C E L K E M    V Ý D A J E</t>
  </si>
  <si>
    <t>granty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</si>
  <si>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</si>
  <si>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</si>
  <si>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</si>
  <si>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</si>
  <si>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</si>
  <si>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</si>
  <si>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</si>
  <si>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</si>
  <si>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úklid chodníků</t>
  </si>
  <si>
    <t>odpisy DHM</t>
  </si>
  <si>
    <t>zůstatková cena prodaného DHM</t>
  </si>
  <si>
    <t>materiálové náklady</t>
  </si>
  <si>
    <t>odměna za privatizaci</t>
  </si>
  <si>
    <t xml:space="preserve">P Ř Í J M Y  </t>
  </si>
  <si>
    <t>Třída  4  C E L K E M</t>
  </si>
  <si>
    <t>Investiční projekty zahajované</t>
  </si>
  <si>
    <t>Převody ze zdaňované činnosti</t>
  </si>
  <si>
    <t>nájmy z nebytových prostor</t>
  </si>
  <si>
    <t>Výdaje na průzkumy, studie a projekty</t>
  </si>
  <si>
    <t xml:space="preserve">Splátky půjček do sociálního  fondu </t>
  </si>
  <si>
    <t>KULTURA - CELKEM</t>
  </si>
  <si>
    <t>Neinvestiční dotace ze státního rozpočtu</t>
  </si>
  <si>
    <t>BEZPEČNOST A VEŘEJNÝ POŘÁDEK - CELKEM</t>
  </si>
  <si>
    <t>SOCIÁLNÍ VĚCI A ZDRAVOTNICTVÍ - CELKEM</t>
  </si>
  <si>
    <t xml:space="preserve">ŠKOLSTVÍ - CELKEM     </t>
  </si>
  <si>
    <t>Třída    8 - financování</t>
  </si>
  <si>
    <t xml:space="preserve">           - splátka půjčky MČ Praha 8</t>
  </si>
  <si>
    <t>Příjmy z poskytování služeb celkem</t>
  </si>
  <si>
    <t>Odvod výtěžku z provozování loterií</t>
  </si>
  <si>
    <t>Přijaté pojistné náhrady</t>
  </si>
  <si>
    <t>Odvody příspěvkových organizací</t>
  </si>
  <si>
    <t>Neinvestiční dotace od HMP</t>
  </si>
  <si>
    <t xml:space="preserve">C  E  L  K  E  M   </t>
  </si>
  <si>
    <t xml:space="preserve">V Ý D A J E - K A P I T O L Y   </t>
  </si>
  <si>
    <t>druh
výdajů</t>
  </si>
  <si>
    <t>Ostatní rozvoj bydlení a bytového hospodářství-celkem</t>
  </si>
  <si>
    <t>ÚZEMNÍ ROZHODOVÁNÍ  A ROZVOJ BYDLENÍ - CELKEM</t>
  </si>
  <si>
    <t>Městská zeleň - celkem</t>
  </si>
  <si>
    <t>Životní prostředí - celkem</t>
  </si>
  <si>
    <t>Doprava  - celkem</t>
  </si>
  <si>
    <t xml:space="preserve">Školství  - celkem    </t>
  </si>
  <si>
    <t>neinv.přísp.MČ</t>
  </si>
  <si>
    <t xml:space="preserve">        FZŠ Barrandov II. </t>
  </si>
  <si>
    <t xml:space="preserve">        FZŠ Drtinova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</si>
  <si>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</si>
  <si>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</si>
  <si>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</si>
  <si>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</si>
  <si>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</si>
  <si>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</si>
  <si>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</si>
  <si>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</si>
  <si>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</si>
  <si>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</si>
  <si>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</si>
  <si>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</si>
  <si>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</si>
  <si>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</si>
  <si>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</si>
  <si>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</si>
  <si>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</si>
  <si>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</si>
  <si>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</si>
  <si>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</si>
  <si>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</si>
  <si>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</si>
  <si>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Mateřské školy - celkem</t>
  </si>
  <si>
    <t>Školy s právní subjektivitou - celkem</t>
  </si>
  <si>
    <t>Sociální věci  -  celkem</t>
  </si>
  <si>
    <t xml:space="preserve">Kultura - celkem </t>
  </si>
  <si>
    <t>Bezpečnost a veřejný pořádek - celkem</t>
  </si>
  <si>
    <t>BYTOVÉ HOSPODÁŘSTVÍ, POHŘEBNICTVÍ - CELKEM</t>
  </si>
  <si>
    <t>Správa služeb  -  celkem</t>
  </si>
  <si>
    <t>Místní správa - investiční odbor - celkem</t>
  </si>
  <si>
    <t>MÍSTNÍ SPRÁVA A ZASTUPITELSTVA OBCÍ - CELKEM</t>
  </si>
  <si>
    <t>OSTATNÍ ČINNOSTI - CELKEM</t>
  </si>
  <si>
    <t xml:space="preserve">0100 - Územní rozhodování </t>
  </si>
  <si>
    <t>0127 - Ostatní rozvoj bydlení a bytového hospodářství</t>
  </si>
  <si>
    <t xml:space="preserve">0205 - Městská zeleň </t>
  </si>
  <si>
    <t xml:space="preserve">0400 - Školství     </t>
  </si>
  <si>
    <t>0500 - Sociální věci</t>
  </si>
  <si>
    <t>0505 - Ostatní zájmová činnost</t>
  </si>
  <si>
    <t>0608 - Občansko správní činnost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</si>
  <si>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</si>
  <si>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</si>
  <si>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</si>
  <si>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</si>
  <si>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</si>
  <si>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0912 - Správa služeb</t>
  </si>
  <si>
    <t>0920 - Mzdové výdaje</t>
  </si>
  <si>
    <t>0925 - Zastupitelstva obcí</t>
  </si>
  <si>
    <t>0926 - Sociální fond</t>
  </si>
  <si>
    <t>0924 - Informatika</t>
  </si>
  <si>
    <t>1012 - Pojištění</t>
  </si>
  <si>
    <t>investiční</t>
  </si>
  <si>
    <t>Výstavba bytových domů Na Pláni - startovací byty</t>
  </si>
  <si>
    <t>Vybudování lávky pro pěší přes ulici K Barrandovu</t>
  </si>
  <si>
    <t>0202 - Životní prostředí</t>
  </si>
  <si>
    <t>0302 - Doprava</t>
  </si>
  <si>
    <t>Rekonstrukce a dostavba bazénu a rekonstrukce fasád ZŠ Weberova 1090/1</t>
  </si>
  <si>
    <t>Vybudování centrální spisovny (archivu) ÚMČ Praha 5, Mrázovka 964/11</t>
  </si>
  <si>
    <t>Kancelář městské části  -  celkem</t>
  </si>
  <si>
    <t xml:space="preserve">           - přebytek minulého roku</t>
  </si>
  <si>
    <t>Zdravotnictví - celkem</t>
  </si>
  <si>
    <t>DOPRAVA  - CELKEM</t>
  </si>
  <si>
    <t>MĚSTSKÁ ZELEŇ A OCHRANA ŽIVOTNÍHO PROSTŘEDÍ  - CELKEM</t>
  </si>
  <si>
    <t xml:space="preserve">Neinvestiční dotace - MČ Praha 13 </t>
  </si>
  <si>
    <t xml:space="preserve">0519 - Jeselská zařízení  </t>
  </si>
  <si>
    <t xml:space="preserve">0500 - CSOP  </t>
  </si>
  <si>
    <t>Ostatní příjmy</t>
  </si>
  <si>
    <t>Bytové hospodářství - investiční odbor - celkem</t>
  </si>
  <si>
    <t>1000 - Bankovní poplatky</t>
  </si>
  <si>
    <t xml:space="preserve">            Rezerva</t>
  </si>
  <si>
    <t>kapitola</t>
  </si>
  <si>
    <t>Druh výdaje</t>
  </si>
  <si>
    <t>Druh</t>
  </si>
  <si>
    <t>SR</t>
  </si>
  <si>
    <t>UR</t>
  </si>
  <si>
    <t>Skut.</t>
  </si>
  <si>
    <t xml:space="preserve"> %</t>
  </si>
  <si>
    <t xml:space="preserve"> % </t>
  </si>
  <si>
    <t>Spravované domy</t>
  </si>
  <si>
    <t>z toho podílové</t>
  </si>
  <si>
    <t>Bytové jednotky</t>
  </si>
  <si>
    <t>Nebytové prostory</t>
  </si>
  <si>
    <t>Kotelny</t>
  </si>
  <si>
    <t>ostatní nedoplatky</t>
  </si>
  <si>
    <t>OSTAT. HOSPODÁŘSKÁ ČINNOST</t>
  </si>
  <si>
    <t>C E L K E M</t>
  </si>
  <si>
    <t>C E N T R A</t>
  </si>
  <si>
    <t>S P R Á V A    B U D O V</t>
  </si>
  <si>
    <t>z prodeje majetku</t>
  </si>
  <si>
    <t xml:space="preserve">za byty </t>
  </si>
  <si>
    <t xml:space="preserve">za nebytové prostory </t>
  </si>
  <si>
    <t>STAVEBNÍ INVESTICE</t>
  </si>
  <si>
    <t>Celkem</t>
  </si>
  <si>
    <t>02
Městská zeleň</t>
  </si>
  <si>
    <t>03
Doprava</t>
  </si>
  <si>
    <t>04
Školství</t>
  </si>
  <si>
    <t>Sportovní centrum Barrandov</t>
  </si>
  <si>
    <t>06
Kultura</t>
  </si>
  <si>
    <t>07
Bezpečnost a veřejný  pořádek</t>
  </si>
  <si>
    <t xml:space="preserve">Výdaje na rekonstrukce uvolněných prostor v bytových domech </t>
  </si>
  <si>
    <t xml:space="preserve">0604 - KK  Poštovka </t>
  </si>
  <si>
    <t>08
Bytové hospodářství</t>
  </si>
  <si>
    <t>CELKEM STAVEBNÍ INVESTICE</t>
  </si>
  <si>
    <t>01
Obchodní aktivity</t>
  </si>
  <si>
    <t>CELKEM POZEMKY</t>
  </si>
  <si>
    <t>NÁKUP POZEMKŮ</t>
  </si>
  <si>
    <t>Nákup pozemků a podílových domů</t>
  </si>
  <si>
    <t xml:space="preserve">CELKEM STAVEBNÍ INVESTICE A NÁKUP POZEMKŮ  </t>
  </si>
  <si>
    <t>OSTATNÍ INVESTICE</t>
  </si>
  <si>
    <t>Nákup nových herních prvků</t>
  </si>
  <si>
    <t>Nákup výpočetní techniky</t>
  </si>
  <si>
    <t>Městský kamerový systém</t>
  </si>
  <si>
    <t>Programové vybavení</t>
  </si>
  <si>
    <t>Stroje,přístroje a zařízení</t>
  </si>
  <si>
    <t>CELKEM OSTATNÍ INVESTICE</t>
  </si>
  <si>
    <t>01</t>
  </si>
  <si>
    <t>Obchodní aktivity</t>
  </si>
  <si>
    <t>Městská zeleň</t>
  </si>
  <si>
    <t>02</t>
  </si>
  <si>
    <t>03</t>
  </si>
  <si>
    <t>Doprava</t>
  </si>
  <si>
    <t>04</t>
  </si>
  <si>
    <t>Školství</t>
  </si>
  <si>
    <t>05</t>
  </si>
  <si>
    <t>06</t>
  </si>
  <si>
    <t>Kultura</t>
  </si>
  <si>
    <t>07</t>
  </si>
  <si>
    <t>Bezpečnost a veřejný pořádek</t>
  </si>
  <si>
    <t>08</t>
  </si>
  <si>
    <t>Bytové hospodářství</t>
  </si>
  <si>
    <t>09</t>
  </si>
  <si>
    <t>INVESTIČNÍ VÝDAJE CELKEM</t>
  </si>
  <si>
    <t xml:space="preserve">0500 - Zdravotnictví </t>
  </si>
  <si>
    <t>% k UR</t>
  </si>
  <si>
    <t>Základní školy</t>
  </si>
  <si>
    <t xml:space="preserve">Mateřské školy </t>
  </si>
  <si>
    <t>Výdaje na průzkumy, studie a prokjekty, vynucené investice</t>
  </si>
  <si>
    <t>náklady</t>
  </si>
  <si>
    <t>výnosy</t>
  </si>
  <si>
    <t>majetek</t>
  </si>
  <si>
    <t>výsledky hospodaření</t>
  </si>
  <si>
    <t>nedoplatky</t>
  </si>
  <si>
    <t>celkem</t>
  </si>
  <si>
    <t>P O L I K L I N I K A 
B A R R A N D O V</t>
  </si>
  <si>
    <t>I N V E S T I C E   P O   K A P I T O L Á C H</t>
  </si>
  <si>
    <t>Tabulka č. 1
v tis.Kč</t>
  </si>
  <si>
    <t xml:space="preserve">Třída 8 - financování: </t>
  </si>
  <si>
    <t>CELKEM</t>
  </si>
  <si>
    <t>Tabulka č. 4
v tis.Kč</t>
  </si>
  <si>
    <t>SR 2006</t>
  </si>
  <si>
    <t>UR 2006</t>
  </si>
  <si>
    <t>opravy a údržba nad 200 (100) tis.Kč</t>
  </si>
  <si>
    <t>opravy a údržba do 200 (100) tis.Kč</t>
  </si>
  <si>
    <t>náklady podílové domy</t>
  </si>
  <si>
    <t>daň z převodu nemovitosti</t>
  </si>
  <si>
    <t>tvorba zákon. rezerv na opravy DHM</t>
  </si>
  <si>
    <t>jiné ostatní náklady</t>
  </si>
  <si>
    <t>prodej majetku - privatizace</t>
  </si>
  <si>
    <t>prodej majetku - statut</t>
  </si>
  <si>
    <t>výnosy podílových domů</t>
  </si>
  <si>
    <t>jiné ostatní výnosy</t>
  </si>
  <si>
    <t>Školství - investice - celkem</t>
  </si>
  <si>
    <t>0901 - Místní správa</t>
  </si>
  <si>
    <t xml:space="preserve">           Ostatní činnosti</t>
  </si>
  <si>
    <t>Nám. 14.října - rekonstrukce ploch</t>
  </si>
  <si>
    <t>Park Portheimka - rekonstrukce ploch</t>
  </si>
  <si>
    <t>Park a dět. hřiště Bochovská - rekonstrukce dět. hřiště</t>
  </si>
  <si>
    <t>Vodní prvky (Tilleho náměstí, Pěší zona)</t>
  </si>
  <si>
    <t>Květinová výzdoba ulic (Pěší zona, Štefánikova)</t>
  </si>
  <si>
    <t>DH Radlická - dětské hřiště + vedlejší plocha</t>
  </si>
  <si>
    <t>Projekty investičních akcí plánovaných v budoucích letech</t>
  </si>
  <si>
    <t>Výsadba stromů do ulic (Štefánikova, Zborovská, Vltavská)</t>
  </si>
  <si>
    <t>Ostatní nákup dlouhodobého hmotného majetku</t>
  </si>
  <si>
    <t>Rekonstrukce komunikace na území MČ P5</t>
  </si>
  <si>
    <t xml:space="preserve">Investiční projekty realizované </t>
  </si>
  <si>
    <t>Rekonstrukce a dostavba areálu ZŠ a MŠ U Tyršovy školy - I. etapa</t>
  </si>
  <si>
    <t>Zateplení stropu FZŠ Drtinova 1861/1</t>
  </si>
  <si>
    <t>Rekonstrukce plotu a oprava opěrné zdi ZŠ waldorfská, Butovická 228/9</t>
  </si>
  <si>
    <t>FZŠ Drtinova 1861/1 - zřízení vlastní plynové kotelny</t>
  </si>
  <si>
    <t>Rekonstrukce víceúčelového sálu-kinosálu při ZŠ Barrandov, P5, Chaplin.nám.615/1</t>
  </si>
  <si>
    <t>Modernizace výtahů Zdravot. Střediska Krškova 807/21</t>
  </si>
  <si>
    <t>Stavební úpravy nebytového prostoru v 1.PP domu Mahenova 294/4, Praha 5</t>
  </si>
  <si>
    <t>Zateplení fasád bytových domů sídliště Poštovka Zahradníčkova 1125/16</t>
  </si>
  <si>
    <t>Rekonstrukce 73 bytových domů MČ P5</t>
  </si>
  <si>
    <t>Zateplení fasád bytových domů K Vodojemu 201/3, 202/5</t>
  </si>
  <si>
    <t>Rekonstrukce domu Janáčkovo nábřeží 1211/11 vybavení interiérů 3 půdních mezonetových bytových jednotek</t>
  </si>
  <si>
    <t>Zateplení obvodového pláště U Mrázovky 2661/23</t>
  </si>
  <si>
    <t>Modernizace výtahu v objektu Stroupežnického 590/22</t>
  </si>
  <si>
    <t>Modernizace výtahu v objektu Stroupežnického 2326/24</t>
  </si>
  <si>
    <t>Modernizace výtahu v objektu Stroupežnického 2324/26</t>
  </si>
  <si>
    <t>Výstavba osobního výtahu v objektu Svornosti 1497/1</t>
  </si>
  <si>
    <t>Doplnění pojízdného regálu OŽI</t>
  </si>
  <si>
    <t>Výměna dlažby na chodbách</t>
  </si>
  <si>
    <t>Modernizace tel. ústředny</t>
  </si>
  <si>
    <t>Barevná kamera na ul. fasádu</t>
  </si>
  <si>
    <t>Pojízdný regálový systém do archivu CD a OP</t>
  </si>
  <si>
    <t>Stavební úpravy uličních fasád objektů ÚMČ Praha 5, Štefánikova 236/13 a 246/15</t>
  </si>
  <si>
    <t>Stavební úpravy výstavní síně a suterénu radnice Štefánikova 236/13 a 246/15</t>
  </si>
  <si>
    <t>Stavební úpravy prostor OOS pro vydávání e-pasů Štefánikova 236/13 a 246/15</t>
  </si>
  <si>
    <t>Vybudování komunitního centra ZŠ Grafická 1060/13 - objekt MŠ Holečkova 38</t>
  </si>
  <si>
    <t>Rekonstrukce střechy a zateplení stropu MŠ Podbělohorská 2185/1</t>
  </si>
  <si>
    <t>Orientační systém v budovách ÚMČ Praha 5</t>
  </si>
  <si>
    <t>Ostatní odvody příspěvkových organizací</t>
  </si>
  <si>
    <t>ZŠ Plzeňská - dovybavení kuchyně</t>
  </si>
  <si>
    <t>Přijaté neinvestiční dary</t>
  </si>
  <si>
    <t>Účelová neinvestiční dotace ze stát.rozpočtu</t>
  </si>
  <si>
    <t>Ostatní neinv.přijaté dotace ze stát.rozpočtu</t>
  </si>
  <si>
    <t>Školství - opravy a udržování - celkem</t>
  </si>
  <si>
    <t>tržby z Lenory</t>
  </si>
  <si>
    <t>KK  Poštovka  - celkem</t>
  </si>
  <si>
    <t>0827 - Obchodní aktivity  - celkem</t>
  </si>
  <si>
    <t>ZŠ Kořenského - oprava střechy v rámci energetického auditu</t>
  </si>
  <si>
    <t>MŠ Peškova - oprava kuchyně včetně jejího zázemí</t>
  </si>
  <si>
    <t>Rekonstrukce prostorů - Matoušova 18/1552 pro DDM</t>
  </si>
  <si>
    <t>Technické zhodnocení NP Holubova 2/2518</t>
  </si>
  <si>
    <t>Výtahy Pod Kavalírkou 4/300</t>
  </si>
  <si>
    <t>Rekonstrukce areálu Bertramka - přístřešek pro hudebníky na terase</t>
  </si>
  <si>
    <t>Investiční přijaté dotace od obcí</t>
  </si>
  <si>
    <t xml:space="preserve">         Výsledky hospodaření Městské části Praha 5 za rok 2006</t>
  </si>
  <si>
    <t>Skutečnost 
k 31.12.2006</t>
  </si>
  <si>
    <t>Přijaté dary na investice</t>
  </si>
  <si>
    <t>Třída 3   C E L K E M</t>
  </si>
  <si>
    <t>Účelová investiční dotace ze stát.rozpočtu</t>
  </si>
  <si>
    <t>Neinvestiční přijaté dotace od mezinárodních institucí</t>
  </si>
  <si>
    <t>Neinvestiční přijaté dotace od rozp.územní úrovně</t>
  </si>
  <si>
    <t>Investiční přijaté dotace od rozpočtů územní úrovně</t>
  </si>
  <si>
    <t xml:space="preserve">             Výsledky hospodaření Městské části Praha 5 za rok 2006</t>
  </si>
  <si>
    <t>0420 - JPD 3</t>
  </si>
  <si>
    <t>0720 - Bezpečnost a veřejný pořádek</t>
  </si>
  <si>
    <t>0721 - Bezpečnost a veřejný pořádek</t>
  </si>
  <si>
    <t>0725 - Bezpečnost a veřejný pořádek</t>
  </si>
  <si>
    <t>Správa majetku - celkem</t>
  </si>
  <si>
    <t>0900 - Místní správa</t>
  </si>
  <si>
    <t>0912 -Volby do Parlamentu ČR</t>
  </si>
  <si>
    <t>0912 -Volby do zastupitelstev obcí</t>
  </si>
  <si>
    <t>0920 - Mzdové výdaje (volby do Parlamentu ČR)</t>
  </si>
  <si>
    <t>Mzdové výdaje - celkem</t>
  </si>
  <si>
    <t>0920 - Mzdové výdaje (volby do zastupitelstev obcí)</t>
  </si>
  <si>
    <t>0924 - Informatika (volby do Parlamentu ČR)</t>
  </si>
  <si>
    <t>0924 - Informatika (volby do zastupitelstev obcí)</t>
  </si>
  <si>
    <t xml:space="preserve">0520 - Mzdové výdaje </t>
  </si>
  <si>
    <t>0912 - celkem</t>
  </si>
  <si>
    <t>CENTRA</t>
  </si>
  <si>
    <t>SPRÁVA BUDOV</t>
  </si>
  <si>
    <t>MAJETEK</t>
  </si>
  <si>
    <t xml:space="preserve">z toho podílové </t>
  </si>
  <si>
    <t>PŘÍJMY</t>
  </si>
  <si>
    <t>Nájmy z bytů</t>
  </si>
  <si>
    <t>Nájmy z nebytových prostor</t>
  </si>
  <si>
    <t>Nájmy z pozemků</t>
  </si>
  <si>
    <t>Úroky z účtů</t>
  </si>
  <si>
    <t>Tržby z prodeje majetku-privatizace</t>
  </si>
  <si>
    <t>Tržby z prodeje-statut</t>
  </si>
  <si>
    <t>Příjem z Lenory</t>
  </si>
  <si>
    <t>Pokuty,penále</t>
  </si>
  <si>
    <t>Příjmy celkem:</t>
  </si>
  <si>
    <t>VÝDAJE</t>
  </si>
  <si>
    <t>Opravy a údržba (proplacené faktury)</t>
  </si>
  <si>
    <t>Převod MČ P5 HV+10% nájm.</t>
  </si>
  <si>
    <t>Inženýringy</t>
  </si>
  <si>
    <t>Odměna za správu</t>
  </si>
  <si>
    <t>Materiálové výdaje</t>
  </si>
  <si>
    <t>Ostatní služby /přes BÚ/</t>
  </si>
  <si>
    <t>Záloha na světlo</t>
  </si>
  <si>
    <t>Záloha na vodu</t>
  </si>
  <si>
    <t>Ostatní zálohy</t>
  </si>
  <si>
    <t>Odhady, znalecké posudky</t>
  </si>
  <si>
    <t>Daň z příjmu</t>
  </si>
  <si>
    <t>Daň z převodu nemovitostí</t>
  </si>
  <si>
    <t>Bankovní poplatky</t>
  </si>
  <si>
    <t>Ostatní výdaje /přes BÚ/</t>
  </si>
  <si>
    <t>Výdaje celkem:</t>
  </si>
  <si>
    <t>NEDOPLATKY</t>
  </si>
  <si>
    <t>Za byty</t>
  </si>
  <si>
    <t>Za nebytové prostory</t>
  </si>
  <si>
    <t>Za domy v privatizaci</t>
  </si>
  <si>
    <t>Ostatní nedoplatky</t>
  </si>
  <si>
    <t xml:space="preserve">           PŘEHLED o finančních tocích zdaňované činnosti za rok 2006</t>
  </si>
  <si>
    <t>Kauce přijaté a vrácené v r.2006</t>
  </si>
  <si>
    <t>Záloha na topení</t>
  </si>
  <si>
    <t>Tabulka č. 5
v Kč</t>
  </si>
  <si>
    <t>ČÁSTKA</t>
  </si>
  <si>
    <t>Poplatky za znečištění ovzduší</t>
  </si>
  <si>
    <t>Poplatky ze psů</t>
  </si>
  <si>
    <t>01 Ostatní záležitosti bydlení</t>
  </si>
  <si>
    <t xml:space="preserve">02 Městská zeleň </t>
  </si>
  <si>
    <t>Popl. za užív. veřej. prostranství</t>
  </si>
  <si>
    <t>02 Ochrana životního prostředí</t>
  </si>
  <si>
    <t>Poplatky ze vstupného</t>
  </si>
  <si>
    <t>03 Doprava</t>
  </si>
  <si>
    <t>Poplatky z ubytovací kapacity</t>
  </si>
  <si>
    <t xml:space="preserve">04 Školství </t>
  </si>
  <si>
    <t>Poplatky za provoz VHP</t>
  </si>
  <si>
    <t xml:space="preserve">04 Školy </t>
  </si>
  <si>
    <t>Výtěžek z výherních hracích přístrojů</t>
  </si>
  <si>
    <t>05 Zdravotnictví</t>
  </si>
  <si>
    <t>05 Jesle</t>
  </si>
  <si>
    <t>Daň z nemovitostí</t>
  </si>
  <si>
    <t>05 Soc. věci</t>
  </si>
  <si>
    <t>Příjmy z poskytování služeb</t>
  </si>
  <si>
    <t>05 CSOP</t>
  </si>
  <si>
    <t>06 Kultura</t>
  </si>
  <si>
    <t>Pokuty</t>
  </si>
  <si>
    <t>06 KK Poštovka</t>
  </si>
  <si>
    <t>07 Bezpečnost a veřejný pořádek</t>
  </si>
  <si>
    <t>Ostatní přijaté vratky transferů</t>
  </si>
  <si>
    <t>08 Bytové hopodářství</t>
  </si>
  <si>
    <t>08 Pohřebnictví</t>
  </si>
  <si>
    <t>Splátky půjček soc. fondu</t>
  </si>
  <si>
    <t>09 Zastupitelstva obcí</t>
  </si>
  <si>
    <t>09 Místní správa</t>
  </si>
  <si>
    <t>Účelová neinvestiční dotace ze STR</t>
  </si>
  <si>
    <t>10 Ostatní výdaje</t>
  </si>
  <si>
    <t>Neinvestiční dotace ze STR</t>
  </si>
  <si>
    <t>Ostatní neinvestiční přijaté dotace ze STR</t>
  </si>
  <si>
    <t>Neinvestiční přijaté dotace z MČ P13</t>
  </si>
  <si>
    <t>Ostatní nein. přijaté dotace od rozpočtu
územní úrovně</t>
  </si>
  <si>
    <t>Ostatní inv. přijaté dotace od rozpočtu
územní úrovně</t>
  </si>
  <si>
    <t>C e l k e m</t>
  </si>
  <si>
    <t xml:space="preserve">C e l k e m </t>
  </si>
  <si>
    <t>Výsledek hospodaření v hlavní činnosti</t>
  </si>
  <si>
    <t>Příjmy celkem</t>
  </si>
  <si>
    <t>Výdaje celkem</t>
  </si>
  <si>
    <t>Přebytek</t>
  </si>
  <si>
    <t>DRUH PŘÍJMU</t>
  </si>
  <si>
    <t>Daňové příjmy</t>
  </si>
  <si>
    <t>Nedaňové příjmy</t>
  </si>
  <si>
    <t>Kapitálové příjmy</t>
  </si>
  <si>
    <t>Ze státního rozpočtu</t>
  </si>
  <si>
    <t>Od hlavního města Prahy</t>
  </si>
  <si>
    <t>Od jiných obcí</t>
  </si>
  <si>
    <t>Ostatní</t>
  </si>
  <si>
    <t>Financování</t>
  </si>
  <si>
    <t>Celkem příjmy</t>
  </si>
  <si>
    <t>KAPITOLA</t>
  </si>
  <si>
    <t>10</t>
  </si>
  <si>
    <t>tř. 8</t>
  </si>
  <si>
    <t xml:space="preserve">Celkem výdaje </t>
  </si>
  <si>
    <t xml:space="preserve">Tabulka č. 9 
v tis. Kč </t>
  </si>
  <si>
    <t xml:space="preserve">DRUH  </t>
  </si>
  <si>
    <t>ŠKOLSTVÍ</t>
  </si>
  <si>
    <t>OSTATNÍ HOSPODÁŘSKÁ ČINNOST</t>
  </si>
  <si>
    <t>NÁKLADY</t>
  </si>
  <si>
    <t>opravy a údržba</t>
  </si>
  <si>
    <t>odady, znalecké posudky</t>
  </si>
  <si>
    <t>odměny za správu</t>
  </si>
  <si>
    <t>odpis nedob. pohledávek</t>
  </si>
  <si>
    <t>náklady z vyúčt.pod.domů</t>
  </si>
  <si>
    <t>odpis zůst.ceny  HIM</t>
  </si>
  <si>
    <t>ostatní náklády</t>
  </si>
  <si>
    <t>ostatní nákldy</t>
  </si>
  <si>
    <t>manka a škody</t>
  </si>
  <si>
    <t>náklady uplatněné koef.DPH</t>
  </si>
  <si>
    <t>daň.odpis HIM</t>
  </si>
  <si>
    <t>zůst.cena prodaného DHM</t>
  </si>
  <si>
    <t>Celkem náklady</t>
  </si>
  <si>
    <t>VÝNOSY</t>
  </si>
  <si>
    <t>nájmy z bytů, nebyt.prostor, 
pozemků</t>
  </si>
  <si>
    <t>tržby z prodeje majetku</t>
  </si>
  <si>
    <t>úroky z účtů</t>
  </si>
  <si>
    <t>odpis pohledávek</t>
  </si>
  <si>
    <t>pokuty,  penále</t>
  </si>
  <si>
    <t>zúčtování podíl.domů</t>
  </si>
  <si>
    <t>ostatní výnosy</t>
  </si>
  <si>
    <t>daň z příjmů práv.osob</t>
  </si>
  <si>
    <t>Celkem výnosy</t>
  </si>
  <si>
    <t>Zisk, ztráta</t>
  </si>
  <si>
    <t>Tabulka č. 10
v Kč</t>
  </si>
  <si>
    <t>Odvody do státního rozpočtu</t>
  </si>
  <si>
    <t>z dotace na terénního pracovníka</t>
  </si>
  <si>
    <t>z dotace na sociální ošetřovatelské zařízení MČ (Na Neklance)</t>
  </si>
  <si>
    <t>Odvody do rozpočtu hlavního města</t>
  </si>
  <si>
    <t>z dotace na zajištění příprav na zkoušky zvláštní odborné způsobilosti</t>
  </si>
  <si>
    <t>doplatek odvodu z místních poplatků</t>
  </si>
  <si>
    <t>Povinné odvody celkem</t>
  </si>
  <si>
    <t>Převody z rozpočtu HMP</t>
  </si>
  <si>
    <t>Povinné doplatky od HMP celkem</t>
  </si>
  <si>
    <t>ZŠ Nepomucká</t>
  </si>
  <si>
    <t>Odvod nevyčerpané státní dotace na sociální lůžka</t>
  </si>
  <si>
    <t>CSOP: část dotace na sociální ošetř. zařízení</t>
  </si>
  <si>
    <t>převod 5% do sociálního fondu z objemu mezd za měsíc prosinec</t>
  </si>
  <si>
    <t>vratka z příspěvku při péči o osobu blízkou - odvod za měsíc prosinec (MHMP)</t>
  </si>
  <si>
    <t>odvody, převody a vypořádání</t>
  </si>
  <si>
    <t>Tabulka č. 2
v Kč</t>
  </si>
  <si>
    <t>SPRÁVNÍ POPLATEK</t>
  </si>
  <si>
    <t>Ověření podpisu, razítka</t>
  </si>
  <si>
    <t>OOS</t>
  </si>
  <si>
    <t>Ověření stejnopisu</t>
  </si>
  <si>
    <t>Osvědčení o právní způsobilosti k manželství</t>
  </si>
  <si>
    <t>Vydání živnostenského listu, licence</t>
  </si>
  <si>
    <t>OŽI</t>
  </si>
  <si>
    <t>Osvědčení o státním občanství</t>
  </si>
  <si>
    <t>Lovecké lístky</t>
  </si>
  <si>
    <t>ODŽ</t>
  </si>
  <si>
    <t>Rybářské lístky</t>
  </si>
  <si>
    <t>Změna příjmení, jména</t>
  </si>
  <si>
    <t>Sňatky</t>
  </si>
  <si>
    <t>Stavební povolení</t>
  </si>
  <si>
    <t>OVÝ</t>
  </si>
  <si>
    <t>Zábory</t>
  </si>
  <si>
    <t>Vydání stejnopisu</t>
  </si>
  <si>
    <t>Vydání průkazu mimořádných výhod</t>
  </si>
  <si>
    <t>Podání žádosti (povolení záloh, jiné úlevy)</t>
  </si>
  <si>
    <t>OEK</t>
  </si>
  <si>
    <t>Vydání duplikátu občanského průkazu</t>
  </si>
  <si>
    <t>Vydání cestovního pasu</t>
  </si>
  <si>
    <t>Potvrzení, písemné sdělení o pobytu osob</t>
  </si>
  <si>
    <t>Místní šetření ke stavebnímu povolení</t>
  </si>
  <si>
    <t>Povolení provozu výherního hracího přístroje</t>
  </si>
  <si>
    <t>Tomboly</t>
  </si>
  <si>
    <t xml:space="preserve">Přemístění výherního hracího přístroje </t>
  </si>
  <si>
    <t>Odvod z povolení provozu výherních hracích přístrojů</t>
  </si>
  <si>
    <t>C e l k e m   s p r á v n í   p o p l a t k y</t>
  </si>
  <si>
    <t>0924 - celkem</t>
  </si>
  <si>
    <t>daň z příjmu právnických osob</t>
  </si>
  <si>
    <t xml:space="preserve">             Plnění plánu investičních výdajů za rok 2006</t>
  </si>
  <si>
    <t>Skutečnost k
31.12.2006</t>
  </si>
  <si>
    <t>OSO</t>
  </si>
  <si>
    <t>2006</t>
  </si>
  <si>
    <t>Odbor</t>
  </si>
  <si>
    <t>Částka</t>
  </si>
  <si>
    <t xml:space="preserve">                           Příjmy za správní poplatky za rok 2006</t>
  </si>
  <si>
    <t>Tabulka č. 6
v tis.Kč</t>
  </si>
  <si>
    <t xml:space="preserve">Dotace od mezinár.institucí (grant) </t>
  </si>
  <si>
    <t>PŘIJATÉ  DOTACE</t>
  </si>
  <si>
    <t>VLASTNÍ  PŘÍJMY</t>
  </si>
  <si>
    <t>Tabulka č. 3
v tis.Kč</t>
  </si>
  <si>
    <t xml:space="preserve">              ZDAŇOVANÁ ČINNOST - porovnání hospodaření za roky 2002 - 2006</t>
  </si>
  <si>
    <t>DH Mrázovka</t>
  </si>
  <si>
    <t>Energetický audit ZŠ Grafická</t>
  </si>
  <si>
    <t>Rekonstrukce sportovních ploch ZŠ Barrandov, P5, Chaplin.nám.615/1</t>
  </si>
  <si>
    <t xml:space="preserve">KK Poštovka - </t>
  </si>
  <si>
    <t>07
Bezpečnost a veřejný pořádek</t>
  </si>
  <si>
    <t>Stavební úpravy nebytových prostor v přízemí budovy A polikliniky Barrandov na služebnu Městské policie</t>
  </si>
  <si>
    <t>Technické zhodnocení NP v areálu ZZ Smíchov</t>
  </si>
  <si>
    <t>Rek. obj. Mrázovka 964/11 na byt. jednotky</t>
  </si>
  <si>
    <t>Instalace ochranného systému proti holubům  El. Peškové 17</t>
  </si>
  <si>
    <t>Úprava zasedacího sálu v budově ÚMČ Praha 5, Štefánikova 13, 15</t>
  </si>
  <si>
    <t>Vybavení interiéru mezonetových bytů (Janáčkovo nábř. 1211/11)</t>
  </si>
  <si>
    <t>Umělecká díla a předměty</t>
  </si>
  <si>
    <t>Dopravní prostředky</t>
  </si>
  <si>
    <t>Výpočetní technika</t>
  </si>
  <si>
    <t>Stavební úpravy ve 4. NP objektu Štefánikova 13, 15 a 4. NP náměstí 14. října 4, P5</t>
  </si>
  <si>
    <t xml:space="preserve">04 JPD 3 </t>
  </si>
  <si>
    <t>Finanční vypořádání za r. 2005 - HMP</t>
  </si>
  <si>
    <t>Přijaté nekapitálové příspěvky a náhrady</t>
  </si>
  <si>
    <t>Neinvestiční  přijaté dotace od mezinárodních institucí</t>
  </si>
  <si>
    <t>Účelová investiční dotace ze STR</t>
  </si>
  <si>
    <t>09 Volby do Parlamentu ČR</t>
  </si>
  <si>
    <t>09 Volby do zastupitelstev obcí</t>
  </si>
  <si>
    <t>09 Mezinárodní spolupráce</t>
  </si>
  <si>
    <t>Tabulka č. 7
v tis.Kč</t>
  </si>
  <si>
    <t>Tabulka č. 8
 v tis. Kč</t>
  </si>
  <si>
    <t>ZDAŇOVANÁ ČINNOST - porovnání hospodaření za roky 2002 - 2006</t>
  </si>
  <si>
    <t>z dotace na odvody sociálního zabezpečení a zdravotního pojištění v souvislosti s vyplacením odměny pěstouna</t>
  </si>
  <si>
    <t>z dotace na program prevence kriminality "PARTNERSTVÍ"</t>
  </si>
  <si>
    <t>z dotace na podporu informačních technologií pro živnostenský odbor</t>
  </si>
  <si>
    <t xml:space="preserve">z nevyčerpaného grantu ZŠ Kořenského, MŠ Lohniského 851, ZŠ Podbělohorská, ZŠ Weberova </t>
  </si>
  <si>
    <t>na dokrytí nákladů na poštovné spojené s výplatou dávek státní sociální podpory</t>
  </si>
  <si>
    <t>na dokrytí vyplacených sociálních dávek</t>
  </si>
  <si>
    <t>na dokrytí vynaložených nákladů na volby do PS Parlamentu ČR</t>
  </si>
  <si>
    <t>finanční prostředky z akce "Zajištění dopravní obslužnosti Žvahova" linkou PID č.128, které zůstaly z prostředků převedených v roce 2006 MČ Praha 5 na organizaci ROPID nedočerpány, byly převedeny na účet hl.m.Prahy a v souladu s uzavřenou smlouvou se vrací MČ Praha 5</t>
  </si>
  <si>
    <t>výnos daně z nemovitosti za rok 2006</t>
  </si>
  <si>
    <t>Úspora neinvestičního příspěvku poskytnutá na provoz příspěvkových organizací</t>
  </si>
  <si>
    <t>MŠ Peroutkova</t>
  </si>
  <si>
    <t>MŠ Lohniského 851</t>
  </si>
  <si>
    <t>MŠ Kudrnova</t>
  </si>
  <si>
    <t>FZŠ Barrandov II.</t>
  </si>
  <si>
    <t>ZŠ Kořenského</t>
  </si>
  <si>
    <t>ZŠ a MŠ Grafická</t>
  </si>
  <si>
    <t>ZŠ Plzeňská</t>
  </si>
  <si>
    <t>KK Poštovka</t>
  </si>
  <si>
    <t>CSOP</t>
  </si>
  <si>
    <t>ZŠ a MŠ U Santošky</t>
  </si>
  <si>
    <t>Nedočerpané účelové příspěvky z rozpočtu městské části na grantové projekty schválené v ZMČ Praha 5 (ÚZ 00033)</t>
  </si>
  <si>
    <t>ZŠ a MŠ Barrandov</t>
  </si>
  <si>
    <t>Nedočerpané účelové příspěvky z rozpočtu městské části (účelový příspěvek  "Smíchovské dílny 2006" ÚZ 00031)</t>
  </si>
  <si>
    <t>Nedočerpané účelové příspěvky z rozpočtu městské části (účelově vázané dotace na dofinancování normativu ÚZ  00036)</t>
  </si>
  <si>
    <t>Nedočerpaná dotace z HMP na nákup kompenzačních pomůcek pro integraci dětí a žáků v MŠ a ZŠ (ÚZ  00091)</t>
  </si>
  <si>
    <t>ZŠ Podbělohorská</t>
  </si>
  <si>
    <t>ZŠ Weberova</t>
  </si>
  <si>
    <t>ZŠ a MŠ Tyršova</t>
  </si>
  <si>
    <t>Odvody do rozpočtu městské části celkem</t>
  </si>
  <si>
    <t>převod ze sociálního fondu (proplacení výdajů za prosinec - úhrada poměrné části na rekreaci) do rozpočtu 
do rozpočtu</t>
  </si>
  <si>
    <t>vyúčtování příspěvku na provoz LSPP - doplatek za IV. čtvrtletí 2006</t>
  </si>
  <si>
    <t>Výsledek hospodaření za rok 2006</t>
  </si>
  <si>
    <t xml:space="preserve">                       Přehled plnění příjmů a výdajů hlavní činnosti  za rok 2006</t>
  </si>
  <si>
    <t>Místní poplatek za znečišťování ovzduší</t>
  </si>
  <si>
    <t>Místní poplatek ze psů</t>
  </si>
  <si>
    <t>Místní poplatek za lázeňský nebo rekreační pobyt</t>
  </si>
  <si>
    <t>Místní poplatek za užívání veřejného prostranství</t>
  </si>
  <si>
    <t>Místní poplatek ze vstupného</t>
  </si>
  <si>
    <t>Místní poplatek z ubytovací kapacity</t>
  </si>
  <si>
    <t>Místní poplatek za provozovaný výherní hrací přístroj</t>
  </si>
  <si>
    <t>T ř í d a  2  -  N e d a ň o v é    p ř í j m y</t>
  </si>
  <si>
    <t>T ř í d a  3  -  K a p i t á l o v é    p ř í j m y</t>
  </si>
  <si>
    <t>T ř í d a  4  -  P ř i j a t é    d o t a c e</t>
  </si>
  <si>
    <t xml:space="preserve">Finanční vypořádání za rok 2005 </t>
  </si>
  <si>
    <t>T ř í d a  1  -  D a ň o v é   p ř í j m y</t>
  </si>
  <si>
    <t>0321 - Investice - doprava</t>
  </si>
  <si>
    <t xml:space="preserve">04 - ZŠ a MŠ  Barrandov     </t>
  </si>
  <si>
    <t xml:space="preserve">        ZŠ a MŠ Grafická                </t>
  </si>
  <si>
    <t xml:space="preserve">        ZŠ a MŠ Radlická</t>
  </si>
  <si>
    <t xml:space="preserve">        ZŠ a MŠ Tyršova </t>
  </si>
  <si>
    <t xml:space="preserve">        ZŠ a MŠ U Santošky </t>
  </si>
  <si>
    <t>0413 - Opravy a udržování - školství</t>
  </si>
  <si>
    <t>0421 - Investice - školství</t>
  </si>
  <si>
    <t xml:space="preserve">0513 - Opravy a udržování </t>
  </si>
  <si>
    <t>0521 - Investice - zdravotnictví</t>
  </si>
  <si>
    <t xml:space="preserve">0613 - Opravy a udržování - kultura </t>
  </si>
  <si>
    <t>Opravy a udržování  -  celkem</t>
  </si>
  <si>
    <t>0621 - Investice - kultura</t>
  </si>
  <si>
    <t>0624 - Internet pro veřejnost</t>
  </si>
  <si>
    <t>0625 - Zastupitelstva obcí</t>
  </si>
  <si>
    <t>0821 - Investice - bytové hospodářství</t>
  </si>
  <si>
    <t xml:space="preserve">0921 -Investice - místní správa </t>
  </si>
  <si>
    <t>05
Sociální věci a zdravotnictví</t>
  </si>
  <si>
    <t>09
Místní správa a zastupitelstva obcí</t>
  </si>
  <si>
    <t>Sociáoní věci a zdravotnictví</t>
  </si>
  <si>
    <t>Místní správa a zastupitelstva obcí</t>
  </si>
  <si>
    <t xml:space="preserve">                POROVNÁNÍ  PŘÍJMŮ  A  VÝDAJŮ  za roky 2002  -  2006</t>
  </si>
  <si>
    <t xml:space="preserve">Sociální věci a zdravotnictví </t>
  </si>
  <si>
    <t>Ostatní činnosti</t>
  </si>
  <si>
    <t>Územní rozhodování 
a rozvoj bydlení</t>
  </si>
  <si>
    <t>Městská zeleň 
a ochrana životního prostředí</t>
  </si>
  <si>
    <t xml:space="preserve">            ZDAŇOVANÁ ČINNOST MČ PRAHA 5 za  rok 2006 - výsledky hospodaření</t>
  </si>
  <si>
    <t>Stav bankovních účtů a pokladny k 1.1.2006</t>
  </si>
  <si>
    <t>Zůstatek bankovních účtu a pokladny k 31.12.2006</t>
  </si>
  <si>
    <t>Poliklinika Barrandov</t>
  </si>
  <si>
    <t>Poliklinika Kartouzská</t>
  </si>
  <si>
    <t>Centra</t>
  </si>
  <si>
    <t>Správa budov</t>
  </si>
  <si>
    <t>Ostatní zdaňovaná činnost</t>
  </si>
  <si>
    <t>Správa budov (dříve ACCT)</t>
  </si>
  <si>
    <t>Poznámka: ostatní správní  firmy  - od roku 2005 i Poliklinika Barrandov, od roku 2006 i Poliklinika Kartouzská</t>
  </si>
  <si>
    <t>OSTATNÍ SPRÁVNÍ FIRMY</t>
  </si>
  <si>
    <t>A/ Povinné odvody</t>
  </si>
  <si>
    <t>B/ Povinné doplatky od HMP</t>
  </si>
  <si>
    <t>Poskytnutá záloha na finanční vypořádání z rozpočtu HMP</t>
  </si>
  <si>
    <t>C/ Odvody do rozpočtu městské části od příspěvkových organizací</t>
  </si>
  <si>
    <t>Nedočerpaná dotace z HMP na projekt vzdělávání ve školství  (ÚZ 00081)</t>
  </si>
  <si>
    <t>Odvod do rozpočtu městské části za porušení rozpočtové kázně dle § 22 odst. 2 a § 28 odst. 4 zákona č. 250/2000 Sb., o rozpočtových pravidlech územních rozpočtů, v platném znění, ZŠ a MŠ Tyršova, U Tyršovy školy 4/430, Praha 5 - Jinonice</t>
  </si>
  <si>
    <t>D/ Městská část odvede či převede dále</t>
  </si>
  <si>
    <t>CELKOVÝ  VÝSLEDEK  (PŘEBYTEK)  HOSPODAŘENÍ</t>
  </si>
  <si>
    <t>C E L K E M   ODVODY,  PŘEVODY  A  VYPOŘÁDÁNÍ</t>
  </si>
  <si>
    <t>POLIKLINIKA KARTOUZSKÁ</t>
  </si>
  <si>
    <t>SPRÁVA BUDOV  a.s. (bývalé A C C T)</t>
  </si>
  <si>
    <t>na dokrytí vynaložených nákladů na volby do zastupitelstva obcí</t>
  </si>
  <si>
    <t xml:space="preserve">                               FINANČNÍ VYPOŘÁDÁNÍ za rok 2006</t>
  </si>
  <si>
    <t xml:space="preserve">                       ZDAŇOVANÁ ČINNOST MČ Praha 5 za rok 2006 - výsledky hospodaření                                  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</si>
</sst>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  <numFmt numFmtId="186" formatCode="#,##0.0\ &quot;Kč&quot;"/>
  </numFmts>
  <fonts count="6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2"/>
      <name val="Times New Roman"/>
      <family val="1"/>
    </font>
    <font>
      <b/>
      <u val="single"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 CE"/>
      <family val="1"/>
    </font>
    <font>
      <sz val="16"/>
      <name val="Arial CE"/>
      <family val="0"/>
    </font>
    <font>
      <sz val="12"/>
      <name val="Arial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6"/>
      <name val="Times New Roman"/>
      <family val="1"/>
    </font>
    <font>
      <b/>
      <sz val="16"/>
      <name val="Arial"/>
      <family val="0"/>
    </font>
    <font>
      <sz val="14"/>
      <name val="Times New Roman"/>
      <family val="1"/>
    </font>
    <font>
      <sz val="12"/>
      <name val="Times New Roman CE"/>
      <family val="1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double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6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77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 wrapText="1"/>
    </xf>
    <xf numFmtId="0" fontId="13" fillId="0" borderId="0" xfId="0" applyFont="1" applyAlignment="1">
      <alignment horizontal="justify"/>
    </xf>
    <xf numFmtId="0" fontId="12" fillId="33" borderId="10" xfId="0" applyFont="1" applyFill="1" applyBorder="1" applyAlignment="1">
      <alignment vertical="center"/>
    </xf>
    <xf numFmtId="177" fontId="12" fillId="0" borderId="10" xfId="0" applyNumberFormat="1" applyFont="1" applyFill="1" applyBorder="1" applyAlignment="1">
      <alignment vertical="center"/>
    </xf>
    <xf numFmtId="177" fontId="12" fillId="33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177" fontId="12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77" fontId="12" fillId="0" borderId="13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0" fontId="11" fillId="34" borderId="15" xfId="0" applyFont="1" applyFill="1" applyBorder="1" applyAlignment="1">
      <alignment vertical="center"/>
    </xf>
    <xf numFmtId="177" fontId="11" fillId="34" borderId="15" xfId="0" applyNumberFormat="1" applyFont="1" applyFill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177" fontId="12" fillId="0" borderId="17" xfId="0" applyNumberFormat="1" applyFont="1" applyBorder="1" applyAlignment="1">
      <alignment vertical="center"/>
    </xf>
    <xf numFmtId="177" fontId="11" fillId="34" borderId="17" xfId="0" applyNumberFormat="1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0" fontId="11" fillId="34" borderId="18" xfId="0" applyFont="1" applyFill="1" applyBorder="1" applyAlignment="1">
      <alignment vertical="center"/>
    </xf>
    <xf numFmtId="177" fontId="11" fillId="34" borderId="19" xfId="0" applyNumberFormat="1" applyFont="1" applyFill="1" applyBorder="1" applyAlignment="1">
      <alignment vertical="center"/>
    </xf>
    <xf numFmtId="0" fontId="12" fillId="0" borderId="18" xfId="0" applyFont="1" applyBorder="1" applyAlignment="1">
      <alignment vertical="center"/>
    </xf>
    <xf numFmtId="177" fontId="12" fillId="0" borderId="18" xfId="0" applyNumberFormat="1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177" fontId="12" fillId="33" borderId="12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77" fontId="12" fillId="33" borderId="13" xfId="0" applyNumberFormat="1" applyFont="1" applyFill="1" applyBorder="1" applyAlignment="1">
      <alignment vertical="center"/>
    </xf>
    <xf numFmtId="177" fontId="12" fillId="33" borderId="16" xfId="0" applyNumberFormat="1" applyFont="1" applyFill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77" fontId="12" fillId="33" borderId="15" xfId="0" applyNumberFormat="1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177" fontId="11" fillId="34" borderId="10" xfId="0" applyNumberFormat="1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vertical="center"/>
    </xf>
    <xf numFmtId="177" fontId="12" fillId="0" borderId="15" xfId="0" applyNumberFormat="1" applyFont="1" applyFill="1" applyBorder="1" applyAlignment="1">
      <alignment vertical="center"/>
    </xf>
    <xf numFmtId="0" fontId="11" fillId="0" borderId="13" xfId="0" applyFont="1" applyBorder="1" applyAlignment="1">
      <alignment vertical="center"/>
    </xf>
    <xf numFmtId="177" fontId="12" fillId="0" borderId="14" xfId="0" applyNumberFormat="1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/>
    </xf>
    <xf numFmtId="177" fontId="12" fillId="33" borderId="14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2" fillId="0" borderId="17" xfId="0" applyFont="1" applyBorder="1" applyAlignment="1">
      <alignment vertical="center"/>
    </xf>
    <xf numFmtId="0" fontId="11" fillId="34" borderId="20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177" fontId="12" fillId="0" borderId="14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horizontal="right" vertical="center"/>
    </xf>
    <xf numFmtId="0" fontId="12" fillId="34" borderId="25" xfId="0" applyFont="1" applyFill="1" applyBorder="1" applyAlignment="1">
      <alignment vertical="center"/>
    </xf>
    <xf numFmtId="177" fontId="11" fillId="33" borderId="11" xfId="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185" fontId="12" fillId="0" borderId="13" xfId="0" applyNumberFormat="1" applyFont="1" applyBorder="1" applyAlignment="1">
      <alignment vertical="center"/>
    </xf>
    <xf numFmtId="185" fontId="12" fillId="0" borderId="16" xfId="0" applyNumberFormat="1" applyFont="1" applyBorder="1" applyAlignment="1">
      <alignment vertical="center"/>
    </xf>
    <xf numFmtId="185" fontId="11" fillId="34" borderId="10" xfId="0" applyNumberFormat="1" applyFont="1" applyFill="1" applyBorder="1" applyAlignment="1">
      <alignment vertical="center"/>
    </xf>
    <xf numFmtId="185" fontId="11" fillId="0" borderId="10" xfId="0" applyNumberFormat="1" applyFont="1" applyBorder="1" applyAlignment="1">
      <alignment vertical="center"/>
    </xf>
    <xf numFmtId="185" fontId="12" fillId="0" borderId="18" xfId="0" applyNumberFormat="1" applyFont="1" applyBorder="1" applyAlignment="1">
      <alignment vertical="center"/>
    </xf>
    <xf numFmtId="185" fontId="11" fillId="0" borderId="26" xfId="0" applyNumberFormat="1" applyFont="1" applyBorder="1" applyAlignment="1">
      <alignment vertical="center"/>
    </xf>
    <xf numFmtId="185" fontId="12" fillId="33" borderId="12" xfId="0" applyNumberFormat="1" applyFont="1" applyFill="1" applyBorder="1" applyAlignment="1">
      <alignment vertical="center"/>
    </xf>
    <xf numFmtId="185" fontId="12" fillId="33" borderId="14" xfId="0" applyNumberFormat="1" applyFont="1" applyFill="1" applyBorder="1" applyAlignment="1">
      <alignment vertical="center"/>
    </xf>
    <xf numFmtId="185" fontId="12" fillId="33" borderId="15" xfId="0" applyNumberFormat="1" applyFont="1" applyFill="1" applyBorder="1" applyAlignment="1">
      <alignment vertical="center"/>
    </xf>
    <xf numFmtId="185" fontId="12" fillId="33" borderId="13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185" fontId="11" fillId="33" borderId="11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11" fillId="33" borderId="0" xfId="0" applyNumberFormat="1" applyFont="1" applyFill="1" applyBorder="1" applyAlignment="1">
      <alignment vertical="center"/>
    </xf>
    <xf numFmtId="185" fontId="11" fillId="33" borderId="0" xfId="0" applyNumberFormat="1" applyFont="1" applyFill="1" applyBorder="1" applyAlignment="1">
      <alignment vertical="center"/>
    </xf>
    <xf numFmtId="177" fontId="11" fillId="35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185" fontId="9" fillId="0" borderId="14" xfId="0" applyNumberFormat="1" applyFont="1" applyBorder="1" applyAlignment="1">
      <alignment horizontal="right" vertical="center"/>
    </xf>
    <xf numFmtId="185" fontId="9" fillId="36" borderId="10" xfId="0" applyNumberFormat="1" applyFont="1" applyFill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185" fontId="11" fillId="34" borderId="18" xfId="0" applyNumberFormat="1" applyFont="1" applyFill="1" applyBorder="1" applyAlignment="1">
      <alignment vertical="center"/>
    </xf>
    <xf numFmtId="0" fontId="12" fillId="0" borderId="11" xfId="0" applyFont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185" fontId="12" fillId="33" borderId="11" xfId="0" applyNumberFormat="1" applyFont="1" applyFill="1" applyBorder="1" applyAlignment="1">
      <alignment vertical="center"/>
    </xf>
    <xf numFmtId="0" fontId="11" fillId="33" borderId="11" xfId="0" applyFont="1" applyFill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185" fontId="9" fillId="33" borderId="10" xfId="0" applyNumberFormat="1" applyFont="1" applyFill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6" fontId="16" fillId="0" borderId="27" xfId="0" applyNumberFormat="1" applyFont="1" applyBorder="1" applyAlignment="1">
      <alignment vertical="center"/>
    </xf>
    <xf numFmtId="177" fontId="16" fillId="0" borderId="27" xfId="0" applyNumberFormat="1" applyFont="1" applyBorder="1" applyAlignment="1">
      <alignment vertical="center"/>
    </xf>
    <xf numFmtId="176" fontId="10" fillId="0" borderId="28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vertical="center"/>
    </xf>
    <xf numFmtId="176" fontId="10" fillId="0" borderId="21" xfId="0" applyNumberFormat="1" applyFont="1" applyBorder="1" applyAlignment="1">
      <alignment vertical="center"/>
    </xf>
    <xf numFmtId="176" fontId="10" fillId="0" borderId="30" xfId="0" applyNumberFormat="1" applyFont="1" applyBorder="1" applyAlignment="1">
      <alignment vertical="center"/>
    </xf>
    <xf numFmtId="176" fontId="10" fillId="0" borderId="22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85" fontId="10" fillId="0" borderId="16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85" fontId="10" fillId="0" borderId="17" xfId="0" applyNumberFormat="1" applyFont="1" applyBorder="1" applyAlignment="1">
      <alignment vertical="center"/>
    </xf>
    <xf numFmtId="177" fontId="10" fillId="0" borderId="30" xfId="0" applyNumberFormat="1" applyFont="1" applyBorder="1" applyAlignment="1">
      <alignment vertical="center"/>
    </xf>
    <xf numFmtId="185" fontId="16" fillId="0" borderId="3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10" fillId="0" borderId="27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6" fontId="10" fillId="0" borderId="32" xfId="0" applyNumberFormat="1" applyFont="1" applyBorder="1" applyAlignment="1">
      <alignment vertical="center"/>
    </xf>
    <xf numFmtId="177" fontId="10" fillId="0" borderId="33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6" fontId="10" fillId="0" borderId="34" xfId="0" applyNumberFormat="1" applyFont="1" applyBorder="1" applyAlignment="1">
      <alignment vertical="center"/>
    </xf>
    <xf numFmtId="177" fontId="10" fillId="0" borderId="34" xfId="0" applyNumberFormat="1" applyFont="1" applyBorder="1" applyAlignment="1">
      <alignment vertical="center"/>
    </xf>
    <xf numFmtId="176" fontId="10" fillId="0" borderId="33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0" fontId="11" fillId="37" borderId="15" xfId="0" applyFont="1" applyFill="1" applyBorder="1" applyAlignment="1">
      <alignment vertical="center"/>
    </xf>
    <xf numFmtId="177" fontId="11" fillId="37" borderId="17" xfId="0" applyNumberFormat="1" applyFont="1" applyFill="1" applyBorder="1" applyAlignment="1">
      <alignment vertical="center"/>
    </xf>
    <xf numFmtId="185" fontId="11" fillId="37" borderId="15" xfId="0" applyNumberFormat="1" applyFont="1" applyFill="1" applyBorder="1" applyAlignment="1">
      <alignment vertical="center"/>
    </xf>
    <xf numFmtId="185" fontId="10" fillId="0" borderId="31" xfId="0" applyNumberFormat="1" applyFont="1" applyBorder="1" applyAlignment="1">
      <alignment vertical="center"/>
    </xf>
    <xf numFmtId="185" fontId="16" fillId="0" borderId="16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10" fillId="0" borderId="28" xfId="0" applyNumberFormat="1" applyFont="1" applyBorder="1" applyAlignment="1">
      <alignment vertical="center"/>
    </xf>
    <xf numFmtId="4" fontId="16" fillId="0" borderId="35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85" fontId="10" fillId="0" borderId="12" xfId="0" applyNumberFormat="1" applyFont="1" applyBorder="1" applyAlignment="1">
      <alignment vertical="center"/>
    </xf>
    <xf numFmtId="185" fontId="10" fillId="0" borderId="12" xfId="0" applyNumberFormat="1" applyFont="1" applyBorder="1" applyAlignment="1">
      <alignment vertical="center"/>
    </xf>
    <xf numFmtId="185" fontId="16" fillId="0" borderId="17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185" fontId="10" fillId="0" borderId="37" xfId="0" applyNumberFormat="1" applyFont="1" applyBorder="1" applyAlignment="1">
      <alignment vertical="center"/>
    </xf>
    <xf numFmtId="185" fontId="10" fillId="0" borderId="31" xfId="0" applyNumberFormat="1" applyFont="1" applyBorder="1" applyAlignment="1">
      <alignment vertical="center"/>
    </xf>
    <xf numFmtId="185" fontId="10" fillId="0" borderId="37" xfId="0" applyNumberFormat="1" applyFont="1" applyBorder="1" applyAlignment="1">
      <alignment vertical="center"/>
    </xf>
    <xf numFmtId="185" fontId="10" fillId="0" borderId="16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177" fontId="11" fillId="34" borderId="14" xfId="0" applyNumberFormat="1" applyFont="1" applyFill="1" applyBorder="1" applyAlignment="1">
      <alignment vertical="center"/>
    </xf>
    <xf numFmtId="177" fontId="12" fillId="33" borderId="10" xfId="0" applyNumberFormat="1" applyFont="1" applyFill="1" applyBorder="1" applyAlignment="1">
      <alignment vertical="center"/>
    </xf>
    <xf numFmtId="177" fontId="16" fillId="0" borderId="38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85" fontId="12" fillId="0" borderId="15" xfId="0" applyNumberFormat="1" applyFont="1" applyBorder="1" applyAlignment="1">
      <alignment vertical="center"/>
    </xf>
    <xf numFmtId="0" fontId="12" fillId="33" borderId="22" xfId="0" applyFont="1" applyFill="1" applyBorder="1" applyAlignment="1">
      <alignment vertical="center"/>
    </xf>
    <xf numFmtId="0" fontId="12" fillId="0" borderId="38" xfId="0" applyFont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85" fontId="12" fillId="33" borderId="38" xfId="0" applyNumberFormat="1" applyFont="1" applyFill="1" applyBorder="1" applyAlignment="1">
      <alignment vertical="center"/>
    </xf>
    <xf numFmtId="0" fontId="11" fillId="37" borderId="39" xfId="0" applyFont="1" applyFill="1" applyBorder="1" applyAlignment="1">
      <alignment horizontal="center" vertical="center"/>
    </xf>
    <xf numFmtId="0" fontId="11" fillId="37" borderId="40" xfId="0" applyFont="1" applyFill="1" applyBorder="1" applyAlignment="1">
      <alignment horizontal="center" vertical="center"/>
    </xf>
    <xf numFmtId="177" fontId="11" fillId="37" borderId="26" xfId="0" applyNumberFormat="1" applyFont="1" applyFill="1" applyBorder="1" applyAlignment="1">
      <alignment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177" fontId="9" fillId="33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177" fontId="9" fillId="36" borderId="10" xfId="0" applyNumberFormat="1" applyFont="1" applyFill="1" applyBorder="1" applyAlignment="1">
      <alignment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9" fillId="33" borderId="10" xfId="0" applyNumberFormat="1" applyFont="1" applyFill="1" applyBorder="1" applyAlignment="1">
      <alignment horizontal="right" vertical="center" shrinkToFit="1"/>
    </xf>
    <xf numFmtId="3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177" fontId="9" fillId="0" borderId="10" xfId="0" applyNumberFormat="1" applyFont="1" applyBorder="1" applyAlignment="1">
      <alignment horizontal="right" vertical="center" shrinkToFit="1"/>
    </xf>
    <xf numFmtId="0" fontId="9" fillId="33" borderId="10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177" fontId="9" fillId="33" borderId="14" xfId="0" applyNumberFormat="1" applyFont="1" applyFill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85" fontId="6" fillId="0" borderId="14" xfId="0" applyNumberFormat="1" applyFont="1" applyBorder="1" applyAlignment="1">
      <alignment horizontal="right" vertical="center"/>
    </xf>
    <xf numFmtId="0" fontId="12" fillId="33" borderId="15" xfId="0" applyFont="1" applyFill="1" applyBorder="1" applyAlignment="1">
      <alignment vertical="center"/>
    </xf>
    <xf numFmtId="177" fontId="12" fillId="33" borderId="17" xfId="0" applyNumberFormat="1" applyFont="1" applyFill="1" applyBorder="1" applyAlignment="1">
      <alignment vertical="center"/>
    </xf>
    <xf numFmtId="177" fontId="11" fillId="33" borderId="14" xfId="0" applyNumberFormat="1" applyFont="1" applyFill="1" applyBorder="1" applyAlignment="1">
      <alignment vertical="center"/>
    </xf>
    <xf numFmtId="185" fontId="11" fillId="33" borderId="14" xfId="0" applyNumberFormat="1" applyFont="1" applyFill="1" applyBorder="1" applyAlignment="1">
      <alignment vertical="center"/>
    </xf>
    <xf numFmtId="185" fontId="11" fillId="34" borderId="14" xfId="0" applyNumberFormat="1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185" fontId="16" fillId="0" borderId="12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11" xfId="0" applyFont="1" applyBorder="1" applyAlignment="1">
      <alignment horizontal="right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vertical="center"/>
    </xf>
    <xf numFmtId="3" fontId="18" fillId="0" borderId="36" xfId="0" applyNumberFormat="1" applyFont="1" applyBorder="1" applyAlignment="1">
      <alignment vertical="center"/>
    </xf>
    <xf numFmtId="3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3" xfId="0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18" fillId="0" borderId="44" xfId="0" applyFont="1" applyBorder="1" applyAlignment="1">
      <alignment vertical="center"/>
    </xf>
    <xf numFmtId="3" fontId="18" fillId="0" borderId="45" xfId="0" applyNumberFormat="1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177" fontId="18" fillId="0" borderId="15" xfId="0" applyNumberFormat="1" applyFont="1" applyBorder="1" applyAlignment="1">
      <alignment vertical="center"/>
    </xf>
    <xf numFmtId="177" fontId="18" fillId="0" borderId="47" xfId="0" applyNumberFormat="1" applyFont="1" applyBorder="1" applyAlignment="1">
      <alignment vertical="center"/>
    </xf>
    <xf numFmtId="0" fontId="18" fillId="0" borderId="48" xfId="0" applyFont="1" applyBorder="1" applyAlignment="1">
      <alignment vertical="center"/>
    </xf>
    <xf numFmtId="177" fontId="18" fillId="0" borderId="10" xfId="0" applyNumberFormat="1" applyFont="1" applyBorder="1" applyAlignment="1">
      <alignment vertical="center"/>
    </xf>
    <xf numFmtId="0" fontId="18" fillId="0" borderId="49" xfId="0" applyFont="1" applyBorder="1" applyAlignment="1">
      <alignment vertical="center"/>
    </xf>
    <xf numFmtId="177" fontId="18" fillId="0" borderId="14" xfId="0" applyNumberFormat="1" applyFont="1" applyBorder="1" applyAlignment="1">
      <alignment vertical="center"/>
    </xf>
    <xf numFmtId="0" fontId="18" fillId="36" borderId="50" xfId="0" applyFont="1" applyFill="1" applyBorder="1" applyAlignment="1">
      <alignment vertical="center"/>
    </xf>
    <xf numFmtId="177" fontId="18" fillId="36" borderId="51" xfId="0" applyNumberFormat="1" applyFont="1" applyFill="1" applyBorder="1" applyAlignment="1">
      <alignment vertical="center"/>
    </xf>
    <xf numFmtId="177" fontId="18" fillId="0" borderId="51" xfId="0" applyNumberFormat="1" applyFont="1" applyBorder="1" applyAlignment="1">
      <alignment vertical="center"/>
    </xf>
    <xf numFmtId="177" fontId="18" fillId="0" borderId="13" xfId="0" applyNumberFormat="1" applyFont="1" applyBorder="1" applyAlignment="1">
      <alignment vertical="center"/>
    </xf>
    <xf numFmtId="176" fontId="18" fillId="0" borderId="13" xfId="0" applyNumberFormat="1" applyFont="1" applyBorder="1" applyAlignment="1">
      <alignment vertical="center"/>
    </xf>
    <xf numFmtId="177" fontId="18" fillId="0" borderId="16" xfId="0" applyNumberFormat="1" applyFont="1" applyBorder="1" applyAlignment="1">
      <alignment vertical="center"/>
    </xf>
    <xf numFmtId="176" fontId="18" fillId="0" borderId="14" xfId="0" applyNumberFormat="1" applyFont="1" applyBorder="1" applyAlignment="1">
      <alignment vertical="center"/>
    </xf>
    <xf numFmtId="177" fontId="18" fillId="0" borderId="25" xfId="0" applyNumberFormat="1" applyFont="1" applyBorder="1" applyAlignment="1">
      <alignment vertical="center"/>
    </xf>
    <xf numFmtId="0" fontId="18" fillId="36" borderId="52" xfId="0" applyFont="1" applyFill="1" applyBorder="1" applyAlignment="1">
      <alignment vertical="center"/>
    </xf>
    <xf numFmtId="177" fontId="18" fillId="36" borderId="26" xfId="0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7" fillId="0" borderId="1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Alignment="1">
      <alignment vertical="center"/>
    </xf>
    <xf numFmtId="0" fontId="26" fillId="34" borderId="10" xfId="0" applyFont="1" applyFill="1" applyBorder="1" applyAlignment="1">
      <alignment horizontal="left" vertical="center"/>
    </xf>
    <xf numFmtId="177" fontId="26" fillId="34" borderId="10" xfId="0" applyNumberFormat="1" applyFont="1" applyFill="1" applyBorder="1" applyAlignment="1">
      <alignment vertical="center"/>
    </xf>
    <xf numFmtId="177" fontId="23" fillId="0" borderId="10" xfId="0" applyNumberFormat="1" applyFont="1" applyFill="1" applyBorder="1" applyAlignment="1">
      <alignment vertical="center"/>
    </xf>
    <xf numFmtId="177" fontId="26" fillId="0" borderId="10" xfId="0" applyNumberFormat="1" applyFont="1" applyFill="1" applyBorder="1" applyAlignment="1">
      <alignment vertical="center"/>
    </xf>
    <xf numFmtId="177" fontId="23" fillId="0" borderId="14" xfId="0" applyNumberFormat="1" applyFont="1" applyFill="1" applyBorder="1" applyAlignment="1">
      <alignment vertical="center"/>
    </xf>
    <xf numFmtId="177" fontId="26" fillId="36" borderId="26" xfId="0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23" fillId="0" borderId="54" xfId="0" applyFont="1" applyFill="1" applyBorder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177" fontId="18" fillId="0" borderId="55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56" xfId="0" applyFont="1" applyFill="1" applyBorder="1" applyAlignment="1">
      <alignment vertical="center"/>
    </xf>
    <xf numFmtId="177" fontId="18" fillId="0" borderId="10" xfId="0" applyNumberFormat="1" applyFont="1" applyFill="1" applyBorder="1" applyAlignment="1">
      <alignment vertical="center"/>
    </xf>
    <xf numFmtId="177" fontId="18" fillId="0" borderId="57" xfId="0" applyNumberFormat="1" applyFont="1" applyFill="1" applyBorder="1" applyAlignment="1">
      <alignment vertical="center"/>
    </xf>
    <xf numFmtId="0" fontId="23" fillId="0" borderId="34" xfId="0" applyFont="1" applyFill="1" applyBorder="1" applyAlignment="1">
      <alignment vertical="center"/>
    </xf>
    <xf numFmtId="0" fontId="23" fillId="0" borderId="56" xfId="0" applyFont="1" applyFill="1" applyBorder="1" applyAlignment="1">
      <alignment horizontal="left" vertical="center"/>
    </xf>
    <xf numFmtId="0" fontId="23" fillId="0" borderId="34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vertical="center"/>
    </xf>
    <xf numFmtId="177" fontId="18" fillId="0" borderId="14" xfId="0" applyNumberFormat="1" applyFont="1" applyFill="1" applyBorder="1" applyAlignment="1">
      <alignment vertical="center"/>
    </xf>
    <xf numFmtId="177" fontId="18" fillId="0" borderId="59" xfId="0" applyNumberFormat="1" applyFont="1" applyFill="1" applyBorder="1" applyAlignment="1">
      <alignment vertical="center"/>
    </xf>
    <xf numFmtId="0" fontId="24" fillId="34" borderId="60" xfId="0" applyFont="1" applyFill="1" applyBorder="1" applyAlignment="1">
      <alignment vertical="center"/>
    </xf>
    <xf numFmtId="177" fontId="18" fillId="34" borderId="61" xfId="0" applyNumberFormat="1" applyFont="1" applyFill="1" applyBorder="1" applyAlignment="1">
      <alignment vertical="center"/>
    </xf>
    <xf numFmtId="0" fontId="24" fillId="34" borderId="38" xfId="0" applyFont="1" applyFill="1" applyBorder="1" applyAlignment="1">
      <alignment vertical="center"/>
    </xf>
    <xf numFmtId="177" fontId="18" fillId="34" borderId="14" xfId="0" applyNumberFormat="1" applyFont="1" applyFill="1" applyBorder="1" applyAlignment="1">
      <alignment vertical="center"/>
    </xf>
    <xf numFmtId="0" fontId="23" fillId="0" borderId="62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0" fontId="26" fillId="34" borderId="63" xfId="0" applyFont="1" applyFill="1" applyBorder="1" applyAlignment="1">
      <alignment vertical="center"/>
    </xf>
    <xf numFmtId="177" fontId="18" fillId="34" borderId="64" xfId="0" applyNumberFormat="1" applyFont="1" applyFill="1" applyBorder="1" applyAlignment="1">
      <alignment vertical="center"/>
    </xf>
    <xf numFmtId="177" fontId="18" fillId="34" borderId="65" xfId="0" applyNumberFormat="1" applyFont="1" applyFill="1" applyBorder="1" applyAlignment="1">
      <alignment vertical="center"/>
    </xf>
    <xf numFmtId="0" fontId="26" fillId="34" borderId="38" xfId="0" applyFont="1" applyFill="1" applyBorder="1" applyAlignment="1">
      <alignment vertical="center"/>
    </xf>
    <xf numFmtId="177" fontId="18" fillId="36" borderId="15" xfId="0" applyNumberFormat="1" applyFont="1" applyFill="1" applyBorder="1" applyAlignment="1">
      <alignment vertical="center"/>
    </xf>
    <xf numFmtId="177" fontId="18" fillId="36" borderId="66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67" xfId="0" applyFont="1" applyFill="1" applyBorder="1" applyAlignment="1">
      <alignment vertical="center"/>
    </xf>
    <xf numFmtId="0" fontId="24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24" fillId="0" borderId="68" xfId="0" applyFont="1" applyFill="1" applyBorder="1" applyAlignment="1">
      <alignment horizontal="left" vertical="center" wrapText="1"/>
    </xf>
    <xf numFmtId="0" fontId="19" fillId="0" borderId="69" xfId="0" applyFont="1" applyFill="1" applyBorder="1" applyAlignment="1">
      <alignment horizontal="right" vertical="center" wrapText="1"/>
    </xf>
    <xf numFmtId="0" fontId="26" fillId="0" borderId="68" xfId="0" applyFont="1" applyFill="1" applyBorder="1" applyAlignment="1">
      <alignment vertical="center"/>
    </xf>
    <xf numFmtId="4" fontId="23" fillId="0" borderId="70" xfId="0" applyNumberFormat="1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4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68" xfId="0" applyFont="1" applyFill="1" applyBorder="1" applyAlignment="1">
      <alignment vertical="center" wrapText="1"/>
    </xf>
    <xf numFmtId="0" fontId="23" fillId="0" borderId="70" xfId="0" applyFont="1" applyFill="1" applyBorder="1" applyAlignment="1">
      <alignment vertical="center"/>
    </xf>
    <xf numFmtId="4" fontId="26" fillId="34" borderId="71" xfId="0" applyNumberFormat="1" applyFont="1" applyFill="1" applyBorder="1" applyAlignment="1">
      <alignment vertical="center"/>
    </xf>
    <xf numFmtId="4" fontId="26" fillId="0" borderId="70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68" xfId="0" applyFont="1" applyFill="1" applyBorder="1" applyAlignment="1">
      <alignment vertical="center" wrapText="1"/>
    </xf>
    <xf numFmtId="4" fontId="24" fillId="34" borderId="72" xfId="0" applyNumberFormat="1" applyFont="1" applyFill="1" applyBorder="1" applyAlignment="1">
      <alignment vertical="center"/>
    </xf>
    <xf numFmtId="4" fontId="26" fillId="34" borderId="53" xfId="0" applyNumberFormat="1" applyFont="1" applyFill="1" applyBorder="1" applyAlignment="1">
      <alignment vertical="center"/>
    </xf>
    <xf numFmtId="4" fontId="24" fillId="36" borderId="71" xfId="0" applyNumberFormat="1" applyFont="1" applyFill="1" applyBorder="1" applyAlignment="1">
      <alignment vertical="center"/>
    </xf>
    <xf numFmtId="4" fontId="23" fillId="0" borderId="68" xfId="0" applyNumberFormat="1" applyFont="1" applyFill="1" applyBorder="1" applyAlignment="1">
      <alignment vertical="center"/>
    </xf>
    <xf numFmtId="4" fontId="26" fillId="0" borderId="72" xfId="0" applyNumberFormat="1" applyFont="1" applyFill="1" applyBorder="1" applyAlignment="1">
      <alignment vertical="center"/>
    </xf>
    <xf numFmtId="4" fontId="17" fillId="0" borderId="33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 wrapText="1"/>
    </xf>
    <xf numFmtId="0" fontId="2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0" fontId="12" fillId="0" borderId="73" xfId="0" applyFont="1" applyBorder="1" applyAlignment="1">
      <alignment vertical="center"/>
    </xf>
    <xf numFmtId="0" fontId="12" fillId="0" borderId="73" xfId="0" applyFont="1" applyBorder="1" applyAlignment="1">
      <alignment horizontal="center" vertical="center"/>
    </xf>
    <xf numFmtId="4" fontId="23" fillId="0" borderId="73" xfId="0" applyNumberFormat="1" applyFont="1" applyBorder="1" applyAlignment="1">
      <alignment horizontal="right" vertical="center"/>
    </xf>
    <xf numFmtId="0" fontId="11" fillId="36" borderId="15" xfId="0" applyFont="1" applyFill="1" applyBorder="1" applyAlignment="1">
      <alignment vertical="center"/>
    </xf>
    <xf numFmtId="0" fontId="12" fillId="36" borderId="26" xfId="0" applyFont="1" applyFill="1" applyBorder="1" applyAlignment="1">
      <alignment horizontal="center" vertical="center"/>
    </xf>
    <xf numFmtId="4" fontId="26" fillId="36" borderId="26" xfId="0" applyNumberFormat="1" applyFont="1" applyFill="1" applyBorder="1" applyAlignment="1">
      <alignment horizontal="right" vertical="center"/>
    </xf>
    <xf numFmtId="177" fontId="10" fillId="0" borderId="27" xfId="0" applyNumberFormat="1" applyFont="1" applyBorder="1" applyAlignment="1">
      <alignment vertical="center"/>
    </xf>
    <xf numFmtId="176" fontId="10" fillId="0" borderId="45" xfId="0" applyNumberFormat="1" applyFont="1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85" fontId="12" fillId="33" borderId="10" xfId="0" applyNumberFormat="1" applyFont="1" applyFill="1" applyBorder="1" applyAlignment="1">
      <alignment vertical="center"/>
    </xf>
    <xf numFmtId="185" fontId="11" fillId="34" borderId="10" xfId="0" applyNumberFormat="1" applyFont="1" applyFill="1" applyBorder="1" applyAlignment="1">
      <alignment vertical="center"/>
    </xf>
    <xf numFmtId="185" fontId="11" fillId="34" borderId="15" xfId="0" applyNumberFormat="1" applyFont="1" applyFill="1" applyBorder="1" applyAlignment="1">
      <alignment vertical="center"/>
    </xf>
    <xf numFmtId="185" fontId="11" fillId="35" borderId="15" xfId="0" applyNumberFormat="1" applyFont="1" applyFill="1" applyBorder="1" applyAlignment="1">
      <alignment vertical="center"/>
    </xf>
    <xf numFmtId="185" fontId="11" fillId="37" borderId="15" xfId="0" applyNumberFormat="1" applyFont="1" applyFill="1" applyBorder="1" applyAlignment="1">
      <alignment vertical="center"/>
    </xf>
    <xf numFmtId="185" fontId="12" fillId="33" borderId="73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/>
    </xf>
    <xf numFmtId="177" fontId="26" fillId="36" borderId="15" xfId="0" applyNumberFormat="1" applyFont="1" applyFill="1" applyBorder="1" applyAlignment="1">
      <alignment vertical="center"/>
    </xf>
    <xf numFmtId="177" fontId="23" fillId="0" borderId="73" xfId="0" applyNumberFormat="1" applyFont="1" applyFill="1" applyBorder="1" applyAlignment="1">
      <alignment vertical="center"/>
    </xf>
    <xf numFmtId="177" fontId="18" fillId="0" borderId="22" xfId="0" applyNumberFormat="1" applyFont="1" applyFill="1" applyBorder="1" applyAlignment="1">
      <alignment vertical="center"/>
    </xf>
    <xf numFmtId="177" fontId="18" fillId="0" borderId="20" xfId="0" applyNumberFormat="1" applyFont="1" applyFill="1" applyBorder="1" applyAlignment="1">
      <alignment vertical="center"/>
    </xf>
    <xf numFmtId="177" fontId="18" fillId="0" borderId="29" xfId="0" applyNumberFormat="1" applyFont="1" applyFill="1" applyBorder="1" applyAlignment="1">
      <alignment vertical="center"/>
    </xf>
    <xf numFmtId="177" fontId="18" fillId="34" borderId="74" xfId="0" applyNumberFormat="1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177" fontId="18" fillId="0" borderId="66" xfId="0" applyNumberFormat="1" applyFont="1" applyFill="1" applyBorder="1" applyAlignment="1">
      <alignment vertical="center"/>
    </xf>
    <xf numFmtId="177" fontId="18" fillId="0" borderId="17" xfId="0" applyNumberFormat="1" applyFont="1" applyFill="1" applyBorder="1" applyAlignment="1">
      <alignment vertical="center"/>
    </xf>
    <xf numFmtId="177" fontId="18" fillId="0" borderId="12" xfId="0" applyNumberFormat="1" applyFont="1" applyFill="1" applyBorder="1" applyAlignment="1">
      <alignment vertical="center"/>
    </xf>
    <xf numFmtId="0" fontId="18" fillId="0" borderId="31" xfId="0" applyFont="1" applyFill="1" applyBorder="1" applyAlignment="1">
      <alignment horizontal="center" vertical="center"/>
    </xf>
    <xf numFmtId="177" fontId="18" fillId="0" borderId="25" xfId="0" applyNumberFormat="1" applyFont="1" applyFill="1" applyBorder="1" applyAlignment="1">
      <alignment vertical="center"/>
    </xf>
    <xf numFmtId="0" fontId="18" fillId="0" borderId="75" xfId="0" applyFont="1" applyFill="1" applyBorder="1" applyAlignment="1">
      <alignment horizontal="center" vertical="center"/>
    </xf>
    <xf numFmtId="177" fontId="18" fillId="34" borderId="76" xfId="0" applyNumberFormat="1" applyFont="1" applyFill="1" applyBorder="1" applyAlignment="1">
      <alignment vertical="center"/>
    </xf>
    <xf numFmtId="177" fontId="18" fillId="36" borderId="17" xfId="0" applyNumberFormat="1" applyFont="1" applyFill="1" applyBorder="1" applyAlignment="1">
      <alignment vertical="center"/>
    </xf>
    <xf numFmtId="0" fontId="18" fillId="0" borderId="57" xfId="0" applyFont="1" applyFill="1" applyBorder="1" applyAlignment="1">
      <alignment vertical="center"/>
    </xf>
    <xf numFmtId="0" fontId="18" fillId="0" borderId="59" xfId="0" applyFont="1" applyFill="1" applyBorder="1" applyAlignment="1">
      <alignment vertical="center"/>
    </xf>
    <xf numFmtId="177" fontId="18" fillId="34" borderId="41" xfId="0" applyNumberFormat="1" applyFont="1" applyFill="1" applyBorder="1" applyAlignment="1">
      <alignment vertical="center"/>
    </xf>
    <xf numFmtId="177" fontId="18" fillId="34" borderId="25" xfId="0" applyNumberFormat="1" applyFont="1" applyFill="1" applyBorder="1" applyAlignment="1">
      <alignment vertical="center"/>
    </xf>
    <xf numFmtId="177" fontId="18" fillId="34" borderId="53" xfId="0" applyNumberFormat="1" applyFont="1" applyFill="1" applyBorder="1" applyAlignment="1">
      <alignment vertical="center"/>
    </xf>
    <xf numFmtId="177" fontId="18" fillId="34" borderId="29" xfId="0" applyNumberFormat="1" applyFont="1" applyFill="1" applyBorder="1" applyAlignment="1">
      <alignment vertical="center"/>
    </xf>
    <xf numFmtId="177" fontId="18" fillId="34" borderId="77" xfId="0" applyNumberFormat="1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 wrapText="1"/>
    </xf>
    <xf numFmtId="177" fontId="6" fillId="33" borderId="41" xfId="0" applyNumberFormat="1" applyFont="1" applyFill="1" applyBorder="1" applyAlignment="1">
      <alignment vertical="center"/>
    </xf>
    <xf numFmtId="185" fontId="9" fillId="33" borderId="41" xfId="0" applyNumberFormat="1" applyFont="1" applyFill="1" applyBorder="1" applyAlignment="1">
      <alignment horizontal="right" vertical="center"/>
    </xf>
    <xf numFmtId="177" fontId="6" fillId="38" borderId="51" xfId="0" applyNumberFormat="1" applyFont="1" applyFill="1" applyBorder="1" applyAlignment="1">
      <alignment vertical="center"/>
    </xf>
    <xf numFmtId="185" fontId="6" fillId="38" borderId="5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8" fillId="0" borderId="78" xfId="0" applyFont="1" applyFill="1" applyBorder="1" applyAlignment="1">
      <alignment horizontal="center" vertical="center"/>
    </xf>
    <xf numFmtId="177" fontId="18" fillId="36" borderId="79" xfId="0" applyNumberFormat="1" applyFont="1" applyFill="1" applyBorder="1" applyAlignment="1">
      <alignment vertical="center"/>
    </xf>
    <xf numFmtId="177" fontId="18" fillId="36" borderId="47" xfId="0" applyNumberFormat="1" applyFont="1" applyFill="1" applyBorder="1" applyAlignment="1">
      <alignment vertical="center"/>
    </xf>
    <xf numFmtId="177" fontId="18" fillId="0" borderId="48" xfId="0" applyNumberFormat="1" applyFont="1" applyFill="1" applyBorder="1" applyAlignment="1">
      <alignment vertical="center"/>
    </xf>
    <xf numFmtId="0" fontId="24" fillId="34" borderId="80" xfId="0" applyFont="1" applyFill="1" applyBorder="1" applyAlignment="1">
      <alignment vertical="center" wrapText="1"/>
    </xf>
    <xf numFmtId="0" fontId="24" fillId="0" borderId="68" xfId="0" applyFont="1" applyFill="1" applyBorder="1" applyAlignment="1">
      <alignment vertical="center" wrapText="1"/>
    </xf>
    <xf numFmtId="0" fontId="18" fillId="0" borderId="0" xfId="0" applyFont="1" applyFill="1" applyAlignment="1">
      <alignment wrapText="1"/>
    </xf>
    <xf numFmtId="0" fontId="24" fillId="34" borderId="50" xfId="0" applyFont="1" applyFill="1" applyBorder="1" applyAlignment="1">
      <alignment vertical="center" wrapText="1"/>
    </xf>
    <xf numFmtId="0" fontId="24" fillId="0" borderId="4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0" fontId="24" fillId="34" borderId="77" xfId="0" applyFont="1" applyFill="1" applyBorder="1" applyAlignment="1">
      <alignment vertical="center" wrapText="1"/>
    </xf>
    <xf numFmtId="0" fontId="24" fillId="36" borderId="50" xfId="0" applyFont="1" applyFill="1" applyBorder="1" applyAlignment="1">
      <alignment vertical="center" wrapText="1"/>
    </xf>
    <xf numFmtId="0" fontId="26" fillId="34" borderId="80" xfId="0" applyFont="1" applyFill="1" applyBorder="1" applyAlignment="1">
      <alignment vertical="center" wrapText="1"/>
    </xf>
    <xf numFmtId="0" fontId="26" fillId="34" borderId="81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wrapText="1"/>
    </xf>
    <xf numFmtId="4" fontId="12" fillId="0" borderId="14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12" fillId="0" borderId="21" xfId="0" applyNumberFormat="1" applyFont="1" applyBorder="1" applyAlignment="1">
      <alignment vertical="center"/>
    </xf>
    <xf numFmtId="4" fontId="12" fillId="0" borderId="13" xfId="0" applyNumberFormat="1" applyFont="1" applyFill="1" applyBorder="1" applyAlignment="1">
      <alignment vertical="center"/>
    </xf>
    <xf numFmtId="4" fontId="12" fillId="0" borderId="18" xfId="0" applyNumberFormat="1" applyFont="1" applyBorder="1" applyAlignment="1">
      <alignment vertical="center"/>
    </xf>
    <xf numFmtId="0" fontId="27" fillId="0" borderId="16" xfId="0" applyFont="1" applyBorder="1" applyAlignment="1">
      <alignment/>
    </xf>
    <xf numFmtId="0" fontId="27" fillId="0" borderId="13" xfId="0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2" fillId="0" borderId="19" xfId="0" applyFont="1" applyBorder="1" applyAlignment="1">
      <alignment vertical="center"/>
    </xf>
    <xf numFmtId="0" fontId="11" fillId="36" borderId="64" xfId="0" applyFont="1" applyFill="1" applyBorder="1" applyAlignment="1">
      <alignment vertical="center"/>
    </xf>
    <xf numFmtId="4" fontId="11" fillId="36" borderId="64" xfId="0" applyNumberFormat="1" applyFont="1" applyFill="1" applyBorder="1" applyAlignment="1">
      <alignment vertical="center"/>
    </xf>
    <xf numFmtId="4" fontId="11" fillId="36" borderId="82" xfId="0" applyNumberFormat="1" applyFont="1" applyFill="1" applyBorder="1" applyAlignment="1">
      <alignment vertical="center"/>
    </xf>
    <xf numFmtId="0" fontId="11" fillId="36" borderId="83" xfId="0" applyFont="1" applyFill="1" applyBorder="1" applyAlignment="1">
      <alignment vertical="center"/>
    </xf>
    <xf numFmtId="0" fontId="11" fillId="0" borderId="21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" fontId="11" fillId="0" borderId="16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4" fontId="16" fillId="0" borderId="27" xfId="0" applyNumberFormat="1" applyFont="1" applyBorder="1" applyAlignment="1">
      <alignment vertical="center"/>
    </xf>
    <xf numFmtId="185" fontId="10" fillId="0" borderId="27" xfId="0" applyNumberFormat="1" applyFont="1" applyBorder="1" applyAlignment="1">
      <alignment vertical="center"/>
    </xf>
    <xf numFmtId="0" fontId="18" fillId="0" borderId="46" xfId="0" applyFont="1" applyBorder="1" applyAlignment="1">
      <alignment vertical="center" wrapText="1"/>
    </xf>
    <xf numFmtId="177" fontId="18" fillId="0" borderId="41" xfId="0" applyNumberFormat="1" applyFont="1" applyFill="1" applyBorder="1" applyAlignment="1">
      <alignment vertical="center"/>
    </xf>
    <xf numFmtId="177" fontId="18" fillId="0" borderId="35" xfId="0" applyNumberFormat="1" applyFont="1" applyFill="1" applyBorder="1" applyAlignment="1">
      <alignment vertical="center"/>
    </xf>
    <xf numFmtId="177" fontId="18" fillId="0" borderId="53" xfId="0" applyNumberFormat="1" applyFont="1" applyFill="1" applyBorder="1" applyAlignment="1">
      <alignment vertical="center"/>
    </xf>
    <xf numFmtId="0" fontId="18" fillId="0" borderId="53" xfId="0" applyFont="1" applyFill="1" applyBorder="1" applyAlignment="1">
      <alignment vertical="center"/>
    </xf>
    <xf numFmtId="177" fontId="18" fillId="0" borderId="32" xfId="0" applyNumberFormat="1" applyFont="1" applyFill="1" applyBorder="1" applyAlignment="1">
      <alignment vertical="center"/>
    </xf>
    <xf numFmtId="177" fontId="18" fillId="0" borderId="45" xfId="0" applyNumberFormat="1" applyFont="1" applyFill="1" applyBorder="1" applyAlignment="1">
      <alignment vertical="center"/>
    </xf>
    <xf numFmtId="177" fontId="18" fillId="0" borderId="72" xfId="0" applyNumberFormat="1" applyFont="1" applyFill="1" applyBorder="1" applyAlignment="1">
      <alignment vertical="center"/>
    </xf>
    <xf numFmtId="177" fontId="18" fillId="0" borderId="77" xfId="0" applyNumberFormat="1" applyFont="1" applyFill="1" applyBorder="1" applyAlignment="1">
      <alignment vertical="center"/>
    </xf>
    <xf numFmtId="177" fontId="18" fillId="34" borderId="84" xfId="0" applyNumberFormat="1" applyFont="1" applyFill="1" applyBorder="1" applyAlignment="1">
      <alignment vertical="center"/>
    </xf>
    <xf numFmtId="0" fontId="23" fillId="0" borderId="34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18" fillId="0" borderId="77" xfId="0" applyFont="1" applyFill="1" applyBorder="1" applyAlignment="1">
      <alignment horizontal="center" vertical="center"/>
    </xf>
    <xf numFmtId="177" fontId="18" fillId="0" borderId="46" xfId="0" applyNumberFormat="1" applyFont="1" applyFill="1" applyBorder="1" applyAlignment="1">
      <alignment vertical="center"/>
    </xf>
    <xf numFmtId="177" fontId="18" fillId="34" borderId="49" xfId="0" applyNumberFormat="1" applyFont="1" applyFill="1" applyBorder="1" applyAlignment="1">
      <alignment vertical="center"/>
    </xf>
    <xf numFmtId="0" fontId="26" fillId="0" borderId="85" xfId="0" applyFont="1" applyFill="1" applyBorder="1" applyAlignment="1">
      <alignment vertical="center" wrapText="1"/>
    </xf>
    <xf numFmtId="4" fontId="26" fillId="0" borderId="59" xfId="0" applyNumberFormat="1" applyFont="1" applyFill="1" applyBorder="1" applyAlignment="1">
      <alignment vertical="center"/>
    </xf>
    <xf numFmtId="0" fontId="26" fillId="0" borderId="86" xfId="0" applyFont="1" applyFill="1" applyBorder="1" applyAlignment="1">
      <alignment vertical="center" wrapText="1"/>
    </xf>
    <xf numFmtId="4" fontId="26" fillId="0" borderId="55" xfId="0" applyNumberFormat="1" applyFont="1" applyFill="1" applyBorder="1" applyAlignment="1">
      <alignment vertical="center"/>
    </xf>
    <xf numFmtId="0" fontId="26" fillId="0" borderId="87" xfId="0" applyFont="1" applyFill="1" applyBorder="1" applyAlignment="1">
      <alignment vertical="center" wrapText="1"/>
    </xf>
    <xf numFmtId="0" fontId="24" fillId="0" borderId="88" xfId="0" applyFont="1" applyFill="1" applyBorder="1" applyAlignment="1">
      <alignment vertical="center" wrapText="1"/>
    </xf>
    <xf numFmtId="0" fontId="23" fillId="0" borderId="69" xfId="0" applyFont="1" applyFill="1" applyBorder="1" applyAlignment="1">
      <alignment vertical="center"/>
    </xf>
    <xf numFmtId="0" fontId="26" fillId="0" borderId="43" xfId="0" applyFont="1" applyFill="1" applyBorder="1" applyAlignment="1">
      <alignment vertical="center" wrapText="1"/>
    </xf>
    <xf numFmtId="0" fontId="26" fillId="0" borderId="89" xfId="0" applyFont="1" applyFill="1" applyBorder="1" applyAlignment="1">
      <alignment vertical="center" wrapText="1"/>
    </xf>
    <xf numFmtId="4" fontId="26" fillId="0" borderId="90" xfId="0" applyNumberFormat="1" applyFont="1" applyFill="1" applyBorder="1" applyAlignment="1">
      <alignment vertical="center"/>
    </xf>
    <xf numFmtId="0" fontId="26" fillId="0" borderId="91" xfId="0" applyFont="1" applyFill="1" applyBorder="1" applyAlignment="1">
      <alignment vertical="center" wrapText="1"/>
    </xf>
    <xf numFmtId="4" fontId="26" fillId="0" borderId="92" xfId="0" applyNumberFormat="1" applyFont="1" applyFill="1" applyBorder="1" applyAlignment="1">
      <alignment vertical="center"/>
    </xf>
    <xf numFmtId="4" fontId="23" fillId="0" borderId="90" xfId="0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93" xfId="0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185" fontId="10" fillId="0" borderId="34" xfId="0" applyNumberFormat="1" applyFont="1" applyBorder="1" applyAlignment="1">
      <alignment vertical="center"/>
    </xf>
    <xf numFmtId="185" fontId="10" fillId="0" borderId="33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10" fillId="0" borderId="33" xfId="0" applyNumberFormat="1" applyFont="1" applyBorder="1" applyAlignment="1">
      <alignment vertical="center"/>
    </xf>
    <xf numFmtId="185" fontId="10" fillId="0" borderId="0" xfId="0" applyNumberFormat="1" applyFont="1" applyBorder="1" applyAlignment="1">
      <alignment vertical="center"/>
    </xf>
    <xf numFmtId="185" fontId="10" fillId="0" borderId="38" xfId="0" applyNumberFormat="1" applyFont="1" applyBorder="1" applyAlignment="1">
      <alignment vertical="center"/>
    </xf>
    <xf numFmtId="185" fontId="10" fillId="0" borderId="27" xfId="0" applyNumberFormat="1" applyFont="1" applyBorder="1" applyAlignment="1">
      <alignment vertical="center"/>
    </xf>
    <xf numFmtId="177" fontId="10" fillId="0" borderId="38" xfId="0" applyNumberFormat="1" applyFont="1" applyBorder="1" applyAlignment="1">
      <alignment vertical="center"/>
    </xf>
    <xf numFmtId="176" fontId="10" fillId="0" borderId="35" xfId="0" applyNumberFormat="1" applyFont="1" applyBorder="1" applyAlignment="1">
      <alignment vertical="center"/>
    </xf>
    <xf numFmtId="177" fontId="10" fillId="0" borderId="28" xfId="0" applyNumberFormat="1" applyFont="1" applyBorder="1" applyAlignment="1">
      <alignment vertical="center"/>
    </xf>
    <xf numFmtId="177" fontId="10" fillId="0" borderId="94" xfId="0" applyNumberFormat="1" applyFont="1" applyBorder="1" applyAlignment="1">
      <alignment vertical="center"/>
    </xf>
    <xf numFmtId="177" fontId="10" fillId="0" borderId="95" xfId="0" applyNumberFormat="1" applyFont="1" applyBorder="1" applyAlignment="1">
      <alignment vertical="center"/>
    </xf>
    <xf numFmtId="177" fontId="10" fillId="0" borderId="96" xfId="0" applyNumberFormat="1" applyFont="1" applyBorder="1" applyAlignment="1">
      <alignment vertical="center"/>
    </xf>
    <xf numFmtId="177" fontId="10" fillId="0" borderId="97" xfId="0" applyNumberFormat="1" applyFont="1" applyBorder="1" applyAlignment="1">
      <alignment vertical="center"/>
    </xf>
    <xf numFmtId="177" fontId="10" fillId="0" borderId="98" xfId="0" applyNumberFormat="1" applyFont="1" applyBorder="1" applyAlignment="1">
      <alignment vertical="center"/>
    </xf>
    <xf numFmtId="177" fontId="10" fillId="0" borderId="99" xfId="0" applyNumberFormat="1" applyFont="1" applyBorder="1" applyAlignment="1">
      <alignment vertical="center"/>
    </xf>
    <xf numFmtId="177" fontId="10" fillId="0" borderId="100" xfId="0" applyNumberFormat="1" applyFont="1" applyBorder="1" applyAlignment="1">
      <alignment vertical="center"/>
    </xf>
    <xf numFmtId="177" fontId="10" fillId="0" borderId="101" xfId="0" applyNumberFormat="1" applyFont="1" applyBorder="1" applyAlignment="1">
      <alignment vertical="center"/>
    </xf>
    <xf numFmtId="177" fontId="10" fillId="0" borderId="102" xfId="0" applyNumberFormat="1" applyFont="1" applyBorder="1" applyAlignment="1">
      <alignment vertical="center"/>
    </xf>
    <xf numFmtId="177" fontId="10" fillId="0" borderId="103" xfId="0" applyNumberFormat="1" applyFont="1" applyBorder="1" applyAlignment="1">
      <alignment vertical="center"/>
    </xf>
    <xf numFmtId="4" fontId="16" fillId="0" borderId="104" xfId="0" applyNumberFormat="1" applyFont="1" applyBorder="1" applyAlignment="1">
      <alignment vertical="center"/>
    </xf>
    <xf numFmtId="176" fontId="16" fillId="0" borderId="105" xfId="0" applyNumberFormat="1" applyFont="1" applyBorder="1" applyAlignment="1">
      <alignment vertical="center"/>
    </xf>
    <xf numFmtId="176" fontId="10" fillId="0" borderId="103" xfId="0" applyNumberFormat="1" applyFont="1" applyBorder="1" applyAlignment="1">
      <alignment horizontal="center" vertical="center"/>
    </xf>
    <xf numFmtId="176" fontId="10" fillId="0" borderId="106" xfId="0" applyNumberFormat="1" applyFont="1" applyBorder="1" applyAlignment="1">
      <alignment horizontal="center" vertical="center"/>
    </xf>
    <xf numFmtId="176" fontId="10" fillId="0" borderId="107" xfId="0" applyNumberFormat="1" applyFont="1" applyBorder="1" applyAlignment="1">
      <alignment horizontal="center" vertical="center"/>
    </xf>
    <xf numFmtId="0" fontId="10" fillId="0" borderId="107" xfId="0" applyFont="1" applyBorder="1" applyAlignment="1">
      <alignment horizontal="center" vertical="center"/>
    </xf>
    <xf numFmtId="176" fontId="10" fillId="0" borderId="10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1" fillId="34" borderId="21" xfId="0" applyFont="1" applyFill="1" applyBorder="1" applyAlignment="1">
      <alignment vertical="center" wrapText="1"/>
    </xf>
    <xf numFmtId="0" fontId="12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1" fillId="34" borderId="29" xfId="0" applyFont="1" applyFill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1" fillId="34" borderId="22" xfId="0" applyFont="1" applyFill="1" applyBorder="1" applyAlignment="1">
      <alignment vertical="center" wrapText="1"/>
    </xf>
    <xf numFmtId="0" fontId="11" fillId="35" borderId="29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1" fillId="34" borderId="21" xfId="0" applyFont="1" applyFill="1" applyBorder="1" applyAlignment="1">
      <alignment vertical="center"/>
    </xf>
    <xf numFmtId="0" fontId="11" fillId="34" borderId="22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47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6" fillId="38" borderId="51" xfId="0" applyNumberFormat="1" applyFont="1" applyFill="1" applyBorder="1" applyAlignment="1">
      <alignment vertical="center"/>
    </xf>
    <xf numFmtId="0" fontId="1" fillId="38" borderId="51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36" borderId="26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13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textRotation="90"/>
    </xf>
    <xf numFmtId="0" fontId="26" fillId="0" borderId="1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7" fillId="0" borderId="34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vertical="center"/>
    </xf>
    <xf numFmtId="0" fontId="0" fillId="0" borderId="34" xfId="0" applyBorder="1" applyAlignment="1">
      <alignment vertical="center"/>
    </xf>
    <xf numFmtId="176" fontId="9" fillId="0" borderId="109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2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vertical="center"/>
    </xf>
    <xf numFmtId="176" fontId="15" fillId="0" borderId="10" xfId="0" applyNumberFormat="1" applyFont="1" applyBorder="1" applyAlignment="1">
      <alignment horizontal="center" vertical="center"/>
    </xf>
    <xf numFmtId="176" fontId="16" fillId="0" borderId="81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0" borderId="21" xfId="0" applyFont="1" applyBorder="1" applyAlignment="1">
      <alignment horizontal="center" vertical="center" textRotation="90"/>
    </xf>
    <xf numFmtId="176" fontId="9" fillId="0" borderId="20" xfId="0" applyNumberFormat="1" applyFont="1" applyBorder="1" applyAlignment="1">
      <alignment vertical="center"/>
    </xf>
    <xf numFmtId="176" fontId="9" fillId="0" borderId="29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9" fillId="0" borderId="36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45" xfId="0" applyFont="1" applyBorder="1" applyAlignment="1">
      <alignment horizontal="center" vertical="center" textRotation="90"/>
    </xf>
    <xf numFmtId="176" fontId="16" fillId="0" borderId="35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0" fillId="0" borderId="34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textRotation="90"/>
    </xf>
    <xf numFmtId="0" fontId="32" fillId="0" borderId="1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5" xfId="0" applyFont="1" applyBorder="1" applyAlignment="1">
      <alignment horizontal="center" vertical="center" textRotation="90"/>
    </xf>
    <xf numFmtId="176" fontId="16" fillId="0" borderId="20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176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2" fillId="0" borderId="68" xfId="0" applyFont="1" applyBorder="1" applyAlignment="1">
      <alignment horizontal="right" vertical="center"/>
    </xf>
    <xf numFmtId="0" fontId="0" fillId="0" borderId="68" xfId="0" applyBorder="1" applyAlignment="1">
      <alignment vertical="center"/>
    </xf>
    <xf numFmtId="0" fontId="9" fillId="0" borderId="1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0" fillId="0" borderId="70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8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/>
    </xf>
    <xf numFmtId="0" fontId="24" fillId="0" borderId="11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69" xfId="0" applyFont="1" applyBorder="1" applyAlignment="1">
      <alignment horizontal="center" vertical="center" textRotation="90"/>
    </xf>
    <xf numFmtId="0" fontId="1" fillId="0" borderId="72" xfId="0" applyFont="1" applyBorder="1" applyAlignment="1">
      <alignment horizontal="center" vertical="center" textRotation="90"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87" xfId="0" applyFont="1" applyFill="1" applyBorder="1" applyAlignment="1">
      <alignment vertical="center"/>
    </xf>
    <xf numFmtId="0" fontId="0" fillId="0" borderId="112" xfId="0" applyBorder="1" applyAlignment="1">
      <alignment vertical="center"/>
    </xf>
    <xf numFmtId="0" fontId="23" fillId="0" borderId="81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25" fillId="0" borderId="113" xfId="0" applyFont="1" applyFill="1" applyBorder="1" applyAlignment="1">
      <alignment vertical="center" textRotation="90"/>
    </xf>
    <xf numFmtId="0" fontId="25" fillId="0" borderId="114" xfId="0" applyFont="1" applyFill="1" applyBorder="1" applyAlignment="1">
      <alignment vertical="center" textRotation="90"/>
    </xf>
    <xf numFmtId="0" fontId="25" fillId="0" borderId="115" xfId="0" applyFont="1" applyFill="1" applyBorder="1" applyAlignment="1">
      <alignment vertical="center" textRotation="90"/>
    </xf>
    <xf numFmtId="0" fontId="26" fillId="36" borderId="116" xfId="0" applyFont="1" applyFill="1" applyBorder="1" applyAlignment="1">
      <alignment vertical="center"/>
    </xf>
    <xf numFmtId="0" fontId="0" fillId="36" borderId="117" xfId="0" applyFill="1" applyBorder="1" applyAlignment="1">
      <alignment vertical="center"/>
    </xf>
    <xf numFmtId="0" fontId="0" fillId="36" borderId="118" xfId="0" applyFill="1" applyBorder="1" applyAlignment="1">
      <alignment vertical="center"/>
    </xf>
    <xf numFmtId="0" fontId="26" fillId="0" borderId="79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5" fillId="0" borderId="113" xfId="0" applyFont="1" applyFill="1" applyBorder="1" applyAlignment="1">
      <alignment horizontal="center" vertical="center" textRotation="90"/>
    </xf>
    <xf numFmtId="0" fontId="0" fillId="0" borderId="114" xfId="0" applyBorder="1" applyAlignment="1">
      <alignment horizontal="center" vertical="center" textRotation="90"/>
    </xf>
    <xf numFmtId="0" fontId="0" fillId="0" borderId="115" xfId="0" applyBorder="1" applyAlignment="1">
      <alignment vertical="center"/>
    </xf>
    <xf numFmtId="0" fontId="0" fillId="0" borderId="114" xfId="0" applyBorder="1" applyAlignment="1">
      <alignment vertical="center"/>
    </xf>
    <xf numFmtId="0" fontId="24" fillId="0" borderId="80" xfId="0" applyFont="1" applyFill="1" applyBorder="1" applyAlignment="1">
      <alignment horizontal="center" vertical="center"/>
    </xf>
    <xf numFmtId="0" fontId="0" fillId="0" borderId="119" xfId="0" applyBorder="1" applyAlignment="1">
      <alignment vertical="center"/>
    </xf>
    <xf numFmtId="177" fontId="18" fillId="0" borderId="80" xfId="0" applyNumberFormat="1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120" xfId="0" applyBorder="1" applyAlignment="1">
      <alignment vertical="center"/>
    </xf>
    <xf numFmtId="0" fontId="17" fillId="0" borderId="79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6"/>
  <sheetViews>
    <sheetView view="pageBreakPreview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45.875" style="1" customWidth="1"/>
    <col min="2" max="4" width="13.25390625" style="1" customWidth="1"/>
    <col min="5" max="5" width="10.75390625" style="1" customWidth="1"/>
    <col min="6" max="16384" width="9.125" style="1" customWidth="1"/>
  </cols>
  <sheetData>
    <row r="1" spans="1:5" ht="28.5" customHeight="1">
      <c r="A1" s="481" t="s">
        <v>276</v>
      </c>
      <c r="B1" s="482"/>
      <c r="C1" s="482"/>
      <c r="D1" s="482"/>
      <c r="E1" s="66" t="s">
        <v>203</v>
      </c>
    </row>
    <row r="2" spans="1:8" s="3" customFormat="1" ht="29.25" customHeight="1">
      <c r="A2" s="16" t="s">
        <v>28</v>
      </c>
      <c r="B2" s="17" t="s">
        <v>207</v>
      </c>
      <c r="C2" s="17" t="s">
        <v>208</v>
      </c>
      <c r="D2" s="18" t="s">
        <v>277</v>
      </c>
      <c r="E2" s="72" t="s">
        <v>191</v>
      </c>
      <c r="H2" s="9"/>
    </row>
    <row r="3" spans="1:5" s="3" customFormat="1" ht="15" customHeight="1">
      <c r="A3" s="19" t="s">
        <v>556</v>
      </c>
      <c r="B3" s="20"/>
      <c r="C3" s="20"/>
      <c r="D3" s="20"/>
      <c r="E3" s="20"/>
    </row>
    <row r="4" spans="1:5" ht="15">
      <c r="A4" s="21" t="s">
        <v>545</v>
      </c>
      <c r="B4" s="22">
        <v>20</v>
      </c>
      <c r="C4" s="22">
        <v>20</v>
      </c>
      <c r="D4" s="22">
        <v>1.7</v>
      </c>
      <c r="E4" s="73">
        <f>D4/C4</f>
        <v>0.08499999999999999</v>
      </c>
    </row>
    <row r="5" spans="1:5" ht="15">
      <c r="A5" s="21" t="s">
        <v>546</v>
      </c>
      <c r="B5" s="22">
        <v>1800</v>
      </c>
      <c r="C5" s="22">
        <v>2068.1</v>
      </c>
      <c r="D5" s="22">
        <v>2678.1</v>
      </c>
      <c r="E5" s="73">
        <f aca="true" t="shared" si="0" ref="E5:E14">D5/C5</f>
        <v>1.2949567235626904</v>
      </c>
    </row>
    <row r="6" spans="1:5" ht="15">
      <c r="A6" s="21" t="s">
        <v>547</v>
      </c>
      <c r="B6" s="22">
        <v>500</v>
      </c>
      <c r="C6" s="22">
        <v>500</v>
      </c>
      <c r="D6" s="22">
        <v>546</v>
      </c>
      <c r="E6" s="73">
        <f t="shared" si="0"/>
        <v>1.092</v>
      </c>
    </row>
    <row r="7" spans="1:5" ht="15">
      <c r="A7" s="21" t="s">
        <v>548</v>
      </c>
      <c r="B7" s="22">
        <v>8100</v>
      </c>
      <c r="C7" s="22">
        <v>8100</v>
      </c>
      <c r="D7" s="22">
        <v>5932.8</v>
      </c>
      <c r="E7" s="73">
        <f t="shared" si="0"/>
        <v>0.7324444444444445</v>
      </c>
    </row>
    <row r="8" spans="1:5" ht="15">
      <c r="A8" s="21" t="s">
        <v>549</v>
      </c>
      <c r="B8" s="22">
        <v>60</v>
      </c>
      <c r="C8" s="22">
        <v>60</v>
      </c>
      <c r="D8" s="22">
        <v>22.8</v>
      </c>
      <c r="E8" s="73">
        <f t="shared" si="0"/>
        <v>0.38</v>
      </c>
    </row>
    <row r="9" spans="1:5" ht="15">
      <c r="A9" s="21" t="s">
        <v>550</v>
      </c>
      <c r="B9" s="22">
        <v>300</v>
      </c>
      <c r="C9" s="22">
        <v>300</v>
      </c>
      <c r="D9" s="22">
        <v>414.8</v>
      </c>
      <c r="E9" s="73">
        <f t="shared" si="0"/>
        <v>1.3826666666666667</v>
      </c>
    </row>
    <row r="10" spans="1:5" ht="15">
      <c r="A10" s="21" t="s">
        <v>551</v>
      </c>
      <c r="B10" s="22">
        <v>11500</v>
      </c>
      <c r="C10" s="22">
        <v>11500</v>
      </c>
      <c r="D10" s="22">
        <v>13303.5</v>
      </c>
      <c r="E10" s="73">
        <f t="shared" si="0"/>
        <v>1.1568260869565217</v>
      </c>
    </row>
    <row r="11" spans="1:5" ht="15">
      <c r="A11" s="21" t="s">
        <v>43</v>
      </c>
      <c r="B11" s="22">
        <v>9500</v>
      </c>
      <c r="C11" s="22">
        <v>9820</v>
      </c>
      <c r="D11" s="22">
        <v>8847.2</v>
      </c>
      <c r="E11" s="73">
        <f t="shared" si="0"/>
        <v>0.9009368635437882</v>
      </c>
    </row>
    <row r="12" spans="1:5" ht="15">
      <c r="A12" s="21" t="s">
        <v>0</v>
      </c>
      <c r="B12" s="22">
        <v>23587.6</v>
      </c>
      <c r="C12" s="22">
        <v>23587.6</v>
      </c>
      <c r="D12" s="22">
        <v>23956.2</v>
      </c>
      <c r="E12" s="73">
        <f t="shared" si="0"/>
        <v>1.015626854788109</v>
      </c>
    </row>
    <row r="13" spans="1:5" ht="15">
      <c r="A13" s="23" t="s">
        <v>2</v>
      </c>
      <c r="B13" s="24">
        <v>25000</v>
      </c>
      <c r="C13" s="24">
        <v>25280</v>
      </c>
      <c r="D13" s="24">
        <v>28708.1</v>
      </c>
      <c r="E13" s="73">
        <f t="shared" si="0"/>
        <v>1.1356052215189874</v>
      </c>
    </row>
    <row r="14" spans="1:5" ht="18.75" customHeight="1">
      <c r="A14" s="25" t="s">
        <v>3</v>
      </c>
      <c r="B14" s="26">
        <f>SUM(B4:B13)</f>
        <v>80367.6</v>
      </c>
      <c r="C14" s="26">
        <f>SUM(C4:C13)</f>
        <v>81235.7</v>
      </c>
      <c r="D14" s="26">
        <f>SUM(D4:D13)</f>
        <v>84411.2</v>
      </c>
      <c r="E14" s="75">
        <f t="shared" si="0"/>
        <v>1.039089956755466</v>
      </c>
    </row>
    <row r="15" spans="1:5" ht="15" customHeight="1">
      <c r="A15" s="19" t="s">
        <v>552</v>
      </c>
      <c r="B15" s="27"/>
      <c r="C15" s="27"/>
      <c r="D15" s="27"/>
      <c r="E15" s="74"/>
    </row>
    <row r="16" spans="1:5" ht="15">
      <c r="A16" s="21" t="s">
        <v>42</v>
      </c>
      <c r="B16" s="27">
        <v>1200</v>
      </c>
      <c r="C16" s="27">
        <v>1200</v>
      </c>
      <c r="D16" s="27">
        <v>1672.6</v>
      </c>
      <c r="E16" s="73">
        <f>D16/C16</f>
        <v>1.3938333333333333</v>
      </c>
    </row>
    <row r="17" spans="1:5" ht="15">
      <c r="A17" s="21" t="s">
        <v>45</v>
      </c>
      <c r="B17" s="27">
        <v>0</v>
      </c>
      <c r="C17" s="27">
        <v>1039.4</v>
      </c>
      <c r="D17" s="27">
        <v>1126.4</v>
      </c>
      <c r="E17" s="73">
        <f aca="true" t="shared" si="1" ref="E17:E26">D17/C17</f>
        <v>1.0837021358476044</v>
      </c>
    </row>
    <row r="18" spans="1:5" ht="15">
      <c r="A18" s="21" t="s">
        <v>4</v>
      </c>
      <c r="B18" s="27">
        <v>5500</v>
      </c>
      <c r="C18" s="27">
        <v>5500</v>
      </c>
      <c r="D18" s="27">
        <v>5309.7</v>
      </c>
      <c r="E18" s="73">
        <f t="shared" si="1"/>
        <v>0.9653999999999999</v>
      </c>
    </row>
    <row r="19" spans="1:5" ht="15">
      <c r="A19" s="21" t="s">
        <v>5</v>
      </c>
      <c r="B19" s="27">
        <v>3500</v>
      </c>
      <c r="C19" s="27">
        <v>3500</v>
      </c>
      <c r="D19" s="27">
        <v>3310.5</v>
      </c>
      <c r="E19" s="73">
        <f t="shared" si="1"/>
        <v>0.9458571428571428</v>
      </c>
    </row>
    <row r="20" spans="1:5" ht="15">
      <c r="A20" s="21" t="s">
        <v>555</v>
      </c>
      <c r="B20" s="27">
        <v>0</v>
      </c>
      <c r="C20" s="27">
        <v>-2306.9</v>
      </c>
      <c r="D20" s="27">
        <v>-2306.9</v>
      </c>
      <c r="E20" s="73">
        <f t="shared" si="1"/>
        <v>1</v>
      </c>
    </row>
    <row r="21" spans="1:5" ht="15">
      <c r="A21" s="21" t="s">
        <v>260</v>
      </c>
      <c r="B21" s="27">
        <v>0</v>
      </c>
      <c r="C21" s="27">
        <v>209.9</v>
      </c>
      <c r="D21" s="27">
        <v>229.2</v>
      </c>
      <c r="E21" s="73">
        <f t="shared" si="1"/>
        <v>1.091948546927108</v>
      </c>
    </row>
    <row r="22" spans="1:5" ht="15">
      <c r="A22" s="21" t="s">
        <v>44</v>
      </c>
      <c r="B22" s="27">
        <v>0</v>
      </c>
      <c r="C22" s="27">
        <v>0</v>
      </c>
      <c r="D22" s="27">
        <v>7.4</v>
      </c>
      <c r="E22" s="73">
        <v>0</v>
      </c>
    </row>
    <row r="23" spans="1:5" ht="15">
      <c r="A23" s="21" t="s">
        <v>262</v>
      </c>
      <c r="B23" s="27">
        <v>0</v>
      </c>
      <c r="C23" s="27">
        <v>500</v>
      </c>
      <c r="D23" s="27">
        <v>500</v>
      </c>
      <c r="E23" s="73">
        <f t="shared" si="1"/>
        <v>1</v>
      </c>
    </row>
    <row r="24" spans="1:5" ht="15">
      <c r="A24" s="21" t="s">
        <v>124</v>
      </c>
      <c r="B24" s="27">
        <v>0</v>
      </c>
      <c r="C24" s="27">
        <v>0</v>
      </c>
      <c r="D24" s="27">
        <v>439.8</v>
      </c>
      <c r="E24" s="73">
        <v>0</v>
      </c>
    </row>
    <row r="25" spans="1:5" ht="15">
      <c r="A25" s="21" t="s">
        <v>6</v>
      </c>
      <c r="B25" s="27">
        <v>2500</v>
      </c>
      <c r="C25" s="27">
        <v>2500</v>
      </c>
      <c r="D25" s="27">
        <v>630.1</v>
      </c>
      <c r="E25" s="73">
        <f t="shared" si="1"/>
        <v>0.25204</v>
      </c>
    </row>
    <row r="26" spans="1:5" ht="15">
      <c r="A26" s="23" t="s">
        <v>34</v>
      </c>
      <c r="B26" s="28">
        <v>600</v>
      </c>
      <c r="C26" s="28">
        <v>600</v>
      </c>
      <c r="D26" s="28">
        <v>478.1</v>
      </c>
      <c r="E26" s="73">
        <f t="shared" si="1"/>
        <v>0.7968333333333334</v>
      </c>
    </row>
    <row r="27" spans="1:5" ht="18.75" customHeight="1">
      <c r="A27" s="25" t="s">
        <v>7</v>
      </c>
      <c r="B27" s="29">
        <f>SUM(B16,B17,B18,B19,B20,B21,B22,B23,B24,B25,B26)</f>
        <v>13300</v>
      </c>
      <c r="C27" s="29">
        <f>SUM(C16,C17,C18,C19,C20,C21,C22,C23,C24,C25,C26)</f>
        <v>12742.4</v>
      </c>
      <c r="D27" s="29">
        <f>SUM(D16,D17,D18,D19,D20,D21,D22,D23,D24,D25,D26)</f>
        <v>11396.900000000001</v>
      </c>
      <c r="E27" s="75">
        <f>D27/C27</f>
        <v>0.8944076469111001</v>
      </c>
    </row>
    <row r="28" spans="1:5" ht="15" customHeight="1">
      <c r="A28" s="19" t="s">
        <v>553</v>
      </c>
      <c r="B28" s="203"/>
      <c r="C28" s="203"/>
      <c r="D28" s="203"/>
      <c r="E28" s="204"/>
    </row>
    <row r="29" spans="1:5" ht="15" customHeight="1">
      <c r="A29" s="201" t="s">
        <v>278</v>
      </c>
      <c r="B29" s="202">
        <v>0</v>
      </c>
      <c r="C29" s="202">
        <v>0</v>
      </c>
      <c r="D29" s="202">
        <v>50</v>
      </c>
      <c r="E29" s="165">
        <v>0</v>
      </c>
    </row>
    <row r="30" spans="1:5" ht="18.75" customHeight="1">
      <c r="A30" s="25" t="s">
        <v>279</v>
      </c>
      <c r="B30" s="29">
        <f>SUM(B29)</f>
        <v>0</v>
      </c>
      <c r="C30" s="29">
        <f>SUM(C29)</f>
        <v>0</v>
      </c>
      <c r="D30" s="29">
        <f>SUM(D29)</f>
        <v>50</v>
      </c>
      <c r="E30" s="75">
        <v>0</v>
      </c>
    </row>
    <row r="31" spans="1:5" ht="19.5" customHeight="1">
      <c r="A31" s="30" t="s">
        <v>8</v>
      </c>
      <c r="B31" s="31">
        <f>B14+B27+B30</f>
        <v>93667.6</v>
      </c>
      <c r="C31" s="31">
        <f>C14+C27+C30</f>
        <v>93978.09999999999</v>
      </c>
      <c r="D31" s="31">
        <f>D14+D27+D30</f>
        <v>95858.1</v>
      </c>
      <c r="E31" s="76">
        <f>D31/C31</f>
        <v>1.0200046606603028</v>
      </c>
    </row>
    <row r="32" spans="1:5" ht="15" customHeight="1">
      <c r="A32" s="19" t="s">
        <v>554</v>
      </c>
      <c r="B32" s="27"/>
      <c r="C32" s="27"/>
      <c r="D32" s="27"/>
      <c r="E32" s="73"/>
    </row>
    <row r="33" spans="1:5" ht="15">
      <c r="A33" s="164" t="s">
        <v>263</v>
      </c>
      <c r="B33" s="27">
        <v>0</v>
      </c>
      <c r="C33" s="27">
        <v>7652.1</v>
      </c>
      <c r="D33" s="27">
        <v>7652.1</v>
      </c>
      <c r="E33" s="73">
        <f aca="true" t="shared" si="2" ref="E33:E45">D33/C33</f>
        <v>1</v>
      </c>
    </row>
    <row r="34" spans="1:5" ht="15">
      <c r="A34" s="164" t="s">
        <v>280</v>
      </c>
      <c r="B34" s="27">
        <v>0</v>
      </c>
      <c r="C34" s="27">
        <v>16742.1</v>
      </c>
      <c r="D34" s="27">
        <v>16742.1</v>
      </c>
      <c r="E34" s="73">
        <f t="shared" si="2"/>
        <v>1</v>
      </c>
    </row>
    <row r="35" spans="1:5" ht="15">
      <c r="A35" s="21" t="s">
        <v>36</v>
      </c>
      <c r="B35" s="27">
        <v>88003</v>
      </c>
      <c r="C35" s="27">
        <v>88003</v>
      </c>
      <c r="D35" s="27">
        <v>88003</v>
      </c>
      <c r="E35" s="73">
        <f t="shared" si="2"/>
        <v>1</v>
      </c>
    </row>
    <row r="36" spans="1:5" ht="15">
      <c r="A36" s="21" t="s">
        <v>264</v>
      </c>
      <c r="B36" s="27">
        <v>0</v>
      </c>
      <c r="C36" s="27">
        <v>863.6</v>
      </c>
      <c r="D36" s="27">
        <v>863.6</v>
      </c>
      <c r="E36" s="73">
        <f t="shared" si="2"/>
        <v>1</v>
      </c>
    </row>
    <row r="37" spans="1:5" ht="15">
      <c r="A37" s="21" t="s">
        <v>46</v>
      </c>
      <c r="B37" s="22">
        <v>197863</v>
      </c>
      <c r="C37" s="22">
        <v>265018.8</v>
      </c>
      <c r="D37" s="22">
        <v>265018.8</v>
      </c>
      <c r="E37" s="73">
        <f t="shared" si="2"/>
        <v>1</v>
      </c>
    </row>
    <row r="38" spans="1:5" ht="15">
      <c r="A38" s="21" t="s">
        <v>121</v>
      </c>
      <c r="B38" s="22">
        <v>0</v>
      </c>
      <c r="C38" s="22">
        <v>76.1</v>
      </c>
      <c r="D38" s="22">
        <v>75.9</v>
      </c>
      <c r="E38" s="73">
        <f t="shared" si="2"/>
        <v>0.9973718791064391</v>
      </c>
    </row>
    <row r="39" spans="1:5" ht="15">
      <c r="A39" s="21" t="s">
        <v>31</v>
      </c>
      <c r="B39" s="22">
        <v>400000</v>
      </c>
      <c r="C39" s="22">
        <v>339627.4</v>
      </c>
      <c r="D39" s="22">
        <v>337520.2</v>
      </c>
      <c r="E39" s="73">
        <f t="shared" si="2"/>
        <v>0.9937955535978545</v>
      </c>
    </row>
    <row r="40" spans="1:5" ht="15">
      <c r="A40" s="21" t="s">
        <v>281</v>
      </c>
      <c r="B40" s="27">
        <v>0</v>
      </c>
      <c r="C40" s="27">
        <v>849.6</v>
      </c>
      <c r="D40" s="27">
        <v>849.6</v>
      </c>
      <c r="E40" s="73">
        <f t="shared" si="2"/>
        <v>1</v>
      </c>
    </row>
    <row r="41" spans="1:5" ht="15">
      <c r="A41" s="21" t="s">
        <v>275</v>
      </c>
      <c r="B41" s="27">
        <v>0</v>
      </c>
      <c r="C41" s="27">
        <v>10000</v>
      </c>
      <c r="D41" s="27">
        <v>10000</v>
      </c>
      <c r="E41" s="73">
        <f t="shared" si="2"/>
        <v>1</v>
      </c>
    </row>
    <row r="42" spans="1:5" ht="15">
      <c r="A42" s="21" t="s">
        <v>282</v>
      </c>
      <c r="B42" s="22">
        <v>0</v>
      </c>
      <c r="C42" s="22">
        <v>-2823.7</v>
      </c>
      <c r="D42" s="22">
        <v>-2823.6</v>
      </c>
      <c r="E42" s="73">
        <f t="shared" si="2"/>
        <v>0.9999645854729611</v>
      </c>
    </row>
    <row r="43" spans="1:5" ht="15">
      <c r="A43" s="23" t="s">
        <v>283</v>
      </c>
      <c r="B43" s="28">
        <v>0</v>
      </c>
      <c r="C43" s="28">
        <v>-7000</v>
      </c>
      <c r="D43" s="28">
        <v>-7000</v>
      </c>
      <c r="E43" s="165">
        <f t="shared" si="2"/>
        <v>1</v>
      </c>
    </row>
    <row r="44" spans="1:5" ht="18.75" customHeight="1" thickBot="1">
      <c r="A44" s="32" t="s">
        <v>29</v>
      </c>
      <c r="B44" s="33">
        <f>SUM(B33:B43)</f>
        <v>685866</v>
      </c>
      <c r="C44" s="33">
        <f>SUM(C33:C43)</f>
        <v>719009</v>
      </c>
      <c r="D44" s="33">
        <f>SUM(D33:D43)</f>
        <v>716901.7</v>
      </c>
      <c r="E44" s="95">
        <f t="shared" si="2"/>
        <v>0.9970691604694795</v>
      </c>
    </row>
    <row r="45" spans="1:5" ht="22.5" customHeight="1" thickTop="1">
      <c r="A45" s="30" t="s">
        <v>9</v>
      </c>
      <c r="B45" s="31">
        <f>B31+B44</f>
        <v>779533.6</v>
      </c>
      <c r="C45" s="31">
        <f>C31+C44</f>
        <v>812987.1</v>
      </c>
      <c r="D45" s="31">
        <f>D31+D44</f>
        <v>812759.7999999999</v>
      </c>
      <c r="E45" s="78">
        <f t="shared" si="2"/>
        <v>0.9997204137679429</v>
      </c>
    </row>
    <row r="46" spans="1:5" ht="15">
      <c r="A46" s="21" t="s">
        <v>204</v>
      </c>
      <c r="B46" s="27">
        <v>0</v>
      </c>
      <c r="C46" s="27">
        <v>0</v>
      </c>
      <c r="D46" s="22">
        <v>-21713.5</v>
      </c>
      <c r="E46" s="73">
        <v>0</v>
      </c>
    </row>
    <row r="47" spans="1:5" ht="15">
      <c r="A47" s="21" t="s">
        <v>117</v>
      </c>
      <c r="B47" s="27">
        <v>3000</v>
      </c>
      <c r="C47" s="27">
        <v>6198.9</v>
      </c>
      <c r="D47" s="22">
        <v>0</v>
      </c>
      <c r="E47" s="73">
        <v>0</v>
      </c>
    </row>
    <row r="48" spans="1:5" ht="15.75" thickBot="1">
      <c r="A48" s="34" t="s">
        <v>41</v>
      </c>
      <c r="B48" s="35">
        <v>8000</v>
      </c>
      <c r="C48" s="35">
        <v>8000</v>
      </c>
      <c r="D48" s="35">
        <v>8000</v>
      </c>
      <c r="E48" s="77">
        <f>D48/C48</f>
        <v>1</v>
      </c>
    </row>
    <row r="49" spans="1:5" ht="25.5" customHeight="1" thickTop="1">
      <c r="A49" s="138" t="s">
        <v>47</v>
      </c>
      <c r="B49" s="139">
        <f>SUM(B45:B48)</f>
        <v>790533.6</v>
      </c>
      <c r="C49" s="139">
        <f>SUM(C45:C48)</f>
        <v>827186</v>
      </c>
      <c r="D49" s="139">
        <f>SUM(D45:D48)</f>
        <v>799046.2999999999</v>
      </c>
      <c r="E49" s="140">
        <f>D49/C49</f>
        <v>0.9659814116776637</v>
      </c>
    </row>
    <row r="50" spans="1:5" ht="23.25" customHeight="1">
      <c r="A50" s="479"/>
      <c r="B50" s="480"/>
      <c r="C50" s="480"/>
      <c r="D50" s="480"/>
      <c r="E50" s="480"/>
    </row>
    <row r="127" spans="1:5" ht="12.75">
      <c r="A127" s="3"/>
      <c r="B127" s="2"/>
      <c r="C127" s="2"/>
      <c r="D127" s="2"/>
      <c r="E127" s="2"/>
    </row>
    <row r="128" spans="1:5" ht="12.75">
      <c r="A128" s="3"/>
      <c r="B128" s="2"/>
      <c r="C128" s="2"/>
      <c r="D128" s="2"/>
      <c r="E128" s="2"/>
    </row>
    <row r="129" spans="1:5" ht="12.75">
      <c r="A129" s="3"/>
      <c r="B129" s="2"/>
      <c r="C129" s="2"/>
      <c r="D129" s="2"/>
      <c r="E129" s="2"/>
    </row>
    <row r="130" spans="1:5" ht="12.75">
      <c r="A130" s="3"/>
      <c r="B130" s="2"/>
      <c r="C130" s="2"/>
      <c r="D130" s="2"/>
      <c r="E130" s="2"/>
    </row>
    <row r="131" spans="1:5" ht="12.75">
      <c r="A131" s="3"/>
      <c r="B131" s="2"/>
      <c r="C131" s="2"/>
      <c r="D131" s="2"/>
      <c r="E131" s="2"/>
    </row>
    <row r="132" spans="1:5" ht="12.75">
      <c r="A132" s="3"/>
      <c r="B132" s="2"/>
      <c r="C132" s="2"/>
      <c r="D132" s="2"/>
      <c r="E132" s="2"/>
    </row>
    <row r="133" spans="1:5" ht="12.75">
      <c r="A133" s="3"/>
      <c r="B133" s="2"/>
      <c r="C133" s="2"/>
      <c r="D133" s="2"/>
      <c r="E133" s="2"/>
    </row>
    <row r="134" spans="1:5" ht="12.75">
      <c r="A134" s="3"/>
      <c r="B134" s="2"/>
      <c r="C134" s="2"/>
      <c r="D134" s="2"/>
      <c r="E134" s="2"/>
    </row>
    <row r="135" spans="1:5" ht="12.75">
      <c r="A135" s="3"/>
      <c r="B135" s="2"/>
      <c r="C135" s="2"/>
      <c r="D135" s="2"/>
      <c r="E135" s="2"/>
    </row>
    <row r="136" spans="1:5" ht="12.75">
      <c r="A136" s="3"/>
      <c r="B136" s="2"/>
      <c r="C136" s="2"/>
      <c r="D136" s="2"/>
      <c r="E136" s="2"/>
    </row>
    <row r="137" spans="1:5" ht="12.75">
      <c r="A137" s="3"/>
      <c r="B137" s="2"/>
      <c r="C137" s="2"/>
      <c r="D137" s="2"/>
      <c r="E137" s="2"/>
    </row>
    <row r="138" spans="1:5" ht="12.75">
      <c r="A138" s="3"/>
      <c r="B138" s="2"/>
      <c r="C138" s="2"/>
      <c r="D138" s="2"/>
      <c r="E138" s="2"/>
    </row>
    <row r="139" spans="1:5" ht="12.75">
      <c r="A139" s="3"/>
      <c r="B139" s="2"/>
      <c r="C139" s="2"/>
      <c r="D139" s="2"/>
      <c r="E139" s="2"/>
    </row>
    <row r="140" spans="1:5" ht="12.75">
      <c r="A140" s="3"/>
      <c r="B140" s="2"/>
      <c r="C140" s="2"/>
      <c r="D140" s="2"/>
      <c r="E140" s="2"/>
    </row>
    <row r="141" spans="1:5" ht="12.75">
      <c r="A141" s="3"/>
      <c r="B141" s="2"/>
      <c r="C141" s="2"/>
      <c r="D141" s="2"/>
      <c r="E141" s="2"/>
    </row>
    <row r="142" spans="1:5" ht="12.75">
      <c r="A142" s="3"/>
      <c r="B142" s="2"/>
      <c r="C142" s="2"/>
      <c r="D142" s="2"/>
      <c r="E142" s="2"/>
    </row>
    <row r="143" spans="1:5" ht="12.75">
      <c r="A143" s="3"/>
      <c r="B143" s="2"/>
      <c r="C143" s="2"/>
      <c r="D143" s="2"/>
      <c r="E143" s="2"/>
    </row>
    <row r="144" spans="1:5" ht="12.75">
      <c r="A144" s="3"/>
      <c r="B144" s="2"/>
      <c r="C144" s="2"/>
      <c r="D144" s="2"/>
      <c r="E144" s="2"/>
    </row>
    <row r="145" spans="1:5" ht="12.75">
      <c r="A145" s="3"/>
      <c r="B145" s="2"/>
      <c r="C145" s="2"/>
      <c r="D145" s="2"/>
      <c r="E145" s="2"/>
    </row>
    <row r="146" spans="1:5" ht="12.75">
      <c r="A146" s="3"/>
      <c r="B146" s="2"/>
      <c r="C146" s="2"/>
      <c r="D146" s="2"/>
      <c r="E146" s="2"/>
    </row>
    <row r="147" spans="1:5" ht="12.75">
      <c r="A147" s="3"/>
      <c r="B147" s="2"/>
      <c r="C147" s="2"/>
      <c r="D147" s="2"/>
      <c r="E147" s="2"/>
    </row>
    <row r="148" spans="1:5" ht="12.75">
      <c r="A148" s="3"/>
      <c r="B148" s="2"/>
      <c r="C148" s="2"/>
      <c r="D148" s="2"/>
      <c r="E148" s="2"/>
    </row>
    <row r="149" spans="1:5" ht="12.75">
      <c r="A149" s="3"/>
      <c r="B149" s="2"/>
      <c r="C149" s="2"/>
      <c r="D149" s="2"/>
      <c r="E149" s="2"/>
    </row>
    <row r="150" spans="1:5" ht="12.75">
      <c r="A150" s="3"/>
      <c r="B150" s="2"/>
      <c r="C150" s="2"/>
      <c r="D150" s="2"/>
      <c r="E150" s="2"/>
    </row>
    <row r="151" spans="1:5" ht="12.75">
      <c r="A151" s="3"/>
      <c r="B151" s="2"/>
      <c r="C151" s="2"/>
      <c r="D151" s="2"/>
      <c r="E151" s="2"/>
    </row>
    <row r="152" spans="1:5" ht="12.75">
      <c r="A152" s="3"/>
      <c r="B152" s="2"/>
      <c r="C152" s="2"/>
      <c r="D152" s="2"/>
      <c r="E152" s="2"/>
    </row>
    <row r="153" spans="1:5" ht="12.75">
      <c r="A153" s="3"/>
      <c r="B153" s="2"/>
      <c r="C153" s="2"/>
      <c r="D153" s="2"/>
      <c r="E153" s="2"/>
    </row>
    <row r="154" spans="1:5" ht="12.75">
      <c r="A154" s="3"/>
      <c r="B154" s="2"/>
      <c r="C154" s="2"/>
      <c r="D154" s="2"/>
      <c r="E154" s="2"/>
    </row>
    <row r="155" spans="1:5" ht="12.75">
      <c r="A155" s="3"/>
      <c r="B155" s="2"/>
      <c r="C155" s="2"/>
      <c r="D155" s="2"/>
      <c r="E155" s="2"/>
    </row>
    <row r="156" spans="1:5" ht="12.75">
      <c r="A156" s="3"/>
      <c r="B156" s="2"/>
      <c r="C156" s="2"/>
      <c r="D156" s="2"/>
      <c r="E156" s="2"/>
    </row>
    <row r="157" spans="1:5" ht="12.75">
      <c r="A157" s="3"/>
      <c r="B157" s="2"/>
      <c r="C157" s="2"/>
      <c r="D157" s="2"/>
      <c r="E157" s="2"/>
    </row>
    <row r="158" spans="1:5" ht="12.75">
      <c r="A158" s="3"/>
      <c r="B158" s="2"/>
      <c r="C158" s="2"/>
      <c r="D158" s="2"/>
      <c r="E158" s="2"/>
    </row>
    <row r="159" spans="1:5" ht="12.75">
      <c r="A159" s="3"/>
      <c r="B159" s="2"/>
      <c r="C159" s="2"/>
      <c r="D159" s="2"/>
      <c r="E159" s="2"/>
    </row>
    <row r="160" spans="1:5" ht="12.75">
      <c r="A160" s="3"/>
      <c r="B160" s="2"/>
      <c r="C160" s="2"/>
      <c r="D160" s="2"/>
      <c r="E160" s="2"/>
    </row>
    <row r="161" spans="1:5" ht="12.75">
      <c r="A161" s="3"/>
      <c r="B161" s="2"/>
      <c r="C161" s="2"/>
      <c r="D161" s="2"/>
      <c r="E161" s="2"/>
    </row>
    <row r="162" spans="1:5" ht="12.75">
      <c r="A162" s="3"/>
      <c r="B162" s="2"/>
      <c r="C162" s="2"/>
      <c r="D162" s="2"/>
      <c r="E162" s="2"/>
    </row>
    <row r="163" spans="1:5" ht="12.75">
      <c r="A163" s="3"/>
      <c r="B163" s="2"/>
      <c r="C163" s="2"/>
      <c r="D163" s="2"/>
      <c r="E163" s="2"/>
    </row>
    <row r="164" spans="1:5" ht="12.75">
      <c r="A164" s="3"/>
      <c r="B164" s="2"/>
      <c r="C164" s="2"/>
      <c r="D164" s="2"/>
      <c r="E164" s="2"/>
    </row>
    <row r="165" spans="1:5" ht="12.75">
      <c r="A165" s="3"/>
      <c r="B165" s="2"/>
      <c r="C165" s="2"/>
      <c r="D165" s="2"/>
      <c r="E165" s="2"/>
    </row>
    <row r="166" spans="1:5" ht="12.75">
      <c r="A166" s="3"/>
      <c r="B166" s="2"/>
      <c r="C166" s="2"/>
      <c r="D166" s="2"/>
      <c r="E166" s="2"/>
    </row>
    <row r="167" spans="1:5" ht="12.75">
      <c r="A167" s="3"/>
      <c r="B167" s="2"/>
      <c r="C167" s="2"/>
      <c r="D167" s="2"/>
      <c r="E167" s="2"/>
    </row>
    <row r="168" spans="1:5" ht="12.75">
      <c r="A168" s="3"/>
      <c r="B168" s="2"/>
      <c r="C168" s="2"/>
      <c r="D168" s="2"/>
      <c r="E168" s="2"/>
    </row>
    <row r="169" spans="1:5" ht="12.75">
      <c r="A169" s="3"/>
      <c r="B169" s="2"/>
      <c r="C169" s="2"/>
      <c r="D169" s="2"/>
      <c r="E169" s="2"/>
    </row>
    <row r="170" spans="1:5" ht="12.75">
      <c r="A170" s="3"/>
      <c r="B170" s="2"/>
      <c r="C170" s="2"/>
      <c r="D170" s="2"/>
      <c r="E170" s="2"/>
    </row>
    <row r="171" spans="1:5" ht="12.75">
      <c r="A171" s="3"/>
      <c r="B171" s="2"/>
      <c r="C171" s="2"/>
      <c r="D171" s="2"/>
      <c r="E171" s="2"/>
    </row>
    <row r="172" spans="1:5" ht="12.75">
      <c r="A172" s="3"/>
      <c r="B172" s="2"/>
      <c r="C172" s="2"/>
      <c r="D172" s="2"/>
      <c r="E172" s="2"/>
    </row>
    <row r="173" spans="1:5" ht="12.75">
      <c r="A173" s="3"/>
      <c r="B173" s="3"/>
      <c r="C173" s="3"/>
      <c r="D173" s="3"/>
      <c r="E173" s="3"/>
    </row>
    <row r="174" spans="1:5" ht="12.75">
      <c r="A174" s="3"/>
      <c r="B174" s="3"/>
      <c r="C174" s="3"/>
      <c r="D174" s="3"/>
      <c r="E174" s="3"/>
    </row>
    <row r="175" spans="1:5" ht="12.75">
      <c r="A175" s="3"/>
      <c r="B175" s="3"/>
      <c r="C175" s="3"/>
      <c r="D175" s="3"/>
      <c r="E175" s="3"/>
    </row>
    <row r="176" spans="1:5" ht="12.75">
      <c r="A176" s="3"/>
      <c r="B176" s="3"/>
      <c r="C176" s="3"/>
      <c r="D176" s="3"/>
      <c r="E176" s="3"/>
    </row>
    <row r="177" spans="1:5" ht="12.75">
      <c r="A177" s="3"/>
      <c r="B177" s="3"/>
      <c r="C177" s="3"/>
      <c r="D177" s="3"/>
      <c r="E177" s="3"/>
    </row>
    <row r="178" spans="1:5" ht="12.75">
      <c r="A178" s="3"/>
      <c r="B178" s="3"/>
      <c r="C178" s="3"/>
      <c r="D178" s="3"/>
      <c r="E178" s="3"/>
    </row>
    <row r="179" spans="1:5" ht="12.75">
      <c r="A179" s="3"/>
      <c r="B179" s="3"/>
      <c r="C179" s="3"/>
      <c r="D179" s="3"/>
      <c r="E179" s="3"/>
    </row>
    <row r="180" spans="1:5" ht="12.75">
      <c r="A180" s="3"/>
      <c r="B180" s="3"/>
      <c r="C180" s="3"/>
      <c r="D180" s="3"/>
      <c r="E180" s="3"/>
    </row>
    <row r="181" spans="1:5" ht="12.75">
      <c r="A181" s="3"/>
      <c r="B181" s="3"/>
      <c r="C181" s="3"/>
      <c r="D181" s="3"/>
      <c r="E181" s="3"/>
    </row>
    <row r="182" spans="1:5" ht="12.75">
      <c r="A182" s="3"/>
      <c r="B182" s="3"/>
      <c r="C182" s="3"/>
      <c r="D182" s="3"/>
      <c r="E182" s="3"/>
    </row>
    <row r="183" spans="1:5" ht="12.75">
      <c r="A183" s="3"/>
      <c r="B183" s="3"/>
      <c r="C183" s="3"/>
      <c r="D183" s="3"/>
      <c r="E183" s="3"/>
    </row>
    <row r="184" spans="1:5" ht="12.75">
      <c r="A184" s="3"/>
      <c r="B184" s="3"/>
      <c r="C184" s="3"/>
      <c r="D184" s="3"/>
      <c r="E184" s="3"/>
    </row>
    <row r="185" spans="1:5" ht="12.75">
      <c r="A185" s="3"/>
      <c r="B185" s="3"/>
      <c r="C185" s="3"/>
      <c r="D185" s="3"/>
      <c r="E185" s="3"/>
    </row>
    <row r="186" spans="1:5" ht="12.75">
      <c r="A186" s="3"/>
      <c r="B186" s="3"/>
      <c r="C186" s="3"/>
      <c r="D186" s="3"/>
      <c r="E186" s="3"/>
    </row>
    <row r="187" spans="1:5" ht="12.75">
      <c r="A187" s="3"/>
      <c r="B187" s="3"/>
      <c r="C187" s="3"/>
      <c r="D187" s="3"/>
      <c r="E187" s="3"/>
    </row>
    <row r="188" spans="1:5" ht="12.75">
      <c r="A188" s="3"/>
      <c r="B188" s="3"/>
      <c r="C188" s="3"/>
      <c r="D188" s="3"/>
      <c r="E188" s="3"/>
    </row>
    <row r="189" spans="1:5" ht="12.75">
      <c r="A189" s="3"/>
      <c r="B189" s="3"/>
      <c r="C189" s="3"/>
      <c r="D189" s="3"/>
      <c r="E189" s="3"/>
    </row>
    <row r="190" spans="1:5" ht="12.75">
      <c r="A190" s="3"/>
      <c r="B190" s="3"/>
      <c r="C190" s="3"/>
      <c r="D190" s="3"/>
      <c r="E190" s="3"/>
    </row>
    <row r="191" spans="1:5" ht="12.75">
      <c r="A191" s="3"/>
      <c r="B191" s="3"/>
      <c r="C191" s="3"/>
      <c r="D191" s="3"/>
      <c r="E191" s="3"/>
    </row>
    <row r="192" spans="1:5" ht="12.75">
      <c r="A192" s="3"/>
      <c r="B192" s="3"/>
      <c r="C192" s="3"/>
      <c r="D192" s="3"/>
      <c r="E192" s="3"/>
    </row>
    <row r="193" spans="1:5" ht="12.75">
      <c r="A193" s="3"/>
      <c r="B193" s="3"/>
      <c r="C193" s="3"/>
      <c r="D193" s="3"/>
      <c r="E193" s="3"/>
    </row>
    <row r="194" spans="1:5" ht="12.75">
      <c r="A194" s="3"/>
      <c r="B194" s="3"/>
      <c r="C194" s="3"/>
      <c r="D194" s="3"/>
      <c r="E194" s="3"/>
    </row>
    <row r="195" spans="1:5" ht="12.75">
      <c r="A195" s="3"/>
      <c r="B195" s="3"/>
      <c r="C195" s="3"/>
      <c r="D195" s="3"/>
      <c r="E195" s="3"/>
    </row>
    <row r="196" spans="1:5" ht="12.75">
      <c r="A196" s="3"/>
      <c r="B196" s="3"/>
      <c r="C196" s="3"/>
      <c r="D196" s="3"/>
      <c r="E196" s="3"/>
    </row>
    <row r="197" spans="1:5" ht="12.75">
      <c r="A197" s="3"/>
      <c r="B197" s="3"/>
      <c r="C197" s="3"/>
      <c r="D197" s="3"/>
      <c r="E197" s="3"/>
    </row>
    <row r="198" spans="1:5" ht="12.75">
      <c r="A198" s="3"/>
      <c r="B198" s="3"/>
      <c r="C198" s="3"/>
      <c r="D198" s="3"/>
      <c r="E198" s="3"/>
    </row>
    <row r="199" spans="1:5" ht="12.75">
      <c r="A199" s="3"/>
      <c r="B199" s="3"/>
      <c r="C199" s="3"/>
      <c r="D199" s="3"/>
      <c r="E199" s="3"/>
    </row>
    <row r="200" spans="1:5" ht="12.75">
      <c r="A200" s="3"/>
      <c r="B200" s="3"/>
      <c r="C200" s="3"/>
      <c r="D200" s="3"/>
      <c r="E200" s="3"/>
    </row>
    <row r="201" spans="1:5" ht="12.75">
      <c r="A201" s="3"/>
      <c r="B201" s="3"/>
      <c r="C201" s="3"/>
      <c r="D201" s="3"/>
      <c r="E201" s="3"/>
    </row>
    <row r="202" spans="1:5" ht="12.75">
      <c r="A202" s="3"/>
      <c r="B202" s="3"/>
      <c r="C202" s="3"/>
      <c r="D202" s="3"/>
      <c r="E202" s="3"/>
    </row>
    <row r="203" spans="1:5" ht="12.75">
      <c r="A203" s="3"/>
      <c r="B203" s="3"/>
      <c r="C203" s="3"/>
      <c r="D203" s="3"/>
      <c r="E203" s="3"/>
    </row>
    <row r="204" spans="1:5" ht="12.75">
      <c r="A204" s="3"/>
      <c r="B204" s="3"/>
      <c r="C204" s="3"/>
      <c r="D204" s="3"/>
      <c r="E204" s="3"/>
    </row>
    <row r="205" spans="1:5" ht="12.75">
      <c r="A205" s="3"/>
      <c r="B205" s="3"/>
      <c r="C205" s="3"/>
      <c r="D205" s="3"/>
      <c r="E205" s="3"/>
    </row>
    <row r="206" spans="1:5" ht="12.75">
      <c r="A206" s="3"/>
      <c r="B206" s="3"/>
      <c r="C206" s="3"/>
      <c r="D206" s="3"/>
      <c r="E206" s="3"/>
    </row>
    <row r="207" spans="1:5" ht="12.75">
      <c r="A207" s="3"/>
      <c r="B207" s="3"/>
      <c r="C207" s="3"/>
      <c r="D207" s="3"/>
      <c r="E207" s="3"/>
    </row>
    <row r="208" spans="1:5" ht="12.75">
      <c r="A208" s="3"/>
      <c r="B208" s="3"/>
      <c r="C208" s="3"/>
      <c r="D208" s="3"/>
      <c r="E208" s="3"/>
    </row>
    <row r="209" spans="1:5" ht="12.75">
      <c r="A209" s="3"/>
      <c r="B209" s="3"/>
      <c r="C209" s="3"/>
      <c r="D209" s="3"/>
      <c r="E209" s="3"/>
    </row>
    <row r="210" spans="1:5" ht="12.75">
      <c r="A210" s="3"/>
      <c r="B210" s="3"/>
      <c r="C210" s="3"/>
      <c r="D210" s="3"/>
      <c r="E210" s="3"/>
    </row>
    <row r="211" spans="1:5" ht="12.75">
      <c r="A211" s="3"/>
      <c r="B211" s="3"/>
      <c r="C211" s="3"/>
      <c r="D211" s="3"/>
      <c r="E211" s="3"/>
    </row>
    <row r="212" spans="1:5" ht="12.75">
      <c r="A212" s="3"/>
      <c r="B212" s="3"/>
      <c r="C212" s="3"/>
      <c r="D212" s="3"/>
      <c r="E212" s="3"/>
    </row>
    <row r="213" spans="1:5" ht="12.75">
      <c r="A213" s="3"/>
      <c r="B213" s="3"/>
      <c r="C213" s="3"/>
      <c r="D213" s="3"/>
      <c r="E213" s="3"/>
    </row>
    <row r="214" spans="1:5" ht="12.75">
      <c r="A214" s="3"/>
      <c r="B214" s="3"/>
      <c r="C214" s="3"/>
      <c r="D214" s="3"/>
      <c r="E214" s="3"/>
    </row>
    <row r="215" spans="1:5" ht="12.75">
      <c r="A215" s="3"/>
      <c r="B215" s="3"/>
      <c r="C215" s="3"/>
      <c r="D215" s="3"/>
      <c r="E215" s="3"/>
    </row>
    <row r="216" spans="1:5" ht="12.75">
      <c r="A216" s="3"/>
      <c r="B216" s="3"/>
      <c r="C216" s="3"/>
      <c r="D216" s="3"/>
      <c r="E216" s="3"/>
    </row>
    <row r="217" spans="1:5" ht="12.75">
      <c r="A217" s="3"/>
      <c r="B217" s="3"/>
      <c r="C217" s="3"/>
      <c r="D217" s="3"/>
      <c r="E217" s="3"/>
    </row>
    <row r="218" spans="1:5" ht="12.75">
      <c r="A218" s="3"/>
      <c r="B218" s="3"/>
      <c r="C218" s="3"/>
      <c r="D218" s="3"/>
      <c r="E218" s="3"/>
    </row>
    <row r="219" spans="1:5" ht="12.75">
      <c r="A219" s="3"/>
      <c r="B219" s="3"/>
      <c r="C219" s="3"/>
      <c r="D219" s="3"/>
      <c r="E219" s="3"/>
    </row>
    <row r="220" spans="1:5" ht="12.75">
      <c r="A220" s="3"/>
      <c r="B220" s="3"/>
      <c r="C220" s="3"/>
      <c r="D220" s="3"/>
      <c r="E220" s="3"/>
    </row>
    <row r="221" spans="1:5" ht="12.75">
      <c r="A221" s="3"/>
      <c r="B221" s="3"/>
      <c r="C221" s="3"/>
      <c r="D221" s="3"/>
      <c r="E221" s="3"/>
    </row>
    <row r="222" spans="1:5" ht="12.75">
      <c r="A222" s="3"/>
      <c r="B222" s="3"/>
      <c r="C222" s="3"/>
      <c r="D222" s="3"/>
      <c r="E222" s="3"/>
    </row>
    <row r="223" spans="1:5" ht="12.75">
      <c r="A223" s="3"/>
      <c r="B223" s="3"/>
      <c r="C223" s="3"/>
      <c r="D223" s="3"/>
      <c r="E223" s="3"/>
    </row>
    <row r="224" spans="1:5" ht="12.75">
      <c r="A224" s="3"/>
      <c r="B224" s="3"/>
      <c r="C224" s="3"/>
      <c r="D224" s="3"/>
      <c r="E224" s="3"/>
    </row>
    <row r="225" spans="1:5" ht="12.75">
      <c r="A225" s="3"/>
      <c r="B225" s="3"/>
      <c r="C225" s="3"/>
      <c r="D225" s="3"/>
      <c r="E225" s="3"/>
    </row>
    <row r="226" spans="1:5" ht="12.75">
      <c r="A226" s="3"/>
      <c r="B226" s="3"/>
      <c r="C226" s="3"/>
      <c r="D226" s="3"/>
      <c r="E226" s="3"/>
    </row>
    <row r="227" spans="1:5" ht="12.75">
      <c r="A227" s="3"/>
      <c r="B227" s="3"/>
      <c r="C227" s="3"/>
      <c r="D227" s="3"/>
      <c r="E227" s="3"/>
    </row>
    <row r="228" spans="1:5" ht="12.75">
      <c r="A228" s="3"/>
      <c r="B228" s="3"/>
      <c r="C228" s="3"/>
      <c r="D228" s="3"/>
      <c r="E228" s="3"/>
    </row>
    <row r="229" spans="1:5" ht="12.75">
      <c r="A229" s="3"/>
      <c r="B229" s="3"/>
      <c r="C229" s="3"/>
      <c r="D229" s="3"/>
      <c r="E229" s="3"/>
    </row>
    <row r="230" spans="1:5" ht="12.75">
      <c r="A230" s="3"/>
      <c r="B230" s="3"/>
      <c r="C230" s="3"/>
      <c r="D230" s="3"/>
      <c r="E230" s="3"/>
    </row>
    <row r="231" spans="1:5" ht="12.75">
      <c r="A231" s="3"/>
      <c r="B231" s="3"/>
      <c r="C231" s="3"/>
      <c r="D231" s="3"/>
      <c r="E231" s="3"/>
    </row>
    <row r="232" spans="1:5" ht="12.75">
      <c r="A232" s="3"/>
      <c r="B232" s="3"/>
      <c r="C232" s="3"/>
      <c r="D232" s="3"/>
      <c r="E232" s="3"/>
    </row>
    <row r="233" spans="1:5" ht="12.75">
      <c r="A233" s="3"/>
      <c r="B233" s="3"/>
      <c r="C233" s="3"/>
      <c r="D233" s="3"/>
      <c r="E233" s="3"/>
    </row>
    <row r="234" spans="1:5" ht="12.75">
      <c r="A234" s="3"/>
      <c r="B234" s="3"/>
      <c r="C234" s="3"/>
      <c r="D234" s="3"/>
      <c r="E234" s="3"/>
    </row>
    <row r="235" spans="1:5" ht="12.75">
      <c r="A235" s="3"/>
      <c r="B235" s="3"/>
      <c r="C235" s="3"/>
      <c r="D235" s="3"/>
      <c r="E235" s="3"/>
    </row>
    <row r="236" spans="1:5" ht="12.75">
      <c r="A236" s="3"/>
      <c r="B236" s="3"/>
      <c r="C236" s="3"/>
      <c r="D236" s="3"/>
      <c r="E236" s="3"/>
    </row>
    <row r="237" spans="1:5" ht="12.75">
      <c r="A237" s="3"/>
      <c r="B237" s="3"/>
      <c r="C237" s="3"/>
      <c r="D237" s="3"/>
      <c r="E237" s="3"/>
    </row>
    <row r="238" spans="1:5" ht="12.75">
      <c r="A238" s="3"/>
      <c r="B238" s="3"/>
      <c r="C238" s="3"/>
      <c r="D238" s="3"/>
      <c r="E238" s="3"/>
    </row>
    <row r="239" spans="1:5" ht="12.75">
      <c r="A239" s="3"/>
      <c r="B239" s="3"/>
      <c r="C239" s="3"/>
      <c r="D239" s="3"/>
      <c r="E239" s="3"/>
    </row>
    <row r="240" spans="1:5" ht="12.75">
      <c r="A240" s="3"/>
      <c r="B240" s="3"/>
      <c r="C240" s="3"/>
      <c r="D240" s="3"/>
      <c r="E240" s="3"/>
    </row>
    <row r="241" spans="1:5" ht="12.75">
      <c r="A241" s="3"/>
      <c r="B241" s="3"/>
      <c r="C241" s="3"/>
      <c r="D241" s="3"/>
      <c r="E241" s="3"/>
    </row>
    <row r="242" spans="1:5" ht="12.75">
      <c r="A242" s="3"/>
      <c r="B242" s="3"/>
      <c r="C242" s="3"/>
      <c r="D242" s="3"/>
      <c r="E242" s="3"/>
    </row>
    <row r="243" spans="1:5" ht="12.75">
      <c r="A243" s="3"/>
      <c r="B243" s="3"/>
      <c r="C243" s="3"/>
      <c r="D243" s="3"/>
      <c r="E243" s="3"/>
    </row>
    <row r="244" spans="1:5" ht="12.75">
      <c r="A244" s="3"/>
      <c r="B244" s="3"/>
      <c r="C244" s="3"/>
      <c r="D244" s="3"/>
      <c r="E244" s="3"/>
    </row>
    <row r="245" spans="1:5" ht="12.75">
      <c r="A245" s="3"/>
      <c r="B245" s="3"/>
      <c r="C245" s="3"/>
      <c r="D245" s="3"/>
      <c r="E245" s="3"/>
    </row>
    <row r="246" spans="1:5" ht="12.75">
      <c r="A246" s="3"/>
      <c r="B246" s="3"/>
      <c r="C246" s="3"/>
      <c r="D246" s="3"/>
      <c r="E246" s="3"/>
    </row>
    <row r="247" spans="1:5" ht="12.75">
      <c r="A247" s="3"/>
      <c r="B247" s="3"/>
      <c r="C247" s="3"/>
      <c r="D247" s="3"/>
      <c r="E247" s="3"/>
    </row>
    <row r="248" spans="1:5" ht="12.75">
      <c r="A248" s="3"/>
      <c r="B248" s="3"/>
      <c r="C248" s="3"/>
      <c r="D248" s="3"/>
      <c r="E248" s="3"/>
    </row>
    <row r="249" spans="1:5" ht="12.75">
      <c r="A249" s="3"/>
      <c r="B249" s="3"/>
      <c r="C249" s="3"/>
      <c r="D249" s="3"/>
      <c r="E249" s="3"/>
    </row>
    <row r="250" spans="1:5" ht="12.75">
      <c r="A250" s="3"/>
      <c r="B250" s="3"/>
      <c r="C250" s="3"/>
      <c r="D250" s="3"/>
      <c r="E250" s="3"/>
    </row>
    <row r="251" spans="1:5" ht="12.75">
      <c r="A251" s="3"/>
      <c r="B251" s="3"/>
      <c r="C251" s="3"/>
      <c r="D251" s="3"/>
      <c r="E251" s="3"/>
    </row>
    <row r="252" spans="1:5" ht="12.75">
      <c r="A252" s="3"/>
      <c r="B252" s="3"/>
      <c r="C252" s="3"/>
      <c r="D252" s="3"/>
      <c r="E252" s="3"/>
    </row>
    <row r="253" spans="1:5" ht="12.75">
      <c r="A253" s="3"/>
      <c r="B253" s="3"/>
      <c r="C253" s="3"/>
      <c r="D253" s="3"/>
      <c r="E253" s="3"/>
    </row>
    <row r="254" spans="1:5" ht="12.75">
      <c r="A254" s="3"/>
      <c r="B254" s="3"/>
      <c r="C254" s="3"/>
      <c r="D254" s="3"/>
      <c r="E254" s="3"/>
    </row>
    <row r="255" spans="1:5" ht="12.75">
      <c r="A255" s="3"/>
      <c r="B255" s="3"/>
      <c r="C255" s="3"/>
      <c r="D255" s="3"/>
      <c r="E255" s="3"/>
    </row>
    <row r="256" spans="1:5" ht="12.75">
      <c r="A256" s="3"/>
      <c r="B256" s="3"/>
      <c r="C256" s="3"/>
      <c r="D256" s="3"/>
      <c r="E256" s="3"/>
    </row>
    <row r="257" spans="1:5" ht="12.75">
      <c r="A257" s="3"/>
      <c r="B257" s="3"/>
      <c r="C257" s="3"/>
      <c r="D257" s="3"/>
      <c r="E257" s="3"/>
    </row>
    <row r="258" spans="1:5" ht="12.75">
      <c r="A258" s="3"/>
      <c r="B258" s="3"/>
      <c r="C258" s="3"/>
      <c r="D258" s="3"/>
      <c r="E258" s="3"/>
    </row>
    <row r="259" spans="1:5" ht="12.75">
      <c r="A259" s="3"/>
      <c r="B259" s="3"/>
      <c r="C259" s="3"/>
      <c r="D259" s="3"/>
      <c r="E259" s="3"/>
    </row>
    <row r="260" spans="1:5" ht="12.75">
      <c r="A260" s="3"/>
      <c r="B260" s="3"/>
      <c r="C260" s="3"/>
      <c r="D260" s="3"/>
      <c r="E260" s="3"/>
    </row>
    <row r="261" spans="1:5" ht="12.75">
      <c r="A261" s="3"/>
      <c r="B261" s="3"/>
      <c r="C261" s="3"/>
      <c r="D261" s="3"/>
      <c r="E261" s="3"/>
    </row>
    <row r="262" spans="1:5" ht="12.75">
      <c r="A262" s="3"/>
      <c r="B262" s="3"/>
      <c r="C262" s="3"/>
      <c r="D262" s="3"/>
      <c r="E262" s="3"/>
    </row>
    <row r="263" spans="1:5" ht="12.75">
      <c r="A263" s="3"/>
      <c r="B263" s="3"/>
      <c r="C263" s="3"/>
      <c r="D263" s="3"/>
      <c r="E263" s="3"/>
    </row>
    <row r="264" spans="1:5" ht="12.75">
      <c r="A264" s="3"/>
      <c r="B264" s="3"/>
      <c r="C264" s="3"/>
      <c r="D264" s="3"/>
      <c r="E264" s="3"/>
    </row>
    <row r="265" spans="1:5" ht="12.75">
      <c r="A265" s="3"/>
      <c r="B265" s="3"/>
      <c r="C265" s="3"/>
      <c r="D265" s="3"/>
      <c r="E265" s="3"/>
    </row>
    <row r="266" spans="1:5" ht="12.75">
      <c r="A266" s="3"/>
      <c r="B266" s="3"/>
      <c r="C266" s="3"/>
      <c r="D266" s="3"/>
      <c r="E266" s="3"/>
    </row>
    <row r="267" spans="1:5" ht="12.75">
      <c r="A267" s="3"/>
      <c r="B267" s="3"/>
      <c r="C267" s="3"/>
      <c r="D267" s="3"/>
      <c r="E267" s="3"/>
    </row>
    <row r="268" spans="1:5" ht="12.75">
      <c r="A268" s="3"/>
      <c r="B268" s="3"/>
      <c r="C268" s="3"/>
      <c r="D268" s="3"/>
      <c r="E268" s="3"/>
    </row>
    <row r="269" spans="1:5" ht="12.75">
      <c r="A269" s="3"/>
      <c r="B269" s="3"/>
      <c r="C269" s="3"/>
      <c r="D269" s="3"/>
      <c r="E269" s="3"/>
    </row>
    <row r="270" spans="1:5" ht="12.75">
      <c r="A270" s="3"/>
      <c r="B270" s="3"/>
      <c r="C270" s="3"/>
      <c r="D270" s="3"/>
      <c r="E270" s="3"/>
    </row>
    <row r="271" spans="1:5" ht="12.75">
      <c r="A271" s="3"/>
      <c r="B271" s="3"/>
      <c r="C271" s="3"/>
      <c r="D271" s="3"/>
      <c r="E271" s="3"/>
    </row>
    <row r="272" spans="1:5" ht="12.75">
      <c r="A272" s="3"/>
      <c r="B272" s="3"/>
      <c r="C272" s="3"/>
      <c r="D272" s="3"/>
      <c r="E272" s="3"/>
    </row>
    <row r="273" spans="1:5" ht="12.75">
      <c r="A273" s="3"/>
      <c r="B273" s="3"/>
      <c r="C273" s="3"/>
      <c r="D273" s="3"/>
      <c r="E273" s="3"/>
    </row>
    <row r="274" spans="1:5" ht="12.75">
      <c r="A274" s="3"/>
      <c r="B274" s="3"/>
      <c r="C274" s="3"/>
      <c r="D274" s="3"/>
      <c r="E274" s="3"/>
    </row>
    <row r="275" spans="1:5" ht="12.75">
      <c r="A275" s="3"/>
      <c r="B275" s="3"/>
      <c r="C275" s="3"/>
      <c r="D275" s="3"/>
      <c r="E275" s="3"/>
    </row>
    <row r="276" spans="1:5" ht="12.75">
      <c r="A276" s="3"/>
      <c r="B276" s="3"/>
      <c r="C276" s="3"/>
      <c r="D276" s="3"/>
      <c r="E276" s="3"/>
    </row>
    <row r="277" spans="1:5" ht="12.75">
      <c r="A277" s="3"/>
      <c r="B277" s="3"/>
      <c r="C277" s="3"/>
      <c r="D277" s="3"/>
      <c r="E277" s="3"/>
    </row>
    <row r="278" spans="1:5" ht="12.75">
      <c r="A278" s="3"/>
      <c r="B278" s="3"/>
      <c r="C278" s="3"/>
      <c r="D278" s="3"/>
      <c r="E278" s="3"/>
    </row>
    <row r="279" spans="1:5" ht="12.75">
      <c r="A279" s="3"/>
      <c r="B279" s="3"/>
      <c r="C279" s="3"/>
      <c r="D279" s="3"/>
      <c r="E279" s="3"/>
    </row>
    <row r="280" spans="1:5" ht="12.75">
      <c r="A280" s="3"/>
      <c r="B280" s="3"/>
      <c r="C280" s="3"/>
      <c r="D280" s="3"/>
      <c r="E280" s="3"/>
    </row>
    <row r="281" spans="1:5" ht="12.75">
      <c r="A281" s="3"/>
      <c r="B281" s="3"/>
      <c r="C281" s="3"/>
      <c r="D281" s="3"/>
      <c r="E281" s="3"/>
    </row>
    <row r="282" spans="1:5" ht="12.75">
      <c r="A282" s="3"/>
      <c r="B282" s="3"/>
      <c r="C282" s="3"/>
      <c r="D282" s="3"/>
      <c r="E282" s="3"/>
    </row>
    <row r="283" spans="1:5" ht="12.75">
      <c r="A283" s="3"/>
      <c r="B283" s="3"/>
      <c r="C283" s="3"/>
      <c r="D283" s="3"/>
      <c r="E283" s="3"/>
    </row>
    <row r="284" spans="1:5" ht="12.75">
      <c r="A284" s="3"/>
      <c r="B284" s="3"/>
      <c r="C284" s="3"/>
      <c r="D284" s="3"/>
      <c r="E284" s="3"/>
    </row>
    <row r="285" spans="1:5" ht="12.75">
      <c r="A285" s="3"/>
      <c r="B285" s="3"/>
      <c r="C285" s="3"/>
      <c r="D285" s="3"/>
      <c r="E285" s="3"/>
    </row>
    <row r="286" spans="1:5" ht="12.75">
      <c r="A286" s="3"/>
      <c r="B286" s="3"/>
      <c r="C286" s="3"/>
      <c r="D286" s="3"/>
      <c r="E286" s="3"/>
    </row>
    <row r="287" spans="1:5" ht="12.75">
      <c r="A287" s="3"/>
      <c r="B287" s="3"/>
      <c r="C287" s="3"/>
      <c r="D287" s="3"/>
      <c r="E287" s="3"/>
    </row>
    <row r="288" spans="1:5" ht="12.75">
      <c r="A288" s="3"/>
      <c r="B288" s="3"/>
      <c r="C288" s="3"/>
      <c r="D288" s="3"/>
      <c r="E288" s="3"/>
    </row>
    <row r="289" spans="1:5" ht="12.75">
      <c r="A289" s="3"/>
      <c r="B289" s="3"/>
      <c r="C289" s="3"/>
      <c r="D289" s="3"/>
      <c r="E289" s="3"/>
    </row>
    <row r="290" spans="1:5" ht="12.75">
      <c r="A290" s="3"/>
      <c r="B290" s="3"/>
      <c r="C290" s="3"/>
      <c r="D290" s="3"/>
      <c r="E290" s="3"/>
    </row>
    <row r="291" spans="1:5" ht="12.75">
      <c r="A291" s="3"/>
      <c r="B291" s="3"/>
      <c r="C291" s="3"/>
      <c r="D291" s="3"/>
      <c r="E291" s="3"/>
    </row>
    <row r="292" spans="1:5" ht="12.75">
      <c r="A292" s="3"/>
      <c r="B292" s="3"/>
      <c r="C292" s="3"/>
      <c r="D292" s="3"/>
      <c r="E292" s="3"/>
    </row>
    <row r="293" spans="1:5" ht="12.75">
      <c r="A293" s="3"/>
      <c r="B293" s="3"/>
      <c r="C293" s="3"/>
      <c r="D293" s="3"/>
      <c r="E293" s="3"/>
    </row>
    <row r="294" spans="1:5" ht="12.75">
      <c r="A294" s="3"/>
      <c r="B294" s="3"/>
      <c r="C294" s="3"/>
      <c r="D294" s="3"/>
      <c r="E294" s="3"/>
    </row>
    <row r="295" spans="1:5" ht="12.75">
      <c r="A295" s="3"/>
      <c r="B295" s="3"/>
      <c r="C295" s="3"/>
      <c r="D295" s="3"/>
      <c r="E295" s="3"/>
    </row>
    <row r="296" spans="1:5" ht="12.75">
      <c r="A296" s="3"/>
      <c r="B296" s="3"/>
      <c r="C296" s="3"/>
      <c r="D296" s="3"/>
      <c r="E296" s="3"/>
    </row>
    <row r="297" spans="1:5" ht="12.75">
      <c r="A297" s="3"/>
      <c r="B297" s="3"/>
      <c r="C297" s="3"/>
      <c r="D297" s="3"/>
      <c r="E297" s="3"/>
    </row>
    <row r="298" spans="1:5" ht="12.75">
      <c r="A298" s="3"/>
      <c r="B298" s="3"/>
      <c r="C298" s="3"/>
      <c r="D298" s="3"/>
      <c r="E298" s="3"/>
    </row>
    <row r="299" spans="1:5" ht="12.75">
      <c r="A299" s="3"/>
      <c r="B299" s="3"/>
      <c r="C299" s="3"/>
      <c r="D299" s="3"/>
      <c r="E299" s="3"/>
    </row>
    <row r="300" spans="1:5" ht="12.75">
      <c r="A300" s="3"/>
      <c r="B300" s="3"/>
      <c r="C300" s="3"/>
      <c r="D300" s="3"/>
      <c r="E300" s="3"/>
    </row>
    <row r="301" spans="1:5" ht="12.75">
      <c r="A301" s="3"/>
      <c r="B301" s="3"/>
      <c r="C301" s="3"/>
      <c r="D301" s="3"/>
      <c r="E301" s="3"/>
    </row>
    <row r="302" spans="1:5" ht="12.75">
      <c r="A302" s="3"/>
      <c r="B302" s="3"/>
      <c r="C302" s="3"/>
      <c r="D302" s="3"/>
      <c r="E302" s="3"/>
    </row>
    <row r="303" spans="1:5" ht="12.75">
      <c r="A303" s="3"/>
      <c r="B303" s="3"/>
      <c r="C303" s="3"/>
      <c r="D303" s="3"/>
      <c r="E303" s="3"/>
    </row>
    <row r="304" spans="1:5" ht="12.75">
      <c r="A304" s="3"/>
      <c r="B304" s="3"/>
      <c r="C304" s="3"/>
      <c r="D304" s="3"/>
      <c r="E304" s="3"/>
    </row>
    <row r="305" spans="1:5" ht="12.75">
      <c r="A305" s="3"/>
      <c r="B305" s="3"/>
      <c r="C305" s="3"/>
      <c r="D305" s="3"/>
      <c r="E305" s="3"/>
    </row>
    <row r="306" spans="1:5" ht="12.75">
      <c r="A306" s="3"/>
      <c r="B306" s="3"/>
      <c r="C306" s="3"/>
      <c r="D306" s="3"/>
      <c r="E306" s="3"/>
    </row>
    <row r="307" spans="1:5" ht="12.75">
      <c r="A307" s="3"/>
      <c r="B307" s="3"/>
      <c r="C307" s="3"/>
      <c r="D307" s="3"/>
      <c r="E307" s="3"/>
    </row>
    <row r="308" spans="1:5" ht="12.75">
      <c r="A308" s="3"/>
      <c r="B308" s="3"/>
      <c r="C308" s="3"/>
      <c r="D308" s="3"/>
      <c r="E308" s="3"/>
    </row>
    <row r="309" spans="1:5" ht="12.75">
      <c r="A309" s="3"/>
      <c r="B309" s="3"/>
      <c r="C309" s="3"/>
      <c r="D309" s="3"/>
      <c r="E309" s="3"/>
    </row>
    <row r="310" spans="1:5" ht="12.75">
      <c r="A310" s="3"/>
      <c r="B310" s="3"/>
      <c r="C310" s="3"/>
      <c r="D310" s="3"/>
      <c r="E310" s="3"/>
    </row>
    <row r="311" spans="1:5" ht="12.75">
      <c r="A311" s="3"/>
      <c r="B311" s="3"/>
      <c r="C311" s="3"/>
      <c r="D311" s="3"/>
      <c r="E311" s="3"/>
    </row>
    <row r="312" spans="1:5" ht="12.75">
      <c r="A312" s="3"/>
      <c r="B312" s="3"/>
      <c r="C312" s="3"/>
      <c r="D312" s="3"/>
      <c r="E312" s="3"/>
    </row>
    <row r="313" spans="1:5" ht="12.75">
      <c r="A313" s="3"/>
      <c r="B313" s="3"/>
      <c r="C313" s="3"/>
      <c r="D313" s="3"/>
      <c r="E313" s="3"/>
    </row>
    <row r="314" spans="1:5" ht="12.75">
      <c r="A314" s="3"/>
      <c r="B314" s="3"/>
      <c r="C314" s="3"/>
      <c r="D314" s="3"/>
      <c r="E314" s="3"/>
    </row>
    <row r="315" spans="1:5" ht="12.75">
      <c r="A315" s="3"/>
      <c r="B315" s="3"/>
      <c r="C315" s="3"/>
      <c r="D315" s="3"/>
      <c r="E315" s="3"/>
    </row>
    <row r="316" spans="1:5" ht="12.75">
      <c r="A316" s="3"/>
      <c r="B316" s="3"/>
      <c r="C316" s="3"/>
      <c r="D316" s="3"/>
      <c r="E316" s="3"/>
    </row>
    <row r="317" spans="1:5" ht="12.75">
      <c r="A317" s="3"/>
      <c r="B317" s="3"/>
      <c r="C317" s="3"/>
      <c r="D317" s="3"/>
      <c r="E317" s="3"/>
    </row>
    <row r="318" spans="1:5" ht="12.75">
      <c r="A318" s="3"/>
      <c r="B318" s="3"/>
      <c r="C318" s="3"/>
      <c r="D318" s="3"/>
      <c r="E318" s="3"/>
    </row>
    <row r="319" spans="1:5" ht="12.75">
      <c r="A319" s="3"/>
      <c r="B319" s="3"/>
      <c r="C319" s="3"/>
      <c r="D319" s="3"/>
      <c r="E319" s="3"/>
    </row>
    <row r="320" spans="1:5" ht="12.75">
      <c r="A320" s="3"/>
      <c r="B320" s="3"/>
      <c r="C320" s="3"/>
      <c r="D320" s="3"/>
      <c r="E320" s="3"/>
    </row>
    <row r="321" spans="1:5" ht="12.75">
      <c r="A321" s="3"/>
      <c r="B321" s="3"/>
      <c r="C321" s="3"/>
      <c r="D321" s="3"/>
      <c r="E321" s="3"/>
    </row>
    <row r="322" spans="1:5" ht="12.75">
      <c r="A322" s="3"/>
      <c r="B322" s="3"/>
      <c r="C322" s="3"/>
      <c r="D322" s="3"/>
      <c r="E322" s="3"/>
    </row>
    <row r="323" spans="1:5" ht="12.75">
      <c r="A323" s="3"/>
      <c r="B323" s="3"/>
      <c r="C323" s="3"/>
      <c r="D323" s="3"/>
      <c r="E323" s="3"/>
    </row>
    <row r="324" spans="1:5" ht="12.75">
      <c r="A324" s="3"/>
      <c r="B324" s="3"/>
      <c r="C324" s="3"/>
      <c r="D324" s="3"/>
      <c r="E324" s="3"/>
    </row>
    <row r="325" spans="1:5" ht="12.75">
      <c r="A325" s="3"/>
      <c r="B325" s="3"/>
      <c r="C325" s="3"/>
      <c r="D325" s="3"/>
      <c r="E325" s="3"/>
    </row>
    <row r="326" spans="1:5" ht="12.75">
      <c r="A326" s="3"/>
      <c r="B326" s="3"/>
      <c r="C326" s="3"/>
      <c r="D326" s="3"/>
      <c r="E326" s="3"/>
    </row>
    <row r="327" spans="1:5" ht="12.75">
      <c r="A327" s="3"/>
      <c r="B327" s="3"/>
      <c r="C327" s="3"/>
      <c r="D327" s="3"/>
      <c r="E327" s="3"/>
    </row>
    <row r="328" spans="1:5" ht="12.75">
      <c r="A328" s="3"/>
      <c r="B328" s="3"/>
      <c r="C328" s="3"/>
      <c r="D328" s="3"/>
      <c r="E328" s="3"/>
    </row>
    <row r="329" spans="1:5" ht="12.75">
      <c r="A329" s="3"/>
      <c r="B329" s="3"/>
      <c r="C329" s="3"/>
      <c r="D329" s="3"/>
      <c r="E329" s="3"/>
    </row>
    <row r="330" spans="1:5" ht="12.75">
      <c r="A330" s="3"/>
      <c r="B330" s="3"/>
      <c r="C330" s="3"/>
      <c r="D330" s="3"/>
      <c r="E330" s="3"/>
    </row>
    <row r="331" spans="1:5" ht="12.75">
      <c r="A331" s="3"/>
      <c r="B331" s="3"/>
      <c r="C331" s="3"/>
      <c r="D331" s="3"/>
      <c r="E331" s="3"/>
    </row>
    <row r="332" spans="1:5" ht="12.75">
      <c r="A332" s="3"/>
      <c r="B332" s="3"/>
      <c r="C332" s="3"/>
      <c r="D332" s="3"/>
      <c r="E332" s="3"/>
    </row>
    <row r="333" spans="1:5" ht="12.75">
      <c r="A333" s="3"/>
      <c r="B333" s="3"/>
      <c r="C333" s="3"/>
      <c r="D333" s="3"/>
      <c r="E333" s="3"/>
    </row>
    <row r="334" spans="1:5" ht="12.75">
      <c r="A334" s="3"/>
      <c r="B334" s="3"/>
      <c r="C334" s="3"/>
      <c r="D334" s="3"/>
      <c r="E334" s="3"/>
    </row>
    <row r="335" spans="1:5" ht="12.75">
      <c r="A335" s="3"/>
      <c r="B335" s="3"/>
      <c r="C335" s="3"/>
      <c r="D335" s="3"/>
      <c r="E335" s="3"/>
    </row>
    <row r="336" spans="1:5" ht="12.75">
      <c r="A336" s="3"/>
      <c r="B336" s="3"/>
      <c r="C336" s="3"/>
      <c r="D336" s="3"/>
      <c r="E336" s="3"/>
    </row>
    <row r="337" spans="1:5" ht="12.75">
      <c r="A337" s="3"/>
      <c r="B337" s="3"/>
      <c r="C337" s="3"/>
      <c r="D337" s="3"/>
      <c r="E337" s="3"/>
    </row>
    <row r="338" spans="1:5" ht="12.75">
      <c r="A338" s="3"/>
      <c r="B338" s="3"/>
      <c r="C338" s="3"/>
      <c r="D338" s="3"/>
      <c r="E338" s="3"/>
    </row>
    <row r="339" spans="1:5" ht="12.75">
      <c r="A339" s="3"/>
      <c r="B339" s="3"/>
      <c r="C339" s="3"/>
      <c r="D339" s="3"/>
      <c r="E339" s="3"/>
    </row>
    <row r="340" spans="1:5" ht="12.75">
      <c r="A340" s="3"/>
      <c r="B340" s="3"/>
      <c r="C340" s="3"/>
      <c r="D340" s="3"/>
      <c r="E340" s="3"/>
    </row>
    <row r="341" spans="1:5" ht="12.75">
      <c r="A341" s="3"/>
      <c r="B341" s="3"/>
      <c r="C341" s="3"/>
      <c r="D341" s="3"/>
      <c r="E341" s="3"/>
    </row>
    <row r="342" spans="1:5" ht="12.75">
      <c r="A342" s="3"/>
      <c r="B342" s="3"/>
      <c r="C342" s="3"/>
      <c r="D342" s="3"/>
      <c r="E342" s="3"/>
    </row>
    <row r="343" spans="1:5" ht="12.75">
      <c r="A343" s="3"/>
      <c r="B343" s="3"/>
      <c r="C343" s="3"/>
      <c r="D343" s="3"/>
      <c r="E343" s="3"/>
    </row>
    <row r="344" spans="1:5" ht="12.75">
      <c r="A344" s="3"/>
      <c r="B344" s="3"/>
      <c r="C344" s="3"/>
      <c r="D344" s="3"/>
      <c r="E344" s="3"/>
    </row>
    <row r="345" spans="1:5" ht="12.75">
      <c r="A345" s="3"/>
      <c r="B345" s="3"/>
      <c r="C345" s="3"/>
      <c r="D345" s="3"/>
      <c r="E345" s="3"/>
    </row>
    <row r="346" spans="1:5" ht="12.75">
      <c r="A346" s="3"/>
      <c r="B346" s="3"/>
      <c r="C346" s="3"/>
      <c r="D346" s="3"/>
      <c r="E346" s="3"/>
    </row>
    <row r="347" spans="1:5" ht="12.75">
      <c r="A347" s="3"/>
      <c r="B347" s="3"/>
      <c r="C347" s="3"/>
      <c r="D347" s="3"/>
      <c r="E347" s="3"/>
    </row>
    <row r="348" spans="1:5" ht="12.75">
      <c r="A348" s="3"/>
      <c r="B348" s="3"/>
      <c r="C348" s="3"/>
      <c r="D348" s="3"/>
      <c r="E348" s="3"/>
    </row>
    <row r="349" spans="1:5" ht="12.75">
      <c r="A349" s="3"/>
      <c r="B349" s="3"/>
      <c r="C349" s="3"/>
      <c r="D349" s="3"/>
      <c r="E349" s="3"/>
    </row>
    <row r="350" spans="1:5" ht="12.75">
      <c r="A350" s="3"/>
      <c r="B350" s="3"/>
      <c r="C350" s="3"/>
      <c r="D350" s="3"/>
      <c r="E350" s="3"/>
    </row>
    <row r="351" spans="1:5" ht="12.75">
      <c r="A351" s="3"/>
      <c r="B351" s="3"/>
      <c r="C351" s="3"/>
      <c r="D351" s="3"/>
      <c r="E351" s="3"/>
    </row>
    <row r="352" spans="1:5" ht="12.75">
      <c r="A352" s="3"/>
      <c r="B352" s="3"/>
      <c r="C352" s="3"/>
      <c r="D352" s="3"/>
      <c r="E352" s="3"/>
    </row>
    <row r="353" spans="1:5" ht="12.75">
      <c r="A353" s="3"/>
      <c r="B353" s="3"/>
      <c r="C353" s="3"/>
      <c r="D353" s="3"/>
      <c r="E353" s="3"/>
    </row>
    <row r="354" spans="1:5" ht="12.75">
      <c r="A354" s="3"/>
      <c r="B354" s="3"/>
      <c r="C354" s="3"/>
      <c r="D354" s="3"/>
      <c r="E354" s="3"/>
    </row>
    <row r="355" spans="1:5" ht="12.75">
      <c r="A355" s="3"/>
      <c r="B355" s="3"/>
      <c r="C355" s="3"/>
      <c r="D355" s="3"/>
      <c r="E355" s="3"/>
    </row>
    <row r="356" spans="1:5" ht="12.75">
      <c r="A356" s="3"/>
      <c r="B356" s="3"/>
      <c r="C356" s="3"/>
      <c r="D356" s="3"/>
      <c r="E356" s="3"/>
    </row>
    <row r="357" spans="1:5" ht="12.75">
      <c r="A357" s="3"/>
      <c r="B357" s="3"/>
      <c r="C357" s="3"/>
      <c r="D357" s="3"/>
      <c r="E357" s="3"/>
    </row>
    <row r="358" spans="1:5" ht="12.75">
      <c r="A358" s="3"/>
      <c r="B358" s="3"/>
      <c r="C358" s="3"/>
      <c r="D358" s="3"/>
      <c r="E358" s="3"/>
    </row>
    <row r="359" spans="1:5" ht="12.75">
      <c r="A359" s="3"/>
      <c r="B359" s="3"/>
      <c r="C359" s="3"/>
      <c r="D359" s="3"/>
      <c r="E359" s="3"/>
    </row>
    <row r="360" spans="1:5" ht="12.75">
      <c r="A360" s="3"/>
      <c r="B360" s="3"/>
      <c r="C360" s="3"/>
      <c r="D360" s="3"/>
      <c r="E360" s="3"/>
    </row>
    <row r="361" spans="1:5" ht="12.75">
      <c r="A361" s="3"/>
      <c r="B361" s="3"/>
      <c r="C361" s="3"/>
      <c r="D361" s="3"/>
      <c r="E361" s="3"/>
    </row>
    <row r="362" spans="1:5" ht="12.75">
      <c r="A362" s="3"/>
      <c r="B362" s="3"/>
      <c r="C362" s="3"/>
      <c r="D362" s="3"/>
      <c r="E362" s="3"/>
    </row>
    <row r="363" spans="1:5" ht="12.75">
      <c r="A363" s="3"/>
      <c r="B363" s="3"/>
      <c r="C363" s="3"/>
      <c r="D363" s="3"/>
      <c r="E363" s="3"/>
    </row>
    <row r="364" spans="1:5" ht="12.75">
      <c r="A364" s="3"/>
      <c r="B364" s="3"/>
      <c r="C364" s="3"/>
      <c r="D364" s="3"/>
      <c r="E364" s="3"/>
    </row>
    <row r="365" spans="1:5" ht="12.75">
      <c r="A365" s="3"/>
      <c r="B365" s="3"/>
      <c r="C365" s="3"/>
      <c r="D365" s="3"/>
      <c r="E365" s="3"/>
    </row>
    <row r="366" spans="1:5" ht="12.75">
      <c r="A366" s="3"/>
      <c r="B366" s="3"/>
      <c r="C366" s="3"/>
      <c r="D366" s="3"/>
      <c r="E366" s="3"/>
    </row>
    <row r="367" spans="1:5" ht="12.75">
      <c r="A367" s="3"/>
      <c r="B367" s="3"/>
      <c r="C367" s="3"/>
      <c r="D367" s="3"/>
      <c r="E367" s="3"/>
    </row>
    <row r="368" spans="1:5" ht="12.75">
      <c r="A368" s="3"/>
      <c r="B368" s="3"/>
      <c r="C368" s="3"/>
      <c r="D368" s="3"/>
      <c r="E368" s="3"/>
    </row>
    <row r="369" spans="1:5" ht="12.75">
      <c r="A369" s="3"/>
      <c r="B369" s="3"/>
      <c r="C369" s="3"/>
      <c r="D369" s="3"/>
      <c r="E369" s="3"/>
    </row>
    <row r="370" spans="1:5" ht="12.75">
      <c r="A370" s="3"/>
      <c r="B370" s="3"/>
      <c r="C370" s="3"/>
      <c r="D370" s="3"/>
      <c r="E370" s="3"/>
    </row>
    <row r="371" spans="1:5" ht="12.75">
      <c r="A371" s="3"/>
      <c r="B371" s="3"/>
      <c r="C371" s="3"/>
      <c r="D371" s="3"/>
      <c r="E371" s="3"/>
    </row>
    <row r="372" spans="1:5" ht="12.75">
      <c r="A372" s="3"/>
      <c r="B372" s="3"/>
      <c r="C372" s="3"/>
      <c r="D372" s="3"/>
      <c r="E372" s="3"/>
    </row>
    <row r="373" spans="1:5" ht="12.75">
      <c r="A373" s="3"/>
      <c r="B373" s="3"/>
      <c r="C373" s="3"/>
      <c r="D373" s="3"/>
      <c r="E373" s="3"/>
    </row>
    <row r="374" spans="1:5" ht="12.75">
      <c r="A374" s="3"/>
      <c r="B374" s="3"/>
      <c r="C374" s="3"/>
      <c r="D374" s="3"/>
      <c r="E374" s="3"/>
    </row>
    <row r="375" spans="1:5" ht="12.75">
      <c r="A375" s="3"/>
      <c r="B375" s="3"/>
      <c r="C375" s="3"/>
      <c r="D375" s="3"/>
      <c r="E375" s="3"/>
    </row>
    <row r="376" spans="1:5" ht="12.75">
      <c r="A376" s="3"/>
      <c r="B376" s="3"/>
      <c r="C376" s="3"/>
      <c r="D376" s="3"/>
      <c r="E376" s="3"/>
    </row>
    <row r="377" spans="1:5" ht="12.75">
      <c r="A377" s="3"/>
      <c r="B377" s="3"/>
      <c r="C377" s="3"/>
      <c r="D377" s="3"/>
      <c r="E377" s="3"/>
    </row>
    <row r="378" spans="1:5" ht="12.75">
      <c r="A378" s="3"/>
      <c r="B378" s="3"/>
      <c r="C378" s="3"/>
      <c r="D378" s="3"/>
      <c r="E378" s="3"/>
    </row>
    <row r="379" spans="1:5" ht="12.75">
      <c r="A379" s="3"/>
      <c r="B379" s="3"/>
      <c r="C379" s="3"/>
      <c r="D379" s="3"/>
      <c r="E379" s="3"/>
    </row>
    <row r="380" spans="1:5" ht="12.75">
      <c r="A380" s="3"/>
      <c r="B380" s="3"/>
      <c r="C380" s="3"/>
      <c r="D380" s="3"/>
      <c r="E380" s="3"/>
    </row>
    <row r="381" spans="1:5" ht="12.75">
      <c r="A381" s="3"/>
      <c r="B381" s="3"/>
      <c r="C381" s="3"/>
      <c r="D381" s="3"/>
      <c r="E381" s="3"/>
    </row>
    <row r="382" spans="1:5" ht="12.75">
      <c r="A382" s="3"/>
      <c r="B382" s="3"/>
      <c r="C382" s="3"/>
      <c r="D382" s="3"/>
      <c r="E382" s="3"/>
    </row>
    <row r="383" spans="1:5" ht="12.75">
      <c r="A383" s="3"/>
      <c r="B383" s="3"/>
      <c r="C383" s="3"/>
      <c r="D383" s="3"/>
      <c r="E383" s="3"/>
    </row>
    <row r="384" spans="1:5" ht="12.75">
      <c r="A384" s="3"/>
      <c r="B384" s="3"/>
      <c r="C384" s="3"/>
      <c r="D384" s="3"/>
      <c r="E384" s="3"/>
    </row>
    <row r="385" spans="1:5" ht="12.75">
      <c r="A385" s="3"/>
      <c r="B385" s="3"/>
      <c r="C385" s="3"/>
      <c r="D385" s="3"/>
      <c r="E385" s="3"/>
    </row>
    <row r="386" spans="1:5" ht="12.75">
      <c r="A386" s="3"/>
      <c r="B386" s="3"/>
      <c r="C386" s="3"/>
      <c r="D386" s="3"/>
      <c r="E386" s="3"/>
    </row>
    <row r="387" spans="1:5" ht="12.75">
      <c r="A387" s="3"/>
      <c r="B387" s="3"/>
      <c r="C387" s="3"/>
      <c r="D387" s="3"/>
      <c r="E387" s="3"/>
    </row>
    <row r="388" spans="1:5" ht="12.75">
      <c r="A388" s="3"/>
      <c r="B388" s="3"/>
      <c r="C388" s="3"/>
      <c r="D388" s="3"/>
      <c r="E388" s="3"/>
    </row>
    <row r="389" spans="1:5" ht="12.75">
      <c r="A389" s="3"/>
      <c r="B389" s="3"/>
      <c r="C389" s="3"/>
      <c r="D389" s="3"/>
      <c r="E389" s="3"/>
    </row>
    <row r="390" spans="1:5" ht="12.75">
      <c r="A390" s="3"/>
      <c r="B390" s="3"/>
      <c r="C390" s="3"/>
      <c r="D390" s="3"/>
      <c r="E390" s="3"/>
    </row>
    <row r="391" spans="1:5" ht="12.75">
      <c r="A391" s="3"/>
      <c r="B391" s="3"/>
      <c r="C391" s="3"/>
      <c r="D391" s="3"/>
      <c r="E391" s="3"/>
    </row>
    <row r="392" spans="1:5" ht="12.75">
      <c r="A392" s="3"/>
      <c r="B392" s="3"/>
      <c r="C392" s="3"/>
      <c r="D392" s="3"/>
      <c r="E392" s="3"/>
    </row>
    <row r="393" spans="1:5" ht="12.75">
      <c r="A393" s="3"/>
      <c r="B393" s="3"/>
      <c r="C393" s="3"/>
      <c r="D393" s="3"/>
      <c r="E393" s="3"/>
    </row>
    <row r="394" spans="1:5" ht="12.75">
      <c r="A394" s="3"/>
      <c r="B394" s="3"/>
      <c r="C394" s="3"/>
      <c r="D394" s="3"/>
      <c r="E394" s="3"/>
    </row>
    <row r="395" spans="1:5" ht="12.75">
      <c r="A395" s="3"/>
      <c r="B395" s="3"/>
      <c r="C395" s="3"/>
      <c r="D395" s="3"/>
      <c r="E395" s="3"/>
    </row>
    <row r="396" spans="1:5" ht="12.75">
      <c r="A396" s="3"/>
      <c r="B396" s="3"/>
      <c r="C396" s="3"/>
      <c r="D396" s="3"/>
      <c r="E396" s="3"/>
    </row>
    <row r="397" spans="1:5" ht="12.75">
      <c r="A397" s="3"/>
      <c r="B397" s="3"/>
      <c r="C397" s="3"/>
      <c r="D397" s="3"/>
      <c r="E397" s="3"/>
    </row>
    <row r="398" spans="1:5" ht="12.75">
      <c r="A398" s="3"/>
      <c r="B398" s="3"/>
      <c r="C398" s="3"/>
      <c r="D398" s="3"/>
      <c r="E398" s="3"/>
    </row>
    <row r="399" spans="1:5" ht="12.75">
      <c r="A399" s="3"/>
      <c r="B399" s="3"/>
      <c r="C399" s="3"/>
      <c r="D399" s="3"/>
      <c r="E399" s="3"/>
    </row>
    <row r="400" spans="1:5" ht="12.75">
      <c r="A400" s="3"/>
      <c r="B400" s="3"/>
      <c r="C400" s="3"/>
      <c r="D400" s="3"/>
      <c r="E400" s="3"/>
    </row>
    <row r="401" spans="1:5" ht="12.75">
      <c r="A401" s="3"/>
      <c r="B401" s="3"/>
      <c r="C401" s="3"/>
      <c r="D401" s="3"/>
      <c r="E401" s="3"/>
    </row>
    <row r="402" spans="1:5" ht="12.75">
      <c r="A402" s="3"/>
      <c r="B402" s="3"/>
      <c r="C402" s="3"/>
      <c r="D402" s="3"/>
      <c r="E402" s="3"/>
    </row>
    <row r="403" spans="1:5" ht="12.75">
      <c r="A403" s="3"/>
      <c r="B403" s="3"/>
      <c r="C403" s="3"/>
      <c r="D403" s="3"/>
      <c r="E403" s="3"/>
    </row>
    <row r="404" spans="1:5" ht="12.75">
      <c r="A404" s="3"/>
      <c r="B404" s="3"/>
      <c r="C404" s="3"/>
      <c r="D404" s="3"/>
      <c r="E404" s="3"/>
    </row>
    <row r="405" spans="1:5" ht="12.75">
      <c r="A405" s="3"/>
      <c r="B405" s="3"/>
      <c r="C405" s="3"/>
      <c r="D405" s="3"/>
      <c r="E405" s="3"/>
    </row>
    <row r="406" spans="1:5" ht="12.75">
      <c r="A406" s="3"/>
      <c r="B406" s="3"/>
      <c r="C406" s="3"/>
      <c r="D406" s="3"/>
      <c r="E406" s="3"/>
    </row>
    <row r="407" spans="1:5" ht="12.75">
      <c r="A407" s="3"/>
      <c r="B407" s="3"/>
      <c r="C407" s="3"/>
      <c r="D407" s="3"/>
      <c r="E407" s="3"/>
    </row>
    <row r="408" spans="1:5" ht="12.75">
      <c r="A408" s="3"/>
      <c r="B408" s="3"/>
      <c r="C408" s="3"/>
      <c r="D408" s="3"/>
      <c r="E408" s="3"/>
    </row>
    <row r="409" spans="1:5" ht="12.75">
      <c r="A409" s="3"/>
      <c r="B409" s="3"/>
      <c r="C409" s="3"/>
      <c r="D409" s="3"/>
      <c r="E409" s="3"/>
    </row>
    <row r="410" spans="1:5" ht="12.75">
      <c r="A410" s="3"/>
      <c r="B410" s="3"/>
      <c r="C410" s="3"/>
      <c r="D410" s="3"/>
      <c r="E410" s="3"/>
    </row>
    <row r="411" spans="1:5" ht="12.75">
      <c r="A411" s="3"/>
      <c r="B411" s="3"/>
      <c r="C411" s="3"/>
      <c r="D411" s="3"/>
      <c r="E411" s="3"/>
    </row>
    <row r="412" spans="1:5" ht="12.75">
      <c r="A412" s="3"/>
      <c r="B412" s="3"/>
      <c r="C412" s="3"/>
      <c r="D412" s="3"/>
      <c r="E412" s="3"/>
    </row>
    <row r="413" spans="1:5" ht="12.75">
      <c r="A413" s="3"/>
      <c r="B413" s="3"/>
      <c r="C413" s="3"/>
      <c r="D413" s="3"/>
      <c r="E413" s="3"/>
    </row>
    <row r="414" spans="1:5" ht="12.75">
      <c r="A414" s="3"/>
      <c r="B414" s="3"/>
      <c r="C414" s="3"/>
      <c r="D414" s="3"/>
      <c r="E414" s="3"/>
    </row>
    <row r="415" spans="1:5" ht="12.75">
      <c r="A415" s="3"/>
      <c r="B415" s="3"/>
      <c r="C415" s="3"/>
      <c r="D415" s="3"/>
      <c r="E415" s="3"/>
    </row>
    <row r="416" spans="1:5" ht="12.75">
      <c r="A416" s="3"/>
      <c r="B416" s="3"/>
      <c r="C416" s="3"/>
      <c r="D416" s="3"/>
      <c r="E416" s="3"/>
    </row>
    <row r="417" spans="1:5" ht="12.75">
      <c r="A417" s="3"/>
      <c r="B417" s="3"/>
      <c r="C417" s="3"/>
      <c r="D417" s="3"/>
      <c r="E417" s="3"/>
    </row>
    <row r="418" spans="1:5" ht="12.75">
      <c r="A418" s="3"/>
      <c r="B418" s="3"/>
      <c r="C418" s="3"/>
      <c r="D418" s="3"/>
      <c r="E418" s="3"/>
    </row>
    <row r="419" spans="1:5" ht="12.75">
      <c r="A419" s="3"/>
      <c r="B419" s="3"/>
      <c r="C419" s="3"/>
      <c r="D419" s="3"/>
      <c r="E419" s="3"/>
    </row>
    <row r="420" spans="1:5" ht="12.75">
      <c r="A420" s="3"/>
      <c r="B420" s="3"/>
      <c r="C420" s="3"/>
      <c r="D420" s="3"/>
      <c r="E420" s="3"/>
    </row>
    <row r="421" spans="1:5" ht="12.75">
      <c r="A421" s="3"/>
      <c r="B421" s="3"/>
      <c r="C421" s="3"/>
      <c r="D421" s="3"/>
      <c r="E421" s="3"/>
    </row>
    <row r="422" spans="1:5" ht="12.75">
      <c r="A422" s="3"/>
      <c r="B422" s="3"/>
      <c r="C422" s="3"/>
      <c r="D422" s="3"/>
      <c r="E422" s="3"/>
    </row>
    <row r="423" spans="1:5" ht="12.75">
      <c r="A423" s="3"/>
      <c r="B423" s="3"/>
      <c r="C423" s="3"/>
      <c r="D423" s="3"/>
      <c r="E423" s="3"/>
    </row>
    <row r="424" spans="1:5" ht="12.75">
      <c r="A424" s="3"/>
      <c r="B424" s="3"/>
      <c r="C424" s="3"/>
      <c r="D424" s="3"/>
      <c r="E424" s="3"/>
    </row>
    <row r="425" spans="1:5" ht="12.75">
      <c r="A425" s="3"/>
      <c r="B425" s="3"/>
      <c r="C425" s="3"/>
      <c r="D425" s="3"/>
      <c r="E425" s="3"/>
    </row>
    <row r="426" spans="1:5" ht="12.75">
      <c r="A426" s="3"/>
      <c r="B426" s="3"/>
      <c r="C426" s="3"/>
      <c r="D426" s="3"/>
      <c r="E426" s="3"/>
    </row>
    <row r="427" spans="1:5" ht="12.75">
      <c r="A427" s="3"/>
      <c r="B427" s="3"/>
      <c r="C427" s="3"/>
      <c r="D427" s="3"/>
      <c r="E427" s="3"/>
    </row>
    <row r="428" spans="1:5" ht="12.75">
      <c r="A428" s="3"/>
      <c r="B428" s="3"/>
      <c r="C428" s="3"/>
      <c r="D428" s="3"/>
      <c r="E428" s="3"/>
    </row>
    <row r="429" spans="1:5" ht="12.75">
      <c r="A429" s="3"/>
      <c r="B429" s="3"/>
      <c r="C429" s="3"/>
      <c r="D429" s="3"/>
      <c r="E429" s="3"/>
    </row>
    <row r="430" spans="1:5" ht="12.75">
      <c r="A430" s="3"/>
      <c r="B430" s="3"/>
      <c r="C430" s="3"/>
      <c r="D430" s="3"/>
      <c r="E430" s="3"/>
    </row>
    <row r="431" spans="1:5" ht="12.75">
      <c r="A431" s="3"/>
      <c r="B431" s="3"/>
      <c r="C431" s="3"/>
      <c r="D431" s="3"/>
      <c r="E431" s="3"/>
    </row>
    <row r="432" spans="1:5" ht="12.75">
      <c r="A432" s="3"/>
      <c r="B432" s="3"/>
      <c r="C432" s="3"/>
      <c r="D432" s="3"/>
      <c r="E432" s="3"/>
    </row>
    <row r="433" spans="1:5" ht="12.75">
      <c r="A433" s="3"/>
      <c r="B433" s="3"/>
      <c r="C433" s="3"/>
      <c r="D433" s="3"/>
      <c r="E433" s="3"/>
    </row>
    <row r="434" spans="1:5" ht="12.75">
      <c r="A434" s="3"/>
      <c r="B434" s="3"/>
      <c r="C434" s="3"/>
      <c r="D434" s="3"/>
      <c r="E434" s="3"/>
    </row>
    <row r="435" spans="1:5" ht="12.75">
      <c r="A435" s="3"/>
      <c r="B435" s="3"/>
      <c r="C435" s="3"/>
      <c r="D435" s="3"/>
      <c r="E435" s="3"/>
    </row>
    <row r="436" spans="1:5" ht="12.75">
      <c r="A436" s="3"/>
      <c r="B436" s="3"/>
      <c r="C436" s="3"/>
      <c r="D436" s="3"/>
      <c r="E436" s="3"/>
    </row>
    <row r="437" spans="1:5" ht="12.75">
      <c r="A437" s="3"/>
      <c r="B437" s="3"/>
      <c r="C437" s="3"/>
      <c r="D437" s="3"/>
      <c r="E437" s="3"/>
    </row>
    <row r="438" spans="1:5" ht="12.75">
      <c r="A438" s="3"/>
      <c r="B438" s="3"/>
      <c r="C438" s="3"/>
      <c r="D438" s="3"/>
      <c r="E438" s="3"/>
    </row>
    <row r="439" spans="1:5" ht="12.75">
      <c r="A439" s="3"/>
      <c r="B439" s="3"/>
      <c r="C439" s="3"/>
      <c r="D439" s="3"/>
      <c r="E439" s="3"/>
    </row>
    <row r="440" spans="1:5" ht="12.75">
      <c r="A440" s="3"/>
      <c r="B440" s="3"/>
      <c r="C440" s="3"/>
      <c r="D440" s="3"/>
      <c r="E440" s="3"/>
    </row>
    <row r="441" spans="1:5" ht="12.75">
      <c r="A441" s="3"/>
      <c r="B441" s="3"/>
      <c r="C441" s="3"/>
      <c r="D441" s="3"/>
      <c r="E441" s="3"/>
    </row>
    <row r="442" spans="1:5" ht="12.75">
      <c r="A442" s="3"/>
      <c r="B442" s="3"/>
      <c r="C442" s="3"/>
      <c r="D442" s="3"/>
      <c r="E442" s="3"/>
    </row>
    <row r="443" spans="1:5" ht="12.75">
      <c r="A443" s="3"/>
      <c r="B443" s="3"/>
      <c r="C443" s="3"/>
      <c r="D443" s="3"/>
      <c r="E443" s="3"/>
    </row>
    <row r="444" spans="1:5" ht="12.75">
      <c r="A444" s="3"/>
      <c r="B444" s="3"/>
      <c r="C444" s="3"/>
      <c r="D444" s="3"/>
      <c r="E444" s="3"/>
    </row>
    <row r="445" spans="1:5" ht="12.75">
      <c r="A445" s="3"/>
      <c r="B445" s="3"/>
      <c r="C445" s="3"/>
      <c r="D445" s="3"/>
      <c r="E445" s="3"/>
    </row>
    <row r="446" spans="1:5" ht="12.75">
      <c r="A446" s="3"/>
      <c r="B446" s="3"/>
      <c r="C446" s="3"/>
      <c r="D446" s="3"/>
      <c r="E446" s="3"/>
    </row>
    <row r="447" spans="1:5" ht="12.75">
      <c r="A447" s="3"/>
      <c r="B447" s="3"/>
      <c r="C447" s="3"/>
      <c r="D447" s="3"/>
      <c r="E447" s="3"/>
    </row>
    <row r="448" spans="1:5" ht="12.75">
      <c r="A448" s="3"/>
      <c r="B448" s="3"/>
      <c r="C448" s="3"/>
      <c r="D448" s="3"/>
      <c r="E448" s="3"/>
    </row>
    <row r="449" spans="1:5" ht="12.75">
      <c r="A449" s="3"/>
      <c r="B449" s="3"/>
      <c r="C449" s="3"/>
      <c r="D449" s="3"/>
      <c r="E449" s="3"/>
    </row>
    <row r="450" spans="1:5" ht="12.75">
      <c r="A450" s="3"/>
      <c r="B450" s="3"/>
      <c r="C450" s="3"/>
      <c r="D450" s="3"/>
      <c r="E450" s="3"/>
    </row>
    <row r="451" spans="1:5" ht="12.75">
      <c r="A451" s="3"/>
      <c r="B451" s="3"/>
      <c r="C451" s="3"/>
      <c r="D451" s="3"/>
      <c r="E451" s="3"/>
    </row>
    <row r="452" spans="1:5" ht="12.75">
      <c r="A452" s="3"/>
      <c r="B452" s="3"/>
      <c r="C452" s="3"/>
      <c r="D452" s="3"/>
      <c r="E452" s="3"/>
    </row>
    <row r="453" spans="1:5" ht="12.75">
      <c r="A453" s="3"/>
      <c r="B453" s="3"/>
      <c r="C453" s="3"/>
      <c r="D453" s="3"/>
      <c r="E453" s="3"/>
    </row>
    <row r="454" spans="1:5" ht="12.75">
      <c r="A454" s="3"/>
      <c r="B454" s="3"/>
      <c r="C454" s="3"/>
      <c r="D454" s="3"/>
      <c r="E454" s="3"/>
    </row>
    <row r="455" spans="1:5" ht="12.75">
      <c r="A455" s="3"/>
      <c r="B455" s="3"/>
      <c r="C455" s="3"/>
      <c r="D455" s="3"/>
      <c r="E455" s="3"/>
    </row>
    <row r="456" spans="1:5" ht="12.75">
      <c r="A456" s="3"/>
      <c r="B456" s="3"/>
      <c r="C456" s="3"/>
      <c r="D456" s="3"/>
      <c r="E456" s="3"/>
    </row>
    <row r="457" spans="1:5" ht="12.75">
      <c r="A457" s="3"/>
      <c r="B457" s="3"/>
      <c r="C457" s="3"/>
      <c r="D457" s="3"/>
      <c r="E457" s="3"/>
    </row>
    <row r="458" spans="1:5" ht="12.75">
      <c r="A458" s="3"/>
      <c r="B458" s="3"/>
      <c r="C458" s="3"/>
      <c r="D458" s="3"/>
      <c r="E458" s="3"/>
    </row>
    <row r="459" spans="1:5" ht="12.75">
      <c r="A459" s="3"/>
      <c r="B459" s="3"/>
      <c r="C459" s="3"/>
      <c r="D459" s="3"/>
      <c r="E459" s="3"/>
    </row>
    <row r="460" spans="1:5" ht="12.75">
      <c r="A460" s="3"/>
      <c r="B460" s="3"/>
      <c r="C460" s="3"/>
      <c r="D460" s="3"/>
      <c r="E460" s="3"/>
    </row>
    <row r="461" spans="1:5" ht="12.75">
      <c r="A461" s="3"/>
      <c r="B461" s="3"/>
      <c r="C461" s="3"/>
      <c r="D461" s="3"/>
      <c r="E461" s="3"/>
    </row>
    <row r="462" spans="1:5" ht="12.75">
      <c r="A462" s="3"/>
      <c r="B462" s="3"/>
      <c r="C462" s="3"/>
      <c r="D462" s="3"/>
      <c r="E462" s="3"/>
    </row>
    <row r="463" spans="1:5" ht="12.75">
      <c r="A463" s="3"/>
      <c r="B463" s="3"/>
      <c r="C463" s="3"/>
      <c r="D463" s="3"/>
      <c r="E463" s="3"/>
    </row>
    <row r="464" spans="1:5" ht="12.75">
      <c r="A464" s="3"/>
      <c r="B464" s="3"/>
      <c r="C464" s="3"/>
      <c r="D464" s="3"/>
      <c r="E464" s="3"/>
    </row>
    <row r="465" spans="1:5" ht="12.75">
      <c r="A465" s="3"/>
      <c r="B465" s="3"/>
      <c r="C465" s="3"/>
      <c r="D465" s="3"/>
      <c r="E465" s="3"/>
    </row>
    <row r="466" spans="1:5" ht="12.75">
      <c r="A466" s="3"/>
      <c r="B466" s="3"/>
      <c r="C466" s="3"/>
      <c r="D466" s="3"/>
      <c r="E466" s="3"/>
    </row>
    <row r="467" spans="1:5" ht="12.75">
      <c r="A467" s="3"/>
      <c r="B467" s="3"/>
      <c r="C467" s="3"/>
      <c r="D467" s="3"/>
      <c r="E467" s="3"/>
    </row>
    <row r="468" spans="1:5" ht="12.75">
      <c r="A468" s="3"/>
      <c r="B468" s="3"/>
      <c r="C468" s="3"/>
      <c r="D468" s="3"/>
      <c r="E468" s="3"/>
    </row>
    <row r="469" spans="1:5" ht="12.75">
      <c r="A469" s="3"/>
      <c r="B469" s="3"/>
      <c r="C469" s="3"/>
      <c r="D469" s="3"/>
      <c r="E469" s="3"/>
    </row>
    <row r="470" spans="1:5" ht="12.75">
      <c r="A470" s="3"/>
      <c r="B470" s="3"/>
      <c r="C470" s="3"/>
      <c r="D470" s="3"/>
      <c r="E470" s="3"/>
    </row>
    <row r="471" spans="1:5" ht="12.75">
      <c r="A471" s="3"/>
      <c r="B471" s="3"/>
      <c r="C471" s="3"/>
      <c r="D471" s="3"/>
      <c r="E471" s="3"/>
    </row>
    <row r="472" spans="1:5" ht="12.75">
      <c r="A472" s="3"/>
      <c r="B472" s="3"/>
      <c r="C472" s="3"/>
      <c r="D472" s="3"/>
      <c r="E472" s="3"/>
    </row>
    <row r="473" spans="1:5" ht="12.75">
      <c r="A473" s="3"/>
      <c r="B473" s="3"/>
      <c r="C473" s="3"/>
      <c r="D473" s="3"/>
      <c r="E473" s="3"/>
    </row>
    <row r="474" spans="1:5" ht="12.75">
      <c r="A474" s="3"/>
      <c r="B474" s="3"/>
      <c r="C474" s="3"/>
      <c r="D474" s="3"/>
      <c r="E474" s="3"/>
    </row>
    <row r="475" spans="1:5" ht="12.75">
      <c r="A475" s="3"/>
      <c r="B475" s="3"/>
      <c r="C475" s="3"/>
      <c r="D475" s="3"/>
      <c r="E475" s="3"/>
    </row>
    <row r="476" spans="1:5" ht="12.75">
      <c r="A476" s="3"/>
      <c r="B476" s="3"/>
      <c r="C476" s="3"/>
      <c r="D476" s="3"/>
      <c r="E476" s="3"/>
    </row>
    <row r="477" spans="1:5" ht="12.75">
      <c r="A477" s="3"/>
      <c r="B477" s="3"/>
      <c r="C477" s="3"/>
      <c r="D477" s="3"/>
      <c r="E477" s="3"/>
    </row>
    <row r="478" spans="1:5" ht="12.75">
      <c r="A478" s="3"/>
      <c r="B478" s="3"/>
      <c r="C478" s="3"/>
      <c r="D478" s="3"/>
      <c r="E478" s="3"/>
    </row>
    <row r="479" spans="1:5" ht="12.75">
      <c r="A479" s="3"/>
      <c r="B479" s="3"/>
      <c r="C479" s="3"/>
      <c r="D479" s="3"/>
      <c r="E479" s="3"/>
    </row>
    <row r="480" spans="1:5" ht="12.75">
      <c r="A480" s="3"/>
      <c r="B480" s="3"/>
      <c r="C480" s="3"/>
      <c r="D480" s="3"/>
      <c r="E480" s="3"/>
    </row>
    <row r="481" spans="1:5" ht="12.75">
      <c r="A481" s="3"/>
      <c r="B481" s="3"/>
      <c r="C481" s="3"/>
      <c r="D481" s="3"/>
      <c r="E481" s="3"/>
    </row>
    <row r="482" spans="1:5" ht="12.75">
      <c r="A482" s="3"/>
      <c r="B482" s="3"/>
      <c r="C482" s="3"/>
      <c r="D482" s="3"/>
      <c r="E482" s="3"/>
    </row>
    <row r="483" spans="1:5" ht="12.75">
      <c r="A483" s="3"/>
      <c r="B483" s="3"/>
      <c r="C483" s="3"/>
      <c r="D483" s="3"/>
      <c r="E483" s="3"/>
    </row>
    <row r="484" spans="1:5" ht="12.75">
      <c r="A484" s="3"/>
      <c r="B484" s="3"/>
      <c r="C484" s="3"/>
      <c r="D484" s="3"/>
      <c r="E484" s="3"/>
    </row>
    <row r="485" spans="1:5" ht="12.75">
      <c r="A485" s="3"/>
      <c r="B485" s="3"/>
      <c r="C485" s="3"/>
      <c r="D485" s="3"/>
      <c r="E485" s="3"/>
    </row>
    <row r="486" spans="1:5" ht="12.75">
      <c r="A486" s="3"/>
      <c r="B486" s="3"/>
      <c r="C486" s="3"/>
      <c r="D486" s="3"/>
      <c r="E486" s="3"/>
    </row>
    <row r="487" spans="1:5" ht="12.75">
      <c r="A487" s="3"/>
      <c r="B487" s="3"/>
      <c r="C487" s="3"/>
      <c r="D487" s="3"/>
      <c r="E487" s="3"/>
    </row>
    <row r="488" spans="1:5" ht="12.75">
      <c r="A488" s="3"/>
      <c r="B488" s="3"/>
      <c r="C488" s="3"/>
      <c r="D488" s="3"/>
      <c r="E488" s="3"/>
    </row>
    <row r="489" spans="1:5" ht="12.75">
      <c r="A489" s="3"/>
      <c r="B489" s="3"/>
      <c r="C489" s="3"/>
      <c r="D489" s="3"/>
      <c r="E489" s="3"/>
    </row>
    <row r="490" spans="1:5" ht="12.75">
      <c r="A490" s="3"/>
      <c r="B490" s="3"/>
      <c r="C490" s="3"/>
      <c r="D490" s="3"/>
      <c r="E490" s="3"/>
    </row>
    <row r="491" spans="1:5" ht="12.75">
      <c r="A491" s="3"/>
      <c r="B491" s="3"/>
      <c r="C491" s="3"/>
      <c r="D491" s="3"/>
      <c r="E491" s="3"/>
    </row>
    <row r="492" spans="1:5" ht="12.75">
      <c r="A492" s="3"/>
      <c r="B492" s="3"/>
      <c r="C492" s="3"/>
      <c r="D492" s="3"/>
      <c r="E492" s="3"/>
    </row>
    <row r="493" spans="1:5" ht="12.75">
      <c r="A493" s="3"/>
      <c r="B493" s="3"/>
      <c r="C493" s="3"/>
      <c r="D493" s="3"/>
      <c r="E493" s="3"/>
    </row>
    <row r="494" spans="1:5" ht="12.75">
      <c r="A494" s="3"/>
      <c r="B494" s="3"/>
      <c r="C494" s="3"/>
      <c r="D494" s="3"/>
      <c r="E494" s="3"/>
    </row>
    <row r="495" spans="1:5" ht="12.75">
      <c r="A495" s="3"/>
      <c r="B495" s="3"/>
      <c r="C495" s="3"/>
      <c r="D495" s="3"/>
      <c r="E495" s="3"/>
    </row>
    <row r="496" spans="1:5" ht="12.75">
      <c r="A496" s="3"/>
      <c r="B496" s="3"/>
      <c r="C496" s="3"/>
      <c r="D496" s="3"/>
      <c r="E496" s="3"/>
    </row>
    <row r="497" spans="1:5" ht="12.75">
      <c r="A497" s="3"/>
      <c r="B497" s="3"/>
      <c r="C497" s="3"/>
      <c r="D497" s="3"/>
      <c r="E497" s="3"/>
    </row>
    <row r="498" spans="1:5" ht="12.75">
      <c r="A498" s="3"/>
      <c r="B498" s="3"/>
      <c r="C498" s="3"/>
      <c r="D498" s="3"/>
      <c r="E498" s="3"/>
    </row>
    <row r="499" spans="1:5" ht="12.75">
      <c r="A499" s="3"/>
      <c r="B499" s="3"/>
      <c r="C499" s="3"/>
      <c r="D499" s="3"/>
      <c r="E499" s="3"/>
    </row>
    <row r="500" spans="1:5" ht="12.75">
      <c r="A500" s="3"/>
      <c r="B500" s="3"/>
      <c r="C500" s="3"/>
      <c r="D500" s="3"/>
      <c r="E500" s="3"/>
    </row>
    <row r="501" spans="1:5" ht="12.75">
      <c r="A501" s="3"/>
      <c r="B501" s="3"/>
      <c r="C501" s="3"/>
      <c r="D501" s="3"/>
      <c r="E501" s="3"/>
    </row>
    <row r="502" spans="1:5" ht="12.75">
      <c r="A502" s="3"/>
      <c r="B502" s="3"/>
      <c r="C502" s="3"/>
      <c r="D502" s="3"/>
      <c r="E502" s="3"/>
    </row>
    <row r="503" spans="1:5" ht="12.75">
      <c r="A503" s="3"/>
      <c r="B503" s="3"/>
      <c r="C503" s="3"/>
      <c r="D503" s="3"/>
      <c r="E503" s="3"/>
    </row>
    <row r="504" spans="1:5" ht="12.75">
      <c r="A504" s="3"/>
      <c r="B504" s="3"/>
      <c r="C504" s="3"/>
      <c r="D504" s="3"/>
      <c r="E504" s="3"/>
    </row>
    <row r="505" spans="1:5" ht="12.75">
      <c r="A505" s="3"/>
      <c r="B505" s="3"/>
      <c r="C505" s="3"/>
      <c r="D505" s="3"/>
      <c r="E505" s="3"/>
    </row>
    <row r="506" spans="1:5" ht="12.75">
      <c r="A506" s="3"/>
      <c r="B506" s="3"/>
      <c r="C506" s="3"/>
      <c r="D506" s="3"/>
      <c r="E506" s="3"/>
    </row>
    <row r="507" spans="1:5" ht="12.75">
      <c r="A507" s="3"/>
      <c r="B507" s="3"/>
      <c r="C507" s="3"/>
      <c r="D507" s="3"/>
      <c r="E507" s="3"/>
    </row>
    <row r="508" spans="1:5" ht="12.75">
      <c r="A508" s="3"/>
      <c r="B508" s="3"/>
      <c r="C508" s="3"/>
      <c r="D508" s="3"/>
      <c r="E508" s="3"/>
    </row>
    <row r="509" spans="1:5" ht="12.75">
      <c r="A509" s="3"/>
      <c r="B509" s="3"/>
      <c r="C509" s="3"/>
      <c r="D509" s="3"/>
      <c r="E509" s="3"/>
    </row>
    <row r="510" spans="1:5" ht="12.75">
      <c r="A510" s="3"/>
      <c r="B510" s="3"/>
      <c r="C510" s="3"/>
      <c r="D510" s="3"/>
      <c r="E510" s="3"/>
    </row>
    <row r="511" spans="1:5" ht="12.75">
      <c r="A511" s="3"/>
      <c r="B511" s="3"/>
      <c r="C511" s="3"/>
      <c r="D511" s="3"/>
      <c r="E511" s="3"/>
    </row>
    <row r="512" spans="1:5" ht="12.75">
      <c r="A512" s="3"/>
      <c r="B512" s="3"/>
      <c r="C512" s="3"/>
      <c r="D512" s="3"/>
      <c r="E512" s="3"/>
    </row>
    <row r="513" spans="1:5" ht="12.75">
      <c r="A513" s="3"/>
      <c r="B513" s="3"/>
      <c r="C513" s="3"/>
      <c r="D513" s="3"/>
      <c r="E513" s="3"/>
    </row>
    <row r="514" spans="1:5" ht="12.75">
      <c r="A514" s="3"/>
      <c r="B514" s="3"/>
      <c r="C514" s="3"/>
      <c r="D514" s="3"/>
      <c r="E514" s="3"/>
    </row>
    <row r="515" spans="1:5" ht="12.75">
      <c r="A515" s="3"/>
      <c r="B515" s="3"/>
      <c r="C515" s="3"/>
      <c r="D515" s="3"/>
      <c r="E515" s="3"/>
    </row>
    <row r="516" spans="1:5" ht="12.75">
      <c r="A516" s="3"/>
      <c r="B516" s="3"/>
      <c r="C516" s="3"/>
      <c r="D516" s="3"/>
      <c r="E516" s="3"/>
    </row>
    <row r="517" spans="1:5" ht="12.75">
      <c r="A517" s="3"/>
      <c r="B517" s="3"/>
      <c r="C517" s="3"/>
      <c r="D517" s="3"/>
      <c r="E517" s="3"/>
    </row>
    <row r="518" spans="1:5" ht="12.75">
      <c r="A518" s="3"/>
      <c r="B518" s="3"/>
      <c r="C518" s="3"/>
      <c r="D518" s="3"/>
      <c r="E518" s="3"/>
    </row>
    <row r="519" spans="1:5" ht="12.75">
      <c r="A519" s="3"/>
      <c r="B519" s="3"/>
      <c r="C519" s="3"/>
      <c r="D519" s="3"/>
      <c r="E519" s="3"/>
    </row>
    <row r="520" spans="1:5" ht="12.75">
      <c r="A520" s="3"/>
      <c r="B520" s="3"/>
      <c r="C520" s="3"/>
      <c r="D520" s="3"/>
      <c r="E520" s="3"/>
    </row>
    <row r="521" spans="1:5" ht="12.75">
      <c r="A521" s="3"/>
      <c r="B521" s="3"/>
      <c r="C521" s="3"/>
      <c r="D521" s="3"/>
      <c r="E521" s="3"/>
    </row>
    <row r="522" spans="1:5" ht="12.75">
      <c r="A522" s="3"/>
      <c r="B522" s="3"/>
      <c r="C522" s="3"/>
      <c r="D522" s="3"/>
      <c r="E522" s="3"/>
    </row>
    <row r="523" spans="1:5" ht="12.75">
      <c r="A523" s="3"/>
      <c r="B523" s="3"/>
      <c r="C523" s="3"/>
      <c r="D523" s="3"/>
      <c r="E523" s="3"/>
    </row>
    <row r="524" spans="1:5" ht="12.75">
      <c r="A524" s="3"/>
      <c r="B524" s="3"/>
      <c r="C524" s="3"/>
      <c r="D524" s="3"/>
      <c r="E524" s="3"/>
    </row>
    <row r="525" spans="1:5" ht="12.75">
      <c r="A525" s="3"/>
      <c r="B525" s="3"/>
      <c r="C525" s="3"/>
      <c r="D525" s="3"/>
      <c r="E525" s="3"/>
    </row>
    <row r="526" spans="1:5" ht="12.75">
      <c r="A526" s="3"/>
      <c r="B526" s="3"/>
      <c r="C526" s="3"/>
      <c r="D526" s="3"/>
      <c r="E526" s="3"/>
    </row>
    <row r="527" spans="1:5" ht="12.75">
      <c r="A527" s="3"/>
      <c r="B527" s="3"/>
      <c r="C527" s="3"/>
      <c r="D527" s="3"/>
      <c r="E527" s="3"/>
    </row>
    <row r="528" spans="1:5" ht="12.75">
      <c r="A528" s="3"/>
      <c r="B528" s="3"/>
      <c r="C528" s="3"/>
      <c r="D528" s="3"/>
      <c r="E528" s="3"/>
    </row>
    <row r="529" spans="1:5" ht="12.75">
      <c r="A529" s="3"/>
      <c r="B529" s="3"/>
      <c r="C529" s="3"/>
      <c r="D529" s="3"/>
      <c r="E529" s="3"/>
    </row>
    <row r="530" spans="1:5" ht="12.75">
      <c r="A530" s="3"/>
      <c r="B530" s="3"/>
      <c r="C530" s="3"/>
      <c r="D530" s="3"/>
      <c r="E530" s="3"/>
    </row>
    <row r="531" spans="1:5" ht="12.75">
      <c r="A531" s="3"/>
      <c r="B531" s="3"/>
      <c r="C531" s="3"/>
      <c r="D531" s="3"/>
      <c r="E531" s="3"/>
    </row>
    <row r="532" spans="1:5" ht="12.75">
      <c r="A532" s="3"/>
      <c r="B532" s="3"/>
      <c r="C532" s="3"/>
      <c r="D532" s="3"/>
      <c r="E532" s="3"/>
    </row>
    <row r="533" spans="1:5" ht="12.75">
      <c r="A533" s="3"/>
      <c r="B533" s="3"/>
      <c r="C533" s="3"/>
      <c r="D533" s="3"/>
      <c r="E533" s="3"/>
    </row>
    <row r="534" spans="1:5" ht="12.75">
      <c r="A534" s="3"/>
      <c r="B534" s="3"/>
      <c r="C534" s="3"/>
      <c r="D534" s="3"/>
      <c r="E534" s="3"/>
    </row>
    <row r="535" spans="1:5" ht="12.75">
      <c r="A535" s="3"/>
      <c r="B535" s="3"/>
      <c r="C535" s="3"/>
      <c r="D535" s="3"/>
      <c r="E535" s="3"/>
    </row>
    <row r="536" spans="1:5" ht="12.75">
      <c r="A536" s="3"/>
      <c r="B536" s="3"/>
      <c r="C536" s="3"/>
      <c r="D536" s="3"/>
      <c r="E536" s="3"/>
    </row>
    <row r="537" spans="1:5" ht="12.75">
      <c r="A537" s="3"/>
      <c r="B537" s="3"/>
      <c r="C537" s="3"/>
      <c r="D537" s="3"/>
      <c r="E537" s="3"/>
    </row>
    <row r="538" spans="1:5" ht="12.75">
      <c r="A538" s="3"/>
      <c r="B538" s="3"/>
      <c r="C538" s="3"/>
      <c r="D538" s="3"/>
      <c r="E538" s="3"/>
    </row>
    <row r="539" spans="1:5" ht="12.75">
      <c r="A539" s="3"/>
      <c r="B539" s="3"/>
      <c r="C539" s="3"/>
      <c r="D539" s="3"/>
      <c r="E539" s="3"/>
    </row>
    <row r="540" spans="1:5" ht="12.75">
      <c r="A540" s="3"/>
      <c r="B540" s="3"/>
      <c r="C540" s="3"/>
      <c r="D540" s="3"/>
      <c r="E540" s="3"/>
    </row>
    <row r="541" spans="1:5" ht="12.75">
      <c r="A541" s="3"/>
      <c r="B541" s="3"/>
      <c r="C541" s="3"/>
      <c r="D541" s="3"/>
      <c r="E541" s="3"/>
    </row>
    <row r="542" spans="1:5" ht="12.75">
      <c r="A542" s="3"/>
      <c r="B542" s="3"/>
      <c r="C542" s="3"/>
      <c r="D542" s="3"/>
      <c r="E542" s="3"/>
    </row>
    <row r="543" spans="1:5" ht="12.75">
      <c r="A543" s="3"/>
      <c r="B543" s="3"/>
      <c r="C543" s="3"/>
      <c r="D543" s="3"/>
      <c r="E543" s="3"/>
    </row>
    <row r="544" spans="1:5" ht="12.75">
      <c r="A544" s="3"/>
      <c r="B544" s="3"/>
      <c r="C544" s="3"/>
      <c r="D544" s="3"/>
      <c r="E544" s="3"/>
    </row>
    <row r="545" spans="1:5" ht="12.75">
      <c r="A545" s="3"/>
      <c r="B545" s="3"/>
      <c r="C545" s="3"/>
      <c r="D545" s="3"/>
      <c r="E545" s="3"/>
    </row>
    <row r="546" spans="1:5" ht="12.75">
      <c r="A546" s="3"/>
      <c r="B546" s="3"/>
      <c r="C546" s="3"/>
      <c r="D546" s="3"/>
      <c r="E546" s="3"/>
    </row>
    <row r="547" spans="1:5" ht="12.75">
      <c r="A547" s="3"/>
      <c r="B547" s="3"/>
      <c r="C547" s="3"/>
      <c r="D547" s="3"/>
      <c r="E547" s="3"/>
    </row>
    <row r="548" spans="1:5" ht="12.75">
      <c r="A548" s="3"/>
      <c r="B548" s="3"/>
      <c r="C548" s="3"/>
      <c r="D548" s="3"/>
      <c r="E548" s="3"/>
    </row>
    <row r="549" spans="1:5" ht="12.75">
      <c r="A549" s="3"/>
      <c r="B549" s="3"/>
      <c r="C549" s="3"/>
      <c r="D549" s="3"/>
      <c r="E549" s="3"/>
    </row>
    <row r="550" spans="1:5" ht="12.75">
      <c r="A550" s="3"/>
      <c r="B550" s="3"/>
      <c r="C550" s="3"/>
      <c r="D550" s="3"/>
      <c r="E550" s="3"/>
    </row>
    <row r="551" spans="1:5" ht="12.75">
      <c r="A551" s="3"/>
      <c r="B551" s="3"/>
      <c r="C551" s="3"/>
      <c r="D551" s="3"/>
      <c r="E551" s="3"/>
    </row>
    <row r="552" spans="1:5" ht="12.75">
      <c r="A552" s="3"/>
      <c r="B552" s="3"/>
      <c r="C552" s="3"/>
      <c r="D552" s="3"/>
      <c r="E552" s="3"/>
    </row>
    <row r="553" spans="1:5" ht="12.75">
      <c r="A553" s="3"/>
      <c r="B553" s="3"/>
      <c r="C553" s="3"/>
      <c r="D553" s="3"/>
      <c r="E553" s="3"/>
    </row>
    <row r="554" spans="1:5" ht="12.75">
      <c r="A554" s="3"/>
      <c r="B554" s="3"/>
      <c r="C554" s="3"/>
      <c r="D554" s="3"/>
      <c r="E554" s="3"/>
    </row>
    <row r="555" spans="1:5" ht="12.75">
      <c r="A555" s="3"/>
      <c r="B555" s="3"/>
      <c r="C555" s="3"/>
      <c r="D555" s="3"/>
      <c r="E555" s="3"/>
    </row>
    <row r="556" spans="1:5" ht="12.75">
      <c r="A556" s="3"/>
      <c r="B556" s="3"/>
      <c r="C556" s="3"/>
      <c r="D556" s="3"/>
      <c r="E556" s="3"/>
    </row>
    <row r="557" spans="1:5" ht="12.75">
      <c r="A557" s="3"/>
      <c r="B557" s="3"/>
      <c r="C557" s="3"/>
      <c r="D557" s="3"/>
      <c r="E557" s="3"/>
    </row>
    <row r="558" spans="1:5" ht="12.75">
      <c r="A558" s="3"/>
      <c r="B558" s="3"/>
      <c r="C558" s="3"/>
      <c r="D558" s="3"/>
      <c r="E558" s="3"/>
    </row>
    <row r="559" spans="1:5" ht="12.75">
      <c r="A559" s="3"/>
      <c r="B559" s="3"/>
      <c r="C559" s="3"/>
      <c r="D559" s="3"/>
      <c r="E559" s="3"/>
    </row>
    <row r="560" spans="1:5" ht="12.75">
      <c r="A560" s="3"/>
      <c r="B560" s="3"/>
      <c r="C560" s="3"/>
      <c r="D560" s="3"/>
      <c r="E560" s="3"/>
    </row>
    <row r="561" spans="1:5" ht="12.75">
      <c r="A561" s="3"/>
      <c r="B561" s="3"/>
      <c r="C561" s="3"/>
      <c r="D561" s="3"/>
      <c r="E561" s="3"/>
    </row>
    <row r="562" spans="1:5" ht="12.75">
      <c r="A562" s="3"/>
      <c r="B562" s="3"/>
      <c r="C562" s="3"/>
      <c r="D562" s="3"/>
      <c r="E562" s="3"/>
    </row>
    <row r="563" spans="1:5" ht="12.75">
      <c r="A563" s="3"/>
      <c r="B563" s="3"/>
      <c r="C563" s="3"/>
      <c r="D563" s="3"/>
      <c r="E563" s="3"/>
    </row>
    <row r="564" spans="1:5" ht="12.75">
      <c r="A564" s="3"/>
      <c r="B564" s="3"/>
      <c r="C564" s="3"/>
      <c r="D564" s="3"/>
      <c r="E564" s="3"/>
    </row>
    <row r="565" spans="1:5" ht="12.75">
      <c r="A565" s="3"/>
      <c r="B565" s="3"/>
      <c r="C565" s="3"/>
      <c r="D565" s="3"/>
      <c r="E565" s="3"/>
    </row>
    <row r="566" spans="1:5" ht="12.75">
      <c r="A566" s="3"/>
      <c r="B566" s="3"/>
      <c r="C566" s="3"/>
      <c r="D566" s="3"/>
      <c r="E566" s="3"/>
    </row>
    <row r="567" spans="1:5" ht="12.75">
      <c r="A567" s="3"/>
      <c r="B567" s="3"/>
      <c r="C567" s="3"/>
      <c r="D567" s="3"/>
      <c r="E567" s="3"/>
    </row>
    <row r="568" spans="1:5" ht="12.75">
      <c r="A568" s="3"/>
      <c r="B568" s="3"/>
      <c r="C568" s="3"/>
      <c r="D568" s="3"/>
      <c r="E568" s="3"/>
    </row>
    <row r="569" spans="1:5" ht="12.75">
      <c r="A569" s="3"/>
      <c r="B569" s="3"/>
      <c r="C569" s="3"/>
      <c r="D569" s="3"/>
      <c r="E569" s="3"/>
    </row>
    <row r="570" spans="1:5" ht="12.75">
      <c r="A570" s="3"/>
      <c r="B570" s="3"/>
      <c r="C570" s="3"/>
      <c r="D570" s="3"/>
      <c r="E570" s="3"/>
    </row>
    <row r="571" spans="1:5" ht="12.75">
      <c r="A571" s="3"/>
      <c r="B571" s="3"/>
      <c r="C571" s="3"/>
      <c r="D571" s="3"/>
      <c r="E571" s="3"/>
    </row>
    <row r="572" spans="1:5" ht="12.75">
      <c r="A572" s="3"/>
      <c r="B572" s="3"/>
      <c r="C572" s="3"/>
      <c r="D572" s="3"/>
      <c r="E572" s="3"/>
    </row>
    <row r="573" spans="1:5" ht="12.75">
      <c r="A573" s="3"/>
      <c r="B573" s="3"/>
      <c r="C573" s="3"/>
      <c r="D573" s="3"/>
      <c r="E573" s="3"/>
    </row>
    <row r="574" spans="1:5" ht="12.75">
      <c r="A574" s="3"/>
      <c r="B574" s="3"/>
      <c r="C574" s="3"/>
      <c r="D574" s="3"/>
      <c r="E574" s="3"/>
    </row>
    <row r="575" spans="1:5" ht="12.75">
      <c r="A575" s="3"/>
      <c r="B575" s="3"/>
      <c r="C575" s="3"/>
      <c r="D575" s="3"/>
      <c r="E575" s="3"/>
    </row>
    <row r="576" spans="1:5" ht="12.75">
      <c r="A576" s="3"/>
      <c r="B576" s="3"/>
      <c r="C576" s="3"/>
      <c r="D576" s="3"/>
      <c r="E576" s="3"/>
    </row>
    <row r="577" spans="1:5" ht="12.75">
      <c r="A577" s="3"/>
      <c r="B577" s="3"/>
      <c r="C577" s="3"/>
      <c r="D577" s="3"/>
      <c r="E577" s="3"/>
    </row>
    <row r="578" spans="1:5" ht="12.75">
      <c r="A578" s="3"/>
      <c r="B578" s="3"/>
      <c r="C578" s="3"/>
      <c r="D578" s="3"/>
      <c r="E578" s="3"/>
    </row>
    <row r="579" spans="1:5" ht="12.75">
      <c r="A579" s="3"/>
      <c r="B579" s="3"/>
      <c r="C579" s="3"/>
      <c r="D579" s="3"/>
      <c r="E579" s="3"/>
    </row>
    <row r="580" spans="1:5" ht="12.75">
      <c r="A580" s="3"/>
      <c r="B580" s="3"/>
      <c r="C580" s="3"/>
      <c r="D580" s="3"/>
      <c r="E580" s="3"/>
    </row>
    <row r="581" spans="1:5" ht="12.75">
      <c r="A581" s="3"/>
      <c r="B581" s="3"/>
      <c r="C581" s="3"/>
      <c r="D581" s="3"/>
      <c r="E581" s="3"/>
    </row>
    <row r="582" spans="1:5" ht="12.75">
      <c r="A582" s="3"/>
      <c r="B582" s="3"/>
      <c r="C582" s="3"/>
      <c r="D582" s="3"/>
      <c r="E582" s="3"/>
    </row>
    <row r="583" spans="1:5" ht="12.75">
      <c r="A583" s="3"/>
      <c r="B583" s="3"/>
      <c r="C583" s="3"/>
      <c r="D583" s="3"/>
      <c r="E583" s="3"/>
    </row>
    <row r="584" spans="1:5" ht="12.75">
      <c r="A584" s="3"/>
      <c r="B584" s="3"/>
      <c r="C584" s="3"/>
      <c r="D584" s="3"/>
      <c r="E584" s="3"/>
    </row>
    <row r="585" spans="1:5" ht="12.75">
      <c r="A585" s="3"/>
      <c r="B585" s="3"/>
      <c r="C585" s="3"/>
      <c r="D585" s="3"/>
      <c r="E585" s="3"/>
    </row>
    <row r="586" spans="1:5" ht="12.75">
      <c r="A586" s="3"/>
      <c r="B586" s="3"/>
      <c r="C586" s="3"/>
      <c r="D586" s="3"/>
      <c r="E586" s="3"/>
    </row>
    <row r="587" spans="1:5" ht="12.75">
      <c r="A587" s="3"/>
      <c r="B587" s="3"/>
      <c r="C587" s="3"/>
      <c r="D587" s="3"/>
      <c r="E587" s="3"/>
    </row>
    <row r="588" spans="1:5" ht="12.75">
      <c r="A588" s="3"/>
      <c r="B588" s="3"/>
      <c r="C588" s="3"/>
      <c r="D588" s="3"/>
      <c r="E588" s="3"/>
    </row>
    <row r="589" spans="1:5" ht="12.75">
      <c r="A589" s="3"/>
      <c r="B589" s="3"/>
      <c r="C589" s="3"/>
      <c r="D589" s="3"/>
      <c r="E589" s="3"/>
    </row>
    <row r="590" spans="1:5" ht="12.75">
      <c r="A590" s="3"/>
      <c r="B590" s="3"/>
      <c r="C590" s="3"/>
      <c r="D590" s="3"/>
      <c r="E590" s="3"/>
    </row>
    <row r="591" spans="1:5" ht="12.75">
      <c r="A591" s="3"/>
      <c r="B591" s="3"/>
      <c r="C591" s="3"/>
      <c r="D591" s="3"/>
      <c r="E591" s="3"/>
    </row>
    <row r="592" spans="1:5" ht="12.75">
      <c r="A592" s="3"/>
      <c r="B592" s="3"/>
      <c r="C592" s="3"/>
      <c r="D592" s="3"/>
      <c r="E592" s="3"/>
    </row>
    <row r="593" spans="1:5" ht="12.75">
      <c r="A593" s="3"/>
      <c r="B593" s="3"/>
      <c r="C593" s="3"/>
      <c r="D593" s="3"/>
      <c r="E593" s="3"/>
    </row>
    <row r="594" spans="1:5" ht="12.75">
      <c r="A594" s="3"/>
      <c r="B594" s="3"/>
      <c r="C594" s="3"/>
      <c r="D594" s="3"/>
      <c r="E594" s="3"/>
    </row>
    <row r="595" spans="1:5" ht="12.75">
      <c r="A595" s="3"/>
      <c r="B595" s="3"/>
      <c r="C595" s="3"/>
      <c r="D595" s="3"/>
      <c r="E595" s="3"/>
    </row>
    <row r="596" spans="1:5" ht="12.75">
      <c r="A596" s="3"/>
      <c r="B596" s="3"/>
      <c r="C596" s="3"/>
      <c r="D596" s="3"/>
      <c r="E596" s="3"/>
    </row>
    <row r="597" spans="1:5" ht="12.75">
      <c r="A597" s="3"/>
      <c r="B597" s="3"/>
      <c r="C597" s="3"/>
      <c r="D597" s="3"/>
      <c r="E597" s="3"/>
    </row>
    <row r="598" spans="1:5" ht="12.75">
      <c r="A598" s="3"/>
      <c r="B598" s="3"/>
      <c r="C598" s="3"/>
      <c r="D598" s="3"/>
      <c r="E598" s="3"/>
    </row>
    <row r="599" spans="1:5" ht="12.75">
      <c r="A599" s="3"/>
      <c r="B599" s="3"/>
      <c r="C599" s="3"/>
      <c r="D599" s="3"/>
      <c r="E599" s="3"/>
    </row>
    <row r="600" spans="1:5" ht="12.75">
      <c r="A600" s="3"/>
      <c r="B600" s="3"/>
      <c r="C600" s="3"/>
      <c r="D600" s="3"/>
      <c r="E600" s="3"/>
    </row>
    <row r="601" spans="1:5" ht="12.75">
      <c r="A601" s="3"/>
      <c r="B601" s="3"/>
      <c r="C601" s="3"/>
      <c r="D601" s="3"/>
      <c r="E601" s="3"/>
    </row>
    <row r="602" spans="1:5" ht="12.75">
      <c r="A602" s="3"/>
      <c r="B602" s="3"/>
      <c r="C602" s="3"/>
      <c r="D602" s="3"/>
      <c r="E602" s="3"/>
    </row>
    <row r="603" spans="1:5" ht="12.75">
      <c r="A603" s="3"/>
      <c r="B603" s="3"/>
      <c r="C603" s="3"/>
      <c r="D603" s="3"/>
      <c r="E603" s="3"/>
    </row>
    <row r="604" spans="1:5" ht="12.75">
      <c r="A604" s="3"/>
      <c r="B604" s="3"/>
      <c r="C604" s="3"/>
      <c r="D604" s="3"/>
      <c r="E604" s="3"/>
    </row>
    <row r="605" spans="1:5" ht="12.75">
      <c r="A605" s="3"/>
      <c r="B605" s="3"/>
      <c r="C605" s="3"/>
      <c r="D605" s="3"/>
      <c r="E605" s="3"/>
    </row>
    <row r="606" spans="1:5" ht="12.75">
      <c r="A606" s="3"/>
      <c r="B606" s="3"/>
      <c r="C606" s="3"/>
      <c r="D606" s="3"/>
      <c r="E606" s="3"/>
    </row>
    <row r="607" spans="1:5" ht="12.75">
      <c r="A607" s="3"/>
      <c r="B607" s="3"/>
      <c r="C607" s="3"/>
      <c r="D607" s="3"/>
      <c r="E607" s="3"/>
    </row>
    <row r="608" spans="1:5" ht="12.75">
      <c r="A608" s="3"/>
      <c r="B608" s="3"/>
      <c r="C608" s="3"/>
      <c r="D608" s="3"/>
      <c r="E608" s="3"/>
    </row>
    <row r="609" spans="1:5" ht="12.75">
      <c r="A609" s="3"/>
      <c r="B609" s="3"/>
      <c r="C609" s="3"/>
      <c r="D609" s="3"/>
      <c r="E609" s="3"/>
    </row>
    <row r="610" spans="1:5" ht="12.75">
      <c r="A610" s="3"/>
      <c r="B610" s="3"/>
      <c r="C610" s="3"/>
      <c r="D610" s="3"/>
      <c r="E610" s="3"/>
    </row>
    <row r="611" spans="1:5" ht="12.75">
      <c r="A611" s="3"/>
      <c r="B611" s="3"/>
      <c r="C611" s="3"/>
      <c r="D611" s="3"/>
      <c r="E611" s="3"/>
    </row>
    <row r="612" spans="1:5" ht="12.75">
      <c r="A612" s="3"/>
      <c r="B612" s="3"/>
      <c r="C612" s="3"/>
      <c r="D612" s="3"/>
      <c r="E612" s="3"/>
    </row>
    <row r="613" spans="1:5" ht="12.75">
      <c r="A613" s="3"/>
      <c r="B613" s="3"/>
      <c r="C613" s="3"/>
      <c r="D613" s="3"/>
      <c r="E613" s="3"/>
    </row>
    <row r="614" spans="1:5" ht="12.75">
      <c r="A614" s="3"/>
      <c r="B614" s="3"/>
      <c r="C614" s="3"/>
      <c r="D614" s="3"/>
      <c r="E614" s="3"/>
    </row>
    <row r="615" spans="1:5" ht="12.75">
      <c r="A615" s="3"/>
      <c r="B615" s="3"/>
      <c r="C615" s="3"/>
      <c r="D615" s="3"/>
      <c r="E615" s="3"/>
    </row>
    <row r="616" spans="1:5" ht="12.75">
      <c r="A616" s="3"/>
      <c r="B616" s="3"/>
      <c r="C616" s="3"/>
      <c r="D616" s="3"/>
      <c r="E616" s="3"/>
    </row>
    <row r="617" spans="1:5" ht="12.75">
      <c r="A617" s="3"/>
      <c r="B617" s="3"/>
      <c r="C617" s="3"/>
      <c r="D617" s="3"/>
      <c r="E617" s="3"/>
    </row>
    <row r="618" spans="1:5" ht="12.75">
      <c r="A618" s="3"/>
      <c r="B618" s="3"/>
      <c r="C618" s="3"/>
      <c r="D618" s="3"/>
      <c r="E618" s="3"/>
    </row>
    <row r="619" spans="1:5" ht="12.75">
      <c r="A619" s="3"/>
      <c r="B619" s="3"/>
      <c r="C619" s="3"/>
      <c r="D619" s="3"/>
      <c r="E619" s="3"/>
    </row>
    <row r="620" spans="1:5" ht="12.75">
      <c r="A620" s="3"/>
      <c r="B620" s="3"/>
      <c r="C620" s="3"/>
      <c r="D620" s="3"/>
      <c r="E620" s="3"/>
    </row>
    <row r="621" spans="1:5" ht="12.75">
      <c r="A621" s="3"/>
      <c r="B621" s="3"/>
      <c r="C621" s="3"/>
      <c r="D621" s="3"/>
      <c r="E621" s="3"/>
    </row>
    <row r="622" spans="1:5" ht="12.75">
      <c r="A622" s="3"/>
      <c r="B622" s="3"/>
      <c r="C622" s="3"/>
      <c r="D622" s="3"/>
      <c r="E622" s="3"/>
    </row>
    <row r="623" spans="1:5" ht="12.75">
      <c r="A623" s="3"/>
      <c r="B623" s="3"/>
      <c r="C623" s="3"/>
      <c r="D623" s="3"/>
      <c r="E623" s="3"/>
    </row>
    <row r="624" spans="1:5" ht="12.75">
      <c r="A624" s="3"/>
      <c r="B624" s="3"/>
      <c r="C624" s="3"/>
      <c r="D624" s="3"/>
      <c r="E624" s="3"/>
    </row>
    <row r="625" spans="1:5" ht="12.75">
      <c r="A625" s="3"/>
      <c r="B625" s="3"/>
      <c r="C625" s="3"/>
      <c r="D625" s="3"/>
      <c r="E625" s="3"/>
    </row>
    <row r="626" spans="1:5" ht="12.75">
      <c r="A626" s="3"/>
      <c r="B626" s="3"/>
      <c r="C626" s="3"/>
      <c r="D626" s="3"/>
      <c r="E626" s="3"/>
    </row>
    <row r="627" spans="1:5" ht="12.75">
      <c r="A627" s="3"/>
      <c r="B627" s="3"/>
      <c r="C627" s="3"/>
      <c r="D627" s="3"/>
      <c r="E627" s="3"/>
    </row>
    <row r="628" spans="1:5" ht="12.75">
      <c r="A628" s="3"/>
      <c r="B628" s="3"/>
      <c r="C628" s="3"/>
      <c r="D628" s="3"/>
      <c r="E628" s="3"/>
    </row>
    <row r="629" spans="1:5" ht="12.75">
      <c r="A629" s="3"/>
      <c r="B629" s="3"/>
      <c r="C629" s="3"/>
      <c r="D629" s="3"/>
      <c r="E629" s="3"/>
    </row>
    <row r="630" spans="1:5" ht="12.75">
      <c r="A630" s="3"/>
      <c r="B630" s="3"/>
      <c r="C630" s="3"/>
      <c r="D630" s="3"/>
      <c r="E630" s="3"/>
    </row>
    <row r="631" spans="1:5" ht="12.75">
      <c r="A631" s="3"/>
      <c r="B631" s="3"/>
      <c r="C631" s="3"/>
      <c r="D631" s="3"/>
      <c r="E631" s="3"/>
    </row>
    <row r="632" spans="1:5" ht="12.75">
      <c r="A632" s="3"/>
      <c r="B632" s="3"/>
      <c r="C632" s="3"/>
      <c r="D632" s="3"/>
      <c r="E632" s="3"/>
    </row>
    <row r="633" spans="1:5" ht="12.75">
      <c r="A633" s="3"/>
      <c r="B633" s="3"/>
      <c r="C633" s="3"/>
      <c r="D633" s="3"/>
      <c r="E633" s="3"/>
    </row>
    <row r="634" spans="1:5" ht="12.75">
      <c r="A634" s="3"/>
      <c r="B634" s="3"/>
      <c r="C634" s="3"/>
      <c r="D634" s="3"/>
      <c r="E634" s="3"/>
    </row>
    <row r="635" spans="1:5" ht="12.75">
      <c r="A635" s="3"/>
      <c r="B635" s="3"/>
      <c r="C635" s="3"/>
      <c r="D635" s="3"/>
      <c r="E635" s="3"/>
    </row>
    <row r="636" spans="1:5" ht="12.75">
      <c r="A636" s="3"/>
      <c r="B636" s="3"/>
      <c r="C636" s="3"/>
      <c r="D636" s="3"/>
      <c r="E636" s="3"/>
    </row>
    <row r="637" spans="1:5" ht="12.75">
      <c r="A637" s="3"/>
      <c r="B637" s="3"/>
      <c r="C637" s="3"/>
      <c r="D637" s="3"/>
      <c r="E637" s="3"/>
    </row>
    <row r="638" spans="1:5" ht="12.75">
      <c r="A638" s="3"/>
      <c r="B638" s="3"/>
      <c r="C638" s="3"/>
      <c r="D638" s="3"/>
      <c r="E638" s="3"/>
    </row>
    <row r="639" spans="1:5" ht="12.75">
      <c r="A639" s="3"/>
      <c r="B639" s="3"/>
      <c r="C639" s="3"/>
      <c r="D639" s="3"/>
      <c r="E639" s="3"/>
    </row>
    <row r="640" spans="1:5" ht="12.75">
      <c r="A640" s="3"/>
      <c r="B640" s="3"/>
      <c r="C640" s="3"/>
      <c r="D640" s="3"/>
      <c r="E640" s="3"/>
    </row>
    <row r="641" spans="1:5" ht="12.75">
      <c r="A641" s="3"/>
      <c r="B641" s="3"/>
      <c r="C641" s="3"/>
      <c r="D641" s="3"/>
      <c r="E641" s="3"/>
    </row>
    <row r="642" spans="1:5" ht="12.75">
      <c r="A642" s="3"/>
      <c r="B642" s="3"/>
      <c r="C642" s="3"/>
      <c r="D642" s="3"/>
      <c r="E642" s="3"/>
    </row>
    <row r="643" spans="1:5" ht="12.75">
      <c r="A643" s="3"/>
      <c r="B643" s="3"/>
      <c r="C643" s="3"/>
      <c r="D643" s="3"/>
      <c r="E643" s="3"/>
    </row>
    <row r="644" spans="1:5" ht="12.75">
      <c r="A644" s="3"/>
      <c r="B644" s="3"/>
      <c r="C644" s="3"/>
      <c r="D644" s="3"/>
      <c r="E644" s="3"/>
    </row>
    <row r="645" spans="1:5" ht="12.75">
      <c r="A645" s="3"/>
      <c r="B645" s="3"/>
      <c r="C645" s="3"/>
      <c r="D645" s="3"/>
      <c r="E645" s="3"/>
    </row>
    <row r="646" spans="1:5" ht="12.75">
      <c r="A646" s="3"/>
      <c r="B646" s="3"/>
      <c r="C646" s="3"/>
      <c r="D646" s="3"/>
      <c r="E646" s="3"/>
    </row>
    <row r="647" spans="1:5" ht="12.75">
      <c r="A647" s="3"/>
      <c r="B647" s="3"/>
      <c r="C647" s="3"/>
      <c r="D647" s="3"/>
      <c r="E647" s="3"/>
    </row>
    <row r="648" spans="1:5" ht="12.75">
      <c r="A648" s="3"/>
      <c r="B648" s="3"/>
      <c r="C648" s="3"/>
      <c r="D648" s="3"/>
      <c r="E648" s="3"/>
    </row>
    <row r="649" spans="1:5" ht="12.75">
      <c r="A649" s="3"/>
      <c r="B649" s="3"/>
      <c r="C649" s="3"/>
      <c r="D649" s="3"/>
      <c r="E649" s="3"/>
    </row>
    <row r="650" spans="1:5" ht="12.75">
      <c r="A650" s="3"/>
      <c r="B650" s="3"/>
      <c r="C650" s="3"/>
      <c r="D650" s="3"/>
      <c r="E650" s="3"/>
    </row>
    <row r="651" spans="1:5" ht="12.75">
      <c r="A651" s="3"/>
      <c r="B651" s="3"/>
      <c r="C651" s="3"/>
      <c r="D651" s="3"/>
      <c r="E651" s="3"/>
    </row>
    <row r="652" spans="1:5" ht="12.75">
      <c r="A652" s="3"/>
      <c r="B652" s="3"/>
      <c r="C652" s="3"/>
      <c r="D652" s="3"/>
      <c r="E652" s="3"/>
    </row>
    <row r="653" spans="1:5" ht="12.75">
      <c r="A653" s="3"/>
      <c r="B653" s="3"/>
      <c r="C653" s="3"/>
      <c r="D653" s="3"/>
      <c r="E653" s="3"/>
    </row>
    <row r="654" spans="1:5" ht="12.75">
      <c r="A654" s="3"/>
      <c r="B654" s="3"/>
      <c r="C654" s="3"/>
      <c r="D654" s="3"/>
      <c r="E654" s="3"/>
    </row>
    <row r="655" spans="1:5" ht="12.75">
      <c r="A655" s="3"/>
      <c r="B655" s="3"/>
      <c r="C655" s="3"/>
      <c r="D655" s="3"/>
      <c r="E655" s="3"/>
    </row>
    <row r="656" spans="1:5" ht="12.75">
      <c r="A656" s="3"/>
      <c r="B656" s="3"/>
      <c r="C656" s="3"/>
      <c r="D656" s="3"/>
      <c r="E656" s="3"/>
    </row>
    <row r="657" spans="1:5" ht="12.75">
      <c r="A657" s="3"/>
      <c r="B657" s="3"/>
      <c r="C657" s="3"/>
      <c r="D657" s="3"/>
      <c r="E657" s="3"/>
    </row>
    <row r="658" spans="1:5" ht="12.75">
      <c r="A658" s="3"/>
      <c r="B658" s="3"/>
      <c r="C658" s="3"/>
      <c r="D658" s="3"/>
      <c r="E658" s="3"/>
    </row>
    <row r="659" spans="1:5" ht="12.75">
      <c r="A659" s="3"/>
      <c r="B659" s="3"/>
      <c r="C659" s="3"/>
      <c r="D659" s="3"/>
      <c r="E659" s="3"/>
    </row>
    <row r="660" spans="1:5" ht="12.75">
      <c r="A660" s="3"/>
      <c r="B660" s="3"/>
      <c r="C660" s="3"/>
      <c r="D660" s="3"/>
      <c r="E660" s="3"/>
    </row>
    <row r="661" spans="1:5" ht="12.75">
      <c r="A661" s="3"/>
      <c r="B661" s="3"/>
      <c r="C661" s="3"/>
      <c r="D661" s="3"/>
      <c r="E661" s="3"/>
    </row>
    <row r="662" spans="1:5" ht="12.75">
      <c r="A662" s="3"/>
      <c r="B662" s="3"/>
      <c r="C662" s="3"/>
      <c r="D662" s="3"/>
      <c r="E662" s="3"/>
    </row>
    <row r="663" spans="1:5" ht="12.75">
      <c r="A663" s="3"/>
      <c r="B663" s="3"/>
      <c r="C663" s="3"/>
      <c r="D663" s="3"/>
      <c r="E663" s="3"/>
    </row>
    <row r="664" spans="1:5" ht="12.75">
      <c r="A664" s="3"/>
      <c r="B664" s="3"/>
      <c r="C664" s="3"/>
      <c r="D664" s="3"/>
      <c r="E664" s="3"/>
    </row>
    <row r="665" spans="1:5" ht="12.75">
      <c r="A665" s="3"/>
      <c r="B665" s="3"/>
      <c r="C665" s="3"/>
      <c r="D665" s="3"/>
      <c r="E665" s="3"/>
    </row>
    <row r="666" spans="1:5" ht="12.75">
      <c r="A666" s="3"/>
      <c r="B666" s="3"/>
      <c r="C666" s="3"/>
      <c r="D666" s="3"/>
      <c r="E666" s="3"/>
    </row>
    <row r="667" spans="1:5" ht="12.75">
      <c r="A667" s="3"/>
      <c r="B667" s="3"/>
      <c r="C667" s="3"/>
      <c r="D667" s="3"/>
      <c r="E667" s="3"/>
    </row>
    <row r="668" spans="1:5" ht="12.75">
      <c r="A668" s="3"/>
      <c r="B668" s="3"/>
      <c r="C668" s="3"/>
      <c r="D668" s="3"/>
      <c r="E668" s="3"/>
    </row>
    <row r="669" spans="1:5" ht="12.75">
      <c r="A669" s="3"/>
      <c r="B669" s="3"/>
      <c r="C669" s="3"/>
      <c r="D669" s="3"/>
      <c r="E669" s="3"/>
    </row>
    <row r="670" spans="1:5" ht="12.75">
      <c r="A670" s="3"/>
      <c r="B670" s="3"/>
      <c r="C670" s="3"/>
      <c r="D670" s="3"/>
      <c r="E670" s="3"/>
    </row>
    <row r="671" spans="1:5" ht="12.75">
      <c r="A671" s="3"/>
      <c r="B671" s="3"/>
      <c r="C671" s="3"/>
      <c r="D671" s="3"/>
      <c r="E671" s="3"/>
    </row>
    <row r="672" spans="1:5" ht="12.75">
      <c r="A672" s="3"/>
      <c r="B672" s="3"/>
      <c r="C672" s="3"/>
      <c r="D672" s="3"/>
      <c r="E672" s="3"/>
    </row>
    <row r="673" spans="1:5" ht="12.75">
      <c r="A673" s="3"/>
      <c r="B673" s="3"/>
      <c r="C673" s="3"/>
      <c r="D673" s="3"/>
      <c r="E673" s="3"/>
    </row>
    <row r="674" spans="1:5" ht="12.75">
      <c r="A674" s="3"/>
      <c r="B674" s="3"/>
      <c r="C674" s="3"/>
      <c r="D674" s="3"/>
      <c r="E674" s="3"/>
    </row>
    <row r="675" spans="1:5" ht="12.75">
      <c r="A675" s="3"/>
      <c r="B675" s="3"/>
      <c r="C675" s="3"/>
      <c r="D675" s="3"/>
      <c r="E675" s="3"/>
    </row>
    <row r="676" spans="1:5" ht="12.75">
      <c r="A676" s="3"/>
      <c r="B676" s="3"/>
      <c r="C676" s="3"/>
      <c r="D676" s="3"/>
      <c r="E676" s="3"/>
    </row>
    <row r="677" spans="1:5" ht="12.75">
      <c r="A677" s="3"/>
      <c r="B677" s="3"/>
      <c r="C677" s="3"/>
      <c r="D677" s="3"/>
      <c r="E677" s="3"/>
    </row>
    <row r="678" spans="1:5" ht="12.75">
      <c r="A678" s="3"/>
      <c r="B678" s="3"/>
      <c r="C678" s="3"/>
      <c r="D678" s="3"/>
      <c r="E678" s="3"/>
    </row>
    <row r="679" spans="1:5" ht="12.75">
      <c r="A679" s="3"/>
      <c r="B679" s="3"/>
      <c r="C679" s="3"/>
      <c r="D679" s="3"/>
      <c r="E679" s="3"/>
    </row>
    <row r="680" spans="1:5" ht="12.75">
      <c r="A680" s="3"/>
      <c r="B680" s="3"/>
      <c r="C680" s="3"/>
      <c r="D680" s="3"/>
      <c r="E680" s="3"/>
    </row>
    <row r="681" spans="1:5" ht="12.75">
      <c r="A681" s="3"/>
      <c r="B681" s="3"/>
      <c r="C681" s="3"/>
      <c r="D681" s="3"/>
      <c r="E681" s="3"/>
    </row>
    <row r="682" spans="1:5" ht="12.75">
      <c r="A682" s="3"/>
      <c r="B682" s="3"/>
      <c r="C682" s="3"/>
      <c r="D682" s="3"/>
      <c r="E682" s="3"/>
    </row>
    <row r="683" spans="1:5" ht="12.75">
      <c r="A683" s="3"/>
      <c r="B683" s="3"/>
      <c r="C683" s="3"/>
      <c r="D683" s="3"/>
      <c r="E683" s="3"/>
    </row>
    <row r="684" spans="1:5" ht="12.75">
      <c r="A684" s="3"/>
      <c r="B684" s="3"/>
      <c r="C684" s="3"/>
      <c r="D684" s="3"/>
      <c r="E684" s="3"/>
    </row>
    <row r="685" spans="1:5" ht="12.75">
      <c r="A685" s="3"/>
      <c r="B685" s="3"/>
      <c r="C685" s="3"/>
      <c r="D685" s="3"/>
      <c r="E685" s="3"/>
    </row>
    <row r="686" spans="1:5" ht="12.75">
      <c r="A686" s="3"/>
      <c r="B686" s="3"/>
      <c r="C686" s="3"/>
      <c r="D686" s="3"/>
      <c r="E686" s="3"/>
    </row>
    <row r="687" spans="1:5" ht="12.75">
      <c r="A687" s="3"/>
      <c r="B687" s="3"/>
      <c r="C687" s="3"/>
      <c r="D687" s="3"/>
      <c r="E687" s="3"/>
    </row>
    <row r="688" spans="1:5" ht="12.75">
      <c r="A688" s="3"/>
      <c r="B688" s="3"/>
      <c r="C688" s="3"/>
      <c r="D688" s="3"/>
      <c r="E688" s="3"/>
    </row>
    <row r="689" spans="1:5" ht="12.75">
      <c r="A689" s="3"/>
      <c r="B689" s="3"/>
      <c r="C689" s="3"/>
      <c r="D689" s="3"/>
      <c r="E689" s="3"/>
    </row>
    <row r="690" spans="1:5" ht="12.75">
      <c r="A690" s="3"/>
      <c r="B690" s="3"/>
      <c r="C690" s="3"/>
      <c r="D690" s="3"/>
      <c r="E690" s="3"/>
    </row>
    <row r="691" spans="1:5" ht="12.75">
      <c r="A691" s="3"/>
      <c r="B691" s="3"/>
      <c r="C691" s="3"/>
      <c r="D691" s="3"/>
      <c r="E691" s="3"/>
    </row>
    <row r="692" spans="1:5" ht="12.75">
      <c r="A692" s="3"/>
      <c r="B692" s="3"/>
      <c r="C692" s="3"/>
      <c r="D692" s="3"/>
      <c r="E692" s="3"/>
    </row>
    <row r="693" spans="1:5" ht="12.75">
      <c r="A693" s="3"/>
      <c r="B693" s="3"/>
      <c r="C693" s="3"/>
      <c r="D693" s="3"/>
      <c r="E693" s="3"/>
    </row>
    <row r="694" spans="1:5" ht="12.75">
      <c r="A694" s="3"/>
      <c r="B694" s="3"/>
      <c r="C694" s="3"/>
      <c r="D694" s="3"/>
      <c r="E694" s="3"/>
    </row>
    <row r="695" spans="1:5" ht="12.75">
      <c r="A695" s="3"/>
      <c r="B695" s="3"/>
      <c r="C695" s="3"/>
      <c r="D695" s="3"/>
      <c r="E695" s="3"/>
    </row>
    <row r="696" spans="1:5" ht="12.75">
      <c r="A696" s="3"/>
      <c r="B696" s="3"/>
      <c r="C696" s="3"/>
      <c r="D696" s="3"/>
      <c r="E696" s="3"/>
    </row>
    <row r="697" spans="1:5" ht="12.75">
      <c r="A697" s="3"/>
      <c r="B697" s="3"/>
      <c r="C697" s="3"/>
      <c r="D697" s="3"/>
      <c r="E697" s="3"/>
    </row>
    <row r="698" spans="1:5" ht="12.75">
      <c r="A698" s="3"/>
      <c r="B698" s="3"/>
      <c r="C698" s="3"/>
      <c r="D698" s="3"/>
      <c r="E698" s="3"/>
    </row>
    <row r="699" spans="1:5" ht="12.75">
      <c r="A699" s="3"/>
      <c r="B699" s="3"/>
      <c r="C699" s="3"/>
      <c r="D699" s="3"/>
      <c r="E699" s="3"/>
    </row>
    <row r="700" spans="1:5" ht="12.75">
      <c r="A700" s="3"/>
      <c r="B700" s="3"/>
      <c r="C700" s="3"/>
      <c r="D700" s="3"/>
      <c r="E700" s="3"/>
    </row>
    <row r="701" spans="1:5" ht="12.75">
      <c r="A701" s="3"/>
      <c r="B701" s="3"/>
      <c r="C701" s="3"/>
      <c r="D701" s="3"/>
      <c r="E701" s="3"/>
    </row>
    <row r="702" spans="1:5" ht="12.75">
      <c r="A702" s="3"/>
      <c r="B702" s="3"/>
      <c r="C702" s="3"/>
      <c r="D702" s="3"/>
      <c r="E702" s="3"/>
    </row>
    <row r="703" spans="1:5" ht="12.75">
      <c r="A703" s="3"/>
      <c r="B703" s="3"/>
      <c r="C703" s="3"/>
      <c r="D703" s="3"/>
      <c r="E703" s="3"/>
    </row>
    <row r="704" spans="1:5" ht="12.75">
      <c r="A704" s="3"/>
      <c r="B704" s="3"/>
      <c r="C704" s="3"/>
      <c r="D704" s="3"/>
      <c r="E704" s="3"/>
    </row>
    <row r="705" spans="1:5" ht="12.75">
      <c r="A705" s="3"/>
      <c r="B705" s="3"/>
      <c r="C705" s="3"/>
      <c r="D705" s="3"/>
      <c r="E705" s="3"/>
    </row>
    <row r="706" spans="1:5" ht="12.75">
      <c r="A706" s="3"/>
      <c r="B706" s="3"/>
      <c r="C706" s="3"/>
      <c r="D706" s="3"/>
      <c r="E706" s="3"/>
    </row>
    <row r="707" spans="1:5" ht="12.75">
      <c r="A707" s="3"/>
      <c r="B707" s="3"/>
      <c r="C707" s="3"/>
      <c r="D707" s="3"/>
      <c r="E707" s="3"/>
    </row>
    <row r="708" spans="1:5" ht="12.75">
      <c r="A708" s="3"/>
      <c r="B708" s="3"/>
      <c r="C708" s="3"/>
      <c r="D708" s="3"/>
      <c r="E708" s="3"/>
    </row>
    <row r="709" spans="1:5" ht="12.75">
      <c r="A709" s="3"/>
      <c r="B709" s="3"/>
      <c r="C709" s="3"/>
      <c r="D709" s="3"/>
      <c r="E709" s="3"/>
    </row>
    <row r="710" spans="1:5" ht="12.75">
      <c r="A710" s="3"/>
      <c r="B710" s="3"/>
      <c r="C710" s="3"/>
      <c r="D710" s="3"/>
      <c r="E710" s="3"/>
    </row>
    <row r="711" spans="1:5" ht="12.75">
      <c r="A711" s="3"/>
      <c r="B711" s="3"/>
      <c r="C711" s="3"/>
      <c r="D711" s="3"/>
      <c r="E711" s="3"/>
    </row>
    <row r="712" spans="1:5" ht="12.75">
      <c r="A712" s="3"/>
      <c r="B712" s="3"/>
      <c r="C712" s="3"/>
      <c r="D712" s="3"/>
      <c r="E712" s="3"/>
    </row>
    <row r="713" spans="1:5" ht="12.75">
      <c r="A713" s="3"/>
      <c r="B713" s="3"/>
      <c r="C713" s="3"/>
      <c r="D713" s="3"/>
      <c r="E713" s="3"/>
    </row>
    <row r="714" spans="1:5" ht="12.75">
      <c r="A714" s="3"/>
      <c r="B714" s="3"/>
      <c r="C714" s="3"/>
      <c r="D714" s="3"/>
      <c r="E714" s="3"/>
    </row>
    <row r="715" spans="1:5" ht="12.75">
      <c r="A715" s="3"/>
      <c r="B715" s="3"/>
      <c r="C715" s="3"/>
      <c r="D715" s="3"/>
      <c r="E715" s="3"/>
    </row>
    <row r="716" spans="1:5" ht="12.75">
      <c r="A716" s="3"/>
      <c r="B716" s="3"/>
      <c r="C716" s="3"/>
      <c r="D716" s="3"/>
      <c r="E716" s="3"/>
    </row>
    <row r="717" spans="1:5" ht="12.75">
      <c r="A717" s="3"/>
      <c r="B717" s="3"/>
      <c r="C717" s="3"/>
      <c r="D717" s="3"/>
      <c r="E717" s="3"/>
    </row>
    <row r="718" spans="1:5" ht="12.75">
      <c r="A718" s="3"/>
      <c r="B718" s="3"/>
      <c r="C718" s="3"/>
      <c r="D718" s="3"/>
      <c r="E718" s="3"/>
    </row>
    <row r="719" spans="1:5" ht="12.75">
      <c r="A719" s="3"/>
      <c r="B719" s="3"/>
      <c r="C719" s="3"/>
      <c r="D719" s="3"/>
      <c r="E719" s="3"/>
    </row>
    <row r="720" spans="1:5" ht="12.75">
      <c r="A720" s="3"/>
      <c r="B720" s="3"/>
      <c r="C720" s="3"/>
      <c r="D720" s="3"/>
      <c r="E720" s="3"/>
    </row>
    <row r="721" spans="1:5" ht="12.75">
      <c r="A721" s="3"/>
      <c r="B721" s="3"/>
      <c r="C721" s="3"/>
      <c r="D721" s="3"/>
      <c r="E721" s="3"/>
    </row>
    <row r="722" spans="1:5" ht="12.75">
      <c r="A722" s="3"/>
      <c r="B722" s="3"/>
      <c r="C722" s="3"/>
      <c r="D722" s="3"/>
      <c r="E722" s="3"/>
    </row>
    <row r="723" spans="1:5" ht="12.75">
      <c r="A723" s="3"/>
      <c r="B723" s="3"/>
      <c r="C723" s="3"/>
      <c r="D723" s="3"/>
      <c r="E723" s="3"/>
    </row>
    <row r="724" spans="1:5" ht="12.75">
      <c r="A724" s="3"/>
      <c r="B724" s="3"/>
      <c r="C724" s="3"/>
      <c r="D724" s="3"/>
      <c r="E724" s="3"/>
    </row>
    <row r="725" spans="1:5" ht="12.75">
      <c r="A725" s="3"/>
      <c r="B725" s="3"/>
      <c r="C725" s="3"/>
      <c r="D725" s="3"/>
      <c r="E725" s="3"/>
    </row>
    <row r="726" spans="1:5" ht="12.75">
      <c r="A726" s="3"/>
      <c r="B726" s="3"/>
      <c r="C726" s="3"/>
      <c r="D726" s="3"/>
      <c r="E726" s="3"/>
    </row>
    <row r="727" spans="1:5" ht="12.75">
      <c r="A727" s="3"/>
      <c r="B727" s="3"/>
      <c r="C727" s="3"/>
      <c r="D727" s="3"/>
      <c r="E727" s="3"/>
    </row>
    <row r="728" spans="1:5" ht="12.75">
      <c r="A728" s="3"/>
      <c r="B728" s="3"/>
      <c r="C728" s="3"/>
      <c r="D728" s="3"/>
      <c r="E728" s="3"/>
    </row>
    <row r="729" spans="1:5" ht="12.75">
      <c r="A729" s="3"/>
      <c r="B729" s="3"/>
      <c r="C729" s="3"/>
      <c r="D729" s="3"/>
      <c r="E729" s="3"/>
    </row>
    <row r="730" spans="1:5" ht="12.75">
      <c r="A730" s="3"/>
      <c r="B730" s="3"/>
      <c r="C730" s="3"/>
      <c r="D730" s="3"/>
      <c r="E730" s="3"/>
    </row>
    <row r="731" spans="1:5" ht="12.75">
      <c r="A731" s="3"/>
      <c r="B731" s="3"/>
      <c r="C731" s="3"/>
      <c r="D731" s="3"/>
      <c r="E731" s="3"/>
    </row>
    <row r="732" spans="1:5" ht="12.75">
      <c r="A732" s="3"/>
      <c r="B732" s="3"/>
      <c r="C732" s="3"/>
      <c r="D732" s="3"/>
      <c r="E732" s="3"/>
    </row>
    <row r="733" spans="1:5" ht="12.75">
      <c r="A733" s="3"/>
      <c r="B733" s="3"/>
      <c r="C733" s="3"/>
      <c r="D733" s="3"/>
      <c r="E733" s="3"/>
    </row>
    <row r="734" spans="1:5" ht="12.75">
      <c r="A734" s="3"/>
      <c r="B734" s="3"/>
      <c r="C734" s="3"/>
      <c r="D734" s="3"/>
      <c r="E734" s="3"/>
    </row>
    <row r="735" spans="1:5" ht="12.75">
      <c r="A735" s="3"/>
      <c r="B735" s="3"/>
      <c r="C735" s="3"/>
      <c r="D735" s="3"/>
      <c r="E735" s="3"/>
    </row>
    <row r="736" spans="1:5" ht="12.75">
      <c r="A736" s="3"/>
      <c r="B736" s="3"/>
      <c r="C736" s="3"/>
      <c r="D736" s="3"/>
      <c r="E736" s="3"/>
    </row>
    <row r="737" spans="1:5" ht="12.75">
      <c r="A737" s="3"/>
      <c r="B737" s="3"/>
      <c r="C737" s="3"/>
      <c r="D737" s="3"/>
      <c r="E737" s="3"/>
    </row>
    <row r="738" spans="1:5" ht="12.75">
      <c r="A738" s="3"/>
      <c r="B738" s="3"/>
      <c r="C738" s="3"/>
      <c r="D738" s="3"/>
      <c r="E738" s="3"/>
    </row>
    <row r="739" spans="1:5" ht="12.75">
      <c r="A739" s="3"/>
      <c r="B739" s="3"/>
      <c r="C739" s="3"/>
      <c r="D739" s="3"/>
      <c r="E739" s="3"/>
    </row>
    <row r="740" spans="1:5" ht="12.75">
      <c r="A740" s="3"/>
      <c r="B740" s="3"/>
      <c r="C740" s="3"/>
      <c r="D740" s="3"/>
      <c r="E740" s="3"/>
    </row>
    <row r="741" spans="1:5" ht="12.75">
      <c r="A741" s="3"/>
      <c r="B741" s="3"/>
      <c r="C741" s="3"/>
      <c r="D741" s="3"/>
      <c r="E741" s="3"/>
    </row>
    <row r="742" spans="1:5" ht="12.75">
      <c r="A742" s="3"/>
      <c r="B742" s="3"/>
      <c r="C742" s="3"/>
      <c r="D742" s="3"/>
      <c r="E742" s="3"/>
    </row>
    <row r="743" spans="1:5" ht="12.75">
      <c r="A743" s="3"/>
      <c r="B743" s="3"/>
      <c r="C743" s="3"/>
      <c r="D743" s="3"/>
      <c r="E743" s="3"/>
    </row>
    <row r="744" spans="1:5" ht="12.75">
      <c r="A744" s="3"/>
      <c r="B744" s="3"/>
      <c r="C744" s="3"/>
      <c r="D744" s="3"/>
      <c r="E744" s="3"/>
    </row>
    <row r="745" spans="1:5" ht="12.75">
      <c r="A745" s="3"/>
      <c r="B745" s="3"/>
      <c r="C745" s="3"/>
      <c r="D745" s="3"/>
      <c r="E745" s="3"/>
    </row>
    <row r="746" spans="1:5" ht="12.75">
      <c r="A746" s="3"/>
      <c r="B746" s="3"/>
      <c r="C746" s="3"/>
      <c r="D746" s="3"/>
      <c r="E746" s="3"/>
    </row>
    <row r="747" spans="1:5" ht="12.75">
      <c r="A747" s="3"/>
      <c r="B747" s="3"/>
      <c r="C747" s="3"/>
      <c r="D747" s="3"/>
      <c r="E747" s="3"/>
    </row>
    <row r="748" spans="1:5" ht="12.75">
      <c r="A748" s="3"/>
      <c r="B748" s="3"/>
      <c r="C748" s="3"/>
      <c r="D748" s="3"/>
      <c r="E748" s="3"/>
    </row>
    <row r="749" spans="1:5" ht="12.75">
      <c r="A749" s="3"/>
      <c r="B749" s="3"/>
      <c r="C749" s="3"/>
      <c r="D749" s="3"/>
      <c r="E749" s="3"/>
    </row>
    <row r="750" spans="1:5" ht="12.75">
      <c r="A750" s="3"/>
      <c r="B750" s="3"/>
      <c r="C750" s="3"/>
      <c r="D750" s="3"/>
      <c r="E750" s="3"/>
    </row>
    <row r="751" spans="1:5" ht="12.75">
      <c r="A751" s="3"/>
      <c r="B751" s="3"/>
      <c r="C751" s="3"/>
      <c r="D751" s="3"/>
      <c r="E751" s="3"/>
    </row>
    <row r="752" spans="1:5" ht="12.75">
      <c r="A752" s="3"/>
      <c r="B752" s="3"/>
      <c r="C752" s="3"/>
      <c r="D752" s="3"/>
      <c r="E752" s="3"/>
    </row>
    <row r="753" spans="1:5" ht="12.75">
      <c r="A753" s="3"/>
      <c r="B753" s="3"/>
      <c r="C753" s="3"/>
      <c r="D753" s="3"/>
      <c r="E753" s="3"/>
    </row>
    <row r="754" spans="1:5" ht="12.75">
      <c r="A754" s="3"/>
      <c r="B754" s="3"/>
      <c r="C754" s="3"/>
      <c r="D754" s="3"/>
      <c r="E754" s="3"/>
    </row>
    <row r="755" spans="1:5" ht="12.75">
      <c r="A755" s="3"/>
      <c r="B755" s="3"/>
      <c r="C755" s="3"/>
      <c r="D755" s="3"/>
      <c r="E755" s="3"/>
    </row>
    <row r="756" spans="1:5" ht="12.75">
      <c r="A756" s="3"/>
      <c r="B756" s="3"/>
      <c r="C756" s="3"/>
      <c r="D756" s="3"/>
      <c r="E756" s="3"/>
    </row>
    <row r="757" spans="1:5" ht="12.75">
      <c r="A757" s="3"/>
      <c r="B757" s="3"/>
      <c r="C757" s="3"/>
      <c r="D757" s="3"/>
      <c r="E757" s="3"/>
    </row>
    <row r="758" spans="1:5" ht="12.75">
      <c r="A758" s="3"/>
      <c r="B758" s="3"/>
      <c r="C758" s="3"/>
      <c r="D758" s="3"/>
      <c r="E758" s="3"/>
    </row>
    <row r="759" spans="1:5" ht="12.75">
      <c r="A759" s="3"/>
      <c r="B759" s="3"/>
      <c r="C759" s="3"/>
      <c r="D759" s="3"/>
      <c r="E759" s="3"/>
    </row>
    <row r="760" spans="1:5" ht="12.75">
      <c r="A760" s="3"/>
      <c r="B760" s="3"/>
      <c r="C760" s="3"/>
      <c r="D760" s="3"/>
      <c r="E760" s="3"/>
    </row>
    <row r="761" spans="1:5" ht="12.75">
      <c r="A761" s="3"/>
      <c r="B761" s="3"/>
      <c r="C761" s="3"/>
      <c r="D761" s="3"/>
      <c r="E761" s="3"/>
    </row>
    <row r="762" spans="1:5" ht="12.75">
      <c r="A762" s="3"/>
      <c r="B762" s="3"/>
      <c r="C762" s="3"/>
      <c r="D762" s="3"/>
      <c r="E762" s="3"/>
    </row>
    <row r="763" spans="1:5" ht="12.75">
      <c r="A763" s="3"/>
      <c r="B763" s="3"/>
      <c r="C763" s="3"/>
      <c r="D763" s="3"/>
      <c r="E763" s="3"/>
    </row>
    <row r="764" spans="1:5" ht="12.75">
      <c r="A764" s="3"/>
      <c r="B764" s="3"/>
      <c r="C764" s="3"/>
      <c r="D764" s="3"/>
      <c r="E764" s="3"/>
    </row>
    <row r="765" spans="1:5" ht="12.75">
      <c r="A765" s="3"/>
      <c r="B765" s="3"/>
      <c r="C765" s="3"/>
      <c r="D765" s="3"/>
      <c r="E765" s="3"/>
    </row>
    <row r="766" spans="1:5" ht="12.75">
      <c r="A766" s="3"/>
      <c r="B766" s="3"/>
      <c r="C766" s="3"/>
      <c r="D766" s="3"/>
      <c r="E766" s="3"/>
    </row>
    <row r="767" spans="1:5" ht="12.75">
      <c r="A767" s="3"/>
      <c r="B767" s="3"/>
      <c r="C767" s="3"/>
      <c r="D767" s="3"/>
      <c r="E767" s="3"/>
    </row>
    <row r="768" spans="1:5" ht="12.75">
      <c r="A768" s="3"/>
      <c r="B768" s="3"/>
      <c r="C768" s="3"/>
      <c r="D768" s="3"/>
      <c r="E768" s="3"/>
    </row>
    <row r="769" spans="1:5" ht="12.75">
      <c r="A769" s="3"/>
      <c r="B769" s="3"/>
      <c r="C769" s="3"/>
      <c r="D769" s="3"/>
      <c r="E769" s="3"/>
    </row>
    <row r="770" spans="1:5" ht="12.75">
      <c r="A770" s="3"/>
      <c r="B770" s="3"/>
      <c r="C770" s="3"/>
      <c r="D770" s="3"/>
      <c r="E770" s="3"/>
    </row>
    <row r="771" spans="1:5" ht="12.75">
      <c r="A771" s="3"/>
      <c r="B771" s="3"/>
      <c r="C771" s="3"/>
      <c r="D771" s="3"/>
      <c r="E771" s="3"/>
    </row>
    <row r="772" spans="1:5" ht="12.75">
      <c r="A772" s="3"/>
      <c r="B772" s="3"/>
      <c r="C772" s="3"/>
      <c r="D772" s="3"/>
      <c r="E772" s="3"/>
    </row>
    <row r="773" spans="1:5" ht="12.75">
      <c r="A773" s="3"/>
      <c r="B773" s="3"/>
      <c r="C773" s="3"/>
      <c r="D773" s="3"/>
      <c r="E773" s="3"/>
    </row>
    <row r="774" spans="1:5" ht="12.75">
      <c r="A774" s="3"/>
      <c r="B774" s="3"/>
      <c r="C774" s="3"/>
      <c r="D774" s="3"/>
      <c r="E774" s="3"/>
    </row>
    <row r="775" spans="1:5" ht="12.75">
      <c r="A775" s="3"/>
      <c r="B775" s="3"/>
      <c r="C775" s="3"/>
      <c r="D775" s="3"/>
      <c r="E775" s="3"/>
    </row>
    <row r="776" spans="1:5" ht="12.75">
      <c r="A776" s="3"/>
      <c r="B776" s="3"/>
      <c r="C776" s="3"/>
      <c r="D776" s="3"/>
      <c r="E776" s="3"/>
    </row>
    <row r="777" spans="1:5" ht="12.75">
      <c r="A777" s="3"/>
      <c r="B777" s="3"/>
      <c r="C777" s="3"/>
      <c r="D777" s="3"/>
      <c r="E777" s="3"/>
    </row>
    <row r="778" spans="1:5" ht="12.75">
      <c r="A778" s="3"/>
      <c r="B778" s="3"/>
      <c r="C778" s="3"/>
      <c r="D778" s="3"/>
      <c r="E778" s="3"/>
    </row>
    <row r="779" spans="1:5" ht="12.75">
      <c r="A779" s="3"/>
      <c r="B779" s="3"/>
      <c r="C779" s="3"/>
      <c r="D779" s="3"/>
      <c r="E779" s="3"/>
    </row>
    <row r="780" spans="1:5" ht="12.75">
      <c r="A780" s="3"/>
      <c r="B780" s="3"/>
      <c r="C780" s="3"/>
      <c r="D780" s="3"/>
      <c r="E780" s="3"/>
    </row>
    <row r="781" spans="1:5" ht="12.75">
      <c r="A781" s="3"/>
      <c r="B781" s="3"/>
      <c r="C781" s="3"/>
      <c r="D781" s="3"/>
      <c r="E781" s="3"/>
    </row>
    <row r="782" spans="1:5" ht="12.75">
      <c r="A782" s="3"/>
      <c r="B782" s="3"/>
      <c r="C782" s="3"/>
      <c r="D782" s="3"/>
      <c r="E782" s="3"/>
    </row>
    <row r="783" spans="1:5" ht="12.75">
      <c r="A783" s="3"/>
      <c r="B783" s="3"/>
      <c r="C783" s="3"/>
      <c r="D783" s="3"/>
      <c r="E783" s="3"/>
    </row>
    <row r="784" spans="1:5" ht="12.75">
      <c r="A784" s="3"/>
      <c r="B784" s="3"/>
      <c r="C784" s="3"/>
      <c r="D784" s="3"/>
      <c r="E784" s="3"/>
    </row>
    <row r="785" spans="1:5" ht="12.75">
      <c r="A785" s="3"/>
      <c r="B785" s="3"/>
      <c r="C785" s="3"/>
      <c r="D785" s="3"/>
      <c r="E785" s="3"/>
    </row>
    <row r="786" spans="1:5" ht="12.75">
      <c r="A786" s="3"/>
      <c r="B786" s="3"/>
      <c r="C786" s="3"/>
      <c r="D786" s="3"/>
      <c r="E786" s="3"/>
    </row>
    <row r="787" spans="1:5" ht="12.75">
      <c r="A787" s="3"/>
      <c r="B787" s="3"/>
      <c r="C787" s="3"/>
      <c r="D787" s="3"/>
      <c r="E787" s="3"/>
    </row>
    <row r="788" spans="1:5" ht="12.75">
      <c r="A788" s="3"/>
      <c r="B788" s="3"/>
      <c r="C788" s="3"/>
      <c r="D788" s="3"/>
      <c r="E788" s="3"/>
    </row>
    <row r="789" spans="1:5" ht="12.75">
      <c r="A789" s="3"/>
      <c r="B789" s="3"/>
      <c r="C789" s="3"/>
      <c r="D789" s="3"/>
      <c r="E789" s="3"/>
    </row>
    <row r="790" spans="1:5" ht="12.75">
      <c r="A790" s="3"/>
      <c r="B790" s="3"/>
      <c r="C790" s="3"/>
      <c r="D790" s="3"/>
      <c r="E790" s="3"/>
    </row>
    <row r="791" spans="1:5" ht="12.75">
      <c r="A791" s="3"/>
      <c r="B791" s="3"/>
      <c r="C791" s="3"/>
      <c r="D791" s="3"/>
      <c r="E791" s="3"/>
    </row>
    <row r="792" spans="1:5" ht="12.75">
      <c r="A792" s="3"/>
      <c r="B792" s="3"/>
      <c r="C792" s="3"/>
      <c r="D792" s="3"/>
      <c r="E792" s="3"/>
    </row>
    <row r="793" spans="1:5" ht="12.75">
      <c r="A793" s="3"/>
      <c r="B793" s="3"/>
      <c r="C793" s="3"/>
      <c r="D793" s="3"/>
      <c r="E793" s="3"/>
    </row>
    <row r="794" spans="1:5" ht="12.75">
      <c r="A794" s="3"/>
      <c r="B794" s="3"/>
      <c r="C794" s="3"/>
      <c r="D794" s="3"/>
      <c r="E794" s="3"/>
    </row>
    <row r="795" spans="1:5" ht="12.75">
      <c r="A795" s="3"/>
      <c r="B795" s="3"/>
      <c r="C795" s="3"/>
      <c r="D795" s="3"/>
      <c r="E795" s="3"/>
    </row>
    <row r="796" spans="1:5" ht="12.75">
      <c r="A796" s="3"/>
      <c r="B796" s="3"/>
      <c r="C796" s="3"/>
      <c r="D796" s="3"/>
      <c r="E796" s="3"/>
    </row>
    <row r="797" spans="1:5" ht="12.75">
      <c r="A797" s="3"/>
      <c r="B797" s="3"/>
      <c r="C797" s="3"/>
      <c r="D797" s="3"/>
      <c r="E797" s="3"/>
    </row>
    <row r="798" spans="1:5" ht="12.75">
      <c r="A798" s="3"/>
      <c r="B798" s="3"/>
      <c r="C798" s="3"/>
      <c r="D798" s="3"/>
      <c r="E798" s="3"/>
    </row>
    <row r="799" spans="1:5" ht="12.75">
      <c r="A799" s="3"/>
      <c r="B799" s="3"/>
      <c r="C799" s="3"/>
      <c r="D799" s="3"/>
      <c r="E799" s="3"/>
    </row>
    <row r="800" spans="1:5" ht="12.75">
      <c r="A800" s="3"/>
      <c r="B800" s="3"/>
      <c r="C800" s="3"/>
      <c r="D800" s="3"/>
      <c r="E800" s="3"/>
    </row>
    <row r="801" spans="1:5" ht="12.75">
      <c r="A801" s="3"/>
      <c r="B801" s="3"/>
      <c r="C801" s="3"/>
      <c r="D801" s="3"/>
      <c r="E801" s="3"/>
    </row>
    <row r="802" spans="1:5" ht="12.75">
      <c r="A802" s="3"/>
      <c r="B802" s="3"/>
      <c r="C802" s="3"/>
      <c r="D802" s="3"/>
      <c r="E802" s="3"/>
    </row>
    <row r="803" spans="1:5" ht="12.75">
      <c r="A803" s="3"/>
      <c r="B803" s="3"/>
      <c r="C803" s="3"/>
      <c r="D803" s="3"/>
      <c r="E803" s="3"/>
    </row>
    <row r="804" spans="1:5" ht="12.75">
      <c r="A804" s="3"/>
      <c r="B804" s="3"/>
      <c r="C804" s="3"/>
      <c r="D804" s="3"/>
      <c r="E804" s="3"/>
    </row>
    <row r="805" spans="1:5" ht="12.75">
      <c r="A805" s="3"/>
      <c r="B805" s="3"/>
      <c r="C805" s="3"/>
      <c r="D805" s="3"/>
      <c r="E805" s="3"/>
    </row>
    <row r="806" spans="1:5" ht="12.75">
      <c r="A806" s="3"/>
      <c r="B806" s="3"/>
      <c r="C806" s="3"/>
      <c r="D806" s="3"/>
      <c r="E806" s="3"/>
    </row>
    <row r="807" spans="1:5" ht="12.75">
      <c r="A807" s="3"/>
      <c r="B807" s="3"/>
      <c r="C807" s="3"/>
      <c r="D807" s="3"/>
      <c r="E807" s="3"/>
    </row>
    <row r="808" spans="1:5" ht="12.75">
      <c r="A808" s="3"/>
      <c r="B808" s="3"/>
      <c r="C808" s="3"/>
      <c r="D808" s="3"/>
      <c r="E808" s="3"/>
    </row>
    <row r="809" spans="1:5" ht="12.75">
      <c r="A809" s="3"/>
      <c r="B809" s="3"/>
      <c r="C809" s="3"/>
      <c r="D809" s="3"/>
      <c r="E809" s="3"/>
    </row>
    <row r="810" spans="1:5" ht="12.75">
      <c r="A810" s="3"/>
      <c r="B810" s="3"/>
      <c r="C810" s="3"/>
      <c r="D810" s="3"/>
      <c r="E810" s="3"/>
    </row>
    <row r="811" spans="1:5" ht="12.75">
      <c r="A811" s="3"/>
      <c r="B811" s="3"/>
      <c r="C811" s="3"/>
      <c r="D811" s="3"/>
      <c r="E811" s="3"/>
    </row>
    <row r="812" spans="1:5" ht="12.75">
      <c r="A812" s="3"/>
      <c r="B812" s="3"/>
      <c r="C812" s="3"/>
      <c r="D812" s="3"/>
      <c r="E812" s="3"/>
    </row>
    <row r="813" spans="1:5" ht="12.75">
      <c r="A813" s="3"/>
      <c r="B813" s="3"/>
      <c r="C813" s="3"/>
      <c r="D813" s="3"/>
      <c r="E813" s="3"/>
    </row>
    <row r="814" spans="1:5" ht="12.75">
      <c r="A814" s="3"/>
      <c r="B814" s="3"/>
      <c r="C814" s="3"/>
      <c r="D814" s="3"/>
      <c r="E814" s="3"/>
    </row>
    <row r="815" spans="1:5" ht="12.75">
      <c r="A815" s="3"/>
      <c r="B815" s="3"/>
      <c r="C815" s="3"/>
      <c r="D815" s="3"/>
      <c r="E815" s="3"/>
    </row>
    <row r="816" spans="1:5" ht="12.75">
      <c r="A816" s="3"/>
      <c r="B816" s="3"/>
      <c r="C816" s="3"/>
      <c r="D816" s="3"/>
      <c r="E816" s="3"/>
    </row>
    <row r="817" spans="1:5" ht="12.75">
      <c r="A817" s="3"/>
      <c r="B817" s="3"/>
      <c r="C817" s="3"/>
      <c r="D817" s="3"/>
      <c r="E817" s="3"/>
    </row>
    <row r="818" spans="1:5" ht="12.75">
      <c r="A818" s="3"/>
      <c r="B818" s="3"/>
      <c r="C818" s="3"/>
      <c r="D818" s="3"/>
      <c r="E818" s="3"/>
    </row>
    <row r="819" spans="1:5" ht="12.75">
      <c r="A819" s="3"/>
      <c r="B819" s="3"/>
      <c r="C819" s="3"/>
      <c r="D819" s="3"/>
      <c r="E819" s="3"/>
    </row>
    <row r="820" spans="1:5" ht="12.75">
      <c r="A820" s="3"/>
      <c r="B820" s="3"/>
      <c r="C820" s="3"/>
      <c r="D820" s="3"/>
      <c r="E820" s="3"/>
    </row>
    <row r="821" spans="1:5" ht="12.75">
      <c r="A821" s="3"/>
      <c r="B821" s="3"/>
      <c r="C821" s="3"/>
      <c r="D821" s="3"/>
      <c r="E821" s="3"/>
    </row>
    <row r="822" spans="1:5" ht="12.75">
      <c r="A822" s="3"/>
      <c r="B822" s="3"/>
      <c r="C822" s="3"/>
      <c r="D822" s="3"/>
      <c r="E822" s="3"/>
    </row>
    <row r="823" spans="1:5" ht="12.75">
      <c r="A823" s="3"/>
      <c r="B823" s="3"/>
      <c r="C823" s="3"/>
      <c r="D823" s="3"/>
      <c r="E823" s="3"/>
    </row>
    <row r="824" spans="1:5" ht="12.75">
      <c r="A824" s="3"/>
      <c r="B824" s="3"/>
      <c r="C824" s="3"/>
      <c r="D824" s="3"/>
      <c r="E824" s="3"/>
    </row>
    <row r="825" spans="1:5" ht="12.75">
      <c r="A825" s="3"/>
      <c r="B825" s="3"/>
      <c r="C825" s="3"/>
      <c r="D825" s="3"/>
      <c r="E825" s="3"/>
    </row>
    <row r="826" spans="1:5" ht="12.75">
      <c r="A826" s="3"/>
      <c r="B826" s="3"/>
      <c r="C826" s="3"/>
      <c r="D826" s="3"/>
      <c r="E826" s="3"/>
    </row>
    <row r="827" spans="1:5" ht="12.75">
      <c r="A827" s="3"/>
      <c r="B827" s="3"/>
      <c r="C827" s="3"/>
      <c r="D827" s="3"/>
      <c r="E827" s="3"/>
    </row>
    <row r="828" spans="1:5" ht="12.75">
      <c r="A828" s="3"/>
      <c r="B828" s="3"/>
      <c r="C828" s="3"/>
      <c r="D828" s="3"/>
      <c r="E828" s="3"/>
    </row>
    <row r="829" spans="1:5" ht="12.75">
      <c r="A829" s="3"/>
      <c r="B829" s="3"/>
      <c r="C829" s="3"/>
      <c r="D829" s="3"/>
      <c r="E829" s="3"/>
    </row>
    <row r="830" spans="1:5" ht="12.75">
      <c r="A830" s="3"/>
      <c r="B830" s="3"/>
      <c r="C830" s="3"/>
      <c r="D830" s="3"/>
      <c r="E830" s="3"/>
    </row>
    <row r="831" spans="1:5" ht="12.75">
      <c r="A831" s="3"/>
      <c r="B831" s="3"/>
      <c r="C831" s="3"/>
      <c r="D831" s="3"/>
      <c r="E831" s="3"/>
    </row>
    <row r="832" spans="1:5" ht="12.75">
      <c r="A832" s="3"/>
      <c r="B832" s="3"/>
      <c r="C832" s="3"/>
      <c r="D832" s="3"/>
      <c r="E832" s="3"/>
    </row>
    <row r="833" spans="1:5" ht="12.75">
      <c r="A833" s="3"/>
      <c r="B833" s="3"/>
      <c r="C833" s="3"/>
      <c r="D833" s="3"/>
      <c r="E833" s="3"/>
    </row>
    <row r="834" spans="1:5" ht="12.75">
      <c r="A834" s="3"/>
      <c r="B834" s="3"/>
      <c r="C834" s="3"/>
      <c r="D834" s="3"/>
      <c r="E834" s="3"/>
    </row>
    <row r="835" spans="1:5" ht="12.75">
      <c r="A835" s="3"/>
      <c r="B835" s="3"/>
      <c r="C835" s="3"/>
      <c r="D835" s="3"/>
      <c r="E835" s="3"/>
    </row>
    <row r="836" spans="1:5" ht="12.75">
      <c r="A836" s="3"/>
      <c r="B836" s="3"/>
      <c r="C836" s="3"/>
      <c r="D836" s="3"/>
      <c r="E836" s="3"/>
    </row>
    <row r="837" spans="1:5" ht="12.75">
      <c r="A837" s="3"/>
      <c r="B837" s="3"/>
      <c r="C837" s="3"/>
      <c r="D837" s="3"/>
      <c r="E837" s="3"/>
    </row>
    <row r="838" spans="1:5" ht="12.75">
      <c r="A838" s="3"/>
      <c r="B838" s="3"/>
      <c r="C838" s="3"/>
      <c r="D838" s="3"/>
      <c r="E838" s="3"/>
    </row>
    <row r="839" spans="1:5" ht="12.75">
      <c r="A839" s="3"/>
      <c r="B839" s="3"/>
      <c r="C839" s="3"/>
      <c r="D839" s="3"/>
      <c r="E839" s="3"/>
    </row>
    <row r="840" spans="1:5" ht="12.75">
      <c r="A840" s="3"/>
      <c r="B840" s="3"/>
      <c r="C840" s="3"/>
      <c r="D840" s="3"/>
      <c r="E840" s="3"/>
    </row>
    <row r="841" spans="1:5" ht="12.75">
      <c r="A841" s="3"/>
      <c r="B841" s="3"/>
      <c r="C841" s="3"/>
      <c r="D841" s="3"/>
      <c r="E841" s="3"/>
    </row>
    <row r="842" spans="1:5" ht="12.75">
      <c r="A842" s="3"/>
      <c r="B842" s="3"/>
      <c r="C842" s="3"/>
      <c r="D842" s="3"/>
      <c r="E842" s="3"/>
    </row>
    <row r="843" spans="1:5" ht="12.75">
      <c r="A843" s="3"/>
      <c r="B843" s="3"/>
      <c r="C843" s="3"/>
      <c r="D843" s="3"/>
      <c r="E843" s="3"/>
    </row>
    <row r="844" spans="1:5" ht="12.75">
      <c r="A844" s="3"/>
      <c r="B844" s="3"/>
      <c r="C844" s="3"/>
      <c r="D844" s="3"/>
      <c r="E844" s="3"/>
    </row>
    <row r="845" spans="1:5" ht="12.75">
      <c r="A845" s="3"/>
      <c r="B845" s="3"/>
      <c r="C845" s="3"/>
      <c r="D845" s="3"/>
      <c r="E845" s="3"/>
    </row>
    <row r="846" spans="1:5" ht="12.75">
      <c r="A846" s="3"/>
      <c r="B846" s="3"/>
      <c r="C846" s="3"/>
      <c r="D846" s="3"/>
      <c r="E846" s="3"/>
    </row>
    <row r="847" spans="1:5" ht="12.75">
      <c r="A847" s="3"/>
      <c r="B847" s="3"/>
      <c r="C847" s="3"/>
      <c r="D847" s="3"/>
      <c r="E847" s="3"/>
    </row>
    <row r="848" spans="1:5" ht="12.75">
      <c r="A848" s="3"/>
      <c r="B848" s="3"/>
      <c r="C848" s="3"/>
      <c r="D848" s="3"/>
      <c r="E848" s="3"/>
    </row>
    <row r="849" spans="1:5" ht="12.75">
      <c r="A849" s="3"/>
      <c r="B849" s="3"/>
      <c r="C849" s="3"/>
      <c r="D849" s="3"/>
      <c r="E849" s="3"/>
    </row>
    <row r="850" spans="1:5" ht="12.75">
      <c r="A850" s="3"/>
      <c r="B850" s="3"/>
      <c r="C850" s="3"/>
      <c r="D850" s="3"/>
      <c r="E850" s="3"/>
    </row>
    <row r="851" spans="1:5" ht="12.75">
      <c r="A851" s="3"/>
      <c r="B851" s="3"/>
      <c r="C851" s="3"/>
      <c r="D851" s="3"/>
      <c r="E851" s="3"/>
    </row>
    <row r="852" spans="1:5" ht="12.75">
      <c r="A852" s="3"/>
      <c r="B852" s="3"/>
      <c r="C852" s="3"/>
      <c r="D852" s="3"/>
      <c r="E852" s="3"/>
    </row>
    <row r="853" spans="1:5" ht="12.75">
      <c r="A853" s="3"/>
      <c r="B853" s="3"/>
      <c r="C853" s="3"/>
      <c r="D853" s="3"/>
      <c r="E853" s="3"/>
    </row>
    <row r="854" spans="1:5" ht="12.75">
      <c r="A854" s="3"/>
      <c r="B854" s="3"/>
      <c r="C854" s="3"/>
      <c r="D854" s="3"/>
      <c r="E854" s="3"/>
    </row>
    <row r="855" spans="1:5" ht="12.75">
      <c r="A855" s="3"/>
      <c r="B855" s="3"/>
      <c r="C855" s="3"/>
      <c r="D855" s="3"/>
      <c r="E855" s="3"/>
    </row>
    <row r="856" spans="1:5" ht="12.75">
      <c r="A856" s="3"/>
      <c r="B856" s="3"/>
      <c r="C856" s="3"/>
      <c r="D856" s="3"/>
      <c r="E856" s="3"/>
    </row>
    <row r="857" spans="1:5" ht="12.75">
      <c r="A857" s="3"/>
      <c r="B857" s="3"/>
      <c r="C857" s="3"/>
      <c r="D857" s="3"/>
      <c r="E857" s="3"/>
    </row>
    <row r="858" spans="1:5" ht="12.75">
      <c r="A858" s="3"/>
      <c r="B858" s="3"/>
      <c r="C858" s="3"/>
      <c r="D858" s="3"/>
      <c r="E858" s="3"/>
    </row>
    <row r="859" spans="1:5" ht="12.75">
      <c r="A859" s="3"/>
      <c r="B859" s="3"/>
      <c r="C859" s="3"/>
      <c r="D859" s="3"/>
      <c r="E859" s="3"/>
    </row>
    <row r="860" spans="1:5" ht="12.75">
      <c r="A860" s="3"/>
      <c r="B860" s="3"/>
      <c r="C860" s="3"/>
      <c r="D860" s="3"/>
      <c r="E860" s="3"/>
    </row>
    <row r="861" spans="1:5" ht="12.75">
      <c r="A861" s="3"/>
      <c r="B861" s="3"/>
      <c r="C861" s="3"/>
      <c r="D861" s="3"/>
      <c r="E861" s="3"/>
    </row>
    <row r="862" spans="1:5" ht="12.75">
      <c r="A862" s="3"/>
      <c r="B862" s="3"/>
      <c r="C862" s="3"/>
      <c r="D862" s="3"/>
      <c r="E862" s="3"/>
    </row>
    <row r="863" spans="1:5" ht="12.75">
      <c r="A863" s="3"/>
      <c r="B863" s="3"/>
      <c r="C863" s="3"/>
      <c r="D863" s="3"/>
      <c r="E863" s="3"/>
    </row>
    <row r="864" spans="1:5" ht="12.75">
      <c r="A864" s="3"/>
      <c r="B864" s="3"/>
      <c r="C864" s="3"/>
      <c r="D864" s="3"/>
      <c r="E864" s="3"/>
    </row>
    <row r="865" spans="1:5" ht="12.75">
      <c r="A865" s="3"/>
      <c r="B865" s="3"/>
      <c r="C865" s="3"/>
      <c r="D865" s="3"/>
      <c r="E865" s="3"/>
    </row>
    <row r="866" spans="1:5" ht="12.75">
      <c r="A866" s="3"/>
      <c r="B866" s="3"/>
      <c r="C866" s="3"/>
      <c r="D866" s="3"/>
      <c r="E866" s="3"/>
    </row>
    <row r="867" spans="1:5" ht="12.75">
      <c r="A867" s="3"/>
      <c r="B867" s="3"/>
      <c r="C867" s="3"/>
      <c r="D867" s="3"/>
      <c r="E867" s="3"/>
    </row>
    <row r="868" spans="1:5" ht="12.75">
      <c r="A868" s="3"/>
      <c r="B868" s="3"/>
      <c r="C868" s="3"/>
      <c r="D868" s="3"/>
      <c r="E868" s="3"/>
    </row>
    <row r="869" spans="1:5" ht="12.75">
      <c r="A869" s="3"/>
      <c r="B869" s="3"/>
      <c r="C869" s="3"/>
      <c r="D869" s="3"/>
      <c r="E869" s="3"/>
    </row>
    <row r="870" spans="1:5" ht="12.75">
      <c r="A870" s="3"/>
      <c r="B870" s="3"/>
      <c r="C870" s="3"/>
      <c r="D870" s="3"/>
      <c r="E870" s="3"/>
    </row>
    <row r="871" spans="1:5" ht="12.75">
      <c r="A871" s="3"/>
      <c r="B871" s="3"/>
      <c r="C871" s="3"/>
      <c r="D871" s="3"/>
      <c r="E871" s="3"/>
    </row>
    <row r="872" spans="1:5" ht="12.75">
      <c r="A872" s="3"/>
      <c r="B872" s="3"/>
      <c r="C872" s="3"/>
      <c r="D872" s="3"/>
      <c r="E872" s="3"/>
    </row>
    <row r="873" spans="1:5" ht="12.75">
      <c r="A873" s="3"/>
      <c r="B873" s="3"/>
      <c r="C873" s="3"/>
      <c r="D873" s="3"/>
      <c r="E873" s="3"/>
    </row>
    <row r="874" spans="1:5" ht="12.75">
      <c r="A874" s="3"/>
      <c r="B874" s="3"/>
      <c r="C874" s="3"/>
      <c r="D874" s="3"/>
      <c r="E874" s="3"/>
    </row>
    <row r="875" spans="1:5" ht="12.75">
      <c r="A875" s="3"/>
      <c r="B875" s="3"/>
      <c r="C875" s="3"/>
      <c r="D875" s="3"/>
      <c r="E875" s="3"/>
    </row>
    <row r="876" spans="1:5" ht="12.75">
      <c r="A876" s="3"/>
      <c r="B876" s="3"/>
      <c r="C876" s="3"/>
      <c r="D876" s="3"/>
      <c r="E876" s="3"/>
    </row>
    <row r="877" spans="1:5" ht="12.75">
      <c r="A877" s="3"/>
      <c r="B877" s="3"/>
      <c r="C877" s="3"/>
      <c r="D877" s="3"/>
      <c r="E877" s="3"/>
    </row>
    <row r="878" spans="1:5" ht="12.75">
      <c r="A878" s="3"/>
      <c r="B878" s="3"/>
      <c r="C878" s="3"/>
      <c r="D878" s="3"/>
      <c r="E878" s="3"/>
    </row>
    <row r="879" spans="1:5" ht="12.75">
      <c r="A879" s="3"/>
      <c r="B879" s="3"/>
      <c r="C879" s="3"/>
      <c r="D879" s="3"/>
      <c r="E879" s="3"/>
    </row>
    <row r="880" spans="1:5" ht="12.75">
      <c r="A880" s="3"/>
      <c r="B880" s="3"/>
      <c r="C880" s="3"/>
      <c r="D880" s="3"/>
      <c r="E880" s="3"/>
    </row>
    <row r="881" spans="1:5" ht="12.75">
      <c r="A881" s="3"/>
      <c r="B881" s="3"/>
      <c r="C881" s="3"/>
      <c r="D881" s="3"/>
      <c r="E881" s="3"/>
    </row>
    <row r="882" spans="1:5" ht="12.75">
      <c r="A882" s="3"/>
      <c r="B882" s="3"/>
      <c r="C882" s="3"/>
      <c r="D882" s="3"/>
      <c r="E882" s="3"/>
    </row>
    <row r="883" spans="1:5" ht="12.75">
      <c r="A883" s="3"/>
      <c r="B883" s="3"/>
      <c r="C883" s="3"/>
      <c r="D883" s="3"/>
      <c r="E883" s="3"/>
    </row>
    <row r="884" spans="1:5" ht="12.75">
      <c r="A884" s="3"/>
      <c r="B884" s="3"/>
      <c r="C884" s="3"/>
      <c r="D884" s="3"/>
      <c r="E884" s="3"/>
    </row>
    <row r="885" spans="1:5" ht="12.75">
      <c r="A885" s="3"/>
      <c r="B885" s="3"/>
      <c r="C885" s="3"/>
      <c r="D885" s="3"/>
      <c r="E885" s="3"/>
    </row>
    <row r="886" spans="1:5" ht="12.75">
      <c r="A886" s="3"/>
      <c r="B886" s="3"/>
      <c r="C886" s="3"/>
      <c r="D886" s="3"/>
      <c r="E886" s="3"/>
    </row>
    <row r="887" spans="1:5" ht="12.75">
      <c r="A887" s="3"/>
      <c r="B887" s="3"/>
      <c r="C887" s="3"/>
      <c r="D887" s="3"/>
      <c r="E887" s="3"/>
    </row>
    <row r="888" spans="1:5" ht="12.75">
      <c r="A888" s="3"/>
      <c r="B888" s="3"/>
      <c r="C888" s="3"/>
      <c r="D888" s="3"/>
      <c r="E888" s="3"/>
    </row>
    <row r="889" spans="1:5" ht="12.75">
      <c r="A889" s="3"/>
      <c r="B889" s="3"/>
      <c r="C889" s="3"/>
      <c r="D889" s="3"/>
      <c r="E889" s="3"/>
    </row>
    <row r="890" spans="1:5" ht="12.75">
      <c r="A890" s="3"/>
      <c r="B890" s="3"/>
      <c r="C890" s="3"/>
      <c r="D890" s="3"/>
      <c r="E890" s="3"/>
    </row>
    <row r="891" spans="1:5" ht="12.75">
      <c r="A891" s="3"/>
      <c r="B891" s="3"/>
      <c r="C891" s="3"/>
      <c r="D891" s="3"/>
      <c r="E891" s="3"/>
    </row>
    <row r="892" spans="1:5" ht="12.75">
      <c r="A892" s="3"/>
      <c r="B892" s="3"/>
      <c r="C892" s="3"/>
      <c r="D892" s="3"/>
      <c r="E892" s="3"/>
    </row>
    <row r="893" spans="1:5" ht="12.75">
      <c r="A893" s="3"/>
      <c r="B893" s="3"/>
      <c r="C893" s="3"/>
      <c r="D893" s="3"/>
      <c r="E893" s="3"/>
    </row>
    <row r="894" spans="1:5" ht="12.75">
      <c r="A894" s="3"/>
      <c r="B894" s="3"/>
      <c r="C894" s="3"/>
      <c r="D894" s="3"/>
      <c r="E894" s="3"/>
    </row>
    <row r="895" spans="1:5" ht="12.75">
      <c r="A895" s="3"/>
      <c r="B895" s="3"/>
      <c r="C895" s="3"/>
      <c r="D895" s="3"/>
      <c r="E895" s="3"/>
    </row>
    <row r="896" spans="1:5" ht="12.75">
      <c r="A896" s="3"/>
      <c r="B896" s="3"/>
      <c r="C896" s="3"/>
      <c r="D896" s="3"/>
      <c r="E896" s="3"/>
    </row>
    <row r="897" spans="1:5" ht="12.75">
      <c r="A897" s="3"/>
      <c r="B897" s="3"/>
      <c r="C897" s="3"/>
      <c r="D897" s="3"/>
      <c r="E897" s="3"/>
    </row>
    <row r="898" spans="1:5" ht="12.75">
      <c r="A898" s="3"/>
      <c r="B898" s="3"/>
      <c r="C898" s="3"/>
      <c r="D898" s="3"/>
      <c r="E898" s="3"/>
    </row>
    <row r="899" spans="1:5" ht="12.75">
      <c r="A899" s="3"/>
      <c r="B899" s="3"/>
      <c r="C899" s="3"/>
      <c r="D899" s="3"/>
      <c r="E899" s="3"/>
    </row>
    <row r="900" spans="1:5" ht="12.75">
      <c r="A900" s="3"/>
      <c r="B900" s="3"/>
      <c r="C900" s="3"/>
      <c r="D900" s="3"/>
      <c r="E900" s="3"/>
    </row>
    <row r="901" spans="1:5" ht="12.75">
      <c r="A901" s="3"/>
      <c r="B901" s="3"/>
      <c r="C901" s="3"/>
      <c r="D901" s="3"/>
      <c r="E901" s="3"/>
    </row>
    <row r="902" spans="1:5" ht="12.75">
      <c r="A902" s="3"/>
      <c r="B902" s="3"/>
      <c r="C902" s="3"/>
      <c r="D902" s="3"/>
      <c r="E902" s="3"/>
    </row>
    <row r="903" spans="1:5" ht="12.75">
      <c r="A903" s="3"/>
      <c r="B903" s="3"/>
      <c r="C903" s="3"/>
      <c r="D903" s="3"/>
      <c r="E903" s="3"/>
    </row>
    <row r="904" spans="1:5" ht="12.75">
      <c r="A904" s="3"/>
      <c r="B904" s="3"/>
      <c r="C904" s="3"/>
      <c r="D904" s="3"/>
      <c r="E904" s="3"/>
    </row>
    <row r="905" spans="1:5" ht="12.75">
      <c r="A905" s="3"/>
      <c r="B905" s="3"/>
      <c r="C905" s="3"/>
      <c r="D905" s="3"/>
      <c r="E905" s="3"/>
    </row>
    <row r="906" spans="1:5" ht="12.75">
      <c r="A906" s="3"/>
      <c r="B906" s="3"/>
      <c r="C906" s="3"/>
      <c r="D906" s="3"/>
      <c r="E906" s="3"/>
    </row>
    <row r="907" spans="1:5" ht="12.75">
      <c r="A907" s="3"/>
      <c r="B907" s="3"/>
      <c r="C907" s="3"/>
      <c r="D907" s="3"/>
      <c r="E907" s="3"/>
    </row>
    <row r="908" spans="1:5" ht="12.75">
      <c r="A908" s="3"/>
      <c r="B908" s="3"/>
      <c r="C908" s="3"/>
      <c r="D908" s="3"/>
      <c r="E908" s="3"/>
    </row>
    <row r="909" spans="1:5" ht="12.75">
      <c r="A909" s="3"/>
      <c r="B909" s="3"/>
      <c r="C909" s="3"/>
      <c r="D909" s="3"/>
      <c r="E909" s="3"/>
    </row>
    <row r="910" spans="1:5" ht="12.75">
      <c r="A910" s="3"/>
      <c r="B910" s="3"/>
      <c r="C910" s="3"/>
      <c r="D910" s="3"/>
      <c r="E910" s="3"/>
    </row>
    <row r="911" spans="1:5" ht="12.75">
      <c r="A911" s="3"/>
      <c r="B911" s="3"/>
      <c r="C911" s="3"/>
      <c r="D911" s="3"/>
      <c r="E911" s="3"/>
    </row>
    <row r="912" spans="1:5" ht="12.75">
      <c r="A912" s="3"/>
      <c r="B912" s="3"/>
      <c r="C912" s="3"/>
      <c r="D912" s="3"/>
      <c r="E912" s="3"/>
    </row>
    <row r="913" spans="1:5" ht="12.75">
      <c r="A913" s="3"/>
      <c r="B913" s="3"/>
      <c r="C913" s="3"/>
      <c r="D913" s="3"/>
      <c r="E913" s="3"/>
    </row>
    <row r="914" spans="1:5" ht="12.75">
      <c r="A914" s="3"/>
      <c r="B914" s="3"/>
      <c r="C914" s="3"/>
      <c r="D914" s="3"/>
      <c r="E914" s="3"/>
    </row>
    <row r="915" spans="1:5" ht="12.75">
      <c r="A915" s="3"/>
      <c r="B915" s="3"/>
      <c r="C915" s="3"/>
      <c r="D915" s="3"/>
      <c r="E915" s="3"/>
    </row>
    <row r="916" spans="1:5" ht="12.75">
      <c r="A916" s="3"/>
      <c r="B916" s="3"/>
      <c r="C916" s="3"/>
      <c r="D916" s="3"/>
      <c r="E916" s="3"/>
    </row>
    <row r="917" spans="1:5" ht="12.75">
      <c r="A917" s="3"/>
      <c r="B917" s="3"/>
      <c r="C917" s="3"/>
      <c r="D917" s="3"/>
      <c r="E917" s="3"/>
    </row>
    <row r="918" spans="1:5" ht="12.75">
      <c r="A918" s="3"/>
      <c r="B918" s="3"/>
      <c r="C918" s="3"/>
      <c r="D918" s="3"/>
      <c r="E918" s="3"/>
    </row>
    <row r="919" spans="1:5" ht="12.75">
      <c r="A919" s="3"/>
      <c r="B919" s="3"/>
      <c r="C919" s="3"/>
      <c r="D919" s="3"/>
      <c r="E919" s="3"/>
    </row>
    <row r="920" spans="1:5" ht="12.75">
      <c r="A920" s="3"/>
      <c r="B920" s="3"/>
      <c r="C920" s="3"/>
      <c r="D920" s="3"/>
      <c r="E920" s="3"/>
    </row>
    <row r="921" spans="1:5" ht="12.75">
      <c r="A921" s="3"/>
      <c r="B921" s="3"/>
      <c r="C921" s="3"/>
      <c r="D921" s="3"/>
      <c r="E921" s="3"/>
    </row>
    <row r="922" spans="1:5" ht="12.75">
      <c r="A922" s="3"/>
      <c r="B922" s="3"/>
      <c r="C922" s="3"/>
      <c r="D922" s="3"/>
      <c r="E922" s="3"/>
    </row>
    <row r="923" spans="1:5" ht="12.75">
      <c r="A923" s="3"/>
      <c r="B923" s="3"/>
      <c r="C923" s="3"/>
      <c r="D923" s="3"/>
      <c r="E923" s="3"/>
    </row>
    <row r="924" spans="1:5" ht="12.75">
      <c r="A924" s="3"/>
      <c r="B924" s="3"/>
      <c r="C924" s="3"/>
      <c r="D924" s="3"/>
      <c r="E924" s="3"/>
    </row>
    <row r="925" spans="1:5" ht="12.75">
      <c r="A925" s="3"/>
      <c r="B925" s="3"/>
      <c r="C925" s="3"/>
      <c r="D925" s="3"/>
      <c r="E925" s="3"/>
    </row>
    <row r="926" spans="1:5" ht="12.75">
      <c r="A926" s="3"/>
      <c r="B926" s="3"/>
      <c r="C926" s="3"/>
      <c r="D926" s="3"/>
      <c r="E926" s="3"/>
    </row>
    <row r="927" spans="1:5" ht="12.75">
      <c r="A927" s="3"/>
      <c r="B927" s="3"/>
      <c r="C927" s="3"/>
      <c r="D927" s="3"/>
      <c r="E927" s="3"/>
    </row>
    <row r="928" spans="1:5" ht="12.75">
      <c r="A928" s="3"/>
      <c r="B928" s="3"/>
      <c r="C928" s="3"/>
      <c r="D928" s="3"/>
      <c r="E928" s="3"/>
    </row>
    <row r="929" spans="1:5" ht="12.75">
      <c r="A929" s="3"/>
      <c r="B929" s="3"/>
      <c r="C929" s="3"/>
      <c r="D929" s="3"/>
      <c r="E929" s="3"/>
    </row>
    <row r="930" spans="1:5" ht="12.75">
      <c r="A930" s="3"/>
      <c r="B930" s="3"/>
      <c r="C930" s="3"/>
      <c r="D930" s="3"/>
      <c r="E930" s="3"/>
    </row>
    <row r="931" spans="1:5" ht="12.75">
      <c r="A931" s="3"/>
      <c r="B931" s="3"/>
      <c r="C931" s="3"/>
      <c r="D931" s="3"/>
      <c r="E931" s="3"/>
    </row>
    <row r="932" spans="1:5" ht="12.75">
      <c r="A932" s="3"/>
      <c r="B932" s="3"/>
      <c r="C932" s="3"/>
      <c r="D932" s="3"/>
      <c r="E932" s="3"/>
    </row>
    <row r="933" spans="1:5" ht="12.75">
      <c r="A933" s="3"/>
      <c r="B933" s="3"/>
      <c r="C933" s="3"/>
      <c r="D933" s="3"/>
      <c r="E933" s="3"/>
    </row>
    <row r="934" spans="1:5" ht="12.75">
      <c r="A934" s="3"/>
      <c r="B934" s="3"/>
      <c r="C934" s="3"/>
      <c r="D934" s="3"/>
      <c r="E934" s="3"/>
    </row>
    <row r="935" spans="1:5" ht="12.75">
      <c r="A935" s="3"/>
      <c r="B935" s="3"/>
      <c r="C935" s="3"/>
      <c r="D935" s="3"/>
      <c r="E935" s="3"/>
    </row>
    <row r="936" spans="1:5" ht="12.75">
      <c r="A936" s="3"/>
      <c r="B936" s="3"/>
      <c r="C936" s="3"/>
      <c r="D936" s="3"/>
      <c r="E936" s="3"/>
    </row>
    <row r="937" spans="1:5" ht="12.75">
      <c r="A937" s="3"/>
      <c r="B937" s="3"/>
      <c r="C937" s="3"/>
      <c r="D937" s="3"/>
      <c r="E937" s="3"/>
    </row>
    <row r="938" spans="1:5" ht="12.75">
      <c r="A938" s="3"/>
      <c r="B938" s="3"/>
      <c r="C938" s="3"/>
      <c r="D938" s="3"/>
      <c r="E938" s="3"/>
    </row>
    <row r="939" spans="1:5" ht="12.75">
      <c r="A939" s="3"/>
      <c r="B939" s="3"/>
      <c r="C939" s="3"/>
      <c r="D939" s="3"/>
      <c r="E939" s="3"/>
    </row>
    <row r="940" spans="1:5" ht="12.75">
      <c r="A940" s="3"/>
      <c r="B940" s="3"/>
      <c r="C940" s="3"/>
      <c r="D940" s="3"/>
      <c r="E940" s="3"/>
    </row>
    <row r="941" spans="1:5" ht="12.75">
      <c r="A941" s="3"/>
      <c r="B941" s="3"/>
      <c r="C941" s="3"/>
      <c r="D941" s="3"/>
      <c r="E941" s="3"/>
    </row>
    <row r="942" spans="1:5" ht="12.75">
      <c r="A942" s="3"/>
      <c r="B942" s="3"/>
      <c r="C942" s="3"/>
      <c r="D942" s="3"/>
      <c r="E942" s="3"/>
    </row>
    <row r="943" spans="1:5" ht="12.75">
      <c r="A943" s="3"/>
      <c r="B943" s="3"/>
      <c r="C943" s="3"/>
      <c r="D943" s="3"/>
      <c r="E943" s="3"/>
    </row>
    <row r="944" spans="1:5" ht="12.75">
      <c r="A944" s="3"/>
      <c r="B944" s="3"/>
      <c r="C944" s="3"/>
      <c r="D944" s="3"/>
      <c r="E944" s="3"/>
    </row>
    <row r="945" spans="1:5" ht="12.75">
      <c r="A945" s="3"/>
      <c r="B945" s="3"/>
      <c r="C945" s="3"/>
      <c r="D945" s="3"/>
      <c r="E945" s="3"/>
    </row>
    <row r="946" spans="1:5" ht="12.75">
      <c r="A946" s="3"/>
      <c r="B946" s="3"/>
      <c r="C946" s="3"/>
      <c r="D946" s="3"/>
      <c r="E946" s="3"/>
    </row>
    <row r="947" spans="1:5" ht="12.75">
      <c r="A947" s="3"/>
      <c r="B947" s="3"/>
      <c r="C947" s="3"/>
      <c r="D947" s="3"/>
      <c r="E947" s="3"/>
    </row>
    <row r="948" spans="1:5" ht="12.75">
      <c r="A948" s="3"/>
      <c r="B948" s="3"/>
      <c r="C948" s="3"/>
      <c r="D948" s="3"/>
      <c r="E948" s="3"/>
    </row>
    <row r="949" spans="1:5" ht="12.75">
      <c r="A949" s="3"/>
      <c r="B949" s="3"/>
      <c r="C949" s="3"/>
      <c r="D949" s="3"/>
      <c r="E949" s="3"/>
    </row>
    <row r="950" spans="1:5" ht="12.75">
      <c r="A950" s="3"/>
      <c r="B950" s="3"/>
      <c r="C950" s="3"/>
      <c r="D950" s="3"/>
      <c r="E950" s="3"/>
    </row>
    <row r="951" spans="1:5" ht="12.75">
      <c r="A951" s="3"/>
      <c r="B951" s="3"/>
      <c r="C951" s="3"/>
      <c r="D951" s="3"/>
      <c r="E951" s="3"/>
    </row>
    <row r="952" spans="1:5" ht="12.75">
      <c r="A952" s="3"/>
      <c r="B952" s="3"/>
      <c r="C952" s="3"/>
      <c r="D952" s="3"/>
      <c r="E952" s="3"/>
    </row>
    <row r="953" spans="1:5" ht="12.75">
      <c r="A953" s="3"/>
      <c r="B953" s="3"/>
      <c r="C953" s="3"/>
      <c r="D953" s="3"/>
      <c r="E953" s="3"/>
    </row>
    <row r="954" spans="1:5" ht="12.75">
      <c r="A954" s="3"/>
      <c r="B954" s="3"/>
      <c r="C954" s="3"/>
      <c r="D954" s="3"/>
      <c r="E954" s="3"/>
    </row>
    <row r="955" spans="1:5" ht="12.75">
      <c r="A955" s="3"/>
      <c r="B955" s="3"/>
      <c r="C955" s="3"/>
      <c r="D955" s="3"/>
      <c r="E955" s="3"/>
    </row>
    <row r="956" spans="1:5" ht="12.75">
      <c r="A956" s="3"/>
      <c r="B956" s="3"/>
      <c r="C956" s="3"/>
      <c r="D956" s="3"/>
      <c r="E956" s="3"/>
    </row>
    <row r="957" spans="1:5" ht="12.75">
      <c r="A957" s="3"/>
      <c r="B957" s="3"/>
      <c r="C957" s="3"/>
      <c r="D957" s="3"/>
      <c r="E957" s="3"/>
    </row>
    <row r="958" spans="1:5" ht="12.75">
      <c r="A958" s="3"/>
      <c r="B958" s="3"/>
      <c r="C958" s="3"/>
      <c r="D958" s="3"/>
      <c r="E958" s="3"/>
    </row>
    <row r="959" spans="1:5" ht="12.75">
      <c r="A959" s="3"/>
      <c r="B959" s="3"/>
      <c r="C959" s="3"/>
      <c r="D959" s="3"/>
      <c r="E959" s="3"/>
    </row>
    <row r="960" spans="1:5" ht="12.75">
      <c r="A960" s="3"/>
      <c r="B960" s="3"/>
      <c r="C960" s="3"/>
      <c r="D960" s="3"/>
      <c r="E960" s="3"/>
    </row>
    <row r="961" spans="1:5" ht="12.75">
      <c r="A961" s="3"/>
      <c r="B961" s="3"/>
      <c r="C961" s="3"/>
      <c r="D961" s="3"/>
      <c r="E961" s="3"/>
    </row>
    <row r="962" spans="1:5" ht="12.75">
      <c r="A962" s="3"/>
      <c r="B962" s="3"/>
      <c r="C962" s="3"/>
      <c r="D962" s="3"/>
      <c r="E962" s="3"/>
    </row>
    <row r="963" spans="1:5" ht="12.75">
      <c r="A963" s="3"/>
      <c r="B963" s="3"/>
      <c r="C963" s="3"/>
      <c r="D963" s="3"/>
      <c r="E963" s="3"/>
    </row>
    <row r="964" spans="1:5" ht="12.75">
      <c r="A964" s="3"/>
      <c r="B964" s="3"/>
      <c r="C964" s="3"/>
      <c r="D964" s="3"/>
      <c r="E964" s="3"/>
    </row>
    <row r="965" spans="1:5" ht="12.75">
      <c r="A965" s="3"/>
      <c r="B965" s="3"/>
      <c r="C965" s="3"/>
      <c r="D965" s="3"/>
      <c r="E965" s="3"/>
    </row>
    <row r="966" spans="1:5" ht="12.75">
      <c r="A966" s="3"/>
      <c r="B966" s="3"/>
      <c r="C966" s="3"/>
      <c r="D966" s="3"/>
      <c r="E966" s="3"/>
    </row>
    <row r="967" spans="1:5" ht="12.75">
      <c r="A967" s="3"/>
      <c r="B967" s="3"/>
      <c r="C967" s="3"/>
      <c r="D967" s="3"/>
      <c r="E967" s="3"/>
    </row>
    <row r="968" spans="1:5" ht="12.75">
      <c r="A968" s="3"/>
      <c r="B968" s="3"/>
      <c r="C968" s="3"/>
      <c r="D968" s="3"/>
      <c r="E968" s="3"/>
    </row>
    <row r="969" spans="1:5" ht="12.75">
      <c r="A969" s="3"/>
      <c r="B969" s="3"/>
      <c r="C969" s="3"/>
      <c r="D969" s="3"/>
      <c r="E969" s="3"/>
    </row>
    <row r="970" spans="1:5" ht="12.75">
      <c r="A970" s="3"/>
      <c r="B970" s="3"/>
      <c r="C970" s="3"/>
      <c r="D970" s="3"/>
      <c r="E970" s="3"/>
    </row>
    <row r="971" spans="1:5" ht="12.75">
      <c r="A971" s="3"/>
      <c r="B971" s="3"/>
      <c r="C971" s="3"/>
      <c r="D971" s="3"/>
      <c r="E971" s="3"/>
    </row>
    <row r="972" spans="1:5" ht="12.75">
      <c r="A972" s="3"/>
      <c r="B972" s="3"/>
      <c r="C972" s="3"/>
      <c r="D972" s="3"/>
      <c r="E972" s="3"/>
    </row>
    <row r="973" spans="1:5" ht="12.75">
      <c r="A973" s="3"/>
      <c r="B973" s="3"/>
      <c r="C973" s="3"/>
      <c r="D973" s="3"/>
      <c r="E973" s="3"/>
    </row>
    <row r="974" spans="1:5" ht="12.75">
      <c r="A974" s="3"/>
      <c r="B974" s="3"/>
      <c r="C974" s="3"/>
      <c r="D974" s="3"/>
      <c r="E974" s="3"/>
    </row>
    <row r="975" spans="1:5" ht="12.75">
      <c r="A975" s="3"/>
      <c r="B975" s="3"/>
      <c r="C975" s="3"/>
      <c r="D975" s="3"/>
      <c r="E975" s="3"/>
    </row>
    <row r="976" spans="1:5" ht="12.75">
      <c r="A976" s="3"/>
      <c r="B976" s="3"/>
      <c r="C976" s="3"/>
      <c r="D976" s="3"/>
      <c r="E976" s="3"/>
    </row>
    <row r="977" spans="1:5" ht="12.75">
      <c r="A977" s="3"/>
      <c r="B977" s="3"/>
      <c r="C977" s="3"/>
      <c r="D977" s="3"/>
      <c r="E977" s="3"/>
    </row>
    <row r="978" spans="1:5" ht="12.75">
      <c r="A978" s="3"/>
      <c r="B978" s="3"/>
      <c r="C978" s="3"/>
      <c r="D978" s="3"/>
      <c r="E978" s="3"/>
    </row>
    <row r="979" spans="1:5" ht="12.75">
      <c r="A979" s="3"/>
      <c r="B979" s="3"/>
      <c r="C979" s="3"/>
      <c r="D979" s="3"/>
      <c r="E979" s="3"/>
    </row>
    <row r="980" spans="1:5" ht="12.75">
      <c r="A980" s="3"/>
      <c r="B980" s="3"/>
      <c r="C980" s="3"/>
      <c r="D980" s="3"/>
      <c r="E980" s="3"/>
    </row>
    <row r="981" spans="1:5" ht="12.75">
      <c r="A981" s="3"/>
      <c r="B981" s="3"/>
      <c r="C981" s="3"/>
      <c r="D981" s="3"/>
      <c r="E981" s="3"/>
    </row>
    <row r="982" spans="1:5" ht="12.75">
      <c r="A982" s="3"/>
      <c r="B982" s="3"/>
      <c r="C982" s="3"/>
      <c r="D982" s="3"/>
      <c r="E982" s="3"/>
    </row>
    <row r="983" spans="1:5" ht="12.75">
      <c r="A983" s="3"/>
      <c r="B983" s="3"/>
      <c r="C983" s="3"/>
      <c r="D983" s="3"/>
      <c r="E983" s="3"/>
    </row>
    <row r="984" spans="1:5" ht="12.75">
      <c r="A984" s="3"/>
      <c r="B984" s="3"/>
      <c r="C984" s="3"/>
      <c r="D984" s="3"/>
      <c r="E984" s="3"/>
    </row>
    <row r="985" spans="1:5" ht="12.75">
      <c r="A985" s="3"/>
      <c r="B985" s="3"/>
      <c r="C985" s="3"/>
      <c r="D985" s="3"/>
      <c r="E985" s="3"/>
    </row>
    <row r="986" spans="1:5" ht="12.75">
      <c r="A986" s="3"/>
      <c r="B986" s="3"/>
      <c r="C986" s="3"/>
      <c r="D986" s="3"/>
      <c r="E986" s="3"/>
    </row>
    <row r="987" spans="1:5" ht="12.75">
      <c r="A987" s="3"/>
      <c r="B987" s="3"/>
      <c r="C987" s="3"/>
      <c r="D987" s="3"/>
      <c r="E987" s="3"/>
    </row>
    <row r="988" spans="1:5" ht="12.75">
      <c r="A988" s="3"/>
      <c r="B988" s="3"/>
      <c r="C988" s="3"/>
      <c r="D988" s="3"/>
      <c r="E988" s="3"/>
    </row>
    <row r="989" spans="1:5" ht="12.75">
      <c r="A989" s="3"/>
      <c r="B989" s="3"/>
      <c r="C989" s="3"/>
      <c r="D989" s="3"/>
      <c r="E989" s="3"/>
    </row>
    <row r="990" spans="1:5" ht="12.75">
      <c r="A990" s="3"/>
      <c r="B990" s="3"/>
      <c r="C990" s="3"/>
      <c r="D990" s="3"/>
      <c r="E990" s="3"/>
    </row>
    <row r="991" spans="1:5" ht="12.75">
      <c r="A991" s="3"/>
      <c r="B991" s="3"/>
      <c r="C991" s="3"/>
      <c r="D991" s="3"/>
      <c r="E991" s="3"/>
    </row>
    <row r="992" spans="1:5" ht="12.75">
      <c r="A992" s="3"/>
      <c r="B992" s="3"/>
      <c r="C992" s="3"/>
      <c r="D992" s="3"/>
      <c r="E992" s="3"/>
    </row>
    <row r="993" spans="1:5" ht="12.75">
      <c r="A993" s="3"/>
      <c r="B993" s="3"/>
      <c r="C993" s="3"/>
      <c r="D993" s="3"/>
      <c r="E993" s="3"/>
    </row>
    <row r="994" spans="1:5" ht="12.75">
      <c r="A994" s="3"/>
      <c r="B994" s="3"/>
      <c r="C994" s="3"/>
      <c r="D994" s="3"/>
      <c r="E994" s="3"/>
    </row>
    <row r="995" spans="1:5" ht="12.75">
      <c r="A995" s="3"/>
      <c r="B995" s="3"/>
      <c r="C995" s="3"/>
      <c r="D995" s="3"/>
      <c r="E995" s="3"/>
    </row>
    <row r="996" spans="1:5" ht="12.75">
      <c r="A996" s="3"/>
      <c r="B996" s="3"/>
      <c r="C996" s="3"/>
      <c r="D996" s="3"/>
      <c r="E996" s="3"/>
    </row>
    <row r="997" spans="1:5" ht="12.75">
      <c r="A997" s="3"/>
      <c r="B997" s="3"/>
      <c r="C997" s="3"/>
      <c r="D997" s="3"/>
      <c r="E997" s="3"/>
    </row>
    <row r="998" spans="1:5" ht="12.75">
      <c r="A998" s="3"/>
      <c r="B998" s="3"/>
      <c r="C998" s="3"/>
      <c r="D998" s="3"/>
      <c r="E998" s="3"/>
    </row>
    <row r="999" spans="1:5" ht="12.75">
      <c r="A999" s="3"/>
      <c r="B999" s="3"/>
      <c r="C999" s="3"/>
      <c r="D999" s="3"/>
      <c r="E999" s="3"/>
    </row>
    <row r="1000" spans="1:5" ht="12.75">
      <c r="A1000" s="3"/>
      <c r="B1000" s="3"/>
      <c r="C1000" s="3"/>
      <c r="D1000" s="3"/>
      <c r="E1000" s="3"/>
    </row>
    <row r="1001" spans="1:5" ht="12.75">
      <c r="A1001" s="3"/>
      <c r="B1001" s="3"/>
      <c r="C1001" s="3"/>
      <c r="D1001" s="3"/>
      <c r="E1001" s="3"/>
    </row>
    <row r="1002" spans="1:5" ht="12.75">
      <c r="A1002" s="3"/>
      <c r="B1002" s="3"/>
      <c r="C1002" s="3"/>
      <c r="D1002" s="3"/>
      <c r="E1002" s="3"/>
    </row>
    <row r="1003" spans="1:5" ht="12.75">
      <c r="A1003" s="3"/>
      <c r="B1003" s="3"/>
      <c r="C1003" s="3"/>
      <c r="D1003" s="3"/>
      <c r="E1003" s="3"/>
    </row>
    <row r="1004" spans="1:5" ht="12.75">
      <c r="A1004" s="3"/>
      <c r="B1004" s="3"/>
      <c r="C1004" s="3"/>
      <c r="D1004" s="3"/>
      <c r="E1004" s="3"/>
    </row>
    <row r="1005" spans="1:5" ht="12.75">
      <c r="A1005" s="3"/>
      <c r="B1005" s="3"/>
      <c r="C1005" s="3"/>
      <c r="D1005" s="3"/>
      <c r="E1005" s="3"/>
    </row>
    <row r="1006" spans="1:5" ht="12.75">
      <c r="A1006" s="3"/>
      <c r="B1006" s="3"/>
      <c r="C1006" s="3"/>
      <c r="D1006" s="3"/>
      <c r="E1006" s="3"/>
    </row>
    <row r="1007" spans="1:5" ht="12.75">
      <c r="A1007" s="3"/>
      <c r="B1007" s="3"/>
      <c r="C1007" s="3"/>
      <c r="D1007" s="3"/>
      <c r="E1007" s="3"/>
    </row>
    <row r="1008" spans="1:5" ht="12.75">
      <c r="A1008" s="3"/>
      <c r="B1008" s="3"/>
      <c r="C1008" s="3"/>
      <c r="D1008" s="3"/>
      <c r="E1008" s="3"/>
    </row>
    <row r="1009" spans="1:5" ht="12.75">
      <c r="A1009" s="3"/>
      <c r="B1009" s="3"/>
      <c r="C1009" s="3"/>
      <c r="D1009" s="3"/>
      <c r="E1009" s="3"/>
    </row>
    <row r="1010" spans="1:5" ht="12.75">
      <c r="A1010" s="3"/>
      <c r="B1010" s="3"/>
      <c r="C1010" s="3"/>
      <c r="D1010" s="3"/>
      <c r="E1010" s="3"/>
    </row>
    <row r="1011" spans="1:5" ht="12.75">
      <c r="A1011" s="3"/>
      <c r="B1011" s="3"/>
      <c r="C1011" s="3"/>
      <c r="D1011" s="3"/>
      <c r="E1011" s="3"/>
    </row>
    <row r="1012" spans="1:5" ht="12.75">
      <c r="A1012" s="3"/>
      <c r="B1012" s="3"/>
      <c r="C1012" s="3"/>
      <c r="D1012" s="3"/>
      <c r="E1012" s="3"/>
    </row>
    <row r="1013" spans="1:5" ht="12.75">
      <c r="A1013" s="3"/>
      <c r="B1013" s="3"/>
      <c r="C1013" s="3"/>
      <c r="D1013" s="3"/>
      <c r="E1013" s="3"/>
    </row>
    <row r="1014" spans="1:5" ht="12.75">
      <c r="A1014" s="3"/>
      <c r="B1014" s="3"/>
      <c r="C1014" s="3"/>
      <c r="D1014" s="3"/>
      <c r="E1014" s="3"/>
    </row>
    <row r="1015" spans="1:5" ht="12.75">
      <c r="A1015" s="3"/>
      <c r="B1015" s="3"/>
      <c r="C1015" s="3"/>
      <c r="D1015" s="3"/>
      <c r="E1015" s="3"/>
    </row>
    <row r="1016" spans="1:5" ht="12.75">
      <c r="A1016" s="3"/>
      <c r="B1016" s="3"/>
      <c r="C1016" s="3"/>
      <c r="D1016" s="3"/>
      <c r="E1016" s="3"/>
    </row>
    <row r="1017" spans="1:5" ht="12.75">
      <c r="A1017" s="3"/>
      <c r="B1017" s="3"/>
      <c r="C1017" s="3"/>
      <c r="D1017" s="3"/>
      <c r="E1017" s="3"/>
    </row>
    <row r="1018" spans="1:5" ht="12.75">
      <c r="A1018" s="3"/>
      <c r="B1018" s="3"/>
      <c r="C1018" s="3"/>
      <c r="D1018" s="3"/>
      <c r="E1018" s="3"/>
    </row>
    <row r="1019" spans="1:5" ht="12.75">
      <c r="A1019" s="3"/>
      <c r="B1019" s="3"/>
      <c r="C1019" s="3"/>
      <c r="D1019" s="3"/>
      <c r="E1019" s="3"/>
    </row>
    <row r="1020" spans="1:5" ht="12.75">
      <c r="A1020" s="3"/>
      <c r="B1020" s="3"/>
      <c r="C1020" s="3"/>
      <c r="D1020" s="3"/>
      <c r="E1020" s="3"/>
    </row>
    <row r="1021" spans="1:5" ht="12.75">
      <c r="A1021" s="3"/>
      <c r="B1021" s="3"/>
      <c r="C1021" s="3"/>
      <c r="D1021" s="3"/>
      <c r="E1021" s="3"/>
    </row>
    <row r="1022" spans="1:5" ht="12.75">
      <c r="A1022" s="3"/>
      <c r="B1022" s="3"/>
      <c r="C1022" s="3"/>
      <c r="D1022" s="3"/>
      <c r="E1022" s="3"/>
    </row>
    <row r="1023" spans="1:5" ht="12.75">
      <c r="A1023" s="3"/>
      <c r="B1023" s="3"/>
      <c r="C1023" s="3"/>
      <c r="D1023" s="3"/>
      <c r="E1023" s="3"/>
    </row>
    <row r="1024" spans="1:5" ht="12.75">
      <c r="A1024" s="3"/>
      <c r="B1024" s="3"/>
      <c r="C1024" s="3"/>
      <c r="D1024" s="3"/>
      <c r="E1024" s="3"/>
    </row>
    <row r="1025" spans="1:5" ht="12.75">
      <c r="A1025" s="3"/>
      <c r="B1025" s="3"/>
      <c r="C1025" s="3"/>
      <c r="D1025" s="3"/>
      <c r="E1025" s="3"/>
    </row>
    <row r="1026" spans="1:5" ht="12.75">
      <c r="A1026" s="3"/>
      <c r="B1026" s="3"/>
      <c r="C1026" s="3"/>
      <c r="D1026" s="3"/>
      <c r="E1026" s="3"/>
    </row>
    <row r="1027" spans="1:5" ht="12.75">
      <c r="A1027" s="3"/>
      <c r="B1027" s="3"/>
      <c r="C1027" s="3"/>
      <c r="D1027" s="3"/>
      <c r="E1027" s="3"/>
    </row>
    <row r="1028" spans="1:5" ht="12.75">
      <c r="A1028" s="3"/>
      <c r="B1028" s="3"/>
      <c r="C1028" s="3"/>
      <c r="D1028" s="3"/>
      <c r="E1028" s="3"/>
    </row>
    <row r="1029" spans="1:5" ht="12.75">
      <c r="A1029" s="3"/>
      <c r="B1029" s="3"/>
      <c r="C1029" s="3"/>
      <c r="D1029" s="3"/>
      <c r="E1029" s="3"/>
    </row>
    <row r="1030" spans="1:5" ht="12.75">
      <c r="A1030" s="3"/>
      <c r="B1030" s="3"/>
      <c r="C1030" s="3"/>
      <c r="D1030" s="3"/>
      <c r="E1030" s="3"/>
    </row>
    <row r="1031" spans="1:5" ht="12.75">
      <c r="A1031" s="3"/>
      <c r="B1031" s="3"/>
      <c r="C1031" s="3"/>
      <c r="D1031" s="3"/>
      <c r="E1031" s="3"/>
    </row>
    <row r="1032" spans="1:5" ht="12.75">
      <c r="A1032" s="3"/>
      <c r="B1032" s="3"/>
      <c r="C1032" s="3"/>
      <c r="D1032" s="3"/>
      <c r="E1032" s="3"/>
    </row>
    <row r="1033" spans="1:5" ht="12.75">
      <c r="A1033" s="3"/>
      <c r="B1033" s="3"/>
      <c r="C1033" s="3"/>
      <c r="D1033" s="3"/>
      <c r="E1033" s="3"/>
    </row>
    <row r="1034" spans="1:5" ht="12.75">
      <c r="A1034" s="3"/>
      <c r="B1034" s="3"/>
      <c r="C1034" s="3"/>
      <c r="D1034" s="3"/>
      <c r="E1034" s="3"/>
    </row>
    <row r="1035" spans="1:5" ht="12.75">
      <c r="A1035" s="3"/>
      <c r="B1035" s="3"/>
      <c r="C1035" s="3"/>
      <c r="D1035" s="3"/>
      <c r="E1035" s="3"/>
    </row>
    <row r="1036" spans="1:5" ht="12.75">
      <c r="A1036" s="3"/>
      <c r="B1036" s="3"/>
      <c r="C1036" s="3"/>
      <c r="D1036" s="3"/>
      <c r="E1036" s="3"/>
    </row>
    <row r="1037" spans="1:5" ht="12.75">
      <c r="A1037" s="3"/>
      <c r="B1037" s="3"/>
      <c r="C1037" s="3"/>
      <c r="D1037" s="3"/>
      <c r="E1037" s="3"/>
    </row>
    <row r="1038" spans="1:5" ht="12.75">
      <c r="A1038" s="3"/>
      <c r="B1038" s="3"/>
      <c r="C1038" s="3"/>
      <c r="D1038" s="3"/>
      <c r="E1038" s="3"/>
    </row>
    <row r="1039" spans="1:5" ht="12.75">
      <c r="A1039" s="3"/>
      <c r="B1039" s="3"/>
      <c r="C1039" s="3"/>
      <c r="D1039" s="3"/>
      <c r="E1039" s="3"/>
    </row>
    <row r="1040" spans="1:5" ht="12.75">
      <c r="A1040" s="3"/>
      <c r="B1040" s="3"/>
      <c r="C1040" s="3"/>
      <c r="D1040" s="3"/>
      <c r="E1040" s="3"/>
    </row>
    <row r="1041" spans="1:5" ht="12.75">
      <c r="A1041" s="3"/>
      <c r="B1041" s="3"/>
      <c r="C1041" s="3"/>
      <c r="D1041" s="3"/>
      <c r="E1041" s="3"/>
    </row>
    <row r="1042" spans="1:5" ht="12.75">
      <c r="A1042" s="3"/>
      <c r="B1042" s="3"/>
      <c r="C1042" s="3"/>
      <c r="D1042" s="3"/>
      <c r="E1042" s="3"/>
    </row>
    <row r="1043" spans="1:5" ht="12.75">
      <c r="A1043" s="3"/>
      <c r="B1043" s="3"/>
      <c r="C1043" s="3"/>
      <c r="D1043" s="3"/>
      <c r="E1043" s="3"/>
    </row>
    <row r="1044" spans="1:5" ht="12.75">
      <c r="A1044" s="3"/>
      <c r="B1044" s="3"/>
      <c r="C1044" s="3"/>
      <c r="D1044" s="3"/>
      <c r="E1044" s="3"/>
    </row>
    <row r="1045" spans="1:5" ht="12.75">
      <c r="A1045" s="3"/>
      <c r="B1045" s="3"/>
      <c r="C1045" s="3"/>
      <c r="D1045" s="3"/>
      <c r="E1045" s="3"/>
    </row>
    <row r="1046" spans="1:5" ht="12.75">
      <c r="A1046" s="3"/>
      <c r="B1046" s="3"/>
      <c r="C1046" s="3"/>
      <c r="D1046" s="3"/>
      <c r="E1046" s="3"/>
    </row>
    <row r="1047" spans="1:5" ht="12.75">
      <c r="A1047" s="3"/>
      <c r="B1047" s="3"/>
      <c r="C1047" s="3"/>
      <c r="D1047" s="3"/>
      <c r="E1047" s="3"/>
    </row>
    <row r="1048" spans="1:5" ht="12.75">
      <c r="A1048" s="3"/>
      <c r="B1048" s="3"/>
      <c r="C1048" s="3"/>
      <c r="D1048" s="3"/>
      <c r="E1048" s="3"/>
    </row>
    <row r="1049" spans="1:5" ht="12.75">
      <c r="A1049" s="3"/>
      <c r="B1049" s="3"/>
      <c r="C1049" s="3"/>
      <c r="D1049" s="3"/>
      <c r="E1049" s="3"/>
    </row>
    <row r="1050" spans="1:5" ht="12.75">
      <c r="A1050" s="3"/>
      <c r="B1050" s="3"/>
      <c r="C1050" s="3"/>
      <c r="D1050" s="3"/>
      <c r="E1050" s="3"/>
    </row>
    <row r="1051" spans="1:5" ht="12.75">
      <c r="A1051" s="3"/>
      <c r="B1051" s="3"/>
      <c r="C1051" s="3"/>
      <c r="D1051" s="3"/>
      <c r="E1051" s="3"/>
    </row>
    <row r="1052" spans="1:5" ht="12.75">
      <c r="A1052" s="3"/>
      <c r="B1052" s="3"/>
      <c r="C1052" s="3"/>
      <c r="D1052" s="3"/>
      <c r="E1052" s="3"/>
    </row>
    <row r="1053" spans="1:5" ht="12.75">
      <c r="A1053" s="3"/>
      <c r="B1053" s="3"/>
      <c r="C1053" s="3"/>
      <c r="D1053" s="3"/>
      <c r="E1053" s="3"/>
    </row>
    <row r="1054" spans="1:5" ht="12.75">
      <c r="A1054" s="3"/>
      <c r="B1054" s="3"/>
      <c r="C1054" s="3"/>
      <c r="D1054" s="3"/>
      <c r="E1054" s="3"/>
    </row>
    <row r="1055" spans="1:5" ht="12.75">
      <c r="A1055" s="3"/>
      <c r="B1055" s="3"/>
      <c r="C1055" s="3"/>
      <c r="D1055" s="3"/>
      <c r="E1055" s="3"/>
    </row>
    <row r="1056" spans="1:5" ht="12.75">
      <c r="A1056" s="3"/>
      <c r="B1056" s="3"/>
      <c r="C1056" s="3"/>
      <c r="D1056" s="3"/>
      <c r="E1056" s="3"/>
    </row>
    <row r="1057" spans="1:5" ht="12.75">
      <c r="A1057" s="3"/>
      <c r="B1057" s="3"/>
      <c r="C1057" s="3"/>
      <c r="D1057" s="3"/>
      <c r="E1057" s="3"/>
    </row>
    <row r="1058" spans="1:5" ht="12.75">
      <c r="A1058" s="3"/>
      <c r="B1058" s="3"/>
      <c r="C1058" s="3"/>
      <c r="D1058" s="3"/>
      <c r="E1058" s="3"/>
    </row>
    <row r="1059" spans="1:5" ht="12.75">
      <c r="A1059" s="3"/>
      <c r="B1059" s="3"/>
      <c r="C1059" s="3"/>
      <c r="D1059" s="3"/>
      <c r="E1059" s="3"/>
    </row>
    <row r="1060" spans="1:5" ht="12.75">
      <c r="A1060" s="3"/>
      <c r="B1060" s="3"/>
      <c r="C1060" s="3"/>
      <c r="D1060" s="3"/>
      <c r="E1060" s="3"/>
    </row>
    <row r="1061" spans="1:5" ht="12.75">
      <c r="A1061" s="3"/>
      <c r="B1061" s="3"/>
      <c r="C1061" s="3"/>
      <c r="D1061" s="3"/>
      <c r="E1061" s="3"/>
    </row>
    <row r="1062" spans="1:5" ht="12.75">
      <c r="A1062" s="3"/>
      <c r="B1062" s="3"/>
      <c r="C1062" s="3"/>
      <c r="D1062" s="3"/>
      <c r="E1062" s="3"/>
    </row>
    <row r="1063" spans="1:5" ht="12.75">
      <c r="A1063" s="3"/>
      <c r="B1063" s="3"/>
      <c r="C1063" s="3"/>
      <c r="D1063" s="3"/>
      <c r="E1063" s="3"/>
    </row>
    <row r="1064" spans="1:5" ht="12.75">
      <c r="A1064" s="3"/>
      <c r="B1064" s="3"/>
      <c r="C1064" s="3"/>
      <c r="D1064" s="3"/>
      <c r="E1064" s="3"/>
    </row>
    <row r="1065" spans="1:5" ht="12.75">
      <c r="A1065" s="3"/>
      <c r="B1065" s="3"/>
      <c r="C1065" s="3"/>
      <c r="D1065" s="3"/>
      <c r="E1065" s="3"/>
    </row>
    <row r="1066" spans="1:5" ht="12.75">
      <c r="A1066" s="3"/>
      <c r="B1066" s="3"/>
      <c r="C1066" s="3"/>
      <c r="D1066" s="3"/>
      <c r="E1066" s="3"/>
    </row>
    <row r="1067" spans="1:5" ht="12.75">
      <c r="A1067" s="3"/>
      <c r="B1067" s="3"/>
      <c r="C1067" s="3"/>
      <c r="D1067" s="3"/>
      <c r="E1067" s="3"/>
    </row>
    <row r="1068" spans="1:5" ht="12.75">
      <c r="A1068" s="3"/>
      <c r="B1068" s="3"/>
      <c r="C1068" s="3"/>
      <c r="D1068" s="3"/>
      <c r="E1068" s="3"/>
    </row>
    <row r="1069" spans="1:5" ht="12.75">
      <c r="A1069" s="3"/>
      <c r="B1069" s="3"/>
      <c r="C1069" s="3"/>
      <c r="D1069" s="3"/>
      <c r="E1069" s="3"/>
    </row>
    <row r="1070" spans="1:5" ht="12.75">
      <c r="A1070" s="3"/>
      <c r="B1070" s="3"/>
      <c r="C1070" s="3"/>
      <c r="D1070" s="3"/>
      <c r="E1070" s="3"/>
    </row>
    <row r="1071" spans="1:5" ht="12.75">
      <c r="A1071" s="3"/>
      <c r="B1071" s="3"/>
      <c r="C1071" s="3"/>
      <c r="D1071" s="3"/>
      <c r="E1071" s="3"/>
    </row>
    <row r="1072" spans="1:5" ht="12.75">
      <c r="A1072" s="3"/>
      <c r="B1072" s="3"/>
      <c r="C1072" s="3"/>
      <c r="D1072" s="3"/>
      <c r="E1072" s="3"/>
    </row>
    <row r="1073" spans="1:5" ht="12.75">
      <c r="A1073" s="3"/>
      <c r="B1073" s="3"/>
      <c r="C1073" s="3"/>
      <c r="D1073" s="3"/>
      <c r="E1073" s="3"/>
    </row>
    <row r="1074" spans="1:5" ht="12.75">
      <c r="A1074" s="3"/>
      <c r="B1074" s="3"/>
      <c r="C1074" s="3"/>
      <c r="D1074" s="3"/>
      <c r="E1074" s="3"/>
    </row>
    <row r="1075" spans="1:5" ht="12.75">
      <c r="A1075" s="3"/>
      <c r="B1075" s="3"/>
      <c r="C1075" s="3"/>
      <c r="D1075" s="3"/>
      <c r="E1075" s="3"/>
    </row>
    <row r="1076" spans="1:5" ht="12.75">
      <c r="A1076" s="3"/>
      <c r="B1076" s="3"/>
      <c r="C1076" s="3"/>
      <c r="D1076" s="3"/>
      <c r="E1076" s="3"/>
    </row>
    <row r="1077" spans="1:5" ht="12.75">
      <c r="A1077" s="3"/>
      <c r="B1077" s="3"/>
      <c r="C1077" s="3"/>
      <c r="D1077" s="3"/>
      <c r="E1077" s="3"/>
    </row>
    <row r="1078" spans="1:5" ht="12.75">
      <c r="A1078" s="3"/>
      <c r="B1078" s="3"/>
      <c r="C1078" s="3"/>
      <c r="D1078" s="3"/>
      <c r="E1078" s="3"/>
    </row>
    <row r="1079" spans="1:5" ht="12.75">
      <c r="A1079" s="3"/>
      <c r="B1079" s="3"/>
      <c r="C1079" s="3"/>
      <c r="D1079" s="3"/>
      <c r="E1079" s="3"/>
    </row>
    <row r="1080" spans="1:5" ht="12.75">
      <c r="A1080" s="3"/>
      <c r="B1080" s="3"/>
      <c r="C1080" s="3"/>
      <c r="D1080" s="3"/>
      <c r="E1080" s="3"/>
    </row>
    <row r="1081" spans="1:5" ht="12.75">
      <c r="A1081" s="3"/>
      <c r="B1081" s="3"/>
      <c r="C1081" s="3"/>
      <c r="D1081" s="3"/>
      <c r="E1081" s="3"/>
    </row>
    <row r="1082" spans="1:5" ht="12.75">
      <c r="A1082" s="3"/>
      <c r="B1082" s="3"/>
      <c r="C1082" s="3"/>
      <c r="D1082" s="3"/>
      <c r="E1082" s="3"/>
    </row>
    <row r="1083" spans="1:5" ht="12.75">
      <c r="A1083" s="3"/>
      <c r="B1083" s="3"/>
      <c r="C1083" s="3"/>
      <c r="D1083" s="3"/>
      <c r="E1083" s="3"/>
    </row>
    <row r="1084" spans="1:5" ht="12.75">
      <c r="A1084" s="3"/>
      <c r="B1084" s="3"/>
      <c r="C1084" s="3"/>
      <c r="D1084" s="3"/>
      <c r="E1084" s="3"/>
    </row>
    <row r="1085" spans="1:5" ht="12.75">
      <c r="A1085" s="3"/>
      <c r="B1085" s="3"/>
      <c r="C1085" s="3"/>
      <c r="D1085" s="3"/>
      <c r="E1085" s="3"/>
    </row>
    <row r="1086" spans="1:5" ht="12.75">
      <c r="A1086" s="3"/>
      <c r="B1086" s="3"/>
      <c r="C1086" s="3"/>
      <c r="D1086" s="3"/>
      <c r="E1086" s="3"/>
    </row>
    <row r="1087" spans="1:5" ht="12.75">
      <c r="A1087" s="3"/>
      <c r="B1087" s="3"/>
      <c r="C1087" s="3"/>
      <c r="D1087" s="3"/>
      <c r="E1087" s="3"/>
    </row>
    <row r="1088" spans="1:5" ht="12.75">
      <c r="A1088" s="3"/>
      <c r="B1088" s="3"/>
      <c r="C1088" s="3"/>
      <c r="D1088" s="3"/>
      <c r="E1088" s="3"/>
    </row>
    <row r="1089" spans="1:5" ht="12.75">
      <c r="A1089" s="3"/>
      <c r="B1089" s="3"/>
      <c r="C1089" s="3"/>
      <c r="D1089" s="3"/>
      <c r="E1089" s="3"/>
    </row>
    <row r="1090" spans="1:5" ht="12.75">
      <c r="A1090" s="3"/>
      <c r="B1090" s="3"/>
      <c r="C1090" s="3"/>
      <c r="D1090" s="3"/>
      <c r="E1090" s="3"/>
    </row>
    <row r="1091" spans="1:5" ht="12.75">
      <c r="A1091" s="3"/>
      <c r="B1091" s="3"/>
      <c r="C1091" s="3"/>
      <c r="D1091" s="3"/>
      <c r="E1091" s="3"/>
    </row>
    <row r="1092" spans="1:5" ht="12.75">
      <c r="A1092" s="3"/>
      <c r="B1092" s="3"/>
      <c r="C1092" s="3"/>
      <c r="D1092" s="3"/>
      <c r="E1092" s="3"/>
    </row>
    <row r="1093" spans="1:5" ht="12.75">
      <c r="A1093" s="3"/>
      <c r="B1093" s="3"/>
      <c r="C1093" s="3"/>
      <c r="D1093" s="3"/>
      <c r="E1093" s="3"/>
    </row>
    <row r="1094" spans="1:5" ht="12.75">
      <c r="A1094" s="3"/>
      <c r="B1094" s="3"/>
      <c r="C1094" s="3"/>
      <c r="D1094" s="3"/>
      <c r="E1094" s="3"/>
    </row>
    <row r="1095" spans="1:5" ht="12.75">
      <c r="A1095" s="3"/>
      <c r="B1095" s="3"/>
      <c r="C1095" s="3"/>
      <c r="D1095" s="3"/>
      <c r="E1095" s="3"/>
    </row>
    <row r="1096" spans="1:5" ht="12.75">
      <c r="A1096" s="3"/>
      <c r="B1096" s="3"/>
      <c r="C1096" s="3"/>
      <c r="D1096" s="3"/>
      <c r="E1096" s="3"/>
    </row>
    <row r="1097" spans="1:5" ht="12.75">
      <c r="A1097" s="3"/>
      <c r="B1097" s="3"/>
      <c r="C1097" s="3"/>
      <c r="D1097" s="3"/>
      <c r="E1097" s="3"/>
    </row>
    <row r="1098" spans="1:5" ht="12.75">
      <c r="A1098" s="3"/>
      <c r="B1098" s="3"/>
      <c r="C1098" s="3"/>
      <c r="D1098" s="3"/>
      <c r="E1098" s="3"/>
    </row>
    <row r="1099" spans="1:5" ht="12.75">
      <c r="A1099" s="3"/>
      <c r="B1099" s="3"/>
      <c r="C1099" s="3"/>
      <c r="D1099" s="3"/>
      <c r="E1099" s="3"/>
    </row>
    <row r="1100" spans="1:5" ht="12.75">
      <c r="A1100" s="3"/>
      <c r="B1100" s="3"/>
      <c r="C1100" s="3"/>
      <c r="D1100" s="3"/>
      <c r="E1100" s="3"/>
    </row>
    <row r="1101" spans="1:5" ht="12.75">
      <c r="A1101" s="3"/>
      <c r="B1101" s="3"/>
      <c r="C1101" s="3"/>
      <c r="D1101" s="3"/>
      <c r="E1101" s="3"/>
    </row>
    <row r="1102" spans="1:5" ht="12.75">
      <c r="A1102" s="3"/>
      <c r="B1102" s="3"/>
      <c r="C1102" s="3"/>
      <c r="D1102" s="3"/>
      <c r="E1102" s="3"/>
    </row>
    <row r="1103" spans="1:5" ht="12.75">
      <c r="A1103" s="3"/>
      <c r="B1103" s="3"/>
      <c r="C1103" s="3"/>
      <c r="D1103" s="3"/>
      <c r="E1103" s="3"/>
    </row>
    <row r="1104" spans="1:5" ht="12.75">
      <c r="A1104" s="3"/>
      <c r="B1104" s="3"/>
      <c r="C1104" s="3"/>
      <c r="D1104" s="3"/>
      <c r="E1104" s="3"/>
    </row>
    <row r="1105" spans="1:5" ht="12.75">
      <c r="A1105" s="3"/>
      <c r="B1105" s="3"/>
      <c r="C1105" s="3"/>
      <c r="D1105" s="3"/>
      <c r="E1105" s="3"/>
    </row>
    <row r="1106" spans="1:5" ht="12.75">
      <c r="A1106" s="3"/>
      <c r="B1106" s="3"/>
      <c r="C1106" s="3"/>
      <c r="D1106" s="3"/>
      <c r="E1106" s="3"/>
    </row>
    <row r="1107" spans="1:5" ht="12.75">
      <c r="A1107" s="3"/>
      <c r="B1107" s="3"/>
      <c r="C1107" s="3"/>
      <c r="D1107" s="3"/>
      <c r="E1107" s="3"/>
    </row>
    <row r="1108" spans="1:5" ht="12.75">
      <c r="A1108" s="3"/>
      <c r="B1108" s="3"/>
      <c r="C1108" s="3"/>
      <c r="D1108" s="3"/>
      <c r="E1108" s="3"/>
    </row>
    <row r="1109" spans="1:5" ht="12.75">
      <c r="A1109" s="3"/>
      <c r="B1109" s="3"/>
      <c r="C1109" s="3"/>
      <c r="D1109" s="3"/>
      <c r="E1109" s="3"/>
    </row>
    <row r="1110" spans="1:5" ht="12.75">
      <c r="A1110" s="3"/>
      <c r="B1110" s="3"/>
      <c r="C1110" s="3"/>
      <c r="D1110" s="3"/>
      <c r="E1110" s="3"/>
    </row>
    <row r="1111" spans="1:5" ht="12.75">
      <c r="A1111" s="3"/>
      <c r="B1111" s="3"/>
      <c r="C1111" s="3"/>
      <c r="D1111" s="3"/>
      <c r="E1111" s="3"/>
    </row>
    <row r="1112" spans="1:5" ht="12.75">
      <c r="A1112" s="3"/>
      <c r="B1112" s="3"/>
      <c r="C1112" s="3"/>
      <c r="D1112" s="3"/>
      <c r="E1112" s="3"/>
    </row>
    <row r="1113" spans="1:5" ht="12.75">
      <c r="A1113" s="3"/>
      <c r="B1113" s="3"/>
      <c r="C1113" s="3"/>
      <c r="D1113" s="3"/>
      <c r="E1113" s="3"/>
    </row>
    <row r="1114" spans="1:5" ht="12.75">
      <c r="A1114" s="3"/>
      <c r="B1114" s="3"/>
      <c r="C1114" s="3"/>
      <c r="D1114" s="3"/>
      <c r="E1114" s="3"/>
    </row>
    <row r="1115" spans="1:5" ht="12.75">
      <c r="A1115" s="3"/>
      <c r="B1115" s="3"/>
      <c r="C1115" s="3"/>
      <c r="D1115" s="3"/>
      <c r="E1115" s="3"/>
    </row>
    <row r="1116" spans="1:5" ht="12.75">
      <c r="A1116" s="3"/>
      <c r="B1116" s="3"/>
      <c r="C1116" s="3"/>
      <c r="D1116" s="3"/>
      <c r="E1116" s="3"/>
    </row>
    <row r="1117" spans="1:5" ht="12.75">
      <c r="A1117" s="3"/>
      <c r="B1117" s="3"/>
      <c r="C1117" s="3"/>
      <c r="D1117" s="3"/>
      <c r="E1117" s="3"/>
    </row>
    <row r="1118" spans="1:5" ht="12.75">
      <c r="A1118" s="3"/>
      <c r="B1118" s="3"/>
      <c r="C1118" s="3"/>
      <c r="D1118" s="3"/>
      <c r="E1118" s="3"/>
    </row>
    <row r="1119" spans="1:5" ht="12.75">
      <c r="A1119" s="3"/>
      <c r="B1119" s="3"/>
      <c r="C1119" s="3"/>
      <c r="D1119" s="3"/>
      <c r="E1119" s="3"/>
    </row>
    <row r="1120" spans="1:5" ht="12.75">
      <c r="A1120" s="3"/>
      <c r="B1120" s="3"/>
      <c r="C1120" s="3"/>
      <c r="D1120" s="3"/>
      <c r="E1120" s="3"/>
    </row>
    <row r="1121" spans="1:5" ht="12.75">
      <c r="A1121" s="3"/>
      <c r="B1121" s="3"/>
      <c r="C1121" s="3"/>
      <c r="D1121" s="3"/>
      <c r="E1121" s="3"/>
    </row>
    <row r="1122" spans="1:5" ht="12.75">
      <c r="A1122" s="3"/>
      <c r="B1122" s="3"/>
      <c r="C1122" s="3"/>
      <c r="D1122" s="3"/>
      <c r="E1122" s="3"/>
    </row>
    <row r="1123" spans="1:5" ht="12.75">
      <c r="A1123" s="3"/>
      <c r="B1123" s="3"/>
      <c r="C1123" s="3"/>
      <c r="D1123" s="3"/>
      <c r="E1123" s="3"/>
    </row>
    <row r="1124" spans="1:5" ht="12.75">
      <c r="A1124" s="3"/>
      <c r="B1124" s="3"/>
      <c r="C1124" s="3"/>
      <c r="D1124" s="3"/>
      <c r="E1124" s="3"/>
    </row>
    <row r="1125" spans="1:5" ht="12.75">
      <c r="A1125" s="3"/>
      <c r="B1125" s="3"/>
      <c r="C1125" s="3"/>
      <c r="D1125" s="3"/>
      <c r="E1125" s="3"/>
    </row>
    <row r="1126" spans="1:5" ht="12.75">
      <c r="A1126" s="3"/>
      <c r="B1126" s="3"/>
      <c r="C1126" s="3"/>
      <c r="D1126" s="3"/>
      <c r="E1126" s="3"/>
    </row>
    <row r="1127" spans="1:5" ht="12.75">
      <c r="A1127" s="3"/>
      <c r="B1127" s="3"/>
      <c r="C1127" s="3"/>
      <c r="D1127" s="3"/>
      <c r="E1127" s="3"/>
    </row>
    <row r="1128" spans="1:5" ht="12.75">
      <c r="A1128" s="3"/>
      <c r="B1128" s="3"/>
      <c r="C1128" s="3"/>
      <c r="D1128" s="3"/>
      <c r="E1128" s="3"/>
    </row>
    <row r="1129" spans="1:5" ht="12.75">
      <c r="A1129" s="3"/>
      <c r="B1129" s="3"/>
      <c r="C1129" s="3"/>
      <c r="D1129" s="3"/>
      <c r="E1129" s="3"/>
    </row>
    <row r="1130" spans="1:5" ht="12.75">
      <c r="A1130" s="3"/>
      <c r="B1130" s="3"/>
      <c r="C1130" s="3"/>
      <c r="D1130" s="3"/>
      <c r="E1130" s="3"/>
    </row>
    <row r="1131" spans="1:5" ht="12.75">
      <c r="A1131" s="3"/>
      <c r="B1131" s="3"/>
      <c r="C1131" s="3"/>
      <c r="D1131" s="3"/>
      <c r="E1131" s="3"/>
    </row>
    <row r="1132" spans="1:5" ht="12.75">
      <c r="A1132" s="3"/>
      <c r="B1132" s="3"/>
      <c r="C1132" s="3"/>
      <c r="D1132" s="3"/>
      <c r="E1132" s="3"/>
    </row>
    <row r="1133" spans="1:5" ht="12.75">
      <c r="A1133" s="3"/>
      <c r="B1133" s="3"/>
      <c r="C1133" s="3"/>
      <c r="D1133" s="3"/>
      <c r="E1133" s="3"/>
    </row>
    <row r="1134" spans="1:5" ht="12.75">
      <c r="A1134" s="3"/>
      <c r="B1134" s="3"/>
      <c r="C1134" s="3"/>
      <c r="D1134" s="3"/>
      <c r="E1134" s="3"/>
    </row>
    <row r="1135" spans="1:5" ht="12.75">
      <c r="A1135" s="3"/>
      <c r="B1135" s="3"/>
      <c r="C1135" s="3"/>
      <c r="D1135" s="3"/>
      <c r="E1135" s="3"/>
    </row>
    <row r="1136" spans="1:5" ht="12.75">
      <c r="A1136" s="3"/>
      <c r="B1136" s="3"/>
      <c r="C1136" s="3"/>
      <c r="D1136" s="3"/>
      <c r="E1136" s="3"/>
    </row>
    <row r="1137" spans="1:5" ht="12.75">
      <c r="A1137" s="3"/>
      <c r="B1137" s="3"/>
      <c r="C1137" s="3"/>
      <c r="D1137" s="3"/>
      <c r="E1137" s="3"/>
    </row>
    <row r="1138" spans="1:5" ht="12.75">
      <c r="A1138" s="3"/>
      <c r="B1138" s="3"/>
      <c r="C1138" s="3"/>
      <c r="D1138" s="3"/>
      <c r="E1138" s="3"/>
    </row>
    <row r="1139" spans="1:5" ht="12.75">
      <c r="A1139" s="3"/>
      <c r="B1139" s="3"/>
      <c r="C1139" s="3"/>
      <c r="D1139" s="3"/>
      <c r="E1139" s="3"/>
    </row>
    <row r="1140" spans="1:5" ht="12.75">
      <c r="A1140" s="3"/>
      <c r="B1140" s="3"/>
      <c r="C1140" s="3"/>
      <c r="D1140" s="3"/>
      <c r="E1140" s="3"/>
    </row>
    <row r="1141" spans="1:5" ht="12.75">
      <c r="A1141" s="3"/>
      <c r="B1141" s="3"/>
      <c r="C1141" s="3"/>
      <c r="D1141" s="3"/>
      <c r="E1141" s="3"/>
    </row>
    <row r="1142" spans="1:5" ht="12.75">
      <c r="A1142" s="3"/>
      <c r="B1142" s="3"/>
      <c r="C1142" s="3"/>
      <c r="D1142" s="3"/>
      <c r="E1142" s="3"/>
    </row>
    <row r="1143" spans="1:5" ht="12.75">
      <c r="A1143" s="3"/>
      <c r="B1143" s="3"/>
      <c r="C1143" s="3"/>
      <c r="D1143" s="3"/>
      <c r="E1143" s="3"/>
    </row>
    <row r="1144" spans="1:5" ht="12.75">
      <c r="A1144" s="3"/>
      <c r="B1144" s="3"/>
      <c r="C1144" s="3"/>
      <c r="D1144" s="3"/>
      <c r="E1144" s="3"/>
    </row>
    <row r="1145" spans="1:5" ht="12.75">
      <c r="A1145" s="3"/>
      <c r="B1145" s="3"/>
      <c r="C1145" s="3"/>
      <c r="D1145" s="3"/>
      <c r="E1145" s="3"/>
    </row>
    <row r="1146" spans="1:5" ht="12.75">
      <c r="A1146" s="3"/>
      <c r="B1146" s="3"/>
      <c r="C1146" s="3"/>
      <c r="D1146" s="3"/>
      <c r="E1146" s="3"/>
    </row>
    <row r="1147" spans="1:5" ht="12.75">
      <c r="A1147" s="3"/>
      <c r="B1147" s="3"/>
      <c r="C1147" s="3"/>
      <c r="D1147" s="3"/>
      <c r="E1147" s="3"/>
    </row>
    <row r="1148" spans="1:5" ht="12.75">
      <c r="A1148" s="3"/>
      <c r="B1148" s="3"/>
      <c r="C1148" s="3"/>
      <c r="D1148" s="3"/>
      <c r="E1148" s="3"/>
    </row>
    <row r="1149" spans="1:5" ht="12.75">
      <c r="A1149" s="3"/>
      <c r="B1149" s="3"/>
      <c r="C1149" s="3"/>
      <c r="D1149" s="3"/>
      <c r="E1149" s="3"/>
    </row>
    <row r="1150" spans="1:5" ht="12.75">
      <c r="A1150" s="3"/>
      <c r="B1150" s="3"/>
      <c r="C1150" s="3"/>
      <c r="D1150" s="3"/>
      <c r="E1150" s="3"/>
    </row>
    <row r="1151" spans="1:5" ht="12.75">
      <c r="A1151" s="3"/>
      <c r="B1151" s="3"/>
      <c r="C1151" s="3"/>
      <c r="D1151" s="3"/>
      <c r="E1151" s="3"/>
    </row>
    <row r="1152" spans="1:5" ht="12.75">
      <c r="A1152" s="3"/>
      <c r="B1152" s="3"/>
      <c r="C1152" s="3"/>
      <c r="D1152" s="3"/>
      <c r="E1152" s="3"/>
    </row>
    <row r="1153" spans="1:5" ht="12.75">
      <c r="A1153" s="3"/>
      <c r="B1153" s="3"/>
      <c r="C1153" s="3"/>
      <c r="D1153" s="3"/>
      <c r="E1153" s="3"/>
    </row>
    <row r="1154" spans="1:5" ht="12.75">
      <c r="A1154" s="3"/>
      <c r="B1154" s="3"/>
      <c r="C1154" s="3"/>
      <c r="D1154" s="3"/>
      <c r="E1154" s="3"/>
    </row>
    <row r="1155" spans="1:5" ht="12.75">
      <c r="A1155" s="3"/>
      <c r="B1155" s="3"/>
      <c r="C1155" s="3"/>
      <c r="D1155" s="3"/>
      <c r="E1155" s="3"/>
    </row>
    <row r="1156" spans="1:5" ht="12.75">
      <c r="A1156" s="3"/>
      <c r="B1156" s="3"/>
      <c r="C1156" s="3"/>
      <c r="D1156" s="3"/>
      <c r="E1156" s="3"/>
    </row>
    <row r="1157" spans="1:5" ht="12.75">
      <c r="A1157" s="3"/>
      <c r="B1157" s="3"/>
      <c r="C1157" s="3"/>
      <c r="D1157" s="3"/>
      <c r="E1157" s="3"/>
    </row>
    <row r="1158" spans="1:5" ht="12.75">
      <c r="A1158" s="3"/>
      <c r="B1158" s="3"/>
      <c r="C1158" s="3"/>
      <c r="D1158" s="3"/>
      <c r="E1158" s="3"/>
    </row>
    <row r="1159" spans="1:5" ht="12.75">
      <c r="A1159" s="3"/>
      <c r="B1159" s="3"/>
      <c r="C1159" s="3"/>
      <c r="D1159" s="3"/>
      <c r="E1159" s="3"/>
    </row>
    <row r="1160" spans="1:5" ht="12.75">
      <c r="A1160" s="3"/>
      <c r="B1160" s="3"/>
      <c r="C1160" s="3"/>
      <c r="D1160" s="3"/>
      <c r="E1160" s="3"/>
    </row>
    <row r="1161" spans="1:5" ht="12.75">
      <c r="A1161" s="3"/>
      <c r="B1161" s="3"/>
      <c r="C1161" s="3"/>
      <c r="D1161" s="3"/>
      <c r="E1161" s="3"/>
    </row>
    <row r="1162" spans="1:5" ht="12.75">
      <c r="A1162" s="3"/>
      <c r="B1162" s="3"/>
      <c r="C1162" s="3"/>
      <c r="D1162" s="3"/>
      <c r="E1162" s="3"/>
    </row>
    <row r="1163" spans="1:5" ht="12.75">
      <c r="A1163" s="3"/>
      <c r="B1163" s="3"/>
      <c r="C1163" s="3"/>
      <c r="D1163" s="3"/>
      <c r="E1163" s="3"/>
    </row>
    <row r="1164" spans="1:5" ht="12.75">
      <c r="A1164" s="3"/>
      <c r="B1164" s="3"/>
      <c r="C1164" s="3"/>
      <c r="D1164" s="3"/>
      <c r="E1164" s="3"/>
    </row>
    <row r="1165" spans="1:5" ht="12.75">
      <c r="A1165" s="3"/>
      <c r="B1165" s="3"/>
      <c r="C1165" s="3"/>
      <c r="D1165" s="3"/>
      <c r="E1165" s="3"/>
    </row>
    <row r="1166" spans="1:5" ht="12.75">
      <c r="A1166" s="3"/>
      <c r="B1166" s="3"/>
      <c r="C1166" s="3"/>
      <c r="D1166" s="3"/>
      <c r="E1166" s="3"/>
    </row>
    <row r="1167" spans="1:5" ht="12.75">
      <c r="A1167" s="3"/>
      <c r="B1167" s="3"/>
      <c r="C1167" s="3"/>
      <c r="D1167" s="3"/>
      <c r="E1167" s="3"/>
    </row>
    <row r="1168" spans="1:5" ht="12.75">
      <c r="A1168" s="3"/>
      <c r="B1168" s="3"/>
      <c r="C1168" s="3"/>
      <c r="D1168" s="3"/>
      <c r="E1168" s="3"/>
    </row>
    <row r="1169" spans="1:5" ht="12.75">
      <c r="A1169" s="3"/>
      <c r="B1169" s="3"/>
      <c r="C1169" s="3"/>
      <c r="D1169" s="3"/>
      <c r="E1169" s="3"/>
    </row>
    <row r="1170" spans="1:5" ht="12.75">
      <c r="A1170" s="3"/>
      <c r="B1170" s="3"/>
      <c r="C1170" s="3"/>
      <c r="D1170" s="3"/>
      <c r="E1170" s="3"/>
    </row>
    <row r="1171" spans="1:5" ht="12.75">
      <c r="A1171" s="3"/>
      <c r="B1171" s="3"/>
      <c r="C1171" s="3"/>
      <c r="D1171" s="3"/>
      <c r="E1171" s="3"/>
    </row>
    <row r="1172" spans="1:5" ht="12.75">
      <c r="A1172" s="3"/>
      <c r="B1172" s="3"/>
      <c r="C1172" s="3"/>
      <c r="D1172" s="3"/>
      <c r="E1172" s="3"/>
    </row>
    <row r="1173" spans="1:5" ht="12.75">
      <c r="A1173" s="3"/>
      <c r="B1173" s="3"/>
      <c r="C1173" s="3"/>
      <c r="D1173" s="3"/>
      <c r="E1173" s="3"/>
    </row>
    <row r="1174" spans="1:5" ht="12.75">
      <c r="A1174" s="3"/>
      <c r="B1174" s="3"/>
      <c r="C1174" s="3"/>
      <c r="D1174" s="3"/>
      <c r="E1174" s="3"/>
    </row>
    <row r="1175" spans="1:5" ht="12.75">
      <c r="A1175" s="3"/>
      <c r="B1175" s="3"/>
      <c r="C1175" s="3"/>
      <c r="D1175" s="3"/>
      <c r="E1175" s="3"/>
    </row>
    <row r="1176" spans="1:5" ht="12.75">
      <c r="A1176" s="3"/>
      <c r="B1176" s="3"/>
      <c r="C1176" s="3"/>
      <c r="D1176" s="3"/>
      <c r="E1176" s="3"/>
    </row>
    <row r="1177" spans="1:5" ht="12.75">
      <c r="A1177" s="3"/>
      <c r="B1177" s="3"/>
      <c r="C1177" s="3"/>
      <c r="D1177" s="3"/>
      <c r="E1177" s="3"/>
    </row>
    <row r="1178" spans="1:5" ht="12.75">
      <c r="A1178" s="3"/>
      <c r="B1178" s="3"/>
      <c r="C1178" s="3"/>
      <c r="D1178" s="3"/>
      <c r="E1178" s="3"/>
    </row>
    <row r="1179" spans="1:5" ht="12.75">
      <c r="A1179" s="3"/>
      <c r="B1179" s="3"/>
      <c r="C1179" s="3"/>
      <c r="D1179" s="3"/>
      <c r="E1179" s="3"/>
    </row>
    <row r="1180" spans="1:5" ht="12.75">
      <c r="A1180" s="3"/>
      <c r="B1180" s="3"/>
      <c r="C1180" s="3"/>
      <c r="D1180" s="3"/>
      <c r="E1180" s="3"/>
    </row>
    <row r="1181" spans="1:5" ht="12.75">
      <c r="A1181" s="3"/>
      <c r="B1181" s="3"/>
      <c r="C1181" s="3"/>
      <c r="D1181" s="3"/>
      <c r="E1181" s="3"/>
    </row>
    <row r="1182" spans="1:5" ht="12.75">
      <c r="A1182" s="3"/>
      <c r="B1182" s="3"/>
      <c r="C1182" s="3"/>
      <c r="D1182" s="3"/>
      <c r="E1182" s="3"/>
    </row>
    <row r="1183" spans="1:5" ht="12.75">
      <c r="A1183" s="3"/>
      <c r="B1183" s="3"/>
      <c r="C1183" s="3"/>
      <c r="D1183" s="3"/>
      <c r="E1183" s="3"/>
    </row>
    <row r="1184" spans="1:5" ht="12.75">
      <c r="A1184" s="3"/>
      <c r="B1184" s="3"/>
      <c r="C1184" s="3"/>
      <c r="D1184" s="3"/>
      <c r="E1184" s="3"/>
    </row>
    <row r="1185" spans="1:5" ht="12.75">
      <c r="A1185" s="3"/>
      <c r="B1185" s="3"/>
      <c r="C1185" s="3"/>
      <c r="D1185" s="3"/>
      <c r="E1185" s="3"/>
    </row>
    <row r="1186" spans="1:5" ht="12.75">
      <c r="A1186" s="3"/>
      <c r="B1186" s="3"/>
      <c r="C1186" s="3"/>
      <c r="D1186" s="3"/>
      <c r="E1186" s="3"/>
    </row>
    <row r="1187" spans="1:5" ht="12.75">
      <c r="A1187" s="3"/>
      <c r="B1187" s="3"/>
      <c r="C1187" s="3"/>
      <c r="D1187" s="3"/>
      <c r="E1187" s="3"/>
    </row>
    <row r="1188" spans="1:5" ht="12.75">
      <c r="A1188" s="3"/>
      <c r="B1188" s="3"/>
      <c r="C1188" s="3"/>
      <c r="D1188" s="3"/>
      <c r="E1188" s="3"/>
    </row>
    <row r="1189" spans="1:5" ht="12.75">
      <c r="A1189" s="3"/>
      <c r="B1189" s="3"/>
      <c r="C1189" s="3"/>
      <c r="D1189" s="3"/>
      <c r="E1189" s="3"/>
    </row>
    <row r="1190" spans="1:5" ht="12.75">
      <c r="A1190" s="3"/>
      <c r="B1190" s="3"/>
      <c r="C1190" s="3"/>
      <c r="D1190" s="3"/>
      <c r="E1190" s="3"/>
    </row>
    <row r="1191" spans="1:5" ht="12.75">
      <c r="A1191" s="3"/>
      <c r="B1191" s="3"/>
      <c r="C1191" s="3"/>
      <c r="D1191" s="3"/>
      <c r="E1191" s="3"/>
    </row>
    <row r="1192" spans="1:5" ht="12.75">
      <c r="A1192" s="3"/>
      <c r="B1192" s="3"/>
      <c r="C1192" s="3"/>
      <c r="D1192" s="3"/>
      <c r="E1192" s="3"/>
    </row>
    <row r="1193" spans="1:5" ht="12.75">
      <c r="A1193" s="3"/>
      <c r="B1193" s="3"/>
      <c r="C1193" s="3"/>
      <c r="D1193" s="3"/>
      <c r="E1193" s="3"/>
    </row>
    <row r="1194" spans="1:5" ht="12.75">
      <c r="A1194" s="3"/>
      <c r="B1194" s="3"/>
      <c r="C1194" s="3"/>
      <c r="D1194" s="3"/>
      <c r="E1194" s="3"/>
    </row>
    <row r="1195" spans="1:5" ht="12.75">
      <c r="A1195" s="3"/>
      <c r="B1195" s="3"/>
      <c r="C1195" s="3"/>
      <c r="D1195" s="3"/>
      <c r="E1195" s="3"/>
    </row>
    <row r="1196" spans="1:5" ht="12.75">
      <c r="A1196" s="3"/>
      <c r="B1196" s="3"/>
      <c r="C1196" s="3"/>
      <c r="D1196" s="3"/>
      <c r="E1196" s="3"/>
    </row>
    <row r="1197" spans="1:5" ht="12.75">
      <c r="A1197" s="3"/>
      <c r="B1197" s="3"/>
      <c r="C1197" s="3"/>
      <c r="D1197" s="3"/>
      <c r="E1197" s="3"/>
    </row>
    <row r="1198" spans="1:5" ht="12.75">
      <c r="A1198" s="3"/>
      <c r="B1198" s="3"/>
      <c r="C1198" s="3"/>
      <c r="D1198" s="3"/>
      <c r="E1198" s="3"/>
    </row>
    <row r="1199" spans="1:5" ht="12.75">
      <c r="A1199" s="3"/>
      <c r="B1199" s="3"/>
      <c r="C1199" s="3"/>
      <c r="D1199" s="3"/>
      <c r="E1199" s="3"/>
    </row>
    <row r="1200" spans="1:5" ht="12.75">
      <c r="A1200" s="3"/>
      <c r="B1200" s="3"/>
      <c r="C1200" s="3"/>
      <c r="D1200" s="3"/>
      <c r="E1200" s="3"/>
    </row>
    <row r="1201" spans="1:5" ht="12.75">
      <c r="A1201" s="3"/>
      <c r="B1201" s="3"/>
      <c r="C1201" s="3"/>
      <c r="D1201" s="3"/>
      <c r="E1201" s="3"/>
    </row>
    <row r="1202" spans="1:5" ht="12.75">
      <c r="A1202" s="3"/>
      <c r="B1202" s="3"/>
      <c r="C1202" s="3"/>
      <c r="D1202" s="3"/>
      <c r="E1202" s="3"/>
    </row>
    <row r="1203" spans="1:5" ht="12.75">
      <c r="A1203" s="3"/>
      <c r="B1203" s="3"/>
      <c r="C1203" s="3"/>
      <c r="D1203" s="3"/>
      <c r="E1203" s="3"/>
    </row>
    <row r="1204" spans="1:5" ht="12.75">
      <c r="A1204" s="3"/>
      <c r="B1204" s="3"/>
      <c r="C1204" s="3"/>
      <c r="D1204" s="3"/>
      <c r="E1204" s="3"/>
    </row>
    <row r="1205" spans="1:5" ht="12.75">
      <c r="A1205" s="3"/>
      <c r="B1205" s="3"/>
      <c r="C1205" s="3"/>
      <c r="D1205" s="3"/>
      <c r="E1205" s="3"/>
    </row>
    <row r="1206" spans="1:5" ht="12.75">
      <c r="A1206" s="3"/>
      <c r="B1206" s="3"/>
      <c r="C1206" s="3"/>
      <c r="D1206" s="3"/>
      <c r="E1206" s="3"/>
    </row>
    <row r="1207" spans="1:5" ht="12.75">
      <c r="A1207" s="3"/>
      <c r="B1207" s="3"/>
      <c r="C1207" s="3"/>
      <c r="D1207" s="3"/>
      <c r="E1207" s="3"/>
    </row>
    <row r="1208" spans="1:5" ht="12.75">
      <c r="A1208" s="3"/>
      <c r="B1208" s="3"/>
      <c r="C1208" s="3"/>
      <c r="D1208" s="3"/>
      <c r="E1208" s="3"/>
    </row>
    <row r="1209" spans="1:5" ht="12.75">
      <c r="A1209" s="3"/>
      <c r="B1209" s="3"/>
      <c r="C1209" s="3"/>
      <c r="D1209" s="3"/>
      <c r="E1209" s="3"/>
    </row>
    <row r="1210" spans="1:5" ht="12.75">
      <c r="A1210" s="3"/>
      <c r="B1210" s="3"/>
      <c r="C1210" s="3"/>
      <c r="D1210" s="3"/>
      <c r="E1210" s="3"/>
    </row>
    <row r="1211" spans="1:5" ht="12.75">
      <c r="A1211" s="3"/>
      <c r="B1211" s="3"/>
      <c r="C1211" s="3"/>
      <c r="D1211" s="3"/>
      <c r="E1211" s="3"/>
    </row>
    <row r="1212" spans="1:5" ht="12.75">
      <c r="A1212" s="3"/>
      <c r="B1212" s="3"/>
      <c r="C1212" s="3"/>
      <c r="D1212" s="3"/>
      <c r="E1212" s="3"/>
    </row>
    <row r="1213" spans="1:5" ht="12.75">
      <c r="A1213" s="3"/>
      <c r="B1213" s="3"/>
      <c r="C1213" s="3"/>
      <c r="D1213" s="3"/>
      <c r="E1213" s="3"/>
    </row>
    <row r="1214" spans="1:5" ht="12.75">
      <c r="A1214" s="3"/>
      <c r="B1214" s="3"/>
      <c r="C1214" s="3"/>
      <c r="D1214" s="3"/>
      <c r="E1214" s="3"/>
    </row>
    <row r="1215" spans="1:5" ht="12.75">
      <c r="A1215" s="3"/>
      <c r="B1215" s="3"/>
      <c r="C1215" s="3"/>
      <c r="D1215" s="3"/>
      <c r="E1215" s="3"/>
    </row>
    <row r="1216" spans="1:5" ht="12.75">
      <c r="A1216" s="3"/>
      <c r="B1216" s="3"/>
      <c r="C1216" s="3"/>
      <c r="D1216" s="3"/>
      <c r="E1216" s="3"/>
    </row>
    <row r="1217" spans="1:5" ht="12.75">
      <c r="A1217" s="3"/>
      <c r="B1217" s="3"/>
      <c r="C1217" s="3"/>
      <c r="D1217" s="3"/>
      <c r="E1217" s="3"/>
    </row>
    <row r="1218" spans="1:5" ht="12.75">
      <c r="A1218" s="3"/>
      <c r="B1218" s="3"/>
      <c r="C1218" s="3"/>
      <c r="D1218" s="3"/>
      <c r="E1218" s="3"/>
    </row>
    <row r="1219" spans="1:5" ht="12.75">
      <c r="A1219" s="3"/>
      <c r="B1219" s="3"/>
      <c r="C1219" s="3"/>
      <c r="D1219" s="3"/>
      <c r="E1219" s="3"/>
    </row>
    <row r="1220" spans="1:5" ht="12.75">
      <c r="A1220" s="3"/>
      <c r="B1220" s="3"/>
      <c r="C1220" s="3"/>
      <c r="D1220" s="3"/>
      <c r="E1220" s="3"/>
    </row>
    <row r="1221" spans="1:5" ht="12.75">
      <c r="A1221" s="3"/>
      <c r="B1221" s="3"/>
      <c r="C1221" s="3"/>
      <c r="D1221" s="3"/>
      <c r="E1221" s="3"/>
    </row>
    <row r="1222" spans="1:5" ht="12.75">
      <c r="A1222" s="3"/>
      <c r="B1222" s="3"/>
      <c r="C1222" s="3"/>
      <c r="D1222" s="3"/>
      <c r="E1222" s="3"/>
    </row>
    <row r="1223" spans="1:5" ht="12.75">
      <c r="A1223" s="3"/>
      <c r="B1223" s="3"/>
      <c r="C1223" s="3"/>
      <c r="D1223" s="3"/>
      <c r="E1223" s="3"/>
    </row>
    <row r="1224" spans="1:5" ht="12.75">
      <c r="A1224" s="3"/>
      <c r="B1224" s="3"/>
      <c r="C1224" s="3"/>
      <c r="D1224" s="3"/>
      <c r="E1224" s="3"/>
    </row>
    <row r="1225" spans="1:5" ht="12.75">
      <c r="A1225" s="3"/>
      <c r="B1225" s="3"/>
      <c r="C1225" s="3"/>
      <c r="D1225" s="3"/>
      <c r="E1225" s="3"/>
    </row>
    <row r="1226" spans="1:5" ht="12.75">
      <c r="A1226" s="3"/>
      <c r="B1226" s="3"/>
      <c r="C1226" s="3"/>
      <c r="D1226" s="3"/>
      <c r="E1226" s="3"/>
    </row>
    <row r="1227" spans="1:5" ht="12.75">
      <c r="A1227" s="3"/>
      <c r="B1227" s="3"/>
      <c r="C1227" s="3"/>
      <c r="D1227" s="3"/>
      <c r="E1227" s="3"/>
    </row>
    <row r="1228" spans="1:5" ht="12.75">
      <c r="A1228" s="3"/>
      <c r="B1228" s="3"/>
      <c r="C1228" s="3"/>
      <c r="D1228" s="3"/>
      <c r="E1228" s="3"/>
    </row>
    <row r="1229" spans="1:5" ht="12.75">
      <c r="A1229" s="3"/>
      <c r="B1229" s="3"/>
      <c r="C1229" s="3"/>
      <c r="D1229" s="3"/>
      <c r="E1229" s="3"/>
    </row>
    <row r="1230" spans="1:5" ht="12.75">
      <c r="A1230" s="3"/>
      <c r="B1230" s="3"/>
      <c r="C1230" s="3"/>
      <c r="D1230" s="3"/>
      <c r="E1230" s="3"/>
    </row>
    <row r="1231" spans="1:5" ht="12.75">
      <c r="A1231" s="3"/>
      <c r="B1231" s="3"/>
      <c r="C1231" s="3"/>
      <c r="D1231" s="3"/>
      <c r="E1231" s="3"/>
    </row>
    <row r="1232" spans="1:5" ht="12.75">
      <c r="A1232" s="3"/>
      <c r="B1232" s="3"/>
      <c r="C1232" s="3"/>
      <c r="D1232" s="3"/>
      <c r="E1232" s="3"/>
    </row>
    <row r="1233" spans="1:5" ht="12.75">
      <c r="A1233" s="3"/>
      <c r="B1233" s="3"/>
      <c r="C1233" s="3"/>
      <c r="D1233" s="3"/>
      <c r="E1233" s="3"/>
    </row>
    <row r="1234" spans="1:5" ht="12.75">
      <c r="A1234" s="3"/>
      <c r="B1234" s="3"/>
      <c r="C1234" s="3"/>
      <c r="D1234" s="3"/>
      <c r="E1234" s="3"/>
    </row>
    <row r="1235" spans="1:5" ht="12.75">
      <c r="A1235" s="3"/>
      <c r="B1235" s="3"/>
      <c r="C1235" s="3"/>
      <c r="D1235" s="3"/>
      <c r="E1235" s="3"/>
    </row>
    <row r="1236" spans="1:5" ht="12.75">
      <c r="A1236" s="3"/>
      <c r="B1236" s="3"/>
      <c r="C1236" s="3"/>
      <c r="D1236" s="3"/>
      <c r="E1236" s="3"/>
    </row>
    <row r="1237" spans="1:5" ht="12.75">
      <c r="A1237" s="3"/>
      <c r="B1237" s="3"/>
      <c r="C1237" s="3"/>
      <c r="D1237" s="3"/>
      <c r="E1237" s="3"/>
    </row>
    <row r="1238" spans="1:5" ht="12.75">
      <c r="A1238" s="3"/>
      <c r="B1238" s="3"/>
      <c r="C1238" s="3"/>
      <c r="D1238" s="3"/>
      <c r="E1238" s="3"/>
    </row>
    <row r="1239" spans="1:5" ht="12.75">
      <c r="A1239" s="3"/>
      <c r="B1239" s="3"/>
      <c r="C1239" s="3"/>
      <c r="D1239" s="3"/>
      <c r="E1239" s="3"/>
    </row>
    <row r="1240" spans="1:5" ht="12.75">
      <c r="A1240" s="3"/>
      <c r="B1240" s="3"/>
      <c r="C1240" s="3"/>
      <c r="D1240" s="3"/>
      <c r="E1240" s="3"/>
    </row>
    <row r="1241" spans="1:5" ht="12.75">
      <c r="A1241" s="3"/>
      <c r="B1241" s="3"/>
      <c r="C1241" s="3"/>
      <c r="D1241" s="3"/>
      <c r="E1241" s="3"/>
    </row>
    <row r="1242" spans="1:5" ht="12.75">
      <c r="A1242" s="3"/>
      <c r="B1242" s="3"/>
      <c r="C1242" s="3"/>
      <c r="D1242" s="3"/>
      <c r="E1242" s="3"/>
    </row>
    <row r="1243" spans="1:5" ht="12.75">
      <c r="A1243" s="3"/>
      <c r="B1243" s="3"/>
      <c r="C1243" s="3"/>
      <c r="D1243" s="3"/>
      <c r="E1243" s="3"/>
    </row>
    <row r="1244" spans="1:5" ht="12.75">
      <c r="A1244" s="3"/>
      <c r="B1244" s="3"/>
      <c r="C1244" s="3"/>
      <c r="D1244" s="3"/>
      <c r="E1244" s="3"/>
    </row>
    <row r="1245" spans="1:5" ht="12.75">
      <c r="A1245" s="3"/>
      <c r="B1245" s="3"/>
      <c r="C1245" s="3"/>
      <c r="D1245" s="3"/>
      <c r="E1245" s="3"/>
    </row>
    <row r="1246" spans="1:5" ht="12.75">
      <c r="A1246" s="3"/>
      <c r="B1246" s="3"/>
      <c r="C1246" s="3"/>
      <c r="D1246" s="3"/>
      <c r="E1246" s="3"/>
    </row>
    <row r="1247" spans="1:5" ht="12.75">
      <c r="A1247" s="3"/>
      <c r="B1247" s="3"/>
      <c r="C1247" s="3"/>
      <c r="D1247" s="3"/>
      <c r="E1247" s="3"/>
    </row>
    <row r="1248" spans="1:5" ht="12.75">
      <c r="A1248" s="3"/>
      <c r="B1248" s="3"/>
      <c r="C1248" s="3"/>
      <c r="D1248" s="3"/>
      <c r="E1248" s="3"/>
    </row>
    <row r="1249" spans="1:5" ht="12.75">
      <c r="A1249" s="3"/>
      <c r="B1249" s="3"/>
      <c r="C1249" s="3"/>
      <c r="D1249" s="3"/>
      <c r="E1249" s="3"/>
    </row>
    <row r="1250" spans="1:5" ht="12.75">
      <c r="A1250" s="3"/>
      <c r="B1250" s="3"/>
      <c r="C1250" s="3"/>
      <c r="D1250" s="3"/>
      <c r="E1250" s="3"/>
    </row>
    <row r="1251" spans="1:5" ht="12.75">
      <c r="A1251" s="3"/>
      <c r="B1251" s="3"/>
      <c r="C1251" s="3"/>
      <c r="D1251" s="3"/>
      <c r="E1251" s="3"/>
    </row>
    <row r="1252" spans="1:5" ht="12.75">
      <c r="A1252" s="3"/>
      <c r="B1252" s="3"/>
      <c r="C1252" s="3"/>
      <c r="D1252" s="3"/>
      <c r="E1252" s="3"/>
    </row>
    <row r="1253" spans="1:5" ht="12.75">
      <c r="A1253" s="3"/>
      <c r="B1253" s="3"/>
      <c r="C1253" s="3"/>
      <c r="D1253" s="3"/>
      <c r="E1253" s="3"/>
    </row>
    <row r="1254" spans="1:5" ht="12.75">
      <c r="A1254" s="3"/>
      <c r="B1254" s="3"/>
      <c r="C1254" s="3"/>
      <c r="D1254" s="3"/>
      <c r="E1254" s="3"/>
    </row>
    <row r="1255" spans="1:5" ht="12.75">
      <c r="A1255" s="3"/>
      <c r="B1255" s="3"/>
      <c r="C1255" s="3"/>
      <c r="D1255" s="3"/>
      <c r="E1255" s="3"/>
    </row>
    <row r="1256" spans="1:5" ht="12.75">
      <c r="A1256" s="3"/>
      <c r="B1256" s="3"/>
      <c r="C1256" s="3"/>
      <c r="D1256" s="3"/>
      <c r="E1256" s="3"/>
    </row>
    <row r="1257" spans="1:5" ht="12.75">
      <c r="A1257" s="3"/>
      <c r="B1257" s="3"/>
      <c r="C1257" s="3"/>
      <c r="D1257" s="3"/>
      <c r="E1257" s="3"/>
    </row>
    <row r="1258" spans="1:5" ht="12.75">
      <c r="A1258" s="3"/>
      <c r="B1258" s="3"/>
      <c r="C1258" s="3"/>
      <c r="D1258" s="3"/>
      <c r="E1258" s="3"/>
    </row>
    <row r="1259" spans="1:5" ht="12.75">
      <c r="A1259" s="3"/>
      <c r="B1259" s="3"/>
      <c r="C1259" s="3"/>
      <c r="D1259" s="3"/>
      <c r="E1259" s="3"/>
    </row>
    <row r="1260" spans="1:5" ht="12.75">
      <c r="A1260" s="3"/>
      <c r="B1260" s="3"/>
      <c r="C1260" s="3"/>
      <c r="D1260" s="3"/>
      <c r="E1260" s="3"/>
    </row>
    <row r="1261" spans="1:5" ht="12.75">
      <c r="A1261" s="3"/>
      <c r="B1261" s="3"/>
      <c r="C1261" s="3"/>
      <c r="D1261" s="3"/>
      <c r="E1261" s="3"/>
    </row>
    <row r="1262" spans="1:5" ht="12.75">
      <c r="A1262" s="3"/>
      <c r="B1262" s="3"/>
      <c r="C1262" s="3"/>
      <c r="D1262" s="3"/>
      <c r="E1262" s="3"/>
    </row>
    <row r="1263" spans="1:5" ht="12.75">
      <c r="A1263" s="3"/>
      <c r="B1263" s="3"/>
      <c r="C1263" s="3"/>
      <c r="D1263" s="3"/>
      <c r="E1263" s="3"/>
    </row>
    <row r="1264" spans="1:5" ht="12.75">
      <c r="A1264" s="3"/>
      <c r="B1264" s="3"/>
      <c r="C1264" s="3"/>
      <c r="D1264" s="3"/>
      <c r="E1264" s="3"/>
    </row>
    <row r="1265" spans="1:5" ht="12.75">
      <c r="A1265" s="3"/>
      <c r="B1265" s="3"/>
      <c r="C1265" s="3"/>
      <c r="D1265" s="3"/>
      <c r="E1265" s="3"/>
    </row>
    <row r="1266" spans="1:5" ht="12.75">
      <c r="A1266" s="3"/>
      <c r="B1266" s="3"/>
      <c r="C1266" s="3"/>
      <c r="D1266" s="3"/>
      <c r="E1266" s="3"/>
    </row>
    <row r="1267" spans="1:5" ht="12.75">
      <c r="A1267" s="3"/>
      <c r="B1267" s="3"/>
      <c r="C1267" s="3"/>
      <c r="D1267" s="3"/>
      <c r="E1267" s="3"/>
    </row>
    <row r="1268" spans="1:5" ht="12.75">
      <c r="A1268" s="3"/>
      <c r="B1268" s="3"/>
      <c r="C1268" s="3"/>
      <c r="D1268" s="3"/>
      <c r="E1268" s="3"/>
    </row>
    <row r="1269" spans="1:5" ht="12.75">
      <c r="A1269" s="3"/>
      <c r="B1269" s="3"/>
      <c r="C1269" s="3"/>
      <c r="D1269" s="3"/>
      <c r="E1269" s="3"/>
    </row>
    <row r="1270" spans="1:5" ht="12.75">
      <c r="A1270" s="3"/>
      <c r="B1270" s="3"/>
      <c r="C1270" s="3"/>
      <c r="D1270" s="3"/>
      <c r="E1270" s="3"/>
    </row>
    <row r="1271" spans="1:5" ht="12.75">
      <c r="A1271" s="3"/>
      <c r="B1271" s="3"/>
      <c r="C1271" s="3"/>
      <c r="D1271" s="3"/>
      <c r="E1271" s="3"/>
    </row>
    <row r="1272" spans="1:5" ht="12.75">
      <c r="A1272" s="3"/>
      <c r="B1272" s="3"/>
      <c r="C1272" s="3"/>
      <c r="D1272" s="3"/>
      <c r="E1272" s="3"/>
    </row>
    <row r="1273" spans="1:5" ht="12.75">
      <c r="A1273" s="3"/>
      <c r="B1273" s="3"/>
      <c r="C1273" s="3"/>
      <c r="D1273" s="3"/>
      <c r="E1273" s="3"/>
    </row>
    <row r="1274" spans="1:5" ht="12.75">
      <c r="A1274" s="3"/>
      <c r="B1274" s="3"/>
      <c r="C1274" s="3"/>
      <c r="D1274" s="3"/>
      <c r="E1274" s="3"/>
    </row>
    <row r="1275" spans="1:5" ht="12.75">
      <c r="A1275" s="3"/>
      <c r="B1275" s="3"/>
      <c r="C1275" s="3"/>
      <c r="D1275" s="3"/>
      <c r="E1275" s="3"/>
    </row>
    <row r="1276" spans="1:5" ht="12.75">
      <c r="A1276" s="3"/>
      <c r="B1276" s="3"/>
      <c r="C1276" s="3"/>
      <c r="D1276" s="3"/>
      <c r="E1276" s="3"/>
    </row>
  </sheetData>
  <sheetProtection/>
  <mergeCells count="2">
    <mergeCell ref="A50:E50"/>
    <mergeCell ref="A1:D1"/>
  </mergeCells>
  <printOptions horizontalCentered="1"/>
  <pageMargins left="0.38" right="0.31" top="0.33" bottom="0.44" header="0.2362204724409449" footer="0.17"/>
  <pageSetup fitToHeight="1" fitToWidth="1" horizontalDpi="600" verticalDpi="600" orientation="portrait" paperSize="9" r:id="rId1"/>
  <headerFooter alignWithMargins="0">
    <oddFooter xml:space="preserve">&amp;L&amp;"Times New Roman CE,Obyčejné"&amp;8Rozbor za rok 2006&amp;R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6"/>
  <sheetViews>
    <sheetView view="pageBreakPreview" zoomScaleSheetLayoutView="100" zoomScalePageLayoutView="0" workbookViewId="0" topLeftCell="A1">
      <selection activeCell="A3" sqref="A2:A3"/>
    </sheetView>
  </sheetViews>
  <sheetFormatPr defaultColWidth="9.00390625" defaultRowHeight="12.75"/>
  <cols>
    <col min="1" max="1" width="85.625" style="300" customWidth="1"/>
    <col min="2" max="2" width="17.25390625" style="300" customWidth="1"/>
    <col min="3" max="3" width="14.00390625" style="300" bestFit="1" customWidth="1"/>
    <col min="4" max="4" width="13.375" style="299" customWidth="1"/>
    <col min="5" max="5" width="11.625" style="299" bestFit="1" customWidth="1"/>
    <col min="6" max="16384" width="9.125" style="300" customWidth="1"/>
  </cols>
  <sheetData>
    <row r="1" spans="1:3" ht="29.25" customHeight="1" thickBot="1">
      <c r="A1" s="296" t="s">
        <v>606</v>
      </c>
      <c r="B1" s="297" t="s">
        <v>425</v>
      </c>
      <c r="C1" s="298"/>
    </row>
    <row r="2" spans="1:3" ht="18" customHeight="1">
      <c r="A2" s="301" t="s">
        <v>594</v>
      </c>
      <c r="B2" s="302"/>
      <c r="C2" s="298"/>
    </row>
    <row r="3" spans="1:5" s="307" customFormat="1" ht="18" customHeight="1">
      <c r="A3" s="314" t="s">
        <v>426</v>
      </c>
      <c r="B3" s="304"/>
      <c r="C3" s="305"/>
      <c r="D3" s="306"/>
      <c r="E3" s="306"/>
    </row>
    <row r="4" spans="1:5" s="307" customFormat="1" ht="31.5" customHeight="1">
      <c r="A4" s="308" t="s">
        <v>512</v>
      </c>
      <c r="B4" s="304">
        <v>-42609</v>
      </c>
      <c r="C4" s="305"/>
      <c r="D4" s="306"/>
      <c r="E4" s="306"/>
    </row>
    <row r="5" spans="1:5" s="307" customFormat="1" ht="18" customHeight="1">
      <c r="A5" s="308" t="s">
        <v>427</v>
      </c>
      <c r="B5" s="304">
        <v>-2431</v>
      </c>
      <c r="C5" s="305"/>
      <c r="D5" s="306"/>
      <c r="E5" s="306"/>
    </row>
    <row r="6" spans="1:5" s="307" customFormat="1" ht="18" customHeight="1">
      <c r="A6" s="308" t="s">
        <v>513</v>
      </c>
      <c r="B6" s="304">
        <v>-98175</v>
      </c>
      <c r="C6" s="305"/>
      <c r="D6" s="306"/>
      <c r="E6" s="306"/>
    </row>
    <row r="7" spans="1:5" s="307" customFormat="1" ht="18" customHeight="1">
      <c r="A7" s="308" t="s">
        <v>428</v>
      </c>
      <c r="B7" s="304">
        <v>-83209</v>
      </c>
      <c r="C7" s="305"/>
      <c r="D7" s="306"/>
      <c r="E7" s="306"/>
    </row>
    <row r="8" spans="1:5" s="307" customFormat="1" ht="18" customHeight="1">
      <c r="A8" s="308" t="s">
        <v>514</v>
      </c>
      <c r="B8" s="304">
        <v>-90020</v>
      </c>
      <c r="C8" s="305"/>
      <c r="D8" s="306"/>
      <c r="E8" s="306"/>
    </row>
    <row r="9" spans="1:5" s="307" customFormat="1" ht="18" customHeight="1">
      <c r="A9" s="444" t="s">
        <v>150</v>
      </c>
      <c r="B9" s="445">
        <f>SUM(B4:B8)</f>
        <v>-316444</v>
      </c>
      <c r="C9" s="305"/>
      <c r="D9" s="306"/>
      <c r="E9" s="306"/>
    </row>
    <row r="10" spans="1:5" s="307" customFormat="1" ht="18" customHeight="1">
      <c r="A10" s="314" t="s">
        <v>429</v>
      </c>
      <c r="B10" s="309"/>
      <c r="C10" s="305"/>
      <c r="D10" s="306"/>
      <c r="E10" s="306"/>
    </row>
    <row r="11" spans="1:5" s="307" customFormat="1" ht="18" customHeight="1">
      <c r="A11" s="308" t="s">
        <v>430</v>
      </c>
      <c r="B11" s="304">
        <v>-70020</v>
      </c>
      <c r="C11" s="305"/>
      <c r="D11" s="306"/>
      <c r="E11" s="306"/>
    </row>
    <row r="12" spans="1:5" s="307" customFormat="1" ht="18" customHeight="1">
      <c r="A12" s="308" t="s">
        <v>515</v>
      </c>
      <c r="B12" s="304">
        <v>-4439</v>
      </c>
      <c r="C12" s="305"/>
      <c r="D12" s="306"/>
      <c r="E12" s="306"/>
    </row>
    <row r="13" spans="1:5" s="307" customFormat="1" ht="18" customHeight="1">
      <c r="A13" s="308" t="s">
        <v>431</v>
      </c>
      <c r="B13" s="304">
        <v>-38756.26</v>
      </c>
      <c r="C13" s="305"/>
      <c r="D13" s="306"/>
      <c r="E13" s="306"/>
    </row>
    <row r="14" spans="1:5" s="307" customFormat="1" ht="18" customHeight="1" thickBot="1">
      <c r="A14" s="438" t="s">
        <v>150</v>
      </c>
      <c r="B14" s="319">
        <f>SUM(B11:B13)</f>
        <v>-113215.26000000001</v>
      </c>
      <c r="C14" s="305"/>
      <c r="D14" s="306"/>
      <c r="E14" s="306"/>
    </row>
    <row r="15" spans="1:5" s="307" customFormat="1" ht="20.25" customHeight="1" thickBot="1">
      <c r="A15" s="384" t="s">
        <v>432</v>
      </c>
      <c r="B15" s="310">
        <f>B9+B14</f>
        <v>-429659.26</v>
      </c>
      <c r="C15" s="305"/>
      <c r="D15" s="306"/>
      <c r="E15" s="306"/>
    </row>
    <row r="16" spans="1:5" s="307" customFormat="1" ht="18" customHeight="1">
      <c r="A16" s="377" t="s">
        <v>595</v>
      </c>
      <c r="B16" s="311"/>
      <c r="C16" s="305"/>
      <c r="D16" s="306"/>
      <c r="E16" s="306"/>
    </row>
    <row r="17" spans="1:5" s="307" customFormat="1" ht="18" customHeight="1">
      <c r="A17" s="314" t="s">
        <v>433</v>
      </c>
      <c r="B17" s="309"/>
      <c r="C17" s="305"/>
      <c r="D17" s="306"/>
      <c r="E17" s="306"/>
    </row>
    <row r="18" spans="1:5" s="307" customFormat="1" ht="18" customHeight="1">
      <c r="A18" s="308" t="s">
        <v>516</v>
      </c>
      <c r="B18" s="304">
        <v>5710.5</v>
      </c>
      <c r="C18" s="305"/>
      <c r="D18" s="306"/>
      <c r="E18" s="306"/>
    </row>
    <row r="19" spans="1:5" s="307" customFormat="1" ht="18" customHeight="1">
      <c r="A19" s="308" t="s">
        <v>517</v>
      </c>
      <c r="B19" s="304">
        <v>404048</v>
      </c>
      <c r="C19" s="305"/>
      <c r="D19" s="306"/>
      <c r="E19" s="306"/>
    </row>
    <row r="20" spans="1:5" s="307" customFormat="1" ht="18" customHeight="1">
      <c r="A20" s="308" t="s">
        <v>518</v>
      </c>
      <c r="B20" s="304">
        <v>629162.45</v>
      </c>
      <c r="C20" s="305"/>
      <c r="D20" s="306"/>
      <c r="E20" s="306"/>
    </row>
    <row r="21" spans="1:5" s="307" customFormat="1" ht="18" customHeight="1">
      <c r="A21" s="308" t="s">
        <v>605</v>
      </c>
      <c r="B21" s="304">
        <v>1095523.45</v>
      </c>
      <c r="C21" s="305"/>
      <c r="D21" s="306"/>
      <c r="E21" s="306"/>
    </row>
    <row r="22" spans="1:5" s="307" customFormat="1" ht="46.5" customHeight="1" thickBot="1">
      <c r="A22" s="308" t="s">
        <v>519</v>
      </c>
      <c r="B22" s="304">
        <v>45731.58</v>
      </c>
      <c r="C22" s="305"/>
      <c r="D22" s="306"/>
      <c r="E22" s="306"/>
    </row>
    <row r="23" spans="1:5" s="313" customFormat="1" ht="20.25" customHeight="1" thickBot="1">
      <c r="A23" s="376" t="s">
        <v>434</v>
      </c>
      <c r="B23" s="310">
        <f>SUM(B18:B22)</f>
        <v>2180175.98</v>
      </c>
      <c r="C23" s="303"/>
      <c r="D23" s="312"/>
      <c r="E23" s="312"/>
    </row>
    <row r="24" spans="1:5" s="313" customFormat="1" ht="18" customHeight="1">
      <c r="A24" s="377" t="s">
        <v>596</v>
      </c>
      <c r="B24" s="311"/>
      <c r="C24" s="303"/>
      <c r="D24" s="312"/>
      <c r="E24" s="312"/>
    </row>
    <row r="25" spans="1:5" s="313" customFormat="1" ht="18" customHeight="1">
      <c r="A25" s="308" t="s">
        <v>520</v>
      </c>
      <c r="B25" s="304">
        <v>89786.8</v>
      </c>
      <c r="C25" s="303"/>
      <c r="D25" s="312"/>
      <c r="E25" s="312"/>
    </row>
    <row r="26" spans="1:5" s="313" customFormat="1" ht="20.25" customHeight="1" thickBot="1">
      <c r="A26" s="385" t="s">
        <v>150</v>
      </c>
      <c r="B26" s="316">
        <v>89786.8</v>
      </c>
      <c r="C26" s="303"/>
      <c r="D26" s="312"/>
      <c r="E26" s="312"/>
    </row>
    <row r="27" spans="1:5" s="307" customFormat="1" ht="18" customHeight="1">
      <c r="A27" s="439" t="s">
        <v>597</v>
      </c>
      <c r="B27" s="440"/>
      <c r="C27" s="305"/>
      <c r="D27" s="306"/>
      <c r="E27" s="306"/>
    </row>
    <row r="28" spans="1:5" s="307" customFormat="1" ht="18" customHeight="1">
      <c r="A28" s="314" t="s">
        <v>521</v>
      </c>
      <c r="B28" s="304"/>
      <c r="C28" s="305"/>
      <c r="D28" s="306"/>
      <c r="E28" s="306"/>
    </row>
    <row r="29" spans="1:5" s="307" customFormat="1" ht="18" customHeight="1">
      <c r="A29" s="308" t="s">
        <v>522</v>
      </c>
      <c r="B29" s="304">
        <v>80341.1</v>
      </c>
      <c r="C29" s="305"/>
      <c r="D29" s="306"/>
      <c r="E29" s="306"/>
    </row>
    <row r="30" spans="1:5" s="307" customFormat="1" ht="18" customHeight="1">
      <c r="A30" s="308" t="s">
        <v>523</v>
      </c>
      <c r="B30" s="304">
        <v>6089</v>
      </c>
      <c r="C30" s="305"/>
      <c r="D30" s="306"/>
      <c r="E30" s="306"/>
    </row>
    <row r="31" spans="1:5" s="307" customFormat="1" ht="18" customHeight="1">
      <c r="A31" s="308" t="s">
        <v>524</v>
      </c>
      <c r="B31" s="304">
        <v>103196.75</v>
      </c>
      <c r="C31" s="305"/>
      <c r="D31" s="306"/>
      <c r="E31" s="306"/>
    </row>
    <row r="32" spans="1:5" s="307" customFormat="1" ht="18" customHeight="1">
      <c r="A32" s="308" t="s">
        <v>525</v>
      </c>
      <c r="B32" s="304">
        <v>4409.85</v>
      </c>
      <c r="C32" s="305"/>
      <c r="D32" s="306"/>
      <c r="E32" s="306"/>
    </row>
    <row r="33" spans="1:5" s="307" customFormat="1" ht="18" customHeight="1">
      <c r="A33" s="308" t="s">
        <v>526</v>
      </c>
      <c r="B33" s="304">
        <v>6266.69</v>
      </c>
      <c r="C33" s="305"/>
      <c r="D33" s="306"/>
      <c r="E33" s="306"/>
    </row>
    <row r="34" spans="1:5" s="307" customFormat="1" ht="18" customHeight="1">
      <c r="A34" s="308" t="s">
        <v>527</v>
      </c>
      <c r="B34" s="304">
        <v>2559.87</v>
      </c>
      <c r="C34" s="305"/>
      <c r="D34" s="306"/>
      <c r="E34" s="306"/>
    </row>
    <row r="35" spans="1:5" s="307" customFormat="1" ht="18" customHeight="1">
      <c r="A35" s="308" t="s">
        <v>528</v>
      </c>
      <c r="B35" s="304">
        <v>1642.74</v>
      </c>
      <c r="C35" s="305"/>
      <c r="D35" s="306"/>
      <c r="E35" s="306"/>
    </row>
    <row r="36" spans="1:5" s="307" customFormat="1" ht="18" customHeight="1">
      <c r="A36" s="308" t="s">
        <v>529</v>
      </c>
      <c r="B36" s="304">
        <v>258932.01</v>
      </c>
      <c r="C36" s="305"/>
      <c r="D36" s="306"/>
      <c r="E36" s="306"/>
    </row>
    <row r="37" spans="1:5" s="307" customFormat="1" ht="18" customHeight="1">
      <c r="A37" s="308" t="s">
        <v>530</v>
      </c>
      <c r="B37" s="304">
        <v>236526.76</v>
      </c>
      <c r="C37" s="305"/>
      <c r="D37" s="306"/>
      <c r="E37" s="306"/>
    </row>
    <row r="38" spans="1:5" s="307" customFormat="1" ht="18" customHeight="1">
      <c r="A38" s="314" t="s">
        <v>150</v>
      </c>
      <c r="B38" s="311">
        <f>SUM(B29:B37)</f>
        <v>699964.77</v>
      </c>
      <c r="C38" s="305"/>
      <c r="D38" s="306"/>
      <c r="E38" s="306"/>
    </row>
    <row r="39" spans="1:5" s="307" customFormat="1" ht="29.25" customHeight="1">
      <c r="A39" s="442" t="s">
        <v>534</v>
      </c>
      <c r="B39" s="443"/>
      <c r="C39" s="305"/>
      <c r="D39" s="306"/>
      <c r="E39" s="306"/>
    </row>
    <row r="40" spans="1:5" s="307" customFormat="1" ht="18" customHeight="1">
      <c r="A40" s="308" t="s">
        <v>531</v>
      </c>
      <c r="B40" s="304">
        <v>495</v>
      </c>
      <c r="C40" s="305"/>
      <c r="D40" s="306"/>
      <c r="E40" s="306"/>
    </row>
    <row r="41" spans="1:5" s="307" customFormat="1" ht="18" customHeight="1">
      <c r="A41" s="436" t="s">
        <v>150</v>
      </c>
      <c r="B41" s="437">
        <f>SUM(B40)</f>
        <v>495</v>
      </c>
      <c r="C41" s="305"/>
      <c r="D41" s="306"/>
      <c r="E41" s="306"/>
    </row>
    <row r="42" spans="1:5" s="307" customFormat="1" ht="29.25" customHeight="1">
      <c r="A42" s="434" t="s">
        <v>532</v>
      </c>
      <c r="B42" s="435"/>
      <c r="C42" s="305"/>
      <c r="D42" s="306"/>
      <c r="E42" s="306"/>
    </row>
    <row r="43" spans="1:5" s="307" customFormat="1" ht="18" customHeight="1">
      <c r="A43" s="308" t="s">
        <v>533</v>
      </c>
      <c r="B43" s="304">
        <v>225436</v>
      </c>
      <c r="C43" s="305"/>
      <c r="D43" s="306"/>
      <c r="E43" s="306"/>
    </row>
    <row r="44" spans="1:5" s="307" customFormat="1" ht="18" customHeight="1">
      <c r="A44" s="308" t="s">
        <v>526</v>
      </c>
      <c r="B44" s="304">
        <v>15</v>
      </c>
      <c r="C44" s="305"/>
      <c r="D44" s="306"/>
      <c r="E44" s="306"/>
    </row>
    <row r="45" spans="1:5" s="307" customFormat="1" ht="18" customHeight="1">
      <c r="A45" s="308" t="s">
        <v>528</v>
      </c>
      <c r="B45" s="304">
        <v>135</v>
      </c>
      <c r="C45" s="305"/>
      <c r="D45" s="306"/>
      <c r="E45" s="306"/>
    </row>
    <row r="46" spans="1:5" s="307" customFormat="1" ht="18" customHeight="1">
      <c r="A46" s="444" t="s">
        <v>150</v>
      </c>
      <c r="B46" s="445">
        <f>SUM(B43:B45)</f>
        <v>225586</v>
      </c>
      <c r="C46" s="305"/>
      <c r="D46" s="306"/>
      <c r="E46" s="306"/>
    </row>
    <row r="47" spans="1:5" s="307" customFormat="1" ht="29.25" customHeight="1">
      <c r="A47" s="314" t="s">
        <v>535</v>
      </c>
      <c r="B47" s="304"/>
      <c r="C47" s="305"/>
      <c r="D47" s="306"/>
      <c r="E47" s="306"/>
    </row>
    <row r="48" spans="1:5" s="307" customFormat="1" ht="18" customHeight="1">
      <c r="A48" s="308" t="s">
        <v>435</v>
      </c>
      <c r="B48" s="304">
        <v>478</v>
      </c>
      <c r="C48" s="305"/>
      <c r="D48" s="306"/>
      <c r="E48" s="306"/>
    </row>
    <row r="49" spans="1:5" s="307" customFormat="1" ht="18" customHeight="1">
      <c r="A49" s="314" t="s">
        <v>150</v>
      </c>
      <c r="B49" s="311">
        <f>SUM(B48:B48)</f>
        <v>478</v>
      </c>
      <c r="C49" s="305"/>
      <c r="D49" s="306"/>
      <c r="E49" s="306"/>
    </row>
    <row r="50" spans="1:5" s="307" customFormat="1" ht="18" customHeight="1">
      <c r="A50" s="442" t="s">
        <v>598</v>
      </c>
      <c r="B50" s="446"/>
      <c r="C50" s="305"/>
      <c r="D50" s="306"/>
      <c r="E50" s="306"/>
    </row>
    <row r="51" spans="1:5" s="307" customFormat="1" ht="18" customHeight="1">
      <c r="A51" s="308" t="s">
        <v>526</v>
      </c>
      <c r="B51" s="304">
        <v>77</v>
      </c>
      <c r="C51" s="305"/>
      <c r="D51" s="306"/>
      <c r="E51" s="306"/>
    </row>
    <row r="52" spans="1:5" s="307" customFormat="1" ht="18" customHeight="1">
      <c r="A52" s="444" t="s">
        <v>150</v>
      </c>
      <c r="B52" s="445">
        <f>B51</f>
        <v>77</v>
      </c>
      <c r="C52" s="305"/>
      <c r="D52" s="306"/>
      <c r="E52" s="306"/>
    </row>
    <row r="53" spans="1:5" s="307" customFormat="1" ht="29.25" customHeight="1">
      <c r="A53" s="314" t="s">
        <v>536</v>
      </c>
      <c r="B53" s="311"/>
      <c r="C53" s="305"/>
      <c r="D53" s="306"/>
      <c r="E53" s="306"/>
    </row>
    <row r="54" spans="1:5" s="307" customFormat="1" ht="18" customHeight="1">
      <c r="A54" s="308" t="s">
        <v>523</v>
      </c>
      <c r="B54" s="304">
        <v>2333.5</v>
      </c>
      <c r="C54" s="305"/>
      <c r="D54" s="306"/>
      <c r="E54" s="306"/>
    </row>
    <row r="55" spans="1:5" s="307" customFormat="1" ht="18" customHeight="1">
      <c r="A55" s="308" t="s">
        <v>537</v>
      </c>
      <c r="B55" s="304">
        <v>965</v>
      </c>
      <c r="C55" s="305"/>
      <c r="D55" s="306"/>
      <c r="E55" s="306"/>
    </row>
    <row r="56" spans="1:5" s="307" customFormat="1" ht="18" customHeight="1">
      <c r="A56" s="308" t="s">
        <v>538</v>
      </c>
      <c r="B56" s="304">
        <v>1063.5</v>
      </c>
      <c r="C56" s="305"/>
      <c r="D56" s="306"/>
      <c r="E56" s="306"/>
    </row>
    <row r="57" spans="1:5" s="307" customFormat="1" ht="18" customHeight="1">
      <c r="A57" s="441" t="s">
        <v>150</v>
      </c>
      <c r="B57" s="311">
        <f>SUM(B54:B56)</f>
        <v>4362</v>
      </c>
      <c r="C57" s="305"/>
      <c r="D57" s="306"/>
      <c r="E57" s="306"/>
    </row>
    <row r="58" spans="1:5" s="313" customFormat="1" ht="18" customHeight="1">
      <c r="A58" s="442" t="s">
        <v>436</v>
      </c>
      <c r="B58" s="443"/>
      <c r="C58" s="303"/>
      <c r="D58" s="312"/>
      <c r="E58" s="312"/>
    </row>
    <row r="59" spans="1:5" s="307" customFormat="1" ht="18" customHeight="1">
      <c r="A59" s="308" t="s">
        <v>437</v>
      </c>
      <c r="B59" s="304">
        <v>83209</v>
      </c>
      <c r="C59" s="305"/>
      <c r="D59" s="306"/>
      <c r="E59" s="306"/>
    </row>
    <row r="60" spans="1:5" s="307" customFormat="1" ht="18" customHeight="1">
      <c r="A60" s="444" t="s">
        <v>150</v>
      </c>
      <c r="B60" s="445">
        <f>B59</f>
        <v>83209</v>
      </c>
      <c r="C60" s="305"/>
      <c r="D60" s="306"/>
      <c r="E60" s="306"/>
    </row>
    <row r="61" spans="1:5" s="307" customFormat="1" ht="45.75" customHeight="1">
      <c r="A61" s="314" t="s">
        <v>599</v>
      </c>
      <c r="B61" s="304"/>
      <c r="C61" s="305"/>
      <c r="D61" s="306"/>
      <c r="E61" s="306"/>
    </row>
    <row r="62" spans="1:5" s="307" customFormat="1" ht="15" customHeight="1">
      <c r="A62" s="308" t="s">
        <v>539</v>
      </c>
      <c r="B62" s="304">
        <v>241000</v>
      </c>
      <c r="C62" s="305"/>
      <c r="D62" s="306"/>
      <c r="E62" s="306"/>
    </row>
    <row r="63" spans="1:5" s="307" customFormat="1" ht="15" customHeight="1" thickBot="1">
      <c r="A63" s="438" t="s">
        <v>150</v>
      </c>
      <c r="B63" s="319">
        <f>SUM(B62)</f>
        <v>241000</v>
      </c>
      <c r="C63" s="305"/>
      <c r="D63" s="306"/>
      <c r="E63" s="306"/>
    </row>
    <row r="64" spans="1:5" s="313" customFormat="1" ht="20.25" customHeight="1" thickBot="1">
      <c r="A64" s="379" t="s">
        <v>540</v>
      </c>
      <c r="B64" s="315">
        <f>B38+B41+B46+B49+B52+B57+B60+B63</f>
        <v>1255171.77</v>
      </c>
      <c r="C64" s="303"/>
      <c r="D64" s="312"/>
      <c r="E64" s="312"/>
    </row>
    <row r="65" spans="1:5" s="307" customFormat="1" ht="18" customHeight="1">
      <c r="A65" s="380" t="s">
        <v>600</v>
      </c>
      <c r="B65" s="309"/>
      <c r="C65" s="305"/>
      <c r="D65" s="306"/>
      <c r="E65" s="306"/>
    </row>
    <row r="66" spans="1:5" s="307" customFormat="1" ht="18" customHeight="1">
      <c r="A66" s="381" t="s">
        <v>438</v>
      </c>
      <c r="B66" s="304">
        <v>-367209</v>
      </c>
      <c r="C66" s="305"/>
      <c r="D66" s="306"/>
      <c r="E66" s="306"/>
    </row>
    <row r="67" spans="1:5" s="307" customFormat="1" ht="18" customHeight="1">
      <c r="A67" s="381" t="s">
        <v>439</v>
      </c>
      <c r="B67" s="304">
        <v>-720</v>
      </c>
      <c r="C67" s="305"/>
      <c r="D67" s="306"/>
      <c r="E67" s="306"/>
    </row>
    <row r="68" spans="1:5" s="307" customFormat="1" ht="27.75" customHeight="1">
      <c r="A68" s="381" t="s">
        <v>541</v>
      </c>
      <c r="B68" s="304">
        <v>-2046</v>
      </c>
      <c r="C68" s="305"/>
      <c r="D68" s="306"/>
      <c r="E68" s="306"/>
    </row>
    <row r="69" spans="1:5" s="307" customFormat="1" ht="18" customHeight="1">
      <c r="A69" s="386" t="s">
        <v>542</v>
      </c>
      <c r="B69" s="304">
        <v>-450</v>
      </c>
      <c r="C69" s="305"/>
      <c r="D69" s="306"/>
      <c r="E69" s="306"/>
    </row>
    <row r="70" spans="1:5" s="307" customFormat="1" ht="20.25" customHeight="1" thickBot="1">
      <c r="A70" s="382" t="s">
        <v>150</v>
      </c>
      <c r="B70" s="316">
        <f>SUM(B66:B69)</f>
        <v>-370425</v>
      </c>
      <c r="C70" s="305"/>
      <c r="D70" s="306"/>
      <c r="E70" s="306"/>
    </row>
    <row r="71" spans="1:5" s="307" customFormat="1" ht="30" customHeight="1" thickBot="1">
      <c r="A71" s="383" t="s">
        <v>602</v>
      </c>
      <c r="B71" s="317">
        <f>B15+B23+B26+B64+B70</f>
        <v>2725050.29</v>
      </c>
      <c r="C71" s="318"/>
      <c r="D71" s="306"/>
      <c r="E71" s="306"/>
    </row>
    <row r="72" spans="1:5" s="307" customFormat="1" ht="24.75" customHeight="1">
      <c r="A72" s="377" t="s">
        <v>543</v>
      </c>
      <c r="B72" s="311">
        <v>13713509.7</v>
      </c>
      <c r="C72" s="305"/>
      <c r="D72" s="306"/>
      <c r="E72" s="306"/>
    </row>
    <row r="73" spans="1:5" s="307" customFormat="1" ht="24.75" customHeight="1">
      <c r="A73" s="308"/>
      <c r="B73" s="304"/>
      <c r="C73" s="305"/>
      <c r="D73" s="306"/>
      <c r="E73" s="306"/>
    </row>
    <row r="74" spans="1:5" s="307" customFormat="1" ht="24.75" customHeight="1">
      <c r="A74" s="308" t="s">
        <v>440</v>
      </c>
      <c r="B74" s="311">
        <f>B71</f>
        <v>2725050.29</v>
      </c>
      <c r="C74" s="305"/>
      <c r="D74" s="306"/>
      <c r="E74" s="306"/>
    </row>
    <row r="75" spans="1:5" s="307" customFormat="1" ht="24.75" customHeight="1" thickBot="1">
      <c r="A75" s="438" t="s">
        <v>601</v>
      </c>
      <c r="B75" s="319">
        <f>B72+B74</f>
        <v>16438559.989999998</v>
      </c>
      <c r="C75" s="305"/>
      <c r="D75" s="306"/>
      <c r="E75" s="306"/>
    </row>
    <row r="76" spans="1:2" ht="12.75">
      <c r="A76" s="378"/>
      <c r="B76" s="320"/>
    </row>
  </sheetData>
  <sheetProtection/>
  <printOptions/>
  <pageMargins left="0.6" right="0.41" top="0.62" bottom="0.77" header="0.35" footer="0.4921259845"/>
  <pageSetup horizontalDpi="600" verticalDpi="600" orientation="portrait" paperSize="9" scale="91" r:id="rId1"/>
  <headerFooter alignWithMargins="0">
    <oddFooter>&amp;L&amp;"Times New Roman,Obyčejné"Rozbor za rok 2006</oddFooter>
  </headerFooter>
  <rowBreaks count="1" manualBreakCount="1">
    <brk id="4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SheetLayoutView="100" zoomScalePageLayoutView="0" workbookViewId="0" topLeftCell="A1">
      <selection activeCell="C2" sqref="C2"/>
    </sheetView>
  </sheetViews>
  <sheetFormatPr defaultColWidth="9.00390625" defaultRowHeight="12.75"/>
  <cols>
    <col min="1" max="1" width="56.75390625" style="0" customWidth="1"/>
    <col min="2" max="2" width="13.625" style="0" customWidth="1"/>
    <col min="3" max="3" width="20.75390625" style="0" customWidth="1"/>
  </cols>
  <sheetData>
    <row r="1" spans="1:3" ht="30.75" customHeight="1">
      <c r="A1" s="483" t="s">
        <v>479</v>
      </c>
      <c r="B1" s="483"/>
      <c r="C1" s="321" t="s">
        <v>441</v>
      </c>
    </row>
    <row r="2" spans="1:3" ht="26.25" customHeight="1">
      <c r="A2" s="343" t="s">
        <v>442</v>
      </c>
      <c r="B2" s="322" t="s">
        <v>477</v>
      </c>
      <c r="C2" s="414" t="s">
        <v>478</v>
      </c>
    </row>
    <row r="3" spans="1:3" ht="22.5" customHeight="1">
      <c r="A3" s="20" t="s">
        <v>443</v>
      </c>
      <c r="B3" s="323" t="s">
        <v>444</v>
      </c>
      <c r="C3" s="324">
        <v>1234160</v>
      </c>
    </row>
    <row r="4" spans="1:3" ht="22.5" customHeight="1">
      <c r="A4" s="21" t="s">
        <v>445</v>
      </c>
      <c r="B4" s="325" t="s">
        <v>444</v>
      </c>
      <c r="C4" s="324">
        <v>2879900</v>
      </c>
    </row>
    <row r="5" spans="1:3" ht="22.5" customHeight="1">
      <c r="A5" s="21" t="s">
        <v>446</v>
      </c>
      <c r="B5" s="325" t="s">
        <v>444</v>
      </c>
      <c r="C5" s="324">
        <v>16500</v>
      </c>
    </row>
    <row r="6" spans="1:3" ht="22.5" customHeight="1">
      <c r="A6" s="21" t="s">
        <v>447</v>
      </c>
      <c r="B6" s="325" t="s">
        <v>448</v>
      </c>
      <c r="C6" s="324">
        <v>4336560</v>
      </c>
    </row>
    <row r="7" spans="1:3" ht="22.5" customHeight="1">
      <c r="A7" s="21" t="s">
        <v>449</v>
      </c>
      <c r="B7" s="325" t="s">
        <v>444</v>
      </c>
      <c r="C7" s="324">
        <v>96600</v>
      </c>
    </row>
    <row r="8" spans="1:3" ht="22.5" customHeight="1">
      <c r="A8" s="21" t="s">
        <v>450</v>
      </c>
      <c r="B8" s="325" t="s">
        <v>451</v>
      </c>
      <c r="C8" s="324">
        <v>20350</v>
      </c>
    </row>
    <row r="9" spans="1:3" ht="22.5" customHeight="1">
      <c r="A9" s="21" t="s">
        <v>452</v>
      </c>
      <c r="B9" s="325" t="s">
        <v>451</v>
      </c>
      <c r="C9" s="324">
        <v>209250</v>
      </c>
    </row>
    <row r="10" spans="1:3" ht="22.5" customHeight="1">
      <c r="A10" s="21" t="s">
        <v>453</v>
      </c>
      <c r="B10" s="325" t="s">
        <v>444</v>
      </c>
      <c r="C10" s="324">
        <v>41600</v>
      </c>
    </row>
    <row r="11" spans="1:3" ht="22.5" customHeight="1">
      <c r="A11" s="21" t="s">
        <v>454</v>
      </c>
      <c r="B11" s="325" t="s">
        <v>444</v>
      </c>
      <c r="C11" s="324">
        <v>91000</v>
      </c>
    </row>
    <row r="12" spans="1:3" ht="22.5" customHeight="1">
      <c r="A12" s="21" t="s">
        <v>455</v>
      </c>
      <c r="B12" s="325" t="s">
        <v>456</v>
      </c>
      <c r="C12" s="324">
        <v>693300</v>
      </c>
    </row>
    <row r="13" spans="1:3" ht="22.5" customHeight="1">
      <c r="A13" s="21" t="s">
        <v>457</v>
      </c>
      <c r="B13" s="325" t="s">
        <v>451</v>
      </c>
      <c r="C13" s="324">
        <v>243100</v>
      </c>
    </row>
    <row r="14" spans="1:3" ht="22.5" customHeight="1">
      <c r="A14" s="21" t="s">
        <v>458</v>
      </c>
      <c r="B14" s="325" t="s">
        <v>444</v>
      </c>
      <c r="C14" s="324">
        <v>106700</v>
      </c>
    </row>
    <row r="15" spans="1:3" ht="22.5" customHeight="1">
      <c r="A15" s="21" t="s">
        <v>458</v>
      </c>
      <c r="B15" s="325" t="s">
        <v>456</v>
      </c>
      <c r="C15" s="324">
        <v>71485.5</v>
      </c>
    </row>
    <row r="16" spans="1:3" ht="22.5" customHeight="1">
      <c r="A16" s="21" t="s">
        <v>458</v>
      </c>
      <c r="B16" s="325" t="s">
        <v>475</v>
      </c>
      <c r="C16" s="324">
        <v>690</v>
      </c>
    </row>
    <row r="17" spans="1:3" ht="22.5" customHeight="1">
      <c r="A17" s="21" t="s">
        <v>459</v>
      </c>
      <c r="B17" s="325" t="s">
        <v>475</v>
      </c>
      <c r="C17" s="324">
        <v>13230</v>
      </c>
    </row>
    <row r="18" spans="1:3" ht="22.5" customHeight="1">
      <c r="A18" s="21" t="s">
        <v>460</v>
      </c>
      <c r="B18" s="325" t="s">
        <v>456</v>
      </c>
      <c r="C18" s="324">
        <v>7200</v>
      </c>
    </row>
    <row r="19" spans="1:3" ht="22.5" customHeight="1">
      <c r="A19" s="21" t="s">
        <v>460</v>
      </c>
      <c r="B19" s="325" t="s">
        <v>461</v>
      </c>
      <c r="C19" s="324">
        <v>49800</v>
      </c>
    </row>
    <row r="20" spans="1:3" ht="22.5" customHeight="1">
      <c r="A20" s="21" t="s">
        <v>462</v>
      </c>
      <c r="B20" s="325" t="s">
        <v>444</v>
      </c>
      <c r="C20" s="324">
        <v>275500</v>
      </c>
    </row>
    <row r="21" spans="1:3" ht="22.5" customHeight="1">
      <c r="A21" s="21" t="s">
        <v>463</v>
      </c>
      <c r="B21" s="325" t="s">
        <v>444</v>
      </c>
      <c r="C21" s="324">
        <v>2965700</v>
      </c>
    </row>
    <row r="22" spans="1:3" ht="22.5" customHeight="1">
      <c r="A22" s="21" t="s">
        <v>464</v>
      </c>
      <c r="B22" s="325" t="s">
        <v>444</v>
      </c>
      <c r="C22" s="324">
        <v>147950</v>
      </c>
    </row>
    <row r="23" spans="1:3" ht="22.5" customHeight="1">
      <c r="A23" s="21" t="s">
        <v>465</v>
      </c>
      <c r="B23" s="325" t="s">
        <v>456</v>
      </c>
      <c r="C23" s="324">
        <v>100</v>
      </c>
    </row>
    <row r="24" spans="1:3" ht="22.5" customHeight="1">
      <c r="A24" s="21" t="s">
        <v>466</v>
      </c>
      <c r="B24" s="325" t="s">
        <v>461</v>
      </c>
      <c r="C24" s="324">
        <v>21818000</v>
      </c>
    </row>
    <row r="25" spans="1:3" ht="22.5" customHeight="1">
      <c r="A25" s="21" t="s">
        <v>467</v>
      </c>
      <c r="B25" s="325" t="s">
        <v>461</v>
      </c>
      <c r="C25" s="324">
        <v>7500</v>
      </c>
    </row>
    <row r="26" spans="1:3" ht="22.5" customHeight="1">
      <c r="A26" s="21" t="s">
        <v>468</v>
      </c>
      <c r="B26" s="325" t="s">
        <v>461</v>
      </c>
      <c r="C26" s="326">
        <v>3000</v>
      </c>
    </row>
    <row r="27" spans="1:3" ht="22.5" customHeight="1" thickBot="1">
      <c r="A27" s="327" t="s">
        <v>469</v>
      </c>
      <c r="B27" s="328" t="s">
        <v>461</v>
      </c>
      <c r="C27" s="329">
        <v>-11373000</v>
      </c>
    </row>
    <row r="28" spans="1:3" ht="33.75" customHeight="1" thickTop="1">
      <c r="A28" s="330" t="s">
        <v>470</v>
      </c>
      <c r="B28" s="331"/>
      <c r="C28" s="332">
        <f>SUM(C3:C27)</f>
        <v>23956175.5</v>
      </c>
    </row>
    <row r="29" spans="1:3" ht="19.5" customHeight="1">
      <c r="A29" s="241"/>
      <c r="B29" s="241"/>
      <c r="C29" s="241"/>
    </row>
    <row r="30" spans="1:3" ht="19.5" customHeight="1">
      <c r="A30" s="241"/>
      <c r="B30" s="241"/>
      <c r="C30" s="241"/>
    </row>
    <row r="31" spans="1:3" ht="19.5" customHeight="1">
      <c r="A31" s="241"/>
      <c r="B31" s="241"/>
      <c r="C31" s="241"/>
    </row>
    <row r="32" spans="1:3" ht="19.5" customHeight="1">
      <c r="A32" s="241"/>
      <c r="B32" s="241"/>
      <c r="C32" s="241"/>
    </row>
  </sheetData>
  <sheetProtection/>
  <mergeCells count="1">
    <mergeCell ref="A1:B1"/>
  </mergeCells>
  <printOptions/>
  <pageMargins left="0.67" right="0.55" top="0.984251969" bottom="0.984251969" header="0.4921259845" footer="0.4921259845"/>
  <pageSetup horizontalDpi="600" verticalDpi="600" orientation="portrait" paperSize="9" r:id="rId1"/>
  <headerFooter alignWithMargins="0">
    <oddFooter>&amp;L&amp;"Times New Roman,Obyčejné"Rozbor za rok 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4"/>
  <sheetViews>
    <sheetView tabSelected="1" view="pageBreakPreview" zoomScale="90" zoomScaleSheetLayoutView="90" zoomScalePageLayoutView="0" workbookViewId="0" topLeftCell="A1">
      <pane ySplit="2" topLeftCell="A150" activePane="bottomLeft" state="frozen"/>
      <selection pane="topLeft" activeCell="A1" sqref="A1"/>
      <selection pane="bottomLeft" activeCell="A173" sqref="A173"/>
    </sheetView>
  </sheetViews>
  <sheetFormatPr defaultColWidth="9.00390625" defaultRowHeight="12.75"/>
  <cols>
    <col min="1" max="1" width="51.75390625" style="3" customWidth="1"/>
    <col min="2" max="5" width="17.125" style="3" customWidth="1"/>
    <col min="6" max="6" width="15.00390625" style="3" customWidth="1"/>
    <col min="7" max="16384" width="9.125" style="3" customWidth="1"/>
  </cols>
  <sheetData>
    <row r="1" spans="1:6" ht="54.75" customHeight="1">
      <c r="A1" s="490" t="s">
        <v>284</v>
      </c>
      <c r="B1" s="491"/>
      <c r="C1" s="491"/>
      <c r="D1" s="491"/>
      <c r="E1" s="491"/>
      <c r="F1" s="15" t="s">
        <v>484</v>
      </c>
    </row>
    <row r="2" spans="1:6" ht="44.25" customHeight="1">
      <c r="A2" s="16" t="s">
        <v>48</v>
      </c>
      <c r="B2" s="36" t="s">
        <v>49</v>
      </c>
      <c r="C2" s="37" t="s">
        <v>207</v>
      </c>
      <c r="D2" s="37" t="s">
        <v>208</v>
      </c>
      <c r="E2" s="18" t="s">
        <v>277</v>
      </c>
      <c r="F2" s="72" t="s">
        <v>191</v>
      </c>
    </row>
    <row r="3" spans="1:6" ht="16.5" customHeight="1">
      <c r="A3" s="10" t="s">
        <v>91</v>
      </c>
      <c r="B3" s="38" t="s">
        <v>10</v>
      </c>
      <c r="C3" s="12">
        <v>1000</v>
      </c>
      <c r="D3" s="39">
        <v>0</v>
      </c>
      <c r="E3" s="39">
        <v>0</v>
      </c>
      <c r="F3" s="79">
        <v>0</v>
      </c>
    </row>
    <row r="4" spans="1:6" ht="16.5" customHeight="1">
      <c r="A4" s="41" t="s">
        <v>92</v>
      </c>
      <c r="B4" s="42" t="s">
        <v>10</v>
      </c>
      <c r="C4" s="43">
        <v>576</v>
      </c>
      <c r="D4" s="44">
        <v>439.1</v>
      </c>
      <c r="E4" s="44">
        <v>180.5</v>
      </c>
      <c r="F4" s="80">
        <f>E4/D4</f>
        <v>0.41106809382828513</v>
      </c>
    </row>
    <row r="5" spans="1:6" ht="16.5" customHeight="1">
      <c r="A5" s="21"/>
      <c r="B5" s="21" t="s">
        <v>109</v>
      </c>
      <c r="C5" s="43">
        <v>6020</v>
      </c>
      <c r="D5" s="44">
        <v>1997.7</v>
      </c>
      <c r="E5" s="44">
        <v>100</v>
      </c>
      <c r="F5" s="81">
        <f aca="true" t="shared" si="0" ref="F5:F67">E5/D5</f>
        <v>0.0500575662011313</v>
      </c>
    </row>
    <row r="6" spans="1:6" ht="16.5" customHeight="1">
      <c r="A6" s="45" t="s">
        <v>50</v>
      </c>
      <c r="B6" s="46"/>
      <c r="C6" s="12">
        <f>SUM(C4,C5)</f>
        <v>6596</v>
      </c>
      <c r="D6" s="12">
        <f>SUM(D4,D5)</f>
        <v>2436.8</v>
      </c>
      <c r="E6" s="12">
        <f>SUM(E4,E5)</f>
        <v>280.5</v>
      </c>
      <c r="F6" s="80">
        <f t="shared" si="0"/>
        <v>0.11510998030203545</v>
      </c>
    </row>
    <row r="7" spans="1:6" ht="16.5" customHeight="1">
      <c r="A7" s="484" t="s">
        <v>51</v>
      </c>
      <c r="B7" s="42" t="s">
        <v>10</v>
      </c>
      <c r="C7" s="43">
        <f>SUM(C3,C4)</f>
        <v>1576</v>
      </c>
      <c r="D7" s="43">
        <f>SUM(D3,D4)</f>
        <v>439.1</v>
      </c>
      <c r="E7" s="43">
        <f>SUM(E3,E4)</f>
        <v>180.5</v>
      </c>
      <c r="F7" s="80">
        <f t="shared" si="0"/>
        <v>0.41106809382828513</v>
      </c>
    </row>
    <row r="8" spans="1:6" ht="16.5" customHeight="1">
      <c r="A8" s="485"/>
      <c r="B8" s="21" t="s">
        <v>109</v>
      </c>
      <c r="C8" s="47">
        <f>SUM(C5)</f>
        <v>6020</v>
      </c>
      <c r="D8" s="47">
        <f>SUM(D5)</f>
        <v>1997.7</v>
      </c>
      <c r="E8" s="47">
        <f>SUM(E5)</f>
        <v>100</v>
      </c>
      <c r="F8" s="81">
        <f t="shared" si="0"/>
        <v>0.0500575662011313</v>
      </c>
    </row>
    <row r="9" spans="1:6" ht="16.5" customHeight="1">
      <c r="A9" s="486"/>
      <c r="B9" s="48"/>
      <c r="C9" s="49">
        <f>C7+C8</f>
        <v>7596</v>
      </c>
      <c r="D9" s="49">
        <f>D7+D8</f>
        <v>2436.8</v>
      </c>
      <c r="E9" s="49">
        <f>E7+E8</f>
        <v>280.5</v>
      </c>
      <c r="F9" s="205">
        <f t="shared" si="0"/>
        <v>0.11510998030203545</v>
      </c>
    </row>
    <row r="10" spans="1:6" ht="16.5" customHeight="1">
      <c r="A10" s="20" t="s">
        <v>112</v>
      </c>
      <c r="B10" s="20" t="s">
        <v>10</v>
      </c>
      <c r="C10" s="56">
        <v>530</v>
      </c>
      <c r="D10" s="56">
        <v>530</v>
      </c>
      <c r="E10" s="56">
        <v>270.7</v>
      </c>
      <c r="F10" s="80">
        <f aca="true" t="shared" si="1" ref="F10:F15">E10/D10</f>
        <v>0.5107547169811321</v>
      </c>
    </row>
    <row r="11" spans="1:6" ht="16.5" customHeight="1">
      <c r="A11" s="52"/>
      <c r="B11" s="23" t="s">
        <v>14</v>
      </c>
      <c r="C11" s="47">
        <v>300</v>
      </c>
      <c r="D11" s="47">
        <v>300</v>
      </c>
      <c r="E11" s="47">
        <v>300</v>
      </c>
      <c r="F11" s="81">
        <f t="shared" si="1"/>
        <v>1</v>
      </c>
    </row>
    <row r="12" spans="1:6" ht="16.5" customHeight="1">
      <c r="A12" s="45" t="s">
        <v>53</v>
      </c>
      <c r="B12" s="46"/>
      <c r="C12" s="51">
        <f>SUM(C10,C11)</f>
        <v>830</v>
      </c>
      <c r="D12" s="51">
        <f>SUM(D10,D11)</f>
        <v>830</v>
      </c>
      <c r="E12" s="51">
        <f>SUM(E10,E11)</f>
        <v>570.7</v>
      </c>
      <c r="F12" s="80">
        <f t="shared" si="1"/>
        <v>0.6875903614457832</v>
      </c>
    </row>
    <row r="13" spans="1:6" ht="16.5" customHeight="1">
      <c r="A13" s="21" t="s">
        <v>93</v>
      </c>
      <c r="B13" s="42" t="s">
        <v>10</v>
      </c>
      <c r="C13" s="50">
        <v>63930</v>
      </c>
      <c r="D13" s="50">
        <v>70712.4</v>
      </c>
      <c r="E13" s="50">
        <v>68471</v>
      </c>
      <c r="F13" s="80">
        <f t="shared" si="1"/>
        <v>0.9683025890791432</v>
      </c>
    </row>
    <row r="14" spans="1:6" ht="16.5" customHeight="1">
      <c r="A14" s="21"/>
      <c r="B14" s="21" t="s">
        <v>109</v>
      </c>
      <c r="C14" s="51">
        <v>15970</v>
      </c>
      <c r="D14" s="51">
        <v>15220</v>
      </c>
      <c r="E14" s="51">
        <v>14983.3</v>
      </c>
      <c r="F14" s="81">
        <f t="shared" si="1"/>
        <v>0.9844480946123522</v>
      </c>
    </row>
    <row r="15" spans="1:6" ht="16.5" customHeight="1">
      <c r="A15" s="45" t="s">
        <v>52</v>
      </c>
      <c r="B15" s="46"/>
      <c r="C15" s="11">
        <f>SUM(C13:C14)</f>
        <v>79900</v>
      </c>
      <c r="D15" s="11">
        <f>SUM(D13:D14)</f>
        <v>85932.4</v>
      </c>
      <c r="E15" s="11">
        <f>SUM(E13:E14)</f>
        <v>83454.3</v>
      </c>
      <c r="F15" s="80">
        <f t="shared" si="1"/>
        <v>0.9711622158813208</v>
      </c>
    </row>
    <row r="16" spans="1:6" ht="16.5" customHeight="1">
      <c r="A16" s="487" t="s">
        <v>120</v>
      </c>
      <c r="B16" s="20" t="s">
        <v>10</v>
      </c>
      <c r="C16" s="53">
        <f>SUM(C13,C10)</f>
        <v>64460</v>
      </c>
      <c r="D16" s="53">
        <f>SUM(D13,D10)</f>
        <v>71242.4</v>
      </c>
      <c r="E16" s="53">
        <f>SUM(E13,E10)</f>
        <v>68741.7</v>
      </c>
      <c r="F16" s="80">
        <f t="shared" si="0"/>
        <v>0.9648987120029645</v>
      </c>
    </row>
    <row r="17" spans="1:6" ht="16.5" customHeight="1">
      <c r="A17" s="488"/>
      <c r="B17" s="21" t="s">
        <v>109</v>
      </c>
      <c r="C17" s="50">
        <f>SUM(C14)</f>
        <v>15970</v>
      </c>
      <c r="D17" s="50">
        <f>SUM(D14)</f>
        <v>15220</v>
      </c>
      <c r="E17" s="50">
        <f>SUM(E14)</f>
        <v>14983.3</v>
      </c>
      <c r="F17" s="82">
        <f t="shared" si="0"/>
        <v>0.9844480946123522</v>
      </c>
    </row>
    <row r="18" spans="1:6" ht="16.5" customHeight="1">
      <c r="A18" s="488"/>
      <c r="B18" s="23" t="s">
        <v>14</v>
      </c>
      <c r="C18" s="51">
        <f>SUM(C11)</f>
        <v>300</v>
      </c>
      <c r="D18" s="51">
        <f>SUM(D11)</f>
        <v>300</v>
      </c>
      <c r="E18" s="51">
        <f>SUM(E11)</f>
        <v>300</v>
      </c>
      <c r="F18" s="81">
        <f t="shared" si="0"/>
        <v>1</v>
      </c>
    </row>
    <row r="19" spans="1:6" ht="16.5" customHeight="1">
      <c r="A19" s="489"/>
      <c r="B19" s="54"/>
      <c r="C19" s="49">
        <f>SUM(C16,C17,C18)</f>
        <v>80730</v>
      </c>
      <c r="D19" s="49">
        <f>SUM(D16,D17,D18)</f>
        <v>86762.4</v>
      </c>
      <c r="E19" s="49">
        <f>SUM(E16,E17,E18)</f>
        <v>84025</v>
      </c>
      <c r="F19" s="205">
        <f t="shared" si="0"/>
        <v>0.9684494665892138</v>
      </c>
    </row>
    <row r="20" spans="1:6" ht="16.5" customHeight="1">
      <c r="A20" s="20" t="s">
        <v>113</v>
      </c>
      <c r="B20" s="55" t="s">
        <v>10</v>
      </c>
      <c r="C20" s="56">
        <v>3500</v>
      </c>
      <c r="D20" s="56">
        <v>676.3</v>
      </c>
      <c r="E20" s="56">
        <v>595</v>
      </c>
      <c r="F20" s="80">
        <f t="shared" si="0"/>
        <v>0.8797870767410912</v>
      </c>
    </row>
    <row r="21" spans="1:6" ht="16.5" customHeight="1">
      <c r="A21" s="21"/>
      <c r="B21" s="21" t="s">
        <v>109</v>
      </c>
      <c r="C21" s="43">
        <v>7000</v>
      </c>
      <c r="D21" s="43">
        <v>0</v>
      </c>
      <c r="E21" s="43">
        <v>0</v>
      </c>
      <c r="F21" s="81">
        <v>0</v>
      </c>
    </row>
    <row r="22" spans="1:6" ht="16.5" customHeight="1">
      <c r="A22" s="45" t="s">
        <v>54</v>
      </c>
      <c r="B22" s="46"/>
      <c r="C22" s="12">
        <f>SUM(C20,C21)</f>
        <v>10500</v>
      </c>
      <c r="D22" s="12">
        <f>SUM(D20,D21)</f>
        <v>676.3</v>
      </c>
      <c r="E22" s="12">
        <f>SUM(E20,E21)</f>
        <v>595</v>
      </c>
      <c r="F22" s="80">
        <f t="shared" si="0"/>
        <v>0.8797870767410912</v>
      </c>
    </row>
    <row r="23" spans="1:6" ht="16.5" customHeight="1">
      <c r="A23" s="57" t="s">
        <v>557</v>
      </c>
      <c r="B23" s="21" t="s">
        <v>109</v>
      </c>
      <c r="C23" s="47">
        <v>26000</v>
      </c>
      <c r="D23" s="47">
        <v>26000</v>
      </c>
      <c r="E23" s="47">
        <v>25964.4</v>
      </c>
      <c r="F23" s="80">
        <f t="shared" si="0"/>
        <v>0.9986307692307693</v>
      </c>
    </row>
    <row r="24" spans="1:6" ht="16.5" customHeight="1">
      <c r="A24" s="487" t="s">
        <v>119</v>
      </c>
      <c r="B24" s="20" t="s">
        <v>10</v>
      </c>
      <c r="C24" s="56">
        <f>SUM(C20)</f>
        <v>3500</v>
      </c>
      <c r="D24" s="56">
        <f>SUM(D20)</f>
        <v>676.3</v>
      </c>
      <c r="E24" s="56">
        <f>SUM(E20)</f>
        <v>595</v>
      </c>
      <c r="F24" s="80">
        <f t="shared" si="0"/>
        <v>0.8797870767410912</v>
      </c>
    </row>
    <row r="25" spans="1:6" ht="16.5" customHeight="1">
      <c r="A25" s="488"/>
      <c r="B25" s="21" t="s">
        <v>109</v>
      </c>
      <c r="C25" s="43">
        <f>SUM(C21,C23)</f>
        <v>33000</v>
      </c>
      <c r="D25" s="43">
        <f>SUM(D21,D23)</f>
        <v>26000</v>
      </c>
      <c r="E25" s="43">
        <f>SUM(E21,E23)</f>
        <v>25964.4</v>
      </c>
      <c r="F25" s="81">
        <f t="shared" si="0"/>
        <v>0.9986307692307693</v>
      </c>
    </row>
    <row r="26" spans="1:6" ht="16.5" customHeight="1">
      <c r="A26" s="489"/>
      <c r="B26" s="54"/>
      <c r="C26" s="49">
        <f>SUM(C24,C25)</f>
        <v>36500</v>
      </c>
      <c r="D26" s="49">
        <f>SUM(D24,D25)</f>
        <v>26676.3</v>
      </c>
      <c r="E26" s="49">
        <f>SUM(E24,E25)</f>
        <v>26559.4</v>
      </c>
      <c r="F26" s="205">
        <f t="shared" si="0"/>
        <v>0.9956178330578079</v>
      </c>
    </row>
    <row r="27" spans="1:6" ht="16.5" customHeight="1">
      <c r="A27" s="21" t="s">
        <v>94</v>
      </c>
      <c r="B27" s="21" t="s">
        <v>10</v>
      </c>
      <c r="C27" s="50">
        <v>4820</v>
      </c>
      <c r="D27" s="50">
        <v>2237.7</v>
      </c>
      <c r="E27" s="50">
        <v>1388.3</v>
      </c>
      <c r="F27" s="80">
        <f t="shared" si="0"/>
        <v>0.6204138177593065</v>
      </c>
    </row>
    <row r="28" spans="1:6" ht="16.5" customHeight="1">
      <c r="A28" s="41"/>
      <c r="B28" s="21" t="s">
        <v>109</v>
      </c>
      <c r="C28" s="50">
        <v>1240</v>
      </c>
      <c r="D28" s="50">
        <v>1336.4</v>
      </c>
      <c r="E28" s="50">
        <v>1137.6</v>
      </c>
      <c r="F28" s="82">
        <f t="shared" si="0"/>
        <v>0.8512421430709367</v>
      </c>
    </row>
    <row r="29" spans="1:6" ht="16.5" customHeight="1">
      <c r="A29" s="41"/>
      <c r="B29" s="23" t="s">
        <v>14</v>
      </c>
      <c r="C29" s="51">
        <v>3000</v>
      </c>
      <c r="D29" s="51">
        <v>1826.8</v>
      </c>
      <c r="E29" s="51">
        <v>1826.8</v>
      </c>
      <c r="F29" s="81">
        <f t="shared" si="0"/>
        <v>1</v>
      </c>
    </row>
    <row r="30" spans="1:6" ht="16.5" customHeight="1">
      <c r="A30" s="45" t="s">
        <v>55</v>
      </c>
      <c r="B30" s="58"/>
      <c r="C30" s="11">
        <f>C27+C28+C29</f>
        <v>9060</v>
      </c>
      <c r="D30" s="11">
        <f>D27+D28+D29</f>
        <v>5400.9</v>
      </c>
      <c r="E30" s="11">
        <f>E27+E28+E29</f>
        <v>4352.7</v>
      </c>
      <c r="F30" s="80">
        <f t="shared" si="0"/>
        <v>0.805921235349664</v>
      </c>
    </row>
    <row r="31" spans="1:6" ht="16.5" customHeight="1">
      <c r="A31" s="21" t="s">
        <v>558</v>
      </c>
      <c r="B31" s="20" t="s">
        <v>56</v>
      </c>
      <c r="C31" s="53">
        <v>10105</v>
      </c>
      <c r="D31" s="53">
        <v>10552.6</v>
      </c>
      <c r="E31" s="53">
        <v>10552.6</v>
      </c>
      <c r="F31" s="80">
        <f t="shared" si="0"/>
        <v>1</v>
      </c>
    </row>
    <row r="32" spans="1:6" ht="16.5" customHeight="1">
      <c r="A32" s="21"/>
      <c r="B32" s="21" t="s">
        <v>14</v>
      </c>
      <c r="C32" s="50">
        <v>0</v>
      </c>
      <c r="D32" s="50">
        <v>274.8</v>
      </c>
      <c r="E32" s="50">
        <v>274.8</v>
      </c>
      <c r="F32" s="82">
        <f t="shared" si="0"/>
        <v>1</v>
      </c>
    </row>
    <row r="33" spans="1:6" ht="16.5" customHeight="1">
      <c r="A33" s="21" t="s">
        <v>57</v>
      </c>
      <c r="B33" s="21" t="s">
        <v>56</v>
      </c>
      <c r="C33" s="50">
        <v>10838</v>
      </c>
      <c r="D33" s="50">
        <v>11298.6</v>
      </c>
      <c r="E33" s="50">
        <v>11298.6</v>
      </c>
      <c r="F33" s="82">
        <f t="shared" si="0"/>
        <v>1</v>
      </c>
    </row>
    <row r="34" spans="1:6" ht="16.5" customHeight="1">
      <c r="A34" s="21"/>
      <c r="B34" s="21" t="s">
        <v>14</v>
      </c>
      <c r="C34" s="50">
        <v>0</v>
      </c>
      <c r="D34" s="50">
        <v>178</v>
      </c>
      <c r="E34" s="50">
        <v>178</v>
      </c>
      <c r="F34" s="82">
        <f t="shared" si="0"/>
        <v>1</v>
      </c>
    </row>
    <row r="35" spans="1:6" ht="16.5" customHeight="1">
      <c r="A35" s="21" t="s">
        <v>58</v>
      </c>
      <c r="B35" s="21" t="s">
        <v>56</v>
      </c>
      <c r="C35" s="50">
        <v>3600</v>
      </c>
      <c r="D35" s="50">
        <v>3862</v>
      </c>
      <c r="E35" s="50">
        <v>3862</v>
      </c>
      <c r="F35" s="82">
        <f t="shared" si="0"/>
        <v>1</v>
      </c>
    </row>
    <row r="36" spans="1:6" ht="16.5" customHeight="1">
      <c r="A36" s="21"/>
      <c r="B36" s="21" t="s">
        <v>14</v>
      </c>
      <c r="C36" s="50">
        <v>0</v>
      </c>
      <c r="D36" s="50">
        <v>112</v>
      </c>
      <c r="E36" s="50">
        <v>112</v>
      </c>
      <c r="F36" s="82">
        <f t="shared" si="0"/>
        <v>1</v>
      </c>
    </row>
    <row r="37" spans="1:6" ht="16.5" customHeight="1">
      <c r="A37" s="21" t="s">
        <v>559</v>
      </c>
      <c r="B37" s="21" t="s">
        <v>56</v>
      </c>
      <c r="C37" s="50">
        <v>3907</v>
      </c>
      <c r="D37" s="50">
        <v>4524.7</v>
      </c>
      <c r="E37" s="50">
        <v>4524.7</v>
      </c>
      <c r="F37" s="82">
        <f t="shared" si="0"/>
        <v>1</v>
      </c>
    </row>
    <row r="38" spans="1:6" ht="16.5" customHeight="1">
      <c r="A38" s="21"/>
      <c r="B38" s="21" t="s">
        <v>14</v>
      </c>
      <c r="C38" s="50">
        <v>0</v>
      </c>
      <c r="D38" s="50">
        <v>25</v>
      </c>
      <c r="E38" s="50">
        <v>25</v>
      </c>
      <c r="F38" s="82">
        <f t="shared" si="0"/>
        <v>1</v>
      </c>
    </row>
    <row r="39" spans="1:6" ht="16.5" customHeight="1">
      <c r="A39" s="21" t="s">
        <v>59</v>
      </c>
      <c r="B39" s="21" t="s">
        <v>56</v>
      </c>
      <c r="C39" s="50">
        <v>2207</v>
      </c>
      <c r="D39" s="50">
        <v>2461.2</v>
      </c>
      <c r="E39" s="50">
        <v>2461.1</v>
      </c>
      <c r="F39" s="82">
        <f t="shared" si="0"/>
        <v>0.9999593694132943</v>
      </c>
    </row>
    <row r="40" spans="1:6" ht="16.5" customHeight="1">
      <c r="A40" s="21"/>
      <c r="B40" s="21" t="s">
        <v>14</v>
      </c>
      <c r="C40" s="50">
        <v>0</v>
      </c>
      <c r="D40" s="50">
        <v>70</v>
      </c>
      <c r="E40" s="50">
        <v>70</v>
      </c>
      <c r="F40" s="82">
        <f t="shared" si="0"/>
        <v>1</v>
      </c>
    </row>
    <row r="41" spans="1:6" ht="16.5" customHeight="1">
      <c r="A41" s="21" t="s">
        <v>60</v>
      </c>
      <c r="B41" s="21" t="s">
        <v>56</v>
      </c>
      <c r="C41" s="50">
        <v>3423</v>
      </c>
      <c r="D41" s="50">
        <v>3623.8</v>
      </c>
      <c r="E41" s="50">
        <v>3623.8</v>
      </c>
      <c r="F41" s="82">
        <f t="shared" si="0"/>
        <v>1</v>
      </c>
    </row>
    <row r="42" spans="1:6" ht="16.5" customHeight="1">
      <c r="A42" s="21"/>
      <c r="B42" s="21" t="s">
        <v>14</v>
      </c>
      <c r="C42" s="50">
        <v>0</v>
      </c>
      <c r="D42" s="50">
        <v>64.2</v>
      </c>
      <c r="E42" s="50">
        <v>64.2</v>
      </c>
      <c r="F42" s="82">
        <f t="shared" si="0"/>
        <v>1</v>
      </c>
    </row>
    <row r="43" spans="1:6" ht="16.5" customHeight="1">
      <c r="A43" s="21" t="s">
        <v>61</v>
      </c>
      <c r="B43" s="21" t="s">
        <v>56</v>
      </c>
      <c r="C43" s="50">
        <v>3227</v>
      </c>
      <c r="D43" s="50">
        <v>3342.5</v>
      </c>
      <c r="E43" s="50">
        <v>3342.5</v>
      </c>
      <c r="F43" s="82">
        <f t="shared" si="0"/>
        <v>1</v>
      </c>
    </row>
    <row r="44" spans="1:6" ht="16.5" customHeight="1">
      <c r="A44" s="21"/>
      <c r="B44" s="21" t="s">
        <v>14</v>
      </c>
      <c r="C44" s="50">
        <v>0</v>
      </c>
      <c r="D44" s="50">
        <v>78</v>
      </c>
      <c r="E44" s="50">
        <v>78</v>
      </c>
      <c r="F44" s="82">
        <f t="shared" si="0"/>
        <v>1</v>
      </c>
    </row>
    <row r="45" spans="1:6" ht="16.5" customHeight="1">
      <c r="A45" s="21" t="s">
        <v>62</v>
      </c>
      <c r="B45" s="21" t="s">
        <v>56</v>
      </c>
      <c r="C45" s="50">
        <v>2044</v>
      </c>
      <c r="D45" s="50">
        <v>2156.1</v>
      </c>
      <c r="E45" s="50">
        <v>2156.1</v>
      </c>
      <c r="F45" s="82">
        <f t="shared" si="0"/>
        <v>1</v>
      </c>
    </row>
    <row r="46" spans="1:6" ht="16.5" customHeight="1">
      <c r="A46" s="21"/>
      <c r="B46" s="21" t="s">
        <v>14</v>
      </c>
      <c r="C46" s="50">
        <v>0</v>
      </c>
      <c r="D46" s="50">
        <v>34</v>
      </c>
      <c r="E46" s="50">
        <v>34</v>
      </c>
      <c r="F46" s="82">
        <f t="shared" si="0"/>
        <v>1</v>
      </c>
    </row>
    <row r="47" spans="1:6" ht="16.5" customHeight="1">
      <c r="A47" s="21" t="s">
        <v>560</v>
      </c>
      <c r="B47" s="21" t="s">
        <v>56</v>
      </c>
      <c r="C47" s="50">
        <v>3283</v>
      </c>
      <c r="D47" s="50">
        <v>3372</v>
      </c>
      <c r="E47" s="50">
        <v>3372</v>
      </c>
      <c r="F47" s="82">
        <f t="shared" si="0"/>
        <v>1</v>
      </c>
    </row>
    <row r="48" spans="1:6" ht="16.5" customHeight="1">
      <c r="A48" s="21"/>
      <c r="B48" s="21" t="s">
        <v>14</v>
      </c>
      <c r="C48" s="50">
        <v>0</v>
      </c>
      <c r="D48" s="50">
        <v>39</v>
      </c>
      <c r="E48" s="50">
        <v>39</v>
      </c>
      <c r="F48" s="82">
        <f t="shared" si="0"/>
        <v>1</v>
      </c>
    </row>
    <row r="49" spans="1:6" ht="16.5" customHeight="1">
      <c r="A49" s="21" t="s">
        <v>561</v>
      </c>
      <c r="B49" s="21" t="s">
        <v>56</v>
      </c>
      <c r="C49" s="50">
        <v>2852</v>
      </c>
      <c r="D49" s="50">
        <v>3186.9</v>
      </c>
      <c r="E49" s="50">
        <v>3186.9</v>
      </c>
      <c r="F49" s="82">
        <f t="shared" si="0"/>
        <v>1</v>
      </c>
    </row>
    <row r="50" spans="1:6" ht="16.5" customHeight="1">
      <c r="A50" s="21" t="s">
        <v>562</v>
      </c>
      <c r="B50" s="21" t="s">
        <v>56</v>
      </c>
      <c r="C50" s="50">
        <v>6491</v>
      </c>
      <c r="D50" s="50">
        <v>6767</v>
      </c>
      <c r="E50" s="50">
        <v>6767</v>
      </c>
      <c r="F50" s="82">
        <f t="shared" si="0"/>
        <v>1</v>
      </c>
    </row>
    <row r="51" spans="1:6" ht="16.5" customHeight="1">
      <c r="A51" s="21"/>
      <c r="B51" s="21" t="s">
        <v>14</v>
      </c>
      <c r="C51" s="50">
        <v>0</v>
      </c>
      <c r="D51" s="50">
        <v>40.6</v>
      </c>
      <c r="E51" s="50">
        <v>40.6</v>
      </c>
      <c r="F51" s="82">
        <f t="shared" si="0"/>
        <v>1</v>
      </c>
    </row>
    <row r="52" spans="1:6" ht="16.5" customHeight="1">
      <c r="A52" s="21" t="s">
        <v>63</v>
      </c>
      <c r="B52" s="21" t="s">
        <v>56</v>
      </c>
      <c r="C52" s="50">
        <v>2319</v>
      </c>
      <c r="D52" s="50">
        <v>2472.5</v>
      </c>
      <c r="E52" s="50">
        <v>2472.5</v>
      </c>
      <c r="F52" s="82">
        <f t="shared" si="0"/>
        <v>1</v>
      </c>
    </row>
    <row r="53" spans="1:6" ht="16.5" customHeight="1">
      <c r="A53" s="21" t="s">
        <v>64</v>
      </c>
      <c r="B53" s="23" t="s">
        <v>56</v>
      </c>
      <c r="C53" s="51">
        <v>7896</v>
      </c>
      <c r="D53" s="51">
        <v>8574.3</v>
      </c>
      <c r="E53" s="51">
        <v>8574.3</v>
      </c>
      <c r="F53" s="81">
        <f t="shared" si="0"/>
        <v>1</v>
      </c>
    </row>
    <row r="54" spans="1:6" ht="16.5" customHeight="1">
      <c r="A54" s="21" t="s">
        <v>192</v>
      </c>
      <c r="B54" s="21" t="s">
        <v>56</v>
      </c>
      <c r="C54" s="53">
        <f>SUM(C31,C33,C35,C37,C39,C41,C43,C45,C47,C49,C50,C52,C53)</f>
        <v>62192</v>
      </c>
      <c r="D54" s="53">
        <f>SUM(D31,D33,D35,D37,D39,D41,D43,D45,D47,D49,D50,D52,D53)</f>
        <v>66194.2</v>
      </c>
      <c r="E54" s="53">
        <f>SUM(E31,E33,E35,E37,E39,E41,E43,E45,E47,E49,E50,E52,E53)</f>
        <v>66194.1</v>
      </c>
      <c r="F54" s="80">
        <f t="shared" si="0"/>
        <v>0.999998489293624</v>
      </c>
    </row>
    <row r="55" spans="1:6" ht="16.5" customHeight="1">
      <c r="A55" s="21"/>
      <c r="B55" s="21" t="s">
        <v>14</v>
      </c>
      <c r="C55" s="51">
        <f>SUM(C32,C34,C36,C38,C40,C42,C44,C46,C48,C51)</f>
        <v>0</v>
      </c>
      <c r="D55" s="51">
        <f>SUM(D32,D34,D36,D38,D40,D42,D44,D46,D48,D51)</f>
        <v>915.6</v>
      </c>
      <c r="E55" s="51">
        <f>SUM(E32,E34,E36,E38,E40,E42,E44,E46,E48,E51)</f>
        <v>915.6</v>
      </c>
      <c r="F55" s="81">
        <f t="shared" si="0"/>
        <v>1</v>
      </c>
    </row>
    <row r="56" spans="1:6" ht="16.5" customHeight="1">
      <c r="A56" s="45" t="s">
        <v>65</v>
      </c>
      <c r="B56" s="46" t="s">
        <v>56</v>
      </c>
      <c r="C56" s="11">
        <f>SUM(C54,C55)</f>
        <v>62192</v>
      </c>
      <c r="D56" s="11">
        <f>SUM(D54,D55)</f>
        <v>67109.8</v>
      </c>
      <c r="E56" s="11">
        <f>SUM(E54,E55)</f>
        <v>67109.70000000001</v>
      </c>
      <c r="F56" s="80">
        <f t="shared" si="0"/>
        <v>0.9999985099046639</v>
      </c>
    </row>
    <row r="57" spans="1:6" ht="16.5" customHeight="1">
      <c r="A57" s="21" t="s">
        <v>66</v>
      </c>
      <c r="B57" s="20" t="s">
        <v>56</v>
      </c>
      <c r="C57" s="53">
        <v>1450.5</v>
      </c>
      <c r="D57" s="53">
        <v>1479.4</v>
      </c>
      <c r="E57" s="53">
        <v>1479.4</v>
      </c>
      <c r="F57" s="80">
        <f t="shared" si="0"/>
        <v>1</v>
      </c>
    </row>
    <row r="58" spans="1:6" ht="16.5" customHeight="1">
      <c r="A58" s="21"/>
      <c r="B58" s="21" t="s">
        <v>14</v>
      </c>
      <c r="C58" s="50">
        <v>0</v>
      </c>
      <c r="D58" s="50">
        <v>100</v>
      </c>
      <c r="E58" s="50">
        <v>100</v>
      </c>
      <c r="F58" s="82">
        <f t="shared" si="0"/>
        <v>1</v>
      </c>
    </row>
    <row r="59" spans="1:6" ht="16.5" customHeight="1">
      <c r="A59" s="21" t="s">
        <v>67</v>
      </c>
      <c r="B59" s="21" t="s">
        <v>56</v>
      </c>
      <c r="C59" s="50">
        <v>847</v>
      </c>
      <c r="D59" s="50">
        <v>871.4</v>
      </c>
      <c r="E59" s="50">
        <v>871.4</v>
      </c>
      <c r="F59" s="82">
        <f t="shared" si="0"/>
        <v>1</v>
      </c>
    </row>
    <row r="60" spans="1:6" ht="16.5" customHeight="1">
      <c r="A60" s="21"/>
      <c r="B60" s="21" t="s">
        <v>14</v>
      </c>
      <c r="C60" s="50">
        <v>0</v>
      </c>
      <c r="D60" s="50">
        <v>40</v>
      </c>
      <c r="E60" s="50">
        <v>40</v>
      </c>
      <c r="F60" s="82">
        <f t="shared" si="0"/>
        <v>1</v>
      </c>
    </row>
    <row r="61" spans="1:6" ht="16.5" customHeight="1">
      <c r="A61" s="21" t="s">
        <v>68</v>
      </c>
      <c r="B61" s="21" t="s">
        <v>56</v>
      </c>
      <c r="C61" s="50">
        <v>566</v>
      </c>
      <c r="D61" s="50">
        <v>581.9</v>
      </c>
      <c r="E61" s="50">
        <v>581.9</v>
      </c>
      <c r="F61" s="82">
        <f t="shared" si="0"/>
        <v>1</v>
      </c>
    </row>
    <row r="62" spans="1:6" ht="16.5" customHeight="1">
      <c r="A62" s="21"/>
      <c r="B62" s="21" t="s">
        <v>14</v>
      </c>
      <c r="C62" s="50">
        <v>0</v>
      </c>
      <c r="D62" s="50">
        <v>9.6</v>
      </c>
      <c r="E62" s="50">
        <v>9.6</v>
      </c>
      <c r="F62" s="82">
        <f t="shared" si="0"/>
        <v>1</v>
      </c>
    </row>
    <row r="63" spans="1:6" ht="16.5" customHeight="1">
      <c r="A63" s="21" t="s">
        <v>69</v>
      </c>
      <c r="B63" s="21" t="s">
        <v>56</v>
      </c>
      <c r="C63" s="50">
        <v>1235.6</v>
      </c>
      <c r="D63" s="50">
        <v>1262.2</v>
      </c>
      <c r="E63" s="50">
        <v>1262.2</v>
      </c>
      <c r="F63" s="82">
        <f t="shared" si="0"/>
        <v>1</v>
      </c>
    </row>
    <row r="64" spans="1:6" ht="16.5" customHeight="1">
      <c r="A64" s="21" t="s">
        <v>70</v>
      </c>
      <c r="B64" s="21" t="s">
        <v>56</v>
      </c>
      <c r="C64" s="50">
        <v>1174.4</v>
      </c>
      <c r="D64" s="50">
        <v>1206.8</v>
      </c>
      <c r="E64" s="50">
        <v>1206.8</v>
      </c>
      <c r="F64" s="82">
        <f t="shared" si="0"/>
        <v>1</v>
      </c>
    </row>
    <row r="65" spans="1:6" ht="16.5" customHeight="1">
      <c r="A65" s="21"/>
      <c r="B65" s="21" t="s">
        <v>14</v>
      </c>
      <c r="C65" s="50">
        <v>0</v>
      </c>
      <c r="D65" s="50">
        <v>130</v>
      </c>
      <c r="E65" s="50">
        <v>130</v>
      </c>
      <c r="F65" s="82">
        <f t="shared" si="0"/>
        <v>1</v>
      </c>
    </row>
    <row r="66" spans="1:6" ht="16.5" customHeight="1">
      <c r="A66" s="21" t="s">
        <v>71</v>
      </c>
      <c r="B66" s="21" t="s">
        <v>56</v>
      </c>
      <c r="C66" s="50">
        <v>1036.8</v>
      </c>
      <c r="D66" s="50">
        <v>1065.7</v>
      </c>
      <c r="E66" s="50">
        <v>1065.7</v>
      </c>
      <c r="F66" s="82">
        <f t="shared" si="0"/>
        <v>1</v>
      </c>
    </row>
    <row r="67" spans="1:6" ht="16.5" customHeight="1">
      <c r="A67" s="21"/>
      <c r="B67" s="21" t="s">
        <v>14</v>
      </c>
      <c r="C67" s="50">
        <v>0</v>
      </c>
      <c r="D67" s="50">
        <v>20</v>
      </c>
      <c r="E67" s="50">
        <v>20</v>
      </c>
      <c r="F67" s="81">
        <f t="shared" si="0"/>
        <v>1</v>
      </c>
    </row>
    <row r="68" spans="1:6" ht="16.5" customHeight="1">
      <c r="A68" s="167"/>
      <c r="B68" s="167"/>
      <c r="C68" s="168"/>
      <c r="D68" s="168"/>
      <c r="E68" s="168"/>
      <c r="F68" s="169"/>
    </row>
    <row r="69" spans="1:6" ht="16.5" customHeight="1">
      <c r="A69" s="96"/>
      <c r="B69" s="96"/>
      <c r="C69" s="97"/>
      <c r="D69" s="97"/>
      <c r="E69" s="97"/>
      <c r="F69" s="98"/>
    </row>
    <row r="70" spans="1:6" ht="39.75" customHeight="1">
      <c r="A70" s="16" t="s">
        <v>48</v>
      </c>
      <c r="B70" s="36" t="s">
        <v>49</v>
      </c>
      <c r="C70" s="37" t="s">
        <v>207</v>
      </c>
      <c r="D70" s="37" t="s">
        <v>208</v>
      </c>
      <c r="E70" s="18" t="s">
        <v>277</v>
      </c>
      <c r="F70" s="72" t="s">
        <v>191</v>
      </c>
    </row>
    <row r="71" spans="1:6" ht="16.5" customHeight="1">
      <c r="A71" s="21" t="s">
        <v>72</v>
      </c>
      <c r="B71" s="21" t="s">
        <v>56</v>
      </c>
      <c r="C71" s="50">
        <v>1066.1</v>
      </c>
      <c r="D71" s="50">
        <v>1129.2</v>
      </c>
      <c r="E71" s="50">
        <v>1129.2</v>
      </c>
      <c r="F71" s="80">
        <f aca="true" t="shared" si="2" ref="F71:F95">E71/D71</f>
        <v>1</v>
      </c>
    </row>
    <row r="72" spans="1:6" ht="16.5" customHeight="1">
      <c r="A72" s="21" t="s">
        <v>73</v>
      </c>
      <c r="B72" s="21" t="s">
        <v>56</v>
      </c>
      <c r="C72" s="50">
        <v>1399</v>
      </c>
      <c r="D72" s="50">
        <v>1432</v>
      </c>
      <c r="E72" s="50">
        <v>1432</v>
      </c>
      <c r="F72" s="82">
        <f t="shared" si="2"/>
        <v>1</v>
      </c>
    </row>
    <row r="73" spans="1:6" ht="16.5" customHeight="1">
      <c r="A73" s="21" t="s">
        <v>74</v>
      </c>
      <c r="B73" s="21" t="s">
        <v>56</v>
      </c>
      <c r="C73" s="50">
        <v>846</v>
      </c>
      <c r="D73" s="50">
        <v>876.7</v>
      </c>
      <c r="E73" s="50">
        <v>876.7</v>
      </c>
      <c r="F73" s="82">
        <f t="shared" si="2"/>
        <v>1</v>
      </c>
    </row>
    <row r="74" spans="1:6" ht="16.5" customHeight="1">
      <c r="A74" s="21" t="s">
        <v>75</v>
      </c>
      <c r="B74" s="21" t="s">
        <v>56</v>
      </c>
      <c r="C74" s="50">
        <v>1167</v>
      </c>
      <c r="D74" s="50">
        <v>1195.9</v>
      </c>
      <c r="E74" s="50">
        <v>1195.9</v>
      </c>
      <c r="F74" s="82">
        <f t="shared" si="2"/>
        <v>1</v>
      </c>
    </row>
    <row r="75" spans="1:6" ht="16.5" customHeight="1">
      <c r="A75" s="21" t="s">
        <v>76</v>
      </c>
      <c r="B75" s="21" t="s">
        <v>56</v>
      </c>
      <c r="C75" s="50">
        <v>996</v>
      </c>
      <c r="D75" s="50">
        <v>1038.9</v>
      </c>
      <c r="E75" s="50">
        <v>1038.9</v>
      </c>
      <c r="F75" s="82">
        <f t="shared" si="2"/>
        <v>1</v>
      </c>
    </row>
    <row r="76" spans="1:6" ht="16.5" customHeight="1">
      <c r="A76" s="21" t="s">
        <v>77</v>
      </c>
      <c r="B76" s="21" t="s">
        <v>56</v>
      </c>
      <c r="C76" s="50">
        <v>1015.6</v>
      </c>
      <c r="D76" s="50">
        <v>1037.3</v>
      </c>
      <c r="E76" s="50">
        <v>1037.3</v>
      </c>
      <c r="F76" s="82">
        <f t="shared" si="2"/>
        <v>1</v>
      </c>
    </row>
    <row r="77" spans="1:6" ht="16.5" customHeight="1">
      <c r="A77" s="41"/>
      <c r="B77" s="21" t="s">
        <v>14</v>
      </c>
      <c r="C77" s="50">
        <v>0</v>
      </c>
      <c r="D77" s="50">
        <v>39</v>
      </c>
      <c r="E77" s="50">
        <v>39</v>
      </c>
      <c r="F77" s="82">
        <f t="shared" si="2"/>
        <v>1</v>
      </c>
    </row>
    <row r="78" spans="1:6" ht="16.5" customHeight="1">
      <c r="A78" s="21" t="s">
        <v>78</v>
      </c>
      <c r="B78" s="21" t="s">
        <v>56</v>
      </c>
      <c r="C78" s="50">
        <v>672</v>
      </c>
      <c r="D78" s="50">
        <v>685.9</v>
      </c>
      <c r="E78" s="50">
        <v>685.9</v>
      </c>
      <c r="F78" s="82">
        <f t="shared" si="2"/>
        <v>1</v>
      </c>
    </row>
    <row r="79" spans="1:6" ht="16.5" customHeight="1">
      <c r="A79" s="21" t="s">
        <v>79</v>
      </c>
      <c r="B79" s="21" t="s">
        <v>56</v>
      </c>
      <c r="C79" s="50">
        <v>993</v>
      </c>
      <c r="D79" s="50">
        <v>1065</v>
      </c>
      <c r="E79" s="50">
        <v>1065</v>
      </c>
      <c r="F79" s="82">
        <f t="shared" si="2"/>
        <v>1</v>
      </c>
    </row>
    <row r="80" spans="1:6" ht="16.5" customHeight="1">
      <c r="A80" s="21"/>
      <c r="B80" s="21" t="s">
        <v>14</v>
      </c>
      <c r="C80" s="50">
        <v>0</v>
      </c>
      <c r="D80" s="50">
        <v>110</v>
      </c>
      <c r="E80" s="50">
        <v>110</v>
      </c>
      <c r="F80" s="82">
        <f t="shared" si="2"/>
        <v>1</v>
      </c>
    </row>
    <row r="81" spans="1:6" ht="16.5" customHeight="1">
      <c r="A81" s="21" t="s">
        <v>80</v>
      </c>
      <c r="B81" s="23" t="s">
        <v>56</v>
      </c>
      <c r="C81" s="51">
        <v>843.8</v>
      </c>
      <c r="D81" s="51">
        <v>865.8</v>
      </c>
      <c r="E81" s="51">
        <v>865.8</v>
      </c>
      <c r="F81" s="81">
        <f t="shared" si="2"/>
        <v>1</v>
      </c>
    </row>
    <row r="82" spans="1:6" ht="16.5" customHeight="1">
      <c r="A82" s="21" t="s">
        <v>193</v>
      </c>
      <c r="B82" s="20" t="s">
        <v>56</v>
      </c>
      <c r="C82" s="53">
        <f>SUM(C57,C59,C61,C63,C64,C66,C71,C72,C73,C74,C75,C76,C78,C79,C81)</f>
        <v>15308.8</v>
      </c>
      <c r="D82" s="53">
        <f>SUM(D57,D59,D61,D63,D64,D66,D71,D72,D73,D74,D75,D76,D78,D79,D81)</f>
        <v>15794.099999999999</v>
      </c>
      <c r="E82" s="53">
        <f>SUM(E57,E59,E61,E63,E64,E66,E71,E72,E73,E74,E75,E76,E78,E79,E81)</f>
        <v>15794.099999999999</v>
      </c>
      <c r="F82" s="80">
        <f t="shared" si="2"/>
        <v>1</v>
      </c>
    </row>
    <row r="83" spans="1:6" ht="16.5" customHeight="1">
      <c r="A83" s="21"/>
      <c r="B83" s="23" t="s">
        <v>14</v>
      </c>
      <c r="C83" s="51">
        <f>SUM(C58,C60,C62,C65,C67,C77,C80)</f>
        <v>0</v>
      </c>
      <c r="D83" s="51">
        <f>SUM(D58,D60,D62,D65,D67,D77,D80)</f>
        <v>448.6</v>
      </c>
      <c r="E83" s="51">
        <f>SUM(E58,E60,E62,E65,E67,E77,E80)</f>
        <v>448.6</v>
      </c>
      <c r="F83" s="81">
        <f t="shared" si="2"/>
        <v>1</v>
      </c>
    </row>
    <row r="84" spans="1:6" ht="16.5" customHeight="1">
      <c r="A84" s="45" t="s">
        <v>81</v>
      </c>
      <c r="B84" s="46" t="s">
        <v>56</v>
      </c>
      <c r="C84" s="11">
        <f>SUM(C82,C83)</f>
        <v>15308.8</v>
      </c>
      <c r="D84" s="11">
        <f>SUM(D82,D83)</f>
        <v>16242.699999999999</v>
      </c>
      <c r="E84" s="11">
        <f>SUM(E82,E83)</f>
        <v>16242.699999999999</v>
      </c>
      <c r="F84" s="82">
        <f t="shared" si="2"/>
        <v>1</v>
      </c>
    </row>
    <row r="85" spans="1:6" ht="16.5" customHeight="1">
      <c r="A85" s="23" t="s">
        <v>82</v>
      </c>
      <c r="B85" s="30"/>
      <c r="C85" s="51">
        <f>SUM(C56,C84)</f>
        <v>77500.8</v>
      </c>
      <c r="D85" s="51">
        <f>SUM(D56,D84)</f>
        <v>83352.5</v>
      </c>
      <c r="E85" s="51">
        <f>SUM(E56,E84)</f>
        <v>83352.40000000001</v>
      </c>
      <c r="F85" s="337">
        <f t="shared" si="2"/>
        <v>0.9999988002759367</v>
      </c>
    </row>
    <row r="86" spans="1:6" ht="16.5" customHeight="1">
      <c r="A86" s="59" t="s">
        <v>563</v>
      </c>
      <c r="B86" s="20" t="s">
        <v>10</v>
      </c>
      <c r="C86" s="53">
        <v>24100</v>
      </c>
      <c r="D86" s="53">
        <v>23031.7</v>
      </c>
      <c r="E86" s="53">
        <v>23030.1</v>
      </c>
      <c r="F86" s="82">
        <f t="shared" si="2"/>
        <v>0.9999305305296612</v>
      </c>
    </row>
    <row r="87" spans="1:6" ht="16.5" customHeight="1">
      <c r="A87" s="21"/>
      <c r="B87" s="23" t="s">
        <v>109</v>
      </c>
      <c r="C87" s="51">
        <v>0</v>
      </c>
      <c r="D87" s="51">
        <v>3899</v>
      </c>
      <c r="E87" s="51">
        <v>3891.2</v>
      </c>
      <c r="F87" s="82">
        <f t="shared" si="2"/>
        <v>0.9979994870479609</v>
      </c>
    </row>
    <row r="88" spans="1:6" ht="16.5" customHeight="1">
      <c r="A88" s="166" t="s">
        <v>265</v>
      </c>
      <c r="B88" s="46"/>
      <c r="C88" s="11">
        <f>SUM(C86,C87)</f>
        <v>24100</v>
      </c>
      <c r="D88" s="11">
        <f>SUM(D86,D87)</f>
        <v>26930.7</v>
      </c>
      <c r="E88" s="11">
        <f>SUM(E86,E87)</f>
        <v>26921.3</v>
      </c>
      <c r="F88" s="337">
        <f t="shared" si="2"/>
        <v>0.9996509559721803</v>
      </c>
    </row>
    <row r="89" spans="1:6" ht="16.5" customHeight="1">
      <c r="A89" s="10" t="s">
        <v>285</v>
      </c>
      <c r="B89" s="20" t="s">
        <v>10</v>
      </c>
      <c r="C89" s="53">
        <v>0</v>
      </c>
      <c r="D89" s="53">
        <v>62.7</v>
      </c>
      <c r="E89" s="53">
        <v>27.4</v>
      </c>
      <c r="F89" s="82">
        <f t="shared" si="2"/>
        <v>0.43700159489633167</v>
      </c>
    </row>
    <row r="90" spans="1:6" ht="16.5" customHeight="1">
      <c r="A90" s="59" t="s">
        <v>564</v>
      </c>
      <c r="B90" s="20" t="s">
        <v>10</v>
      </c>
      <c r="C90" s="53">
        <v>500</v>
      </c>
      <c r="D90" s="53">
        <v>0</v>
      </c>
      <c r="E90" s="53">
        <v>0</v>
      </c>
      <c r="F90" s="80">
        <v>0</v>
      </c>
    </row>
    <row r="91" spans="1:6" ht="16.5" customHeight="1">
      <c r="A91" s="21"/>
      <c r="B91" s="23" t="s">
        <v>109</v>
      </c>
      <c r="C91" s="51">
        <v>39900</v>
      </c>
      <c r="D91" s="51">
        <v>49349.7</v>
      </c>
      <c r="E91" s="51">
        <v>49314.8</v>
      </c>
      <c r="F91" s="81">
        <f t="shared" si="2"/>
        <v>0.9992928021852211</v>
      </c>
    </row>
    <row r="92" spans="1:6" ht="16.5" customHeight="1">
      <c r="A92" s="160" t="s">
        <v>219</v>
      </c>
      <c r="B92" s="46"/>
      <c r="C92" s="11">
        <f>SUM(C90,C91)</f>
        <v>40400</v>
      </c>
      <c r="D92" s="11">
        <f>SUM(D90,D91)</f>
        <v>49349.7</v>
      </c>
      <c r="E92" s="11">
        <f>SUM(E90,E91)</f>
        <v>49314.8</v>
      </c>
      <c r="F92" s="82">
        <f t="shared" si="2"/>
        <v>0.9992928021852211</v>
      </c>
    </row>
    <row r="93" spans="1:6" ht="16.5" customHeight="1">
      <c r="A93" s="496" t="s">
        <v>39</v>
      </c>
      <c r="B93" s="20" t="s">
        <v>10</v>
      </c>
      <c r="C93" s="53">
        <f>SUM(C27,C54,C82,C86,C89,C90)</f>
        <v>106920.8</v>
      </c>
      <c r="D93" s="53">
        <f>SUM(D27,D54,D82,D86,D89,D90)</f>
        <v>107320.4</v>
      </c>
      <c r="E93" s="53">
        <f>SUM(E27,E54,E82,E86,E89,E90)</f>
        <v>106434</v>
      </c>
      <c r="F93" s="80">
        <f t="shared" si="2"/>
        <v>0.9917406196771537</v>
      </c>
    </row>
    <row r="94" spans="1:6" ht="16.5" customHeight="1">
      <c r="A94" s="497"/>
      <c r="B94" s="21" t="s">
        <v>109</v>
      </c>
      <c r="C94" s="50">
        <f>SUM(C28,C87,C91)</f>
        <v>41140</v>
      </c>
      <c r="D94" s="50">
        <f>SUM(D28,D87,D91)</f>
        <v>54585.1</v>
      </c>
      <c r="E94" s="50">
        <f>SUM(E28,E87,E91)</f>
        <v>54343.600000000006</v>
      </c>
      <c r="F94" s="82">
        <f t="shared" si="2"/>
        <v>0.995575715717293</v>
      </c>
    </row>
    <row r="95" spans="1:6" ht="16.5" customHeight="1">
      <c r="A95" s="497"/>
      <c r="B95" s="21" t="s">
        <v>14</v>
      </c>
      <c r="C95" s="50">
        <f>SUM(C29,C55,C83)</f>
        <v>3000</v>
      </c>
      <c r="D95" s="50">
        <f>SUM(D29,D55,D83)</f>
        <v>3191</v>
      </c>
      <c r="E95" s="50">
        <f>SUM(E29,E55,E83)</f>
        <v>3191</v>
      </c>
      <c r="F95" s="81">
        <f t="shared" si="2"/>
        <v>1</v>
      </c>
    </row>
    <row r="96" spans="1:6" ht="16.5" customHeight="1">
      <c r="A96" s="498"/>
      <c r="B96" s="48"/>
      <c r="C96" s="49">
        <f>SUM(C93:C95)</f>
        <v>151060.8</v>
      </c>
      <c r="D96" s="49">
        <f>SUM(D93:D95)</f>
        <v>165096.5</v>
      </c>
      <c r="E96" s="49">
        <f>SUM(E93:E95)</f>
        <v>163968.6</v>
      </c>
      <c r="F96" s="338">
        <f aca="true" t="shared" si="3" ref="F96:F140">E96/D96</f>
        <v>0.9931682379699146</v>
      </c>
    </row>
    <row r="97" spans="1:6" ht="16.5" customHeight="1">
      <c r="A97" s="21" t="s">
        <v>95</v>
      </c>
      <c r="B97" s="21" t="s">
        <v>10</v>
      </c>
      <c r="C97" s="50">
        <v>51147</v>
      </c>
      <c r="D97" s="50">
        <v>52545.8</v>
      </c>
      <c r="E97" s="50">
        <v>50560.5</v>
      </c>
      <c r="F97" s="82">
        <f t="shared" si="3"/>
        <v>0.9622177224440392</v>
      </c>
    </row>
    <row r="98" spans="1:6" ht="16.5" customHeight="1">
      <c r="A98" s="21"/>
      <c r="B98" s="23" t="s">
        <v>14</v>
      </c>
      <c r="C98" s="51">
        <v>700</v>
      </c>
      <c r="D98" s="51">
        <v>665</v>
      </c>
      <c r="E98" s="51">
        <v>635</v>
      </c>
      <c r="F98" s="82">
        <f t="shared" si="3"/>
        <v>0.9548872180451128</v>
      </c>
    </row>
    <row r="99" spans="1:6" ht="16.5" customHeight="1">
      <c r="A99" s="45" t="s">
        <v>83</v>
      </c>
      <c r="B99" s="46"/>
      <c r="C99" s="50">
        <f>SUM(C97,C98)</f>
        <v>51847</v>
      </c>
      <c r="D99" s="50">
        <f>SUM(D97,D98)</f>
        <v>53210.8</v>
      </c>
      <c r="E99" s="50">
        <f>SUM(E97,E98)</f>
        <v>51195.5</v>
      </c>
      <c r="F99" s="337">
        <f t="shared" si="3"/>
        <v>0.962126109737121</v>
      </c>
    </row>
    <row r="100" spans="1:6" ht="16.5" customHeight="1">
      <c r="A100" s="20" t="s">
        <v>190</v>
      </c>
      <c r="B100" s="20" t="s">
        <v>10</v>
      </c>
      <c r="C100" s="68">
        <v>5318</v>
      </c>
      <c r="D100" s="68">
        <v>7499.9</v>
      </c>
      <c r="E100" s="68">
        <v>6808.3</v>
      </c>
      <c r="F100" s="82">
        <f t="shared" si="3"/>
        <v>0.9077854371391619</v>
      </c>
    </row>
    <row r="101" spans="1:6" ht="16.5" customHeight="1">
      <c r="A101" s="21"/>
      <c r="B101" s="23" t="s">
        <v>109</v>
      </c>
      <c r="C101" s="69">
        <v>0</v>
      </c>
      <c r="D101" s="69">
        <v>0</v>
      </c>
      <c r="E101" s="69">
        <v>0</v>
      </c>
      <c r="F101" s="82">
        <v>0</v>
      </c>
    </row>
    <row r="102" spans="1:6" ht="16.5" customHeight="1">
      <c r="A102" s="45" t="s">
        <v>118</v>
      </c>
      <c r="B102" s="46"/>
      <c r="C102" s="11">
        <f>SUM(C100,C101)</f>
        <v>5318</v>
      </c>
      <c r="D102" s="11">
        <f>SUM(D100,D101)</f>
        <v>7499.9</v>
      </c>
      <c r="E102" s="11">
        <f>SUM(E100,E101)</f>
        <v>6808.3</v>
      </c>
      <c r="F102" s="337">
        <f t="shared" si="3"/>
        <v>0.9077854371391619</v>
      </c>
    </row>
    <row r="103" spans="1:6" ht="16.5" customHeight="1">
      <c r="A103" s="13" t="s">
        <v>96</v>
      </c>
      <c r="B103" s="13" t="s">
        <v>10</v>
      </c>
      <c r="C103" s="11">
        <v>500</v>
      </c>
      <c r="D103" s="11">
        <v>387.6</v>
      </c>
      <c r="E103" s="11">
        <v>387.6</v>
      </c>
      <c r="F103" s="82">
        <f t="shared" si="3"/>
        <v>1</v>
      </c>
    </row>
    <row r="104" spans="1:6" ht="16.5" customHeight="1">
      <c r="A104" s="13" t="s">
        <v>565</v>
      </c>
      <c r="B104" s="13" t="s">
        <v>10</v>
      </c>
      <c r="C104" s="11">
        <v>450</v>
      </c>
      <c r="D104" s="11">
        <v>1732</v>
      </c>
      <c r="E104" s="11">
        <v>1730.4</v>
      </c>
      <c r="F104" s="337">
        <f t="shared" si="3"/>
        <v>0.9990762124711317</v>
      </c>
    </row>
    <row r="105" spans="1:6" ht="16.5" customHeight="1">
      <c r="A105" s="13" t="s">
        <v>122</v>
      </c>
      <c r="B105" s="13" t="s">
        <v>10</v>
      </c>
      <c r="C105" s="11">
        <v>2239</v>
      </c>
      <c r="D105" s="11">
        <v>3282.8</v>
      </c>
      <c r="E105" s="11">
        <v>2903.2</v>
      </c>
      <c r="F105" s="337">
        <f t="shared" si="3"/>
        <v>0.8843670037772632</v>
      </c>
    </row>
    <row r="106" spans="1:6" ht="16.5" customHeight="1">
      <c r="A106" s="13" t="s">
        <v>298</v>
      </c>
      <c r="B106" s="13" t="s">
        <v>10</v>
      </c>
      <c r="C106" s="14">
        <v>5605</v>
      </c>
      <c r="D106" s="14">
        <v>5984.9</v>
      </c>
      <c r="E106" s="14">
        <v>5964.4</v>
      </c>
      <c r="F106" s="337">
        <f t="shared" si="3"/>
        <v>0.9965747130277866</v>
      </c>
    </row>
    <row r="107" spans="1:6" ht="16.5" customHeight="1">
      <c r="A107" s="13" t="s">
        <v>566</v>
      </c>
      <c r="B107" s="13" t="s">
        <v>109</v>
      </c>
      <c r="C107" s="11">
        <v>4800</v>
      </c>
      <c r="D107" s="11">
        <v>4470</v>
      </c>
      <c r="E107" s="11">
        <v>4450.2</v>
      </c>
      <c r="F107" s="337">
        <f t="shared" si="3"/>
        <v>0.9955704697986577</v>
      </c>
    </row>
    <row r="108" spans="1:6" ht="16.5" customHeight="1">
      <c r="A108" s="13" t="s">
        <v>123</v>
      </c>
      <c r="B108" s="13" t="s">
        <v>10</v>
      </c>
      <c r="C108" s="11">
        <v>19423</v>
      </c>
      <c r="D108" s="11">
        <v>19513.9</v>
      </c>
      <c r="E108" s="11">
        <v>19513.6</v>
      </c>
      <c r="F108" s="337">
        <f t="shared" si="3"/>
        <v>0.9999846263432731</v>
      </c>
    </row>
    <row r="109" spans="1:6" ht="16.5" customHeight="1">
      <c r="A109" s="487" t="s">
        <v>38</v>
      </c>
      <c r="B109" s="21" t="s">
        <v>10</v>
      </c>
      <c r="C109" s="60">
        <f>SUM(C97,C100,C103,C104,C105,C106,C108)</f>
        <v>84682</v>
      </c>
      <c r="D109" s="60">
        <f>SUM(D97,D100,D103,D104,D105,D106,D108)</f>
        <v>90946.9</v>
      </c>
      <c r="E109" s="60">
        <f>SUM(E97,E100,E103,E104,E105,E106,E108)</f>
        <v>87868</v>
      </c>
      <c r="F109" s="82">
        <f t="shared" si="3"/>
        <v>0.9661461798038197</v>
      </c>
    </row>
    <row r="110" spans="1:6" ht="16.5" customHeight="1">
      <c r="A110" s="484"/>
      <c r="B110" s="21" t="s">
        <v>109</v>
      </c>
      <c r="C110" s="60">
        <f>SUM(C101,C107)</f>
        <v>4800</v>
      </c>
      <c r="D110" s="60">
        <f>SUM(D101,D107)</f>
        <v>4470</v>
      </c>
      <c r="E110" s="60">
        <f>SUM(E101,E107)</f>
        <v>4450.2</v>
      </c>
      <c r="F110" s="82">
        <f t="shared" si="3"/>
        <v>0.9955704697986577</v>
      </c>
    </row>
    <row r="111" spans="1:6" ht="16.5" customHeight="1">
      <c r="A111" s="484"/>
      <c r="B111" s="21" t="s">
        <v>14</v>
      </c>
      <c r="C111" s="60">
        <f>SUM(C98)</f>
        <v>700</v>
      </c>
      <c r="D111" s="60">
        <f>SUM(D98)</f>
        <v>665</v>
      </c>
      <c r="E111" s="60">
        <f>SUM(E98)</f>
        <v>635</v>
      </c>
      <c r="F111" s="82">
        <f t="shared" si="3"/>
        <v>0.9548872180451128</v>
      </c>
    </row>
    <row r="112" spans="1:6" ht="16.5" customHeight="1">
      <c r="A112" s="492"/>
      <c r="B112" s="54"/>
      <c r="C112" s="49">
        <f>SUM(C109,C110,C111)</f>
        <v>90182</v>
      </c>
      <c r="D112" s="49">
        <f>SUM(D109,D110,D111)</f>
        <v>96081.9</v>
      </c>
      <c r="E112" s="49">
        <f>SUM(E109,E110,E111)</f>
        <v>92953.2</v>
      </c>
      <c r="F112" s="338">
        <f t="shared" si="3"/>
        <v>0.9674371551769897</v>
      </c>
    </row>
    <row r="113" spans="1:6" ht="16.5" customHeight="1">
      <c r="A113" s="21" t="s">
        <v>98</v>
      </c>
      <c r="B113" s="21" t="s">
        <v>10</v>
      </c>
      <c r="C113" s="50">
        <v>6960</v>
      </c>
      <c r="D113" s="50">
        <v>7360.9</v>
      </c>
      <c r="E113" s="50">
        <v>6237</v>
      </c>
      <c r="F113" s="82">
        <f t="shared" si="3"/>
        <v>0.847314866388621</v>
      </c>
    </row>
    <row r="114" spans="1:6" ht="16.5" customHeight="1">
      <c r="A114" s="21"/>
      <c r="B114" s="21" t="s">
        <v>109</v>
      </c>
      <c r="C114" s="50">
        <v>0</v>
      </c>
      <c r="D114" s="50">
        <v>0</v>
      </c>
      <c r="E114" s="50">
        <v>0</v>
      </c>
      <c r="F114" s="82">
        <v>0</v>
      </c>
    </row>
    <row r="115" spans="1:6" ht="16.5" customHeight="1">
      <c r="A115" s="21"/>
      <c r="B115" s="23" t="s">
        <v>14</v>
      </c>
      <c r="C115" s="51">
        <v>1800</v>
      </c>
      <c r="D115" s="51">
        <v>1569</v>
      </c>
      <c r="E115" s="51">
        <v>1462.1</v>
      </c>
      <c r="F115" s="82">
        <f t="shared" si="3"/>
        <v>0.9318674314850223</v>
      </c>
    </row>
    <row r="116" spans="1:6" ht="16.5" customHeight="1">
      <c r="A116" s="45" t="s">
        <v>84</v>
      </c>
      <c r="B116" s="61"/>
      <c r="C116" s="51">
        <f>SUM(C113,C114,C115)</f>
        <v>8760</v>
      </c>
      <c r="D116" s="51">
        <f>SUM(D113,D114,D115)</f>
        <v>8929.9</v>
      </c>
      <c r="E116" s="51">
        <f>SUM(E113,E114,E115)</f>
        <v>7699.1</v>
      </c>
      <c r="F116" s="337">
        <f t="shared" si="3"/>
        <v>0.8621709089687455</v>
      </c>
    </row>
    <row r="117" spans="1:6" ht="16.5" customHeight="1">
      <c r="A117" s="20" t="s">
        <v>158</v>
      </c>
      <c r="B117" s="20" t="s">
        <v>10</v>
      </c>
      <c r="C117" s="53">
        <v>1728.5</v>
      </c>
      <c r="D117" s="53">
        <v>1728.5</v>
      </c>
      <c r="E117" s="53">
        <v>1728.5</v>
      </c>
      <c r="F117" s="82">
        <f t="shared" si="3"/>
        <v>1</v>
      </c>
    </row>
    <row r="118" spans="1:6" ht="16.5" customHeight="1">
      <c r="A118" s="21"/>
      <c r="B118" s="23" t="s">
        <v>14</v>
      </c>
      <c r="C118" s="51">
        <v>0</v>
      </c>
      <c r="D118" s="51">
        <v>50</v>
      </c>
      <c r="E118" s="51">
        <v>50</v>
      </c>
      <c r="F118" s="82">
        <f t="shared" si="3"/>
        <v>1</v>
      </c>
    </row>
    <row r="119" spans="1:6" ht="16.5" customHeight="1">
      <c r="A119" s="498" t="s">
        <v>267</v>
      </c>
      <c r="B119" s="501"/>
      <c r="C119" s="11">
        <f>SUM(C117:C118)</f>
        <v>1728.5</v>
      </c>
      <c r="D119" s="11">
        <f>SUM(D117:D118)</f>
        <v>1778.5</v>
      </c>
      <c r="E119" s="11">
        <f>SUM(E117:E118)</f>
        <v>1778.5</v>
      </c>
      <c r="F119" s="337">
        <f t="shared" si="3"/>
        <v>1</v>
      </c>
    </row>
    <row r="120" spans="1:6" ht="16.5" customHeight="1">
      <c r="A120" s="13" t="s">
        <v>97</v>
      </c>
      <c r="B120" s="13" t="s">
        <v>10</v>
      </c>
      <c r="C120" s="11">
        <v>415</v>
      </c>
      <c r="D120" s="11">
        <v>415</v>
      </c>
      <c r="E120" s="11">
        <v>228.8</v>
      </c>
      <c r="F120" s="337">
        <f t="shared" si="3"/>
        <v>0.5513253012048193</v>
      </c>
    </row>
    <row r="121" spans="1:6" ht="16.5" customHeight="1">
      <c r="A121" s="20" t="s">
        <v>567</v>
      </c>
      <c r="B121" s="20" t="s">
        <v>10</v>
      </c>
      <c r="C121" s="53">
        <v>1900</v>
      </c>
      <c r="D121" s="53">
        <v>1900</v>
      </c>
      <c r="E121" s="53">
        <v>1893.1</v>
      </c>
      <c r="F121" s="82">
        <f t="shared" si="3"/>
        <v>0.9963684210526316</v>
      </c>
    </row>
    <row r="122" spans="1:6" ht="16.5" customHeight="1">
      <c r="A122" s="21"/>
      <c r="B122" s="23" t="s">
        <v>109</v>
      </c>
      <c r="C122" s="51">
        <v>0</v>
      </c>
      <c r="D122" s="51">
        <v>112</v>
      </c>
      <c r="E122" s="51">
        <v>110.7</v>
      </c>
      <c r="F122" s="82">
        <f t="shared" si="3"/>
        <v>0.9883928571428572</v>
      </c>
    </row>
    <row r="123" spans="1:6" ht="16.5" customHeight="1">
      <c r="A123" s="45" t="s">
        <v>568</v>
      </c>
      <c r="B123" s="61"/>
      <c r="C123" s="50">
        <f>SUM(C121:C122)</f>
        <v>1900</v>
      </c>
      <c r="D123" s="50">
        <f>SUM(D121:D122)</f>
        <v>2012</v>
      </c>
      <c r="E123" s="50">
        <f>SUM(E121:E122)</f>
        <v>2003.8</v>
      </c>
      <c r="F123" s="337">
        <f t="shared" si="3"/>
        <v>0.9959244532803181</v>
      </c>
    </row>
    <row r="124" spans="1:6" ht="16.5" customHeight="1">
      <c r="A124" s="13" t="s">
        <v>569</v>
      </c>
      <c r="B124" s="20" t="s">
        <v>109</v>
      </c>
      <c r="C124" s="53">
        <v>124500</v>
      </c>
      <c r="D124" s="53">
        <v>142506</v>
      </c>
      <c r="E124" s="53">
        <v>142937.1</v>
      </c>
      <c r="F124" s="337">
        <f t="shared" si="3"/>
        <v>1.0030251357837565</v>
      </c>
    </row>
    <row r="125" spans="1:6" ht="16.5" customHeight="1">
      <c r="A125" s="41" t="s">
        <v>570</v>
      </c>
      <c r="B125" s="13" t="s">
        <v>10</v>
      </c>
      <c r="C125" s="11">
        <v>0</v>
      </c>
      <c r="D125" s="11">
        <v>6360</v>
      </c>
      <c r="E125" s="11">
        <v>5509.5</v>
      </c>
      <c r="F125" s="337">
        <f t="shared" si="3"/>
        <v>0.8662735849056604</v>
      </c>
    </row>
    <row r="126" spans="1:6" ht="16.5" customHeight="1">
      <c r="A126" s="20" t="s">
        <v>571</v>
      </c>
      <c r="B126" s="20" t="s">
        <v>10</v>
      </c>
      <c r="C126" s="53">
        <v>15255</v>
      </c>
      <c r="D126" s="53">
        <v>18493.7</v>
      </c>
      <c r="E126" s="53">
        <v>16963.9</v>
      </c>
      <c r="F126" s="82">
        <f t="shared" si="3"/>
        <v>0.9172799385736765</v>
      </c>
    </row>
    <row r="127" spans="1:6" ht="16.5" customHeight="1">
      <c r="A127" s="41"/>
      <c r="B127" s="23" t="s">
        <v>109</v>
      </c>
      <c r="C127" s="50">
        <v>0</v>
      </c>
      <c r="D127" s="50">
        <v>0</v>
      </c>
      <c r="E127" s="50">
        <v>0</v>
      </c>
      <c r="F127" s="82">
        <v>0</v>
      </c>
    </row>
    <row r="128" spans="1:6" ht="16.5" customHeight="1">
      <c r="A128" s="41" t="s">
        <v>116</v>
      </c>
      <c r="B128" s="46"/>
      <c r="C128" s="53">
        <f>SUM(C126:C127)</f>
        <v>15255</v>
      </c>
      <c r="D128" s="53">
        <f>SUM(D126:D127)</f>
        <v>18493.7</v>
      </c>
      <c r="E128" s="53">
        <f>SUM(E126:E127)</f>
        <v>16963.9</v>
      </c>
      <c r="F128" s="337">
        <f t="shared" si="3"/>
        <v>0.9172799385736765</v>
      </c>
    </row>
    <row r="129" spans="1:6" ht="16.5" customHeight="1">
      <c r="A129" s="496" t="s">
        <v>35</v>
      </c>
      <c r="B129" s="20" t="s">
        <v>10</v>
      </c>
      <c r="C129" s="53">
        <f>SUM(C113,C117,C120,C121,C126+C125)</f>
        <v>26258.5</v>
      </c>
      <c r="D129" s="53">
        <f>SUM(D113,D117,D120,D121,D126+D125)</f>
        <v>36258.1</v>
      </c>
      <c r="E129" s="53">
        <f>SUM(E113,E117,E120,E121,E126+E125)</f>
        <v>32560.800000000003</v>
      </c>
      <c r="F129" s="82">
        <f t="shared" si="3"/>
        <v>0.8980283026413409</v>
      </c>
    </row>
    <row r="130" spans="1:6" ht="16.5" customHeight="1">
      <c r="A130" s="499"/>
      <c r="B130" s="21" t="s">
        <v>109</v>
      </c>
      <c r="C130" s="50">
        <f>SUM(C114,C122,C124,C127)</f>
        <v>124500</v>
      </c>
      <c r="D130" s="50">
        <f>SUM(D114,D122,D124,D127)</f>
        <v>142618</v>
      </c>
      <c r="E130" s="50">
        <f>SUM(E114,E122,E124,E127)</f>
        <v>143047.80000000002</v>
      </c>
      <c r="F130" s="82">
        <f t="shared" si="3"/>
        <v>1.0030136448414648</v>
      </c>
    </row>
    <row r="131" spans="1:6" ht="16.5" customHeight="1">
      <c r="A131" s="499"/>
      <c r="B131" s="23" t="s">
        <v>14</v>
      </c>
      <c r="C131" s="51">
        <f>SUM(C115,C118)</f>
        <v>1800</v>
      </c>
      <c r="D131" s="51">
        <f>SUM(D115,D118)</f>
        <v>1619</v>
      </c>
      <c r="E131" s="51">
        <f>SUM(E115,E118)</f>
        <v>1512.1</v>
      </c>
      <c r="F131" s="82">
        <f t="shared" si="3"/>
        <v>0.9339715873996294</v>
      </c>
    </row>
    <row r="132" spans="1:6" ht="16.5" customHeight="1">
      <c r="A132" s="500"/>
      <c r="B132" s="54"/>
      <c r="C132" s="49">
        <f>SUM(C129,C130,C131)</f>
        <v>152558.5</v>
      </c>
      <c r="D132" s="49">
        <f>SUM(D129,D130,D131)</f>
        <v>180495.1</v>
      </c>
      <c r="E132" s="49">
        <f>SUM(E129,E130,E131)</f>
        <v>177120.70000000004</v>
      </c>
      <c r="F132" s="338">
        <f t="shared" si="3"/>
        <v>0.981304755641566</v>
      </c>
    </row>
    <row r="133" spans="1:6" ht="16.5" customHeight="1">
      <c r="A133" s="13" t="s">
        <v>286</v>
      </c>
      <c r="B133" s="13" t="s">
        <v>10</v>
      </c>
      <c r="C133" s="162">
        <v>0</v>
      </c>
      <c r="D133" s="162">
        <v>90.8</v>
      </c>
      <c r="E133" s="162">
        <v>61.2</v>
      </c>
      <c r="F133" s="82">
        <f t="shared" si="3"/>
        <v>0.6740088105726872</v>
      </c>
    </row>
    <row r="134" spans="1:6" ht="16.5" customHeight="1">
      <c r="A134" s="13" t="s">
        <v>287</v>
      </c>
      <c r="B134" s="13" t="s">
        <v>109</v>
      </c>
      <c r="C134" s="162">
        <v>0</v>
      </c>
      <c r="D134" s="162">
        <v>2346</v>
      </c>
      <c r="E134" s="162">
        <v>2346</v>
      </c>
      <c r="F134" s="337">
        <f t="shared" si="3"/>
        <v>1</v>
      </c>
    </row>
    <row r="135" spans="1:6" ht="16.5" customHeight="1">
      <c r="A135" s="41" t="s">
        <v>288</v>
      </c>
      <c r="B135" s="21" t="s">
        <v>10</v>
      </c>
      <c r="C135" s="50">
        <v>3805</v>
      </c>
      <c r="D135" s="50">
        <v>3533.3</v>
      </c>
      <c r="E135" s="50">
        <v>1922</v>
      </c>
      <c r="F135" s="82">
        <f t="shared" si="3"/>
        <v>0.5439673959188294</v>
      </c>
    </row>
    <row r="136" spans="1:6" ht="16.5" customHeight="1">
      <c r="A136" s="21"/>
      <c r="B136" s="23" t="s">
        <v>109</v>
      </c>
      <c r="C136" s="51">
        <v>1200</v>
      </c>
      <c r="D136" s="51">
        <v>1200</v>
      </c>
      <c r="E136" s="51">
        <v>0</v>
      </c>
      <c r="F136" s="82">
        <f t="shared" si="3"/>
        <v>0</v>
      </c>
    </row>
    <row r="137" spans="1:6" ht="16.5" customHeight="1">
      <c r="A137" s="45" t="s">
        <v>85</v>
      </c>
      <c r="B137" s="61"/>
      <c r="C137" s="51">
        <f>SUM(C135,C136)</f>
        <v>5005</v>
      </c>
      <c r="D137" s="51">
        <f>SUM(D135,D136)</f>
        <v>4733.3</v>
      </c>
      <c r="E137" s="51">
        <f>SUM(E135,E136)</f>
        <v>1922</v>
      </c>
      <c r="F137" s="337">
        <f t="shared" si="3"/>
        <v>0.4060591975999831</v>
      </c>
    </row>
    <row r="138" spans="1:6" ht="16.5" customHeight="1">
      <c r="A138" s="487" t="s">
        <v>37</v>
      </c>
      <c r="B138" s="20" t="s">
        <v>10</v>
      </c>
      <c r="C138" s="53">
        <f aca="true" t="shared" si="4" ref="C138:E139">SUM(C133,C135)</f>
        <v>3805</v>
      </c>
      <c r="D138" s="53">
        <f t="shared" si="4"/>
        <v>3624.1000000000004</v>
      </c>
      <c r="E138" s="53">
        <f t="shared" si="4"/>
        <v>1983.2</v>
      </c>
      <c r="F138" s="82">
        <f t="shared" si="3"/>
        <v>0.5472255180596561</v>
      </c>
    </row>
    <row r="139" spans="1:6" ht="16.5" customHeight="1">
      <c r="A139" s="484"/>
      <c r="B139" s="21" t="s">
        <v>109</v>
      </c>
      <c r="C139" s="51">
        <f t="shared" si="4"/>
        <v>1200</v>
      </c>
      <c r="D139" s="51">
        <f t="shared" si="4"/>
        <v>3546</v>
      </c>
      <c r="E139" s="51">
        <f t="shared" si="4"/>
        <v>2346</v>
      </c>
      <c r="F139" s="82">
        <f t="shared" si="3"/>
        <v>0.6615905245346869</v>
      </c>
    </row>
    <row r="140" spans="1:6" ht="16.5" customHeight="1">
      <c r="A140" s="492"/>
      <c r="B140" s="48"/>
      <c r="C140" s="49">
        <f>SUM(C138,C139)</f>
        <v>5005</v>
      </c>
      <c r="D140" s="49">
        <f>SUM(D138,D139)</f>
        <v>7170.1</v>
      </c>
      <c r="E140" s="49">
        <f>SUM(E138,E139)</f>
        <v>4329.2</v>
      </c>
      <c r="F140" s="338">
        <f t="shared" si="3"/>
        <v>0.6037851633868425</v>
      </c>
    </row>
    <row r="141" spans="1:6" ht="16.5" customHeight="1">
      <c r="A141" s="100"/>
      <c r="B141" s="85"/>
      <c r="C141" s="86"/>
      <c r="D141" s="86"/>
      <c r="E141" s="86"/>
      <c r="F141" s="87"/>
    </row>
    <row r="142" spans="1:6" ht="29.25" customHeight="1">
      <c r="A142" s="99"/>
      <c r="B142" s="83"/>
      <c r="C142" s="71"/>
      <c r="D142" s="71"/>
      <c r="E142" s="71"/>
      <c r="F142" s="84"/>
    </row>
    <row r="143" spans="1:6" ht="43.5" customHeight="1">
      <c r="A143" s="16" t="s">
        <v>48</v>
      </c>
      <c r="B143" s="36" t="s">
        <v>49</v>
      </c>
      <c r="C143" s="37" t="s">
        <v>207</v>
      </c>
      <c r="D143" s="37" t="s">
        <v>208</v>
      </c>
      <c r="E143" s="18" t="s">
        <v>277</v>
      </c>
      <c r="F143" s="72" t="s">
        <v>191</v>
      </c>
    </row>
    <row r="144" spans="1:6" ht="16.5" customHeight="1">
      <c r="A144" s="45" t="s">
        <v>99</v>
      </c>
      <c r="B144" s="13" t="s">
        <v>10</v>
      </c>
      <c r="C144" s="11">
        <v>150</v>
      </c>
      <c r="D144" s="11">
        <v>210</v>
      </c>
      <c r="E144" s="11">
        <v>149.4</v>
      </c>
      <c r="F144" s="81">
        <f aca="true" t="shared" si="5" ref="F144:F174">E144/D144</f>
        <v>0.7114285714285714</v>
      </c>
    </row>
    <row r="145" spans="1:6" ht="16.5" customHeight="1">
      <c r="A145" s="45" t="s">
        <v>100</v>
      </c>
      <c r="B145" s="13" t="s">
        <v>10</v>
      </c>
      <c r="C145" s="51">
        <v>100</v>
      </c>
      <c r="D145" s="51">
        <v>50</v>
      </c>
      <c r="E145" s="51">
        <v>11.2</v>
      </c>
      <c r="F145" s="81">
        <f t="shared" si="5"/>
        <v>0.22399999999999998</v>
      </c>
    </row>
    <row r="146" spans="1:6" ht="16.5" customHeight="1">
      <c r="A146" s="20" t="s">
        <v>101</v>
      </c>
      <c r="B146" s="20" t="s">
        <v>10</v>
      </c>
      <c r="C146" s="53">
        <v>3110</v>
      </c>
      <c r="D146" s="53">
        <v>1290</v>
      </c>
      <c r="E146" s="53">
        <v>1139.4</v>
      </c>
      <c r="F146" s="80">
        <f t="shared" si="5"/>
        <v>0.8832558139534884</v>
      </c>
    </row>
    <row r="147" spans="1:6" ht="16.5" customHeight="1">
      <c r="A147" s="21"/>
      <c r="B147" s="23" t="s">
        <v>109</v>
      </c>
      <c r="C147" s="51">
        <v>0</v>
      </c>
      <c r="D147" s="51">
        <v>125</v>
      </c>
      <c r="E147" s="51">
        <v>124.2</v>
      </c>
      <c r="F147" s="81">
        <f t="shared" si="5"/>
        <v>0.9936</v>
      </c>
    </row>
    <row r="148" spans="1:6" ht="16.5" customHeight="1">
      <c r="A148" s="45" t="s">
        <v>289</v>
      </c>
      <c r="B148" s="61"/>
      <c r="C148" s="51">
        <f>SUM(C146:C147)</f>
        <v>3110</v>
      </c>
      <c r="D148" s="51">
        <f>SUM(D146:D147)</f>
        <v>1415</v>
      </c>
      <c r="E148" s="51">
        <f>SUM(E146:E147)</f>
        <v>1263.6000000000001</v>
      </c>
      <c r="F148" s="81">
        <f t="shared" si="5"/>
        <v>0.8930035335689047</v>
      </c>
    </row>
    <row r="149" spans="1:6" ht="16.5" customHeight="1">
      <c r="A149" s="41" t="s">
        <v>572</v>
      </c>
      <c r="B149" s="21" t="s">
        <v>10</v>
      </c>
      <c r="C149" s="50">
        <v>0</v>
      </c>
      <c r="D149" s="50">
        <v>1458.5</v>
      </c>
      <c r="E149" s="50">
        <v>1458.4</v>
      </c>
      <c r="F149" s="80">
        <f t="shared" si="5"/>
        <v>0.9999314364072678</v>
      </c>
    </row>
    <row r="150" spans="1:6" ht="16.5" customHeight="1">
      <c r="A150" s="21"/>
      <c r="B150" s="23" t="s">
        <v>109</v>
      </c>
      <c r="C150" s="51">
        <v>22950</v>
      </c>
      <c r="D150" s="51">
        <v>18352.1</v>
      </c>
      <c r="E150" s="51">
        <v>17795.7</v>
      </c>
      <c r="F150" s="81">
        <f t="shared" si="5"/>
        <v>0.9696819437557556</v>
      </c>
    </row>
    <row r="151" spans="1:6" ht="16.5" customHeight="1">
      <c r="A151" s="45" t="s">
        <v>125</v>
      </c>
      <c r="B151" s="61"/>
      <c r="C151" s="51">
        <f>SUM(C149,C150)</f>
        <v>22950</v>
      </c>
      <c r="D151" s="51">
        <f>SUM(D149,D150)</f>
        <v>19810.6</v>
      </c>
      <c r="E151" s="51">
        <f>SUM(E149,E150)</f>
        <v>19254.100000000002</v>
      </c>
      <c r="F151" s="81">
        <f t="shared" si="5"/>
        <v>0.9719089780218673</v>
      </c>
    </row>
    <row r="152" spans="1:6" ht="16.5" customHeight="1">
      <c r="A152" s="41" t="s">
        <v>102</v>
      </c>
      <c r="B152" s="20" t="s">
        <v>10</v>
      </c>
      <c r="C152" s="53">
        <v>460</v>
      </c>
      <c r="D152" s="53">
        <v>1046.9</v>
      </c>
      <c r="E152" s="53">
        <v>1006</v>
      </c>
      <c r="F152" s="80">
        <f t="shared" si="5"/>
        <v>0.9609322762441493</v>
      </c>
    </row>
    <row r="153" spans="1:6" ht="16.5" customHeight="1">
      <c r="A153" s="41"/>
      <c r="B153" s="23" t="s">
        <v>109</v>
      </c>
      <c r="C153" s="51">
        <v>0</v>
      </c>
      <c r="D153" s="51">
        <v>3512.3</v>
      </c>
      <c r="E153" s="51">
        <v>3496.1</v>
      </c>
      <c r="F153" s="81">
        <f t="shared" si="5"/>
        <v>0.9953876377302622</v>
      </c>
    </row>
    <row r="154" spans="1:6" ht="16.5" customHeight="1">
      <c r="A154" s="498" t="s">
        <v>268</v>
      </c>
      <c r="B154" s="501"/>
      <c r="C154" s="50">
        <f>SUM(C152:C153)</f>
        <v>460</v>
      </c>
      <c r="D154" s="50">
        <f>SUM(D152:D153)</f>
        <v>4559.200000000001</v>
      </c>
      <c r="E154" s="50">
        <f>SUM(E152:E153)</f>
        <v>4502.1</v>
      </c>
      <c r="F154" s="81">
        <f t="shared" si="5"/>
        <v>0.9874758729601684</v>
      </c>
    </row>
    <row r="155" spans="1:6" ht="16.5" customHeight="1">
      <c r="A155" s="487" t="s">
        <v>86</v>
      </c>
      <c r="B155" s="20" t="s">
        <v>10</v>
      </c>
      <c r="C155" s="53">
        <f>SUM(C144,C145,C146,C149,C152)</f>
        <v>3820</v>
      </c>
      <c r="D155" s="53">
        <f>SUM(D144,D145,D146,D149,D152)</f>
        <v>4055.4</v>
      </c>
      <c r="E155" s="53">
        <f>SUM(E144,E145,E146,E149,E152)</f>
        <v>3764.4</v>
      </c>
      <c r="F155" s="80">
        <f t="shared" si="5"/>
        <v>0.9282438230507472</v>
      </c>
    </row>
    <row r="156" spans="1:6" ht="16.5" customHeight="1">
      <c r="A156" s="484"/>
      <c r="B156" s="21" t="s">
        <v>109</v>
      </c>
      <c r="C156" s="50">
        <f>SUM(C147+C150+C153)</f>
        <v>22950</v>
      </c>
      <c r="D156" s="50">
        <f>SUM(D147+D150+D153)</f>
        <v>21989.399999999998</v>
      </c>
      <c r="E156" s="50">
        <f>SUM(E147+E150+E153)</f>
        <v>21416</v>
      </c>
      <c r="F156" s="81">
        <f t="shared" si="5"/>
        <v>0.9739237996489218</v>
      </c>
    </row>
    <row r="157" spans="1:6" ht="16.5" customHeight="1">
      <c r="A157" s="484"/>
      <c r="B157" s="70"/>
      <c r="C157" s="161">
        <f>SUM(C155,C156)</f>
        <v>26770</v>
      </c>
      <c r="D157" s="161">
        <f>SUM(D155,D156)</f>
        <v>26044.8</v>
      </c>
      <c r="E157" s="161">
        <f>SUM(E155,E156)</f>
        <v>25180.4</v>
      </c>
      <c r="F157" s="339">
        <f t="shared" si="5"/>
        <v>0.9668110332964739</v>
      </c>
    </row>
    <row r="158" spans="1:6" ht="16.5" customHeight="1">
      <c r="A158" s="40" t="s">
        <v>290</v>
      </c>
      <c r="B158" s="13" t="s">
        <v>10</v>
      </c>
      <c r="C158" s="162">
        <v>0</v>
      </c>
      <c r="D158" s="162">
        <v>0</v>
      </c>
      <c r="E158" s="162">
        <v>932.1</v>
      </c>
      <c r="F158" s="81">
        <v>0</v>
      </c>
    </row>
    <row r="159" spans="1:6" ht="16.5" customHeight="1">
      <c r="A159" s="40" t="s">
        <v>220</v>
      </c>
      <c r="B159" s="13" t="s">
        <v>10</v>
      </c>
      <c r="C159" s="162">
        <v>77</v>
      </c>
      <c r="D159" s="162">
        <v>144</v>
      </c>
      <c r="E159" s="162">
        <v>105.3</v>
      </c>
      <c r="F159" s="81">
        <f t="shared" si="5"/>
        <v>0.73125</v>
      </c>
    </row>
    <row r="160" spans="1:6" ht="16.5" customHeight="1">
      <c r="A160" s="40" t="s">
        <v>291</v>
      </c>
      <c r="B160" s="13" t="s">
        <v>10</v>
      </c>
      <c r="C160" s="11">
        <v>0</v>
      </c>
      <c r="D160" s="11">
        <v>1028.1</v>
      </c>
      <c r="E160" s="11">
        <v>1027.4</v>
      </c>
      <c r="F160" s="81">
        <f t="shared" si="5"/>
        <v>0.9993191323801188</v>
      </c>
    </row>
    <row r="161" spans="1:6" ht="16.5" customHeight="1">
      <c r="A161" s="40" t="s">
        <v>292</v>
      </c>
      <c r="B161" s="13" t="s">
        <v>10</v>
      </c>
      <c r="C161" s="11">
        <v>0</v>
      </c>
      <c r="D161" s="11">
        <v>1101.3</v>
      </c>
      <c r="E161" s="11">
        <v>1021.9</v>
      </c>
      <c r="F161" s="81">
        <f t="shared" si="5"/>
        <v>0.9279033869063834</v>
      </c>
    </row>
    <row r="162" spans="1:6" ht="16.5" customHeight="1">
      <c r="A162" s="41" t="s">
        <v>103</v>
      </c>
      <c r="B162" s="21" t="s">
        <v>10</v>
      </c>
      <c r="C162" s="50">
        <v>45527</v>
      </c>
      <c r="D162" s="50">
        <v>43382.2</v>
      </c>
      <c r="E162" s="50">
        <v>39722.8</v>
      </c>
      <c r="F162" s="80">
        <f t="shared" si="5"/>
        <v>0.9156474314350126</v>
      </c>
    </row>
    <row r="163" spans="1:6" ht="16.5" customHeight="1">
      <c r="A163" s="21"/>
      <c r="B163" s="23" t="s">
        <v>109</v>
      </c>
      <c r="C163" s="51">
        <v>3705</v>
      </c>
      <c r="D163" s="51">
        <v>3712.4</v>
      </c>
      <c r="E163" s="51">
        <v>3308.8</v>
      </c>
      <c r="F163" s="81">
        <f t="shared" si="5"/>
        <v>0.8912832668893439</v>
      </c>
    </row>
    <row r="164" spans="1:6" ht="16.5" customHeight="1">
      <c r="A164" s="45" t="s">
        <v>87</v>
      </c>
      <c r="B164" s="61"/>
      <c r="C164" s="51">
        <f>SUM(C160:C163)</f>
        <v>49232</v>
      </c>
      <c r="D164" s="51">
        <f>SUM(D160:D163)</f>
        <v>49224</v>
      </c>
      <c r="E164" s="51">
        <f>SUM(E160:E163)</f>
        <v>45080.90000000001</v>
      </c>
      <c r="F164" s="81">
        <f t="shared" si="5"/>
        <v>0.9158317081098653</v>
      </c>
    </row>
    <row r="165" spans="1:6" ht="16.5" customHeight="1">
      <c r="A165" s="41"/>
      <c r="B165" s="20" t="s">
        <v>10</v>
      </c>
      <c r="C165" s="53">
        <f>C160+C161+C162</f>
        <v>45527</v>
      </c>
      <c r="D165" s="53">
        <f>D160+D161+D162</f>
        <v>45511.6</v>
      </c>
      <c r="E165" s="53">
        <f>E160+E161+E162</f>
        <v>41772.100000000006</v>
      </c>
      <c r="F165" s="80">
        <f t="shared" si="5"/>
        <v>0.9178341345942574</v>
      </c>
    </row>
    <row r="166" spans="1:6" ht="16.5" customHeight="1">
      <c r="A166" s="41"/>
      <c r="B166" s="23" t="s">
        <v>109</v>
      </c>
      <c r="C166" s="51">
        <f>C163</f>
        <v>3705</v>
      </c>
      <c r="D166" s="51">
        <f>D163</f>
        <v>3712.4</v>
      </c>
      <c r="E166" s="51">
        <f>E163</f>
        <v>3308.8</v>
      </c>
      <c r="F166" s="81">
        <f t="shared" si="5"/>
        <v>0.8912832668893439</v>
      </c>
    </row>
    <row r="167" spans="1:6" ht="16.5" customHeight="1">
      <c r="A167" s="41" t="s">
        <v>299</v>
      </c>
      <c r="B167" s="206"/>
      <c r="C167" s="50">
        <f>SUM(C165:C166)</f>
        <v>49232</v>
      </c>
      <c r="D167" s="50">
        <f>SUM(D165:D166)</f>
        <v>49224</v>
      </c>
      <c r="E167" s="50">
        <f>SUM(E165:E166)</f>
        <v>45080.90000000001</v>
      </c>
      <c r="F167" s="81">
        <f t="shared" si="5"/>
        <v>0.9158317081098653</v>
      </c>
    </row>
    <row r="168" spans="1:6" ht="16.5" customHeight="1">
      <c r="A168" s="20" t="s">
        <v>104</v>
      </c>
      <c r="B168" s="20" t="s">
        <v>10</v>
      </c>
      <c r="C168" s="53">
        <v>126633</v>
      </c>
      <c r="D168" s="53">
        <v>128569.7</v>
      </c>
      <c r="E168" s="53">
        <v>126154.6</v>
      </c>
      <c r="F168" s="80">
        <f t="shared" si="5"/>
        <v>0.9812156363435554</v>
      </c>
    </row>
    <row r="169" spans="1:6" ht="16.5" customHeight="1">
      <c r="A169" s="21" t="s">
        <v>293</v>
      </c>
      <c r="B169" s="21" t="s">
        <v>10</v>
      </c>
      <c r="C169" s="50">
        <v>0</v>
      </c>
      <c r="D169" s="50">
        <v>1338.3</v>
      </c>
      <c r="E169" s="50">
        <v>1337.1</v>
      </c>
      <c r="F169" s="82">
        <f t="shared" si="5"/>
        <v>0.9991033400582828</v>
      </c>
    </row>
    <row r="170" spans="1:6" ht="16.5" customHeight="1">
      <c r="A170" s="21" t="s">
        <v>295</v>
      </c>
      <c r="B170" s="23" t="s">
        <v>10</v>
      </c>
      <c r="C170" s="51">
        <v>0</v>
      </c>
      <c r="D170" s="51">
        <v>1477.4</v>
      </c>
      <c r="E170" s="51">
        <v>1475.3</v>
      </c>
      <c r="F170" s="81">
        <f t="shared" si="5"/>
        <v>0.998578583998917</v>
      </c>
    </row>
    <row r="171" spans="1:6" ht="16.5" customHeight="1">
      <c r="A171" s="45" t="s">
        <v>294</v>
      </c>
      <c r="B171" s="61"/>
      <c r="C171" s="50">
        <f>SUM(C168:C170)</f>
        <v>126633</v>
      </c>
      <c r="D171" s="50">
        <f>SUM(D168:D170)</f>
        <v>131385.4</v>
      </c>
      <c r="E171" s="50">
        <f>SUM(E168:E170)</f>
        <v>128967.00000000001</v>
      </c>
      <c r="F171" s="81">
        <f t="shared" si="5"/>
        <v>0.9815930841630807</v>
      </c>
    </row>
    <row r="172" spans="1:6" ht="16.5" customHeight="1">
      <c r="A172" s="21" t="s">
        <v>573</v>
      </c>
      <c r="B172" s="21" t="s">
        <v>10</v>
      </c>
      <c r="C172" s="53">
        <v>0</v>
      </c>
      <c r="D172" s="53">
        <v>0</v>
      </c>
      <c r="E172" s="53">
        <v>0</v>
      </c>
      <c r="F172" s="80">
        <v>0</v>
      </c>
    </row>
    <row r="173" spans="1:6" ht="16.5" customHeight="1">
      <c r="A173" s="21"/>
      <c r="B173" s="23" t="s">
        <v>109</v>
      </c>
      <c r="C173" s="51">
        <v>8800</v>
      </c>
      <c r="D173" s="51">
        <v>2832.5</v>
      </c>
      <c r="E173" s="51">
        <v>2374.9</v>
      </c>
      <c r="F173" s="81">
        <f t="shared" si="5"/>
        <v>0.8384466019417476</v>
      </c>
    </row>
    <row r="174" spans="1:6" ht="16.5" customHeight="1">
      <c r="A174" s="45" t="s">
        <v>88</v>
      </c>
      <c r="B174" s="61"/>
      <c r="C174" s="51">
        <f>SUM(C172,C173)</f>
        <v>8800</v>
      </c>
      <c r="D174" s="51">
        <f>SUM(D172,D173)</f>
        <v>2832.5</v>
      </c>
      <c r="E174" s="51">
        <f>SUM(E172,E173)</f>
        <v>2374.9</v>
      </c>
      <c r="F174" s="81">
        <f t="shared" si="5"/>
        <v>0.8384466019417476</v>
      </c>
    </row>
    <row r="175" spans="1:6" ht="16.5" customHeight="1">
      <c r="A175" s="41" t="s">
        <v>107</v>
      </c>
      <c r="B175" s="21" t="s">
        <v>10</v>
      </c>
      <c r="C175" s="53">
        <v>30417</v>
      </c>
      <c r="D175" s="53">
        <v>27707</v>
      </c>
      <c r="E175" s="53">
        <v>25603.2</v>
      </c>
      <c r="F175" s="80">
        <f aca="true" t="shared" si="6" ref="F175:F201">E175/D175</f>
        <v>0.9240697296712023</v>
      </c>
    </row>
    <row r="176" spans="1:6" ht="16.5" customHeight="1">
      <c r="A176" s="21"/>
      <c r="B176" s="21" t="s">
        <v>109</v>
      </c>
      <c r="C176" s="50">
        <v>6998</v>
      </c>
      <c r="D176" s="50">
        <v>5816.9</v>
      </c>
      <c r="E176" s="50">
        <v>5288.6</v>
      </c>
      <c r="F176" s="82">
        <f t="shared" si="6"/>
        <v>0.909178428372501</v>
      </c>
    </row>
    <row r="177" spans="1:6" ht="16.5" customHeight="1">
      <c r="A177" s="21"/>
      <c r="B177" s="23" t="s">
        <v>14</v>
      </c>
      <c r="C177" s="51">
        <v>200</v>
      </c>
      <c r="D177" s="51">
        <v>200</v>
      </c>
      <c r="E177" s="51">
        <v>200</v>
      </c>
      <c r="F177" s="81">
        <f t="shared" si="6"/>
        <v>1</v>
      </c>
    </row>
    <row r="178" spans="1:6" ht="16.5" customHeight="1">
      <c r="A178" s="41" t="s">
        <v>296</v>
      </c>
      <c r="B178" s="13" t="s">
        <v>10</v>
      </c>
      <c r="C178" s="11">
        <v>0</v>
      </c>
      <c r="D178" s="11">
        <v>568.7</v>
      </c>
      <c r="E178" s="11">
        <v>568.7</v>
      </c>
      <c r="F178" s="81">
        <f t="shared" si="6"/>
        <v>1</v>
      </c>
    </row>
    <row r="179" spans="1:6" ht="16.5" customHeight="1">
      <c r="A179" s="41" t="s">
        <v>297</v>
      </c>
      <c r="B179" s="13" t="s">
        <v>10</v>
      </c>
      <c r="C179" s="11">
        <v>0</v>
      </c>
      <c r="D179" s="11">
        <v>568.8</v>
      </c>
      <c r="E179" s="11">
        <v>568.7</v>
      </c>
      <c r="F179" s="81">
        <f t="shared" si="6"/>
        <v>0.9998241912798876</v>
      </c>
    </row>
    <row r="180" spans="1:6" ht="16.5" customHeight="1">
      <c r="A180" s="41"/>
      <c r="B180" s="20" t="s">
        <v>10</v>
      </c>
      <c r="C180" s="53">
        <f>SUM(C175+C178+C179)</f>
        <v>30417</v>
      </c>
      <c r="D180" s="53">
        <f>SUM(D175+D178+D179)</f>
        <v>28844.5</v>
      </c>
      <c r="E180" s="53">
        <f>SUM(E175+E178+E179)</f>
        <v>26740.600000000002</v>
      </c>
      <c r="F180" s="80">
        <f t="shared" si="6"/>
        <v>0.9270606181421069</v>
      </c>
    </row>
    <row r="181" spans="1:6" ht="16.5" customHeight="1">
      <c r="A181" s="41"/>
      <c r="B181" s="21" t="s">
        <v>109</v>
      </c>
      <c r="C181" s="50">
        <f aca="true" t="shared" si="7" ref="C181:E182">SUM(C176)</f>
        <v>6998</v>
      </c>
      <c r="D181" s="50">
        <f t="shared" si="7"/>
        <v>5816.9</v>
      </c>
      <c r="E181" s="50">
        <f t="shared" si="7"/>
        <v>5288.6</v>
      </c>
      <c r="F181" s="82">
        <f t="shared" si="6"/>
        <v>0.909178428372501</v>
      </c>
    </row>
    <row r="182" spans="1:6" ht="16.5" customHeight="1">
      <c r="A182" s="41"/>
      <c r="B182" s="23" t="s">
        <v>14</v>
      </c>
      <c r="C182" s="51">
        <f t="shared" si="7"/>
        <v>200</v>
      </c>
      <c r="D182" s="51">
        <f t="shared" si="7"/>
        <v>200</v>
      </c>
      <c r="E182" s="51">
        <f t="shared" si="7"/>
        <v>200</v>
      </c>
      <c r="F182" s="81">
        <f t="shared" si="6"/>
        <v>1</v>
      </c>
    </row>
    <row r="183" spans="1:6" ht="16.5" customHeight="1">
      <c r="A183" s="45" t="s">
        <v>471</v>
      </c>
      <c r="C183" s="51">
        <f>SUM(C180:C182)</f>
        <v>37615</v>
      </c>
      <c r="D183" s="51">
        <f>SUM(D180:D182)</f>
        <v>34861.4</v>
      </c>
      <c r="E183" s="51">
        <f>SUM(E180:E182)</f>
        <v>32229.200000000004</v>
      </c>
      <c r="F183" s="81">
        <f t="shared" si="6"/>
        <v>0.9244952870510078</v>
      </c>
    </row>
    <row r="184" spans="1:6" ht="16.5" customHeight="1">
      <c r="A184" s="13" t="s">
        <v>105</v>
      </c>
      <c r="B184" s="13" t="s">
        <v>10</v>
      </c>
      <c r="C184" s="11">
        <v>8710</v>
      </c>
      <c r="D184" s="11">
        <v>11291.3</v>
      </c>
      <c r="E184" s="11">
        <v>8828.9</v>
      </c>
      <c r="F184" s="81">
        <f t="shared" si="6"/>
        <v>0.781920593731457</v>
      </c>
    </row>
    <row r="185" spans="1:6" ht="16.5" customHeight="1">
      <c r="A185" s="23" t="s">
        <v>106</v>
      </c>
      <c r="B185" s="23" t="s">
        <v>12</v>
      </c>
      <c r="C185" s="51">
        <v>5603.8</v>
      </c>
      <c r="D185" s="51">
        <v>5356.4</v>
      </c>
      <c r="E185" s="51">
        <v>4799.5</v>
      </c>
      <c r="F185" s="81">
        <f t="shared" si="6"/>
        <v>0.8960309162870586</v>
      </c>
    </row>
    <row r="186" spans="1:6" ht="16.5" customHeight="1">
      <c r="A186" s="487" t="s">
        <v>89</v>
      </c>
      <c r="B186" s="20" t="s">
        <v>10</v>
      </c>
      <c r="C186" s="53">
        <f>SUM(C159,C160,C162,C168,C172,C175,C184)</f>
        <v>211364</v>
      </c>
      <c r="D186" s="53">
        <f>SUM(D158,D159,D160,D161,D162,D171,D172,D180,D184)</f>
        <v>217176.8</v>
      </c>
      <c r="E186" s="53">
        <f>SUM(E158,E159,E160,E161,E162,E171,E172,E180,E184)</f>
        <v>207346</v>
      </c>
      <c r="F186" s="80">
        <f t="shared" si="6"/>
        <v>0.9547336547918562</v>
      </c>
    </row>
    <row r="187" spans="1:6" ht="16.5" customHeight="1">
      <c r="A187" s="484"/>
      <c r="B187" s="21" t="s">
        <v>109</v>
      </c>
      <c r="C187" s="50">
        <f>SUM(C163,C173,C176)</f>
        <v>19503</v>
      </c>
      <c r="D187" s="50">
        <f>SUM(D163,D173,D176)</f>
        <v>12361.8</v>
      </c>
      <c r="E187" s="50">
        <f>SUM(E163,E173,E176)</f>
        <v>10972.300000000001</v>
      </c>
      <c r="F187" s="82">
        <f t="shared" si="6"/>
        <v>0.8875972754776814</v>
      </c>
    </row>
    <row r="188" spans="1:6" ht="16.5" customHeight="1">
      <c r="A188" s="484"/>
      <c r="B188" s="21" t="s">
        <v>14</v>
      </c>
      <c r="C188" s="50">
        <f>SUM(C177)</f>
        <v>200</v>
      </c>
      <c r="D188" s="50">
        <f>SUM(D177)</f>
        <v>200</v>
      </c>
      <c r="E188" s="50">
        <f>SUM(E177)</f>
        <v>200</v>
      </c>
      <c r="F188" s="82">
        <f t="shared" si="6"/>
        <v>1</v>
      </c>
    </row>
    <row r="189" spans="1:6" ht="16.5" customHeight="1">
      <c r="A189" s="484"/>
      <c r="B189" s="23" t="s">
        <v>12</v>
      </c>
      <c r="C189" s="50">
        <f>SUM(C185)</f>
        <v>5603.8</v>
      </c>
      <c r="D189" s="50">
        <f>SUM(D185)</f>
        <v>5356.4</v>
      </c>
      <c r="E189" s="50">
        <f>SUM(E185)</f>
        <v>4799.5</v>
      </c>
      <c r="F189" s="81">
        <f t="shared" si="6"/>
        <v>0.8960309162870586</v>
      </c>
    </row>
    <row r="190" spans="1:6" ht="16.5" customHeight="1">
      <c r="A190" s="492"/>
      <c r="B190" s="54"/>
      <c r="C190" s="49">
        <f>SUM(C186,C187,C188,C189)</f>
        <v>236670.8</v>
      </c>
      <c r="D190" s="49">
        <f>SUM(D186,D187,D188,D189)</f>
        <v>235094.99999999997</v>
      </c>
      <c r="E190" s="49">
        <f>SUM(E186,E187,E188,E189)</f>
        <v>223317.8</v>
      </c>
      <c r="F190" s="339">
        <f t="shared" si="6"/>
        <v>0.9499045066887855</v>
      </c>
    </row>
    <row r="191" spans="1:6" ht="16.5" customHeight="1">
      <c r="A191" s="41" t="s">
        <v>126</v>
      </c>
      <c r="B191" s="21" t="s">
        <v>10</v>
      </c>
      <c r="C191" s="50">
        <v>10</v>
      </c>
      <c r="D191" s="50">
        <v>10</v>
      </c>
      <c r="E191" s="50">
        <v>4.6</v>
      </c>
      <c r="F191" s="80">
        <f t="shared" si="6"/>
        <v>0.45999999999999996</v>
      </c>
    </row>
    <row r="192" spans="1:6" ht="16.5" customHeight="1">
      <c r="A192" s="41" t="s">
        <v>221</v>
      </c>
      <c r="B192" s="21" t="s">
        <v>11</v>
      </c>
      <c r="C192" s="50">
        <v>0</v>
      </c>
      <c r="D192" s="50">
        <v>1212</v>
      </c>
      <c r="E192" s="50">
        <v>1212</v>
      </c>
      <c r="F192" s="82">
        <f t="shared" si="6"/>
        <v>1</v>
      </c>
    </row>
    <row r="193" spans="1:6" ht="16.5" customHeight="1">
      <c r="A193" s="41" t="s">
        <v>127</v>
      </c>
      <c r="B193" s="21" t="s">
        <v>11</v>
      </c>
      <c r="C193" s="50">
        <v>3350.5</v>
      </c>
      <c r="D193" s="50">
        <v>5.1</v>
      </c>
      <c r="E193" s="50">
        <v>0</v>
      </c>
      <c r="F193" s="82">
        <f t="shared" si="6"/>
        <v>0</v>
      </c>
    </row>
    <row r="194" spans="1:6" ht="16.5" customHeight="1">
      <c r="A194" s="41" t="s">
        <v>108</v>
      </c>
      <c r="B194" s="23" t="s">
        <v>10</v>
      </c>
      <c r="C194" s="50">
        <v>100</v>
      </c>
      <c r="D194" s="50">
        <v>100</v>
      </c>
      <c r="E194" s="50">
        <v>94.9</v>
      </c>
      <c r="F194" s="81">
        <f t="shared" si="6"/>
        <v>0.9490000000000001</v>
      </c>
    </row>
    <row r="195" spans="1:6" ht="16.5" customHeight="1">
      <c r="A195" s="62" t="s">
        <v>90</v>
      </c>
      <c r="B195" s="54" t="s">
        <v>10</v>
      </c>
      <c r="C195" s="49">
        <f>SUM(C191:C194)</f>
        <v>3460.5</v>
      </c>
      <c r="D195" s="49">
        <f>SUM(D191:D194)</f>
        <v>1327.1</v>
      </c>
      <c r="E195" s="49">
        <f>SUM(E191:E194)</f>
        <v>1311.5</v>
      </c>
      <c r="F195" s="339">
        <f t="shared" si="6"/>
        <v>0.9882450455881245</v>
      </c>
    </row>
    <row r="196" spans="1:6" ht="20.25" customHeight="1">
      <c r="A196" s="493" t="s">
        <v>13</v>
      </c>
      <c r="B196" s="21" t="s">
        <v>10</v>
      </c>
      <c r="C196" s="53">
        <f>SUM(C7,C16,C24,C93,C109,C129,C138,C155,C186,C189,C195)</f>
        <v>515450.6</v>
      </c>
      <c r="D196" s="53">
        <f>SUM(D7,D16,D24,D93,D109,D129,D138,D155,D186,D189,D195)</f>
        <v>538423</v>
      </c>
      <c r="E196" s="53">
        <f>SUM(E7,E16,E24,E93,E109,E129,E138,E155,E186,E189,E195)</f>
        <v>515584.60000000003</v>
      </c>
      <c r="F196" s="80">
        <f t="shared" si="6"/>
        <v>0.957582792711307</v>
      </c>
    </row>
    <row r="197" spans="1:6" ht="19.5" customHeight="1">
      <c r="A197" s="494"/>
      <c r="B197" s="21" t="s">
        <v>109</v>
      </c>
      <c r="C197" s="50">
        <f>SUM(C8,C17,C25,C94,C110,C130,C139,C156,C187)</f>
        <v>269083</v>
      </c>
      <c r="D197" s="50">
        <f>SUM(D8,D17,D25,D94,D110,D130,D139,D156,D187)</f>
        <v>282788</v>
      </c>
      <c r="E197" s="50">
        <f>SUM(E8,E17,E25,E94,E110,E130,E139,E156,E187)</f>
        <v>277623.60000000003</v>
      </c>
      <c r="F197" s="82">
        <f t="shared" si="6"/>
        <v>0.9817375560490545</v>
      </c>
    </row>
    <row r="198" spans="1:6" ht="19.5" customHeight="1">
      <c r="A198" s="494"/>
      <c r="B198" s="21" t="s">
        <v>14</v>
      </c>
      <c r="C198" s="50">
        <f>SUM(C18,C95,C111,C131,C188)</f>
        <v>6000</v>
      </c>
      <c r="D198" s="50">
        <f>SUM(D18,D95,D111,D131,D188)</f>
        <v>5975</v>
      </c>
      <c r="E198" s="50">
        <f>SUM(E18,E95,E111,E131,E188)</f>
        <v>5838.1</v>
      </c>
      <c r="F198" s="81">
        <f t="shared" si="6"/>
        <v>0.9770878661087866</v>
      </c>
    </row>
    <row r="199" spans="1:6" ht="19.5" customHeight="1">
      <c r="A199" s="495"/>
      <c r="B199" s="63"/>
      <c r="C199" s="88">
        <f>SUM(C196:C198)</f>
        <v>790533.6</v>
      </c>
      <c r="D199" s="88">
        <f>SUM(D196:D198)</f>
        <v>827186</v>
      </c>
      <c r="E199" s="88">
        <f>SUM(E196:E198)</f>
        <v>799046.3</v>
      </c>
      <c r="F199" s="340">
        <f t="shared" si="6"/>
        <v>0.9659814116776638</v>
      </c>
    </row>
    <row r="200" spans="1:6" ht="21.75" customHeight="1" thickBot="1">
      <c r="A200" s="64" t="s">
        <v>40</v>
      </c>
      <c r="B200" s="65"/>
      <c r="C200" s="11">
        <v>0</v>
      </c>
      <c r="D200" s="11">
        <v>0</v>
      </c>
      <c r="E200" s="11">
        <v>0</v>
      </c>
      <c r="F200" s="342">
        <v>0</v>
      </c>
    </row>
    <row r="201" spans="1:6" ht="44.25" customHeight="1" thickTop="1">
      <c r="A201" s="170" t="s">
        <v>47</v>
      </c>
      <c r="B201" s="171"/>
      <c r="C201" s="172">
        <f>C199+C200</f>
        <v>790533.6</v>
      </c>
      <c r="D201" s="172">
        <f>D199+D200</f>
        <v>827186</v>
      </c>
      <c r="E201" s="172">
        <f>E199+E200</f>
        <v>799046.3</v>
      </c>
      <c r="F201" s="341">
        <f t="shared" si="6"/>
        <v>0.9659814116776638</v>
      </c>
    </row>
    <row r="202" spans="3:6" ht="12.75">
      <c r="C202" s="2"/>
      <c r="D202" s="2"/>
      <c r="E202" s="2"/>
      <c r="F202" s="2"/>
    </row>
    <row r="203" spans="3:6" ht="12.75">
      <c r="C203" s="2"/>
      <c r="D203" s="2"/>
      <c r="E203" s="2"/>
      <c r="F203" s="2"/>
    </row>
    <row r="204" spans="3:6" ht="12.75">
      <c r="C204" s="2"/>
      <c r="D204" s="2"/>
      <c r="E204" s="2"/>
      <c r="F204" s="2"/>
    </row>
    <row r="205" spans="3:6" ht="12.75">
      <c r="C205" s="2"/>
      <c r="D205" s="2"/>
      <c r="E205" s="2"/>
      <c r="F205" s="2"/>
    </row>
    <row r="206" spans="3:6" ht="12.75">
      <c r="C206" s="2"/>
      <c r="D206" s="2"/>
      <c r="E206" s="2"/>
      <c r="F206" s="2"/>
    </row>
    <row r="207" spans="3:6" ht="12.75">
      <c r="C207" s="2"/>
      <c r="D207" s="2"/>
      <c r="E207" s="2"/>
      <c r="F207" s="2"/>
    </row>
    <row r="208" spans="3:6" ht="12.75">
      <c r="C208" s="2"/>
      <c r="D208" s="2"/>
      <c r="E208" s="2"/>
      <c r="F208" s="2"/>
    </row>
    <row r="209" spans="3:6" ht="12.75">
      <c r="C209" s="2"/>
      <c r="D209" s="2"/>
      <c r="E209" s="2"/>
      <c r="F209" s="2"/>
    </row>
    <row r="210" spans="3:6" ht="12.75">
      <c r="C210" s="2"/>
      <c r="D210" s="2"/>
      <c r="E210" s="2"/>
      <c r="F210" s="2"/>
    </row>
    <row r="211" spans="3:6" ht="12.75">
      <c r="C211" s="2"/>
      <c r="D211" s="2"/>
      <c r="E211" s="2"/>
      <c r="F211" s="2"/>
    </row>
    <row r="212" spans="3:6" ht="12.75">
      <c r="C212" s="2"/>
      <c r="D212" s="2"/>
      <c r="E212" s="2"/>
      <c r="F212" s="2"/>
    </row>
    <row r="213" spans="3:6" ht="12.75">
      <c r="C213" s="2"/>
      <c r="D213" s="2"/>
      <c r="E213" s="2"/>
      <c r="F213" s="2"/>
    </row>
    <row r="214" spans="3:6" ht="12.75">
      <c r="C214" s="2"/>
      <c r="D214" s="2"/>
      <c r="E214" s="2"/>
      <c r="F214" s="2"/>
    </row>
  </sheetData>
  <sheetProtection/>
  <mergeCells count="13">
    <mergeCell ref="A155:A157"/>
    <mergeCell ref="A119:B119"/>
    <mergeCell ref="A154:B154"/>
    <mergeCell ref="A7:A9"/>
    <mergeCell ref="A16:A19"/>
    <mergeCell ref="A24:A26"/>
    <mergeCell ref="A1:E1"/>
    <mergeCell ref="A186:A190"/>
    <mergeCell ref="A196:A199"/>
    <mergeCell ref="A93:A96"/>
    <mergeCell ref="A109:A112"/>
    <mergeCell ref="A129:A132"/>
    <mergeCell ref="A138:A140"/>
  </mergeCells>
  <printOptions horizontalCentered="1"/>
  <pageMargins left="0.31496062992125984" right="0" top="0.25" bottom="0.33" header="0.2362204724409449" footer="0.17"/>
  <pageSetup horizontalDpi="600" verticalDpi="600" orientation="portrait" paperSize="9" scale="68" r:id="rId1"/>
  <headerFooter alignWithMargins="0">
    <oddFooter>&amp;L&amp;"Times New Roman CE,Obyčejné"&amp;8Rozbor za rok 2006</oddFooter>
  </headerFooter>
  <rowBreaks count="2" manualBreakCount="2">
    <brk id="68" max="5" man="1"/>
    <brk id="14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3"/>
  <sheetViews>
    <sheetView showGridLines="0" defaultGridColor="0" view="pageBreakPreview" zoomScaleNormal="85" zoomScaleSheetLayoutView="100" zoomScalePageLayoutView="0" colorId="63" workbookViewId="0" topLeftCell="A27">
      <selection activeCell="B37" sqref="B37:F37"/>
    </sheetView>
  </sheetViews>
  <sheetFormatPr defaultColWidth="9.00390625" defaultRowHeight="12.75"/>
  <cols>
    <col min="1" max="1" width="11.875" style="3" customWidth="1"/>
    <col min="2" max="2" width="66.25390625" style="3" customWidth="1"/>
    <col min="3" max="5" width="10.75390625" style="3" customWidth="1"/>
    <col min="6" max="7" width="9.875" style="3" customWidth="1"/>
    <col min="8" max="16384" width="9.125" style="3" customWidth="1"/>
  </cols>
  <sheetData>
    <row r="1" spans="1:6" ht="48.75" customHeight="1">
      <c r="A1" s="512" t="s">
        <v>473</v>
      </c>
      <c r="B1" s="513"/>
      <c r="C1" s="513"/>
      <c r="D1" s="513"/>
      <c r="E1" s="513"/>
      <c r="F1" s="67" t="s">
        <v>206</v>
      </c>
    </row>
    <row r="2" spans="1:7" s="174" customFormat="1" ht="28.5" customHeight="1">
      <c r="A2" s="89" t="s">
        <v>128</v>
      </c>
      <c r="B2" s="89" t="s">
        <v>129</v>
      </c>
      <c r="C2" s="90" t="s">
        <v>207</v>
      </c>
      <c r="D2" s="90" t="s">
        <v>208</v>
      </c>
      <c r="E2" s="91" t="s">
        <v>474</v>
      </c>
      <c r="F2" s="89" t="s">
        <v>191</v>
      </c>
      <c r="G2" s="4"/>
    </row>
    <row r="3" spans="1:7" s="174" customFormat="1" ht="30" customHeight="1">
      <c r="A3" s="516" t="s">
        <v>149</v>
      </c>
      <c r="B3" s="517"/>
      <c r="C3" s="517"/>
      <c r="D3" s="517"/>
      <c r="E3" s="517"/>
      <c r="F3" s="517"/>
      <c r="G3" s="5"/>
    </row>
    <row r="4" spans="1:7" s="174" customFormat="1" ht="15" customHeight="1">
      <c r="A4" s="518" t="s">
        <v>151</v>
      </c>
      <c r="B4" s="6" t="s">
        <v>222</v>
      </c>
      <c r="C4" s="7">
        <v>1000</v>
      </c>
      <c r="D4" s="7">
        <v>150</v>
      </c>
      <c r="E4" s="7">
        <v>113.1</v>
      </c>
      <c r="F4" s="94">
        <f aca="true" t="shared" si="0" ref="F4:F56">E4/D4</f>
        <v>0.754</v>
      </c>
      <c r="G4" s="5"/>
    </row>
    <row r="5" spans="1:7" s="174" customFormat="1" ht="15" customHeight="1">
      <c r="A5" s="518"/>
      <c r="B5" s="6" t="s">
        <v>223</v>
      </c>
      <c r="C5" s="7">
        <v>2000</v>
      </c>
      <c r="D5" s="7">
        <v>3930</v>
      </c>
      <c r="E5" s="7">
        <v>3908.3</v>
      </c>
      <c r="F5" s="94">
        <f t="shared" si="0"/>
        <v>0.9944783715012723</v>
      </c>
      <c r="G5" s="5"/>
    </row>
    <row r="6" spans="1:7" s="174" customFormat="1" ht="15" customHeight="1">
      <c r="A6" s="518"/>
      <c r="B6" s="6" t="s">
        <v>224</v>
      </c>
      <c r="C6" s="7">
        <v>2500</v>
      </c>
      <c r="D6" s="7">
        <v>1455</v>
      </c>
      <c r="E6" s="7">
        <v>1449.1</v>
      </c>
      <c r="F6" s="94">
        <f t="shared" si="0"/>
        <v>0.9959450171821306</v>
      </c>
      <c r="G6" s="5"/>
    </row>
    <row r="7" spans="1:7" s="174" customFormat="1" ht="15" customHeight="1">
      <c r="A7" s="518"/>
      <c r="B7" s="6" t="s">
        <v>225</v>
      </c>
      <c r="C7" s="175">
        <v>2000</v>
      </c>
      <c r="D7" s="175">
        <v>0</v>
      </c>
      <c r="E7" s="175">
        <v>0</v>
      </c>
      <c r="F7" s="94">
        <v>0</v>
      </c>
      <c r="G7" s="5"/>
    </row>
    <row r="8" spans="1:7" s="174" customFormat="1" ht="15" customHeight="1">
      <c r="A8" s="518"/>
      <c r="B8" s="6" t="s">
        <v>229</v>
      </c>
      <c r="C8" s="175">
        <v>3000</v>
      </c>
      <c r="D8" s="175">
        <v>940</v>
      </c>
      <c r="E8" s="175">
        <v>903.8</v>
      </c>
      <c r="F8" s="94">
        <f t="shared" si="0"/>
        <v>0.9614893617021276</v>
      </c>
      <c r="G8" s="5"/>
    </row>
    <row r="9" spans="1:7" s="174" customFormat="1" ht="15" customHeight="1">
      <c r="A9" s="518"/>
      <c r="B9" s="6" t="s">
        <v>226</v>
      </c>
      <c r="C9" s="175">
        <v>500</v>
      </c>
      <c r="D9" s="175">
        <v>0</v>
      </c>
      <c r="E9" s="175">
        <v>0</v>
      </c>
      <c r="F9" s="94">
        <v>0</v>
      </c>
      <c r="G9" s="5"/>
    </row>
    <row r="10" spans="1:7" s="174" customFormat="1" ht="15" customHeight="1">
      <c r="A10" s="518"/>
      <c r="B10" s="6" t="s">
        <v>227</v>
      </c>
      <c r="C10" s="175">
        <v>1500</v>
      </c>
      <c r="D10" s="175">
        <v>2000</v>
      </c>
      <c r="E10" s="175">
        <v>1997.7</v>
      </c>
      <c r="F10" s="94">
        <f t="shared" si="0"/>
        <v>0.99885</v>
      </c>
      <c r="G10" s="5"/>
    </row>
    <row r="11" spans="1:7" s="174" customFormat="1" ht="15" customHeight="1">
      <c r="A11" s="518"/>
      <c r="B11" s="6" t="s">
        <v>486</v>
      </c>
      <c r="C11" s="175">
        <v>0</v>
      </c>
      <c r="D11" s="175">
        <v>1200</v>
      </c>
      <c r="E11" s="175">
        <v>1196.2</v>
      </c>
      <c r="F11" s="94">
        <f t="shared" si="0"/>
        <v>0.9968333333333333</v>
      </c>
      <c r="G11" s="5"/>
    </row>
    <row r="12" spans="1:7" s="174" customFormat="1" ht="15" customHeight="1">
      <c r="A12" s="518"/>
      <c r="B12" s="6" t="s">
        <v>230</v>
      </c>
      <c r="C12" s="175">
        <v>670</v>
      </c>
      <c r="D12" s="175">
        <v>670</v>
      </c>
      <c r="E12" s="175">
        <v>592.1</v>
      </c>
      <c r="F12" s="94">
        <f t="shared" si="0"/>
        <v>0.8837313432835822</v>
      </c>
      <c r="G12" s="5"/>
    </row>
    <row r="13" spans="1:7" s="174" customFormat="1" ht="15" customHeight="1">
      <c r="A13" s="518"/>
      <c r="B13" s="6" t="s">
        <v>228</v>
      </c>
      <c r="C13" s="176">
        <v>800</v>
      </c>
      <c r="D13" s="176">
        <v>240</v>
      </c>
      <c r="E13" s="176">
        <v>199</v>
      </c>
      <c r="F13" s="101">
        <f t="shared" si="0"/>
        <v>0.8291666666666667</v>
      </c>
      <c r="G13" s="5"/>
    </row>
    <row r="14" spans="1:7" s="174" customFormat="1" ht="15.75" customHeight="1">
      <c r="A14" s="506"/>
      <c r="B14" s="177" t="s">
        <v>150</v>
      </c>
      <c r="C14" s="178">
        <f>SUM(C4:C13)</f>
        <v>13970</v>
      </c>
      <c r="D14" s="178">
        <f>SUM(D4:D13)</f>
        <v>10585</v>
      </c>
      <c r="E14" s="178">
        <f>SUM(E4:E13)</f>
        <v>10359.300000000001</v>
      </c>
      <c r="F14" s="93">
        <f t="shared" si="0"/>
        <v>0.9786773736419463</v>
      </c>
      <c r="G14" s="5"/>
    </row>
    <row r="15" spans="1:7" s="174" customFormat="1" ht="15" customHeight="1">
      <c r="A15" s="514" t="s">
        <v>152</v>
      </c>
      <c r="B15" s="180" t="s">
        <v>231</v>
      </c>
      <c r="C15" s="181">
        <v>7000</v>
      </c>
      <c r="D15" s="182">
        <v>0</v>
      </c>
      <c r="E15" s="183">
        <v>0</v>
      </c>
      <c r="F15" s="94">
        <v>0</v>
      </c>
      <c r="G15" s="5"/>
    </row>
    <row r="16" spans="1:7" s="174" customFormat="1" ht="15" customHeight="1">
      <c r="A16" s="515"/>
      <c r="B16" s="502" t="s">
        <v>232</v>
      </c>
      <c r="C16" s="503"/>
      <c r="D16" s="503"/>
      <c r="E16" s="504"/>
      <c r="F16" s="504"/>
      <c r="G16" s="5"/>
    </row>
    <row r="17" spans="1:7" s="174" customFormat="1" ht="15" customHeight="1">
      <c r="A17" s="515"/>
      <c r="B17" s="6" t="s">
        <v>111</v>
      </c>
      <c r="C17" s="7">
        <v>26000</v>
      </c>
      <c r="D17" s="175">
        <v>26000</v>
      </c>
      <c r="E17" s="7">
        <v>25964.4</v>
      </c>
      <c r="F17" s="94">
        <f t="shared" si="0"/>
        <v>0.9986307692307693</v>
      </c>
      <c r="G17" s="5"/>
    </row>
    <row r="18" spans="1:7" s="174" customFormat="1" ht="15" customHeight="1">
      <c r="A18" s="515"/>
      <c r="B18" s="177" t="s">
        <v>150</v>
      </c>
      <c r="C18" s="178">
        <f>SUM(C15:C17)</f>
        <v>33000</v>
      </c>
      <c r="D18" s="178">
        <f>SUM(D15:D17)</f>
        <v>26000</v>
      </c>
      <c r="E18" s="178">
        <f>SUM(E15:E17)</f>
        <v>25964.4</v>
      </c>
      <c r="F18" s="93">
        <f t="shared" si="0"/>
        <v>0.9986307692307693</v>
      </c>
      <c r="G18" s="5"/>
    </row>
    <row r="19" spans="1:7" s="174" customFormat="1" ht="15" customHeight="1">
      <c r="A19" s="366"/>
      <c r="B19" s="185" t="s">
        <v>487</v>
      </c>
      <c r="C19" s="176">
        <v>0</v>
      </c>
      <c r="D19" s="176">
        <v>96.4</v>
      </c>
      <c r="E19" s="176">
        <v>96.4</v>
      </c>
      <c r="F19" s="94">
        <f t="shared" si="0"/>
        <v>1</v>
      </c>
      <c r="G19" s="5"/>
    </row>
    <row r="20" spans="1:7" s="174" customFormat="1" ht="15" customHeight="1">
      <c r="A20" s="523" t="s">
        <v>153</v>
      </c>
      <c r="B20" s="185" t="s">
        <v>271</v>
      </c>
      <c r="C20" s="176">
        <v>0</v>
      </c>
      <c r="D20" s="176">
        <v>800</v>
      </c>
      <c r="E20" s="176">
        <v>799.6</v>
      </c>
      <c r="F20" s="94">
        <f t="shared" si="0"/>
        <v>0.9995</v>
      </c>
      <c r="G20" s="5"/>
    </row>
    <row r="21" spans="1:7" s="174" customFormat="1" ht="15" customHeight="1">
      <c r="A21" s="506"/>
      <c r="B21" s="186" t="s">
        <v>269</v>
      </c>
      <c r="C21" s="175">
        <v>0</v>
      </c>
      <c r="D21" s="175">
        <v>1016</v>
      </c>
      <c r="E21" s="175">
        <v>1015.1</v>
      </c>
      <c r="F21" s="94">
        <f t="shared" si="0"/>
        <v>0.9991141732283465</v>
      </c>
      <c r="G21" s="5"/>
    </row>
    <row r="22" spans="1:7" s="174" customFormat="1" ht="15" customHeight="1">
      <c r="A22" s="506"/>
      <c r="B22" s="185" t="s">
        <v>270</v>
      </c>
      <c r="C22" s="175">
        <v>0</v>
      </c>
      <c r="D22" s="175">
        <v>2083</v>
      </c>
      <c r="E22" s="175">
        <v>2076.5</v>
      </c>
      <c r="F22" s="94">
        <f t="shared" si="0"/>
        <v>0.9968795007201152</v>
      </c>
      <c r="G22" s="5"/>
    </row>
    <row r="23" spans="1:7" s="174" customFormat="1" ht="15" customHeight="1">
      <c r="A23" s="506"/>
      <c r="B23" s="502" t="s">
        <v>232</v>
      </c>
      <c r="C23" s="503"/>
      <c r="D23" s="503"/>
      <c r="E23" s="504"/>
      <c r="F23" s="504"/>
      <c r="G23" s="5"/>
    </row>
    <row r="24" spans="1:7" s="174" customFormat="1" ht="15" customHeight="1">
      <c r="A24" s="506"/>
      <c r="B24" s="6" t="s">
        <v>114</v>
      </c>
      <c r="C24" s="183">
        <v>15000</v>
      </c>
      <c r="D24" s="183">
        <v>31490.1</v>
      </c>
      <c r="E24" s="183">
        <v>31479.7</v>
      </c>
      <c r="F24" s="94">
        <f t="shared" si="0"/>
        <v>0.9996697374730471</v>
      </c>
      <c r="G24" s="5"/>
    </row>
    <row r="25" spans="1:7" s="174" customFormat="1" ht="15" customHeight="1">
      <c r="A25" s="506"/>
      <c r="B25" s="6" t="s">
        <v>233</v>
      </c>
      <c r="C25" s="176">
        <v>10000</v>
      </c>
      <c r="D25" s="176">
        <v>6646.2</v>
      </c>
      <c r="E25" s="176">
        <v>6643.2</v>
      </c>
      <c r="F25" s="94">
        <f t="shared" si="0"/>
        <v>0.9995486142457344</v>
      </c>
      <c r="G25" s="5"/>
    </row>
    <row r="26" spans="1:7" s="174" customFormat="1" ht="15" customHeight="1">
      <c r="A26" s="506"/>
      <c r="B26" s="502" t="s">
        <v>30</v>
      </c>
      <c r="C26" s="504"/>
      <c r="D26" s="504"/>
      <c r="E26" s="504"/>
      <c r="F26" s="504"/>
      <c r="G26" s="5"/>
    </row>
    <row r="27" spans="1:7" s="174" customFormat="1" ht="15" customHeight="1">
      <c r="A27" s="506"/>
      <c r="B27" s="6" t="s">
        <v>234</v>
      </c>
      <c r="C27" s="183">
        <v>1000</v>
      </c>
      <c r="D27" s="183">
        <v>0</v>
      </c>
      <c r="E27" s="183">
        <v>0</v>
      </c>
      <c r="F27" s="94">
        <v>0</v>
      </c>
      <c r="G27" s="5"/>
    </row>
    <row r="28" spans="1:7" s="174" customFormat="1" ht="15" customHeight="1">
      <c r="A28" s="506"/>
      <c r="B28" s="6" t="s">
        <v>257</v>
      </c>
      <c r="C28" s="183">
        <v>5000</v>
      </c>
      <c r="D28" s="183">
        <v>1999.1</v>
      </c>
      <c r="E28" s="183">
        <v>1996.3</v>
      </c>
      <c r="F28" s="94">
        <f t="shared" si="0"/>
        <v>0.9985993697163724</v>
      </c>
      <c r="G28" s="5"/>
    </row>
    <row r="29" spans="1:7" s="174" customFormat="1" ht="15" customHeight="1">
      <c r="A29" s="506"/>
      <c r="B29" s="6" t="s">
        <v>235</v>
      </c>
      <c r="C29" s="7">
        <v>500</v>
      </c>
      <c r="D29" s="7">
        <v>1366</v>
      </c>
      <c r="E29" s="7">
        <v>1362.6</v>
      </c>
      <c r="F29" s="94">
        <f t="shared" si="0"/>
        <v>0.997510980966325</v>
      </c>
      <c r="G29" s="5"/>
    </row>
    <row r="30" spans="1:7" s="174" customFormat="1" ht="15" customHeight="1">
      <c r="A30" s="506"/>
      <c r="B30" s="6" t="s">
        <v>258</v>
      </c>
      <c r="C30" s="7">
        <v>1800</v>
      </c>
      <c r="D30" s="7">
        <v>1255</v>
      </c>
      <c r="E30" s="7">
        <v>1248.1</v>
      </c>
      <c r="F30" s="94">
        <f t="shared" si="0"/>
        <v>0.9945019920318724</v>
      </c>
      <c r="G30" s="5"/>
    </row>
    <row r="31" spans="1:7" s="174" customFormat="1" ht="15" customHeight="1">
      <c r="A31" s="506"/>
      <c r="B31" s="6" t="s">
        <v>236</v>
      </c>
      <c r="C31" s="7">
        <v>4800</v>
      </c>
      <c r="D31" s="7">
        <v>4364.3</v>
      </c>
      <c r="E31" s="7">
        <v>4364.3</v>
      </c>
      <c r="F31" s="94">
        <f t="shared" si="0"/>
        <v>1</v>
      </c>
      <c r="G31" s="5"/>
    </row>
    <row r="32" spans="1:7" s="174" customFormat="1" ht="15" customHeight="1">
      <c r="A32" s="506"/>
      <c r="B32" s="187" t="s">
        <v>237</v>
      </c>
      <c r="C32" s="176">
        <v>1300</v>
      </c>
      <c r="D32" s="176">
        <v>1401</v>
      </c>
      <c r="E32" s="176">
        <v>1400.6</v>
      </c>
      <c r="F32" s="101">
        <f t="shared" si="0"/>
        <v>0.9997144896502498</v>
      </c>
      <c r="G32" s="5"/>
    </row>
    <row r="33" spans="1:7" s="174" customFormat="1" ht="15" customHeight="1">
      <c r="A33" s="506"/>
      <c r="B33" s="6" t="s">
        <v>33</v>
      </c>
      <c r="C33" s="183">
        <v>500</v>
      </c>
      <c r="D33" s="183">
        <v>1</v>
      </c>
      <c r="E33" s="183">
        <v>0</v>
      </c>
      <c r="F33" s="94">
        <f t="shared" si="0"/>
        <v>0</v>
      </c>
      <c r="G33" s="5"/>
    </row>
    <row r="34" spans="1:7" s="174" customFormat="1" ht="15" customHeight="1">
      <c r="A34" s="506"/>
      <c r="B34" s="6" t="s">
        <v>261</v>
      </c>
      <c r="C34" s="183">
        <v>0</v>
      </c>
      <c r="D34" s="183">
        <v>499</v>
      </c>
      <c r="E34" s="183">
        <v>498.6</v>
      </c>
      <c r="F34" s="94">
        <f t="shared" si="0"/>
        <v>0.9991983967935872</v>
      </c>
      <c r="G34" s="5"/>
    </row>
    <row r="35" spans="1:7" s="174" customFormat="1" ht="15" customHeight="1">
      <c r="A35" s="506"/>
      <c r="B35" s="187" t="s">
        <v>488</v>
      </c>
      <c r="C35" s="183">
        <v>0</v>
      </c>
      <c r="D35" s="183">
        <v>328</v>
      </c>
      <c r="E35" s="183">
        <v>321.4</v>
      </c>
      <c r="F35" s="94">
        <f t="shared" si="0"/>
        <v>0.9798780487804878</v>
      </c>
      <c r="G35" s="5"/>
    </row>
    <row r="36" spans="1:7" s="174" customFormat="1" ht="15" customHeight="1">
      <c r="A36" s="506"/>
      <c r="B36" s="177" t="s">
        <v>150</v>
      </c>
      <c r="C36" s="178">
        <f>SUM(C20:C35)</f>
        <v>39900</v>
      </c>
      <c r="D36" s="178">
        <f>SUM(D19:D35)</f>
        <v>53345.1</v>
      </c>
      <c r="E36" s="178">
        <f>SUM(E19:E35)</f>
        <v>53302.4</v>
      </c>
      <c r="F36" s="93">
        <f>E36/D36</f>
        <v>0.9991995515989286</v>
      </c>
      <c r="G36" s="5"/>
    </row>
    <row r="37" spans="1:7" s="174" customFormat="1" ht="15" customHeight="1">
      <c r="A37" s="505" t="s">
        <v>574</v>
      </c>
      <c r="B37" s="502" t="s">
        <v>30</v>
      </c>
      <c r="C37" s="503"/>
      <c r="D37" s="503"/>
      <c r="E37" s="504"/>
      <c r="F37" s="504"/>
      <c r="G37" s="5"/>
    </row>
    <row r="38" spans="1:7" s="174" customFormat="1" ht="15" customHeight="1">
      <c r="A38" s="506"/>
      <c r="B38" s="185" t="s">
        <v>238</v>
      </c>
      <c r="C38" s="183">
        <v>3300</v>
      </c>
      <c r="D38" s="183">
        <v>2514</v>
      </c>
      <c r="E38" s="183">
        <v>2494.2</v>
      </c>
      <c r="F38" s="94">
        <f t="shared" si="0"/>
        <v>0.9921241050119332</v>
      </c>
      <c r="G38" s="5"/>
    </row>
    <row r="39" spans="1:7" s="174" customFormat="1" ht="15" customHeight="1">
      <c r="A39" s="506"/>
      <c r="B39" s="188" t="s">
        <v>239</v>
      </c>
      <c r="C39" s="183">
        <v>1500</v>
      </c>
      <c r="D39" s="183">
        <v>1956</v>
      </c>
      <c r="E39" s="183">
        <v>1956</v>
      </c>
      <c r="F39" s="94">
        <f t="shared" si="0"/>
        <v>1</v>
      </c>
      <c r="G39" s="5"/>
    </row>
    <row r="40" spans="1:7" s="174" customFormat="1" ht="15" customHeight="1">
      <c r="A40" s="506"/>
      <c r="B40" s="177" t="s">
        <v>150</v>
      </c>
      <c r="C40" s="178">
        <f>SUM(C38:C39)</f>
        <v>4800</v>
      </c>
      <c r="D40" s="178">
        <f>SUM(D38:D39)</f>
        <v>4470</v>
      </c>
      <c r="E40" s="178">
        <f>SUM(E38:E39)</f>
        <v>4450.2</v>
      </c>
      <c r="F40" s="93">
        <f t="shared" si="0"/>
        <v>0.9955704697986577</v>
      </c>
      <c r="G40" s="5"/>
    </row>
    <row r="41" spans="1:7" s="174" customFormat="1" ht="15" customHeight="1">
      <c r="A41" s="509" t="s">
        <v>155</v>
      </c>
      <c r="B41" s="185" t="s">
        <v>489</v>
      </c>
      <c r="C41" s="176">
        <v>0</v>
      </c>
      <c r="D41" s="176">
        <v>112</v>
      </c>
      <c r="E41" s="176">
        <v>110.7</v>
      </c>
      <c r="F41" s="94">
        <f t="shared" si="0"/>
        <v>0.9883928571428572</v>
      </c>
      <c r="G41" s="5"/>
    </row>
    <row r="42" spans="1:7" s="174" customFormat="1" ht="15" customHeight="1">
      <c r="A42" s="510"/>
      <c r="B42" s="185" t="s">
        <v>274</v>
      </c>
      <c r="C42" s="176">
        <v>0</v>
      </c>
      <c r="D42" s="176">
        <v>444.6</v>
      </c>
      <c r="E42" s="176">
        <v>434.9</v>
      </c>
      <c r="F42" s="94">
        <f t="shared" si="0"/>
        <v>0.9781826360773728</v>
      </c>
      <c r="G42" s="5"/>
    </row>
    <row r="43" spans="1:7" s="174" customFormat="1" ht="15" customHeight="1">
      <c r="A43" s="510"/>
      <c r="B43" s="502" t="s">
        <v>232</v>
      </c>
      <c r="C43" s="503"/>
      <c r="D43" s="503"/>
      <c r="E43" s="504"/>
      <c r="F43" s="504"/>
      <c r="G43" s="5"/>
    </row>
    <row r="44" spans="1:7" s="174" customFormat="1" ht="15" customHeight="1">
      <c r="A44" s="510"/>
      <c r="B44" s="6" t="s">
        <v>154</v>
      </c>
      <c r="C44" s="183">
        <v>124000</v>
      </c>
      <c r="D44" s="183">
        <v>142006</v>
      </c>
      <c r="E44" s="183">
        <v>142502.2</v>
      </c>
      <c r="F44" s="94">
        <f t="shared" si="0"/>
        <v>1.0034942185541458</v>
      </c>
      <c r="G44" s="5"/>
    </row>
    <row r="45" spans="1:7" s="174" customFormat="1" ht="15" customHeight="1">
      <c r="A45" s="510"/>
      <c r="B45" s="184" t="s">
        <v>30</v>
      </c>
      <c r="C45" s="6"/>
      <c r="D45" s="6"/>
      <c r="E45" s="6"/>
      <c r="F45" s="94"/>
      <c r="G45" s="5"/>
    </row>
    <row r="46" spans="1:7" s="174" customFormat="1" ht="15" customHeight="1">
      <c r="A46" s="510"/>
      <c r="B46" s="6" t="s">
        <v>33</v>
      </c>
      <c r="C46" s="175">
        <v>500</v>
      </c>
      <c r="D46" s="175">
        <v>55.4</v>
      </c>
      <c r="E46" s="175">
        <v>0</v>
      </c>
      <c r="F46" s="94">
        <f t="shared" si="0"/>
        <v>0</v>
      </c>
      <c r="G46" s="5"/>
    </row>
    <row r="47" spans="1:7" s="174" customFormat="1" ht="15" customHeight="1">
      <c r="A47" s="511"/>
      <c r="B47" s="177" t="s">
        <v>150</v>
      </c>
      <c r="C47" s="178">
        <f>SUM(C41:C46)</f>
        <v>124500</v>
      </c>
      <c r="D47" s="178">
        <f>SUM(D41:D46)</f>
        <v>142618</v>
      </c>
      <c r="E47" s="178">
        <f>SUM(E41:E46)</f>
        <v>143047.80000000002</v>
      </c>
      <c r="F47" s="93">
        <f>E47/D47</f>
        <v>1.0030136448414648</v>
      </c>
      <c r="G47" s="5"/>
    </row>
    <row r="48" spans="1:7" s="174" customFormat="1" ht="34.5" customHeight="1">
      <c r="A48" s="507" t="s">
        <v>490</v>
      </c>
      <c r="B48" s="192" t="s">
        <v>491</v>
      </c>
      <c r="C48" s="176">
        <v>0</v>
      </c>
      <c r="D48" s="176">
        <v>2346</v>
      </c>
      <c r="E48" s="176">
        <v>2346</v>
      </c>
      <c r="F48" s="94">
        <f t="shared" si="0"/>
        <v>1</v>
      </c>
      <c r="G48" s="5"/>
    </row>
    <row r="49" spans="1:7" s="174" customFormat="1" ht="24" customHeight="1">
      <c r="A49" s="508"/>
      <c r="B49" s="177" t="s">
        <v>150</v>
      </c>
      <c r="C49" s="178">
        <f>C48</f>
        <v>0</v>
      </c>
      <c r="D49" s="178">
        <f>D48</f>
        <v>2346</v>
      </c>
      <c r="E49" s="178">
        <f>E48</f>
        <v>2346</v>
      </c>
      <c r="F49" s="93">
        <f>E49/D49</f>
        <v>1</v>
      </c>
      <c r="G49" s="5"/>
    </row>
    <row r="50" spans="1:7" s="174" customFormat="1" ht="33.75" customHeight="1">
      <c r="A50" s="89" t="s">
        <v>128</v>
      </c>
      <c r="B50" s="89" t="s">
        <v>129</v>
      </c>
      <c r="C50" s="90" t="s">
        <v>207</v>
      </c>
      <c r="D50" s="90" t="s">
        <v>208</v>
      </c>
      <c r="E50" s="91" t="s">
        <v>474</v>
      </c>
      <c r="F50" s="89" t="s">
        <v>191</v>
      </c>
      <c r="G50" s="5"/>
    </row>
    <row r="51" spans="1:7" s="174" customFormat="1" ht="15" customHeight="1">
      <c r="A51" s="509" t="s">
        <v>159</v>
      </c>
      <c r="B51" s="502" t="s">
        <v>232</v>
      </c>
      <c r="C51" s="503"/>
      <c r="D51" s="503"/>
      <c r="E51" s="504"/>
      <c r="F51" s="504"/>
      <c r="G51" s="5"/>
    </row>
    <row r="52" spans="1:7" s="174" customFormat="1" ht="15" customHeight="1">
      <c r="A52" s="510"/>
      <c r="B52" s="6" t="s">
        <v>240</v>
      </c>
      <c r="C52" s="183">
        <v>4500</v>
      </c>
      <c r="D52" s="183">
        <v>3533.2</v>
      </c>
      <c r="E52" s="183">
        <v>3524.3</v>
      </c>
      <c r="F52" s="94">
        <f t="shared" si="0"/>
        <v>0.997481037020265</v>
      </c>
      <c r="G52" s="5"/>
    </row>
    <row r="53" spans="1:7" s="174" customFormat="1" ht="15" customHeight="1">
      <c r="A53" s="510"/>
      <c r="B53" s="6" t="s">
        <v>241</v>
      </c>
      <c r="C53" s="183">
        <v>7000</v>
      </c>
      <c r="D53" s="183">
        <v>0</v>
      </c>
      <c r="E53" s="183">
        <v>0</v>
      </c>
      <c r="F53" s="94">
        <v>0</v>
      </c>
      <c r="G53" s="5"/>
    </row>
    <row r="54" spans="1:7" s="174" customFormat="1" ht="15" customHeight="1">
      <c r="A54" s="510"/>
      <c r="B54" s="8" t="s">
        <v>242</v>
      </c>
      <c r="C54" s="183">
        <v>3000</v>
      </c>
      <c r="D54" s="183">
        <v>6823</v>
      </c>
      <c r="E54" s="183">
        <v>6823</v>
      </c>
      <c r="F54" s="94">
        <f t="shared" si="0"/>
        <v>1</v>
      </c>
      <c r="G54" s="5"/>
    </row>
    <row r="55" spans="1:7" s="174" customFormat="1" ht="15" customHeight="1">
      <c r="A55" s="510"/>
      <c r="B55" s="187" t="s">
        <v>110</v>
      </c>
      <c r="C55" s="189">
        <v>2000</v>
      </c>
      <c r="D55" s="189">
        <v>1945.5</v>
      </c>
      <c r="E55" s="189">
        <v>1945.5</v>
      </c>
      <c r="F55" s="94">
        <f t="shared" si="0"/>
        <v>1</v>
      </c>
      <c r="G55" s="5"/>
    </row>
    <row r="56" spans="1:7" s="174" customFormat="1" ht="27.75" customHeight="1">
      <c r="A56" s="510"/>
      <c r="B56" s="190" t="s">
        <v>243</v>
      </c>
      <c r="C56" s="189">
        <v>2000</v>
      </c>
      <c r="D56" s="189">
        <v>344.7</v>
      </c>
      <c r="E56" s="189">
        <v>287.7</v>
      </c>
      <c r="F56" s="94">
        <f t="shared" si="0"/>
        <v>0.834638816362054</v>
      </c>
      <c r="G56" s="5"/>
    </row>
    <row r="57" spans="1:7" s="174" customFormat="1" ht="15" customHeight="1">
      <c r="A57" s="510"/>
      <c r="B57" s="502" t="s">
        <v>30</v>
      </c>
      <c r="C57" s="504"/>
      <c r="D57" s="504"/>
      <c r="E57" s="504"/>
      <c r="F57" s="504"/>
      <c r="G57" s="5"/>
    </row>
    <row r="58" spans="1:7" s="174" customFormat="1" ht="15" customHeight="1">
      <c r="A58" s="510"/>
      <c r="B58" s="6" t="s">
        <v>157</v>
      </c>
      <c r="C58" s="175">
        <v>200</v>
      </c>
      <c r="D58" s="175">
        <v>545.1</v>
      </c>
      <c r="E58" s="175">
        <v>534.6</v>
      </c>
      <c r="F58" s="94">
        <f aca="true" t="shared" si="1" ref="F58:F64">E58/D58</f>
        <v>0.9807374793615851</v>
      </c>
      <c r="G58" s="5"/>
    </row>
    <row r="59" spans="1:7" s="174" customFormat="1" ht="15" customHeight="1">
      <c r="A59" s="510"/>
      <c r="B59" s="191" t="s">
        <v>244</v>
      </c>
      <c r="C59" s="7">
        <v>500</v>
      </c>
      <c r="D59" s="7">
        <v>130.9</v>
      </c>
      <c r="E59" s="7">
        <v>130.9</v>
      </c>
      <c r="F59" s="94">
        <f t="shared" si="1"/>
        <v>1</v>
      </c>
      <c r="G59" s="5"/>
    </row>
    <row r="60" spans="1:7" s="174" customFormat="1" ht="15" customHeight="1">
      <c r="A60" s="510"/>
      <c r="B60" s="191" t="s">
        <v>245</v>
      </c>
      <c r="C60" s="189">
        <v>100</v>
      </c>
      <c r="D60" s="189">
        <v>104.3</v>
      </c>
      <c r="E60" s="189">
        <v>104.2</v>
      </c>
      <c r="F60" s="94">
        <f t="shared" si="1"/>
        <v>0.9990412272291468</v>
      </c>
      <c r="G60" s="5"/>
    </row>
    <row r="61" spans="1:7" s="174" customFormat="1" ht="15" customHeight="1">
      <c r="A61" s="510"/>
      <c r="B61" s="191" t="s">
        <v>246</v>
      </c>
      <c r="C61" s="189">
        <v>1750</v>
      </c>
      <c r="D61" s="189">
        <v>1750</v>
      </c>
      <c r="E61" s="189">
        <v>1749.4</v>
      </c>
      <c r="F61" s="94">
        <f t="shared" si="1"/>
        <v>0.9996571428571429</v>
      </c>
      <c r="G61" s="5"/>
    </row>
    <row r="62" spans="1:7" s="174" customFormat="1" ht="15" customHeight="1">
      <c r="A62" s="510"/>
      <c r="B62" s="191" t="s">
        <v>247</v>
      </c>
      <c r="C62" s="189">
        <v>1300</v>
      </c>
      <c r="D62" s="189">
        <v>1296.5</v>
      </c>
      <c r="E62" s="189">
        <v>1296.5</v>
      </c>
      <c r="F62" s="94">
        <f t="shared" si="1"/>
        <v>1</v>
      </c>
      <c r="G62" s="5"/>
    </row>
    <row r="63" spans="1:7" s="174" customFormat="1" ht="15" customHeight="1">
      <c r="A63" s="510"/>
      <c r="B63" s="6" t="s">
        <v>248</v>
      </c>
      <c r="C63" s="175">
        <v>100</v>
      </c>
      <c r="D63" s="175">
        <v>101.1</v>
      </c>
      <c r="E63" s="175">
        <v>101.1</v>
      </c>
      <c r="F63" s="94">
        <f t="shared" si="1"/>
        <v>1</v>
      </c>
      <c r="G63" s="5"/>
    </row>
    <row r="64" spans="1:7" s="174" customFormat="1" ht="15" customHeight="1">
      <c r="A64" s="510"/>
      <c r="B64" s="6" t="s">
        <v>493</v>
      </c>
      <c r="C64" s="175">
        <v>0</v>
      </c>
      <c r="D64" s="175">
        <v>831</v>
      </c>
      <c r="E64" s="175">
        <v>830.9</v>
      </c>
      <c r="F64" s="94">
        <f t="shared" si="1"/>
        <v>0.9998796630565583</v>
      </c>
      <c r="G64" s="5"/>
    </row>
    <row r="65" spans="1:7" s="174" customFormat="1" ht="15" customHeight="1">
      <c r="A65" s="510"/>
      <c r="B65" s="6" t="s">
        <v>194</v>
      </c>
      <c r="C65" s="7">
        <v>500</v>
      </c>
      <c r="D65" s="7">
        <v>479.1</v>
      </c>
      <c r="E65" s="7">
        <v>0</v>
      </c>
      <c r="F65" s="94">
        <v>0</v>
      </c>
      <c r="G65" s="5"/>
    </row>
    <row r="66" spans="1:7" s="174" customFormat="1" ht="15" customHeight="1">
      <c r="A66" s="510"/>
      <c r="B66" s="6" t="s">
        <v>272</v>
      </c>
      <c r="C66" s="7">
        <v>0</v>
      </c>
      <c r="D66" s="7">
        <v>60</v>
      </c>
      <c r="E66" s="7">
        <v>60</v>
      </c>
      <c r="F66" s="94">
        <f>E66/D66</f>
        <v>1</v>
      </c>
      <c r="G66" s="5"/>
    </row>
    <row r="67" spans="1:7" s="174" customFormat="1" ht="15" customHeight="1">
      <c r="A67" s="510"/>
      <c r="B67" s="6" t="s">
        <v>273</v>
      </c>
      <c r="C67" s="7">
        <v>0</v>
      </c>
      <c r="D67" s="7">
        <v>2162.3</v>
      </c>
      <c r="E67" s="7">
        <v>2147.9</v>
      </c>
      <c r="F67" s="94">
        <f>E67/D67</f>
        <v>0.993340424547935</v>
      </c>
      <c r="G67" s="5"/>
    </row>
    <row r="68" spans="1:7" s="174" customFormat="1" ht="15" customHeight="1">
      <c r="A68" s="510"/>
      <c r="B68" s="6" t="s">
        <v>492</v>
      </c>
      <c r="C68" s="7">
        <v>0</v>
      </c>
      <c r="D68" s="7">
        <v>1290</v>
      </c>
      <c r="E68" s="7">
        <v>1288.2</v>
      </c>
      <c r="F68" s="94">
        <f>E68/D68</f>
        <v>0.9986046511627907</v>
      </c>
      <c r="G68" s="5"/>
    </row>
    <row r="69" spans="1:7" s="174" customFormat="1" ht="15" customHeight="1">
      <c r="A69" s="510"/>
      <c r="B69" s="6" t="s">
        <v>494</v>
      </c>
      <c r="C69" s="7">
        <v>0</v>
      </c>
      <c r="D69" s="7">
        <v>125</v>
      </c>
      <c r="E69" s="7">
        <v>124.2</v>
      </c>
      <c r="F69" s="94">
        <f>E69/D69</f>
        <v>0.9936</v>
      </c>
      <c r="G69" s="5"/>
    </row>
    <row r="70" spans="1:7" s="174" customFormat="1" ht="15.75" customHeight="1">
      <c r="A70" s="511"/>
      <c r="B70" s="177" t="s">
        <v>150</v>
      </c>
      <c r="C70" s="178">
        <f>SUM(C52:C68)</f>
        <v>22950</v>
      </c>
      <c r="D70" s="178">
        <f>SUM(D52:D69)</f>
        <v>21521.699999999997</v>
      </c>
      <c r="E70" s="178">
        <f>SUM(E52:E69)</f>
        <v>20948.4</v>
      </c>
      <c r="F70" s="93">
        <f>E70/D70</f>
        <v>0.9733617697486725</v>
      </c>
      <c r="G70" s="5"/>
    </row>
    <row r="71" spans="1:7" s="174" customFormat="1" ht="15" customHeight="1">
      <c r="A71" s="518" t="s">
        <v>575</v>
      </c>
      <c r="B71" s="192" t="s">
        <v>249</v>
      </c>
      <c r="C71" s="176">
        <v>250</v>
      </c>
      <c r="D71" s="176">
        <v>250</v>
      </c>
      <c r="E71" s="176">
        <v>250</v>
      </c>
      <c r="F71" s="94">
        <f aca="true" t="shared" si="2" ref="F71:F86">E71/D71</f>
        <v>1</v>
      </c>
      <c r="G71" s="5"/>
    </row>
    <row r="72" spans="1:7" s="174" customFormat="1" ht="15" customHeight="1">
      <c r="A72" s="506"/>
      <c r="B72" s="6" t="s">
        <v>250</v>
      </c>
      <c r="C72" s="175">
        <v>400</v>
      </c>
      <c r="D72" s="175">
        <v>153.2</v>
      </c>
      <c r="E72" s="175">
        <v>0</v>
      </c>
      <c r="F72" s="94">
        <f t="shared" si="2"/>
        <v>0</v>
      </c>
      <c r="G72" s="5"/>
    </row>
    <row r="73" spans="1:7" s="174" customFormat="1" ht="15" customHeight="1">
      <c r="A73" s="506"/>
      <c r="B73" s="6" t="s">
        <v>259</v>
      </c>
      <c r="C73" s="175">
        <v>1000</v>
      </c>
      <c r="D73" s="175">
        <v>54.6</v>
      </c>
      <c r="E73" s="175">
        <v>54.6</v>
      </c>
      <c r="F73" s="94">
        <f t="shared" si="2"/>
        <v>1</v>
      </c>
      <c r="G73" s="5"/>
    </row>
    <row r="74" spans="1:7" s="174" customFormat="1" ht="15" customHeight="1">
      <c r="A74" s="506"/>
      <c r="B74" s="6" t="s">
        <v>251</v>
      </c>
      <c r="C74" s="175">
        <v>1300</v>
      </c>
      <c r="D74" s="175">
        <v>161.4</v>
      </c>
      <c r="E74" s="175">
        <v>67.1</v>
      </c>
      <c r="F74" s="94">
        <f t="shared" si="2"/>
        <v>0.4157372986369268</v>
      </c>
      <c r="G74" s="5"/>
    </row>
    <row r="75" spans="1:7" s="174" customFormat="1" ht="15" customHeight="1">
      <c r="A75" s="506"/>
      <c r="B75" s="6" t="s">
        <v>252</v>
      </c>
      <c r="C75" s="175">
        <v>25</v>
      </c>
      <c r="D75" s="175">
        <v>25</v>
      </c>
      <c r="E75" s="175">
        <v>0</v>
      </c>
      <c r="F75" s="94">
        <f t="shared" si="2"/>
        <v>0</v>
      </c>
      <c r="G75" s="5"/>
    </row>
    <row r="76" spans="1:7" s="174" customFormat="1" ht="15" customHeight="1">
      <c r="A76" s="506"/>
      <c r="B76" s="6" t="s">
        <v>253</v>
      </c>
      <c r="C76" s="175">
        <v>600</v>
      </c>
      <c r="D76" s="175">
        <v>50</v>
      </c>
      <c r="E76" s="175">
        <v>0</v>
      </c>
      <c r="F76" s="94">
        <f t="shared" si="2"/>
        <v>0</v>
      </c>
      <c r="G76" s="5"/>
    </row>
    <row r="77" spans="1:7" s="174" customFormat="1" ht="15" customHeight="1">
      <c r="A77" s="506"/>
      <c r="B77" s="6" t="s">
        <v>495</v>
      </c>
      <c r="C77" s="175">
        <v>0</v>
      </c>
      <c r="D77" s="175">
        <v>92.2</v>
      </c>
      <c r="E77" s="175">
        <v>92.1</v>
      </c>
      <c r="F77" s="94">
        <f t="shared" si="2"/>
        <v>0.9989154013015183</v>
      </c>
      <c r="G77" s="5"/>
    </row>
    <row r="78" spans="1:7" s="174" customFormat="1" ht="15" customHeight="1">
      <c r="A78" s="506"/>
      <c r="B78" s="502" t="s">
        <v>232</v>
      </c>
      <c r="C78" s="503"/>
      <c r="D78" s="503"/>
      <c r="E78" s="504"/>
      <c r="F78" s="504"/>
      <c r="G78" s="5"/>
    </row>
    <row r="79" spans="1:7" s="174" customFormat="1" ht="15" customHeight="1">
      <c r="A79" s="506"/>
      <c r="B79" s="6" t="s">
        <v>254</v>
      </c>
      <c r="C79" s="175">
        <v>3000</v>
      </c>
      <c r="D79" s="175">
        <v>300</v>
      </c>
      <c r="E79" s="175">
        <v>144</v>
      </c>
      <c r="F79" s="94">
        <f t="shared" si="2"/>
        <v>0.48</v>
      </c>
      <c r="G79" s="5"/>
    </row>
    <row r="80" spans="1:7" s="174" customFormat="1" ht="15" customHeight="1">
      <c r="A80" s="506"/>
      <c r="B80" s="8" t="s">
        <v>115</v>
      </c>
      <c r="C80" s="175">
        <v>1000</v>
      </c>
      <c r="D80" s="175">
        <v>594</v>
      </c>
      <c r="E80" s="175">
        <v>593.4</v>
      </c>
      <c r="F80" s="94">
        <f t="shared" si="2"/>
        <v>0.998989898989899</v>
      </c>
      <c r="G80" s="5"/>
    </row>
    <row r="81" spans="1:7" s="174" customFormat="1" ht="15" customHeight="1">
      <c r="A81" s="506"/>
      <c r="B81" s="502" t="s">
        <v>30</v>
      </c>
      <c r="C81" s="504"/>
      <c r="D81" s="504"/>
      <c r="E81" s="504"/>
      <c r="F81" s="504"/>
      <c r="G81" s="5"/>
    </row>
    <row r="82" spans="1:7" s="174" customFormat="1" ht="15" customHeight="1">
      <c r="A82" s="506"/>
      <c r="B82" s="6" t="s">
        <v>256</v>
      </c>
      <c r="C82" s="7">
        <v>300</v>
      </c>
      <c r="D82" s="7">
        <v>1171.3</v>
      </c>
      <c r="E82" s="7">
        <v>1169.8</v>
      </c>
      <c r="F82" s="94">
        <f t="shared" si="2"/>
        <v>0.9987193716383506</v>
      </c>
      <c r="G82" s="5"/>
    </row>
    <row r="83" spans="1:7" s="174" customFormat="1" ht="15" customHeight="1">
      <c r="A83" s="506"/>
      <c r="B83" s="6" t="s">
        <v>255</v>
      </c>
      <c r="C83" s="7">
        <v>4000</v>
      </c>
      <c r="D83" s="7">
        <v>507.2</v>
      </c>
      <c r="E83" s="7">
        <v>203.5</v>
      </c>
      <c r="F83" s="94">
        <f t="shared" si="2"/>
        <v>0.4012223974763407</v>
      </c>
      <c r="G83" s="5"/>
    </row>
    <row r="84" spans="1:7" s="174" customFormat="1" ht="15" customHeight="1">
      <c r="A84" s="506"/>
      <c r="B84" s="6" t="s">
        <v>33</v>
      </c>
      <c r="C84" s="7">
        <v>500</v>
      </c>
      <c r="D84" s="7">
        <v>0</v>
      </c>
      <c r="E84" s="7">
        <v>0</v>
      </c>
      <c r="F84" s="94">
        <v>0</v>
      </c>
      <c r="G84" s="5"/>
    </row>
    <row r="85" spans="1:7" s="174" customFormat="1" ht="15" customHeight="1">
      <c r="A85" s="506"/>
      <c r="B85" s="6" t="s">
        <v>500</v>
      </c>
      <c r="C85" s="7">
        <v>0</v>
      </c>
      <c r="D85" s="7">
        <v>260</v>
      </c>
      <c r="E85" s="7">
        <v>264.3</v>
      </c>
      <c r="F85" s="94">
        <f t="shared" si="2"/>
        <v>1.0165384615384616</v>
      </c>
      <c r="G85" s="5"/>
    </row>
    <row r="86" spans="1:7" s="174" customFormat="1" ht="15" customHeight="1">
      <c r="A86" s="506"/>
      <c r="B86" s="177" t="s">
        <v>150</v>
      </c>
      <c r="C86" s="178">
        <f>SUM(C71:C85)</f>
        <v>12375</v>
      </c>
      <c r="D86" s="178">
        <f>SUM(D71:D85)</f>
        <v>3618.8999999999996</v>
      </c>
      <c r="E86" s="178">
        <f>SUM(E71:E85)</f>
        <v>2838.8</v>
      </c>
      <c r="F86" s="93">
        <f t="shared" si="2"/>
        <v>0.7844372599408661</v>
      </c>
      <c r="G86" s="5"/>
    </row>
    <row r="87" spans="1:7" s="174" customFormat="1" ht="18.75" customHeight="1">
      <c r="A87" s="521" t="s">
        <v>160</v>
      </c>
      <c r="B87" s="522"/>
      <c r="C87" s="7">
        <f>SUM(C14,C18,C36,C40,C47,C70,C86)</f>
        <v>251495</v>
      </c>
      <c r="D87" s="7">
        <f>SUM(D14,D18,D36,D40,D47,D70,D86)</f>
        <v>262158.7</v>
      </c>
      <c r="E87" s="7">
        <f>SUM(E14,E18,E36,E40,E47,E70,E86)</f>
        <v>260911.30000000002</v>
      </c>
      <c r="F87" s="94">
        <f>E87/D87</f>
        <v>0.9952418134511652</v>
      </c>
      <c r="G87" s="5"/>
    </row>
    <row r="88" spans="1:7" s="174" customFormat="1" ht="20.25" customHeight="1">
      <c r="A88" s="516" t="s">
        <v>163</v>
      </c>
      <c r="B88" s="517"/>
      <c r="C88" s="517"/>
      <c r="D88" s="517"/>
      <c r="E88" s="517"/>
      <c r="F88" s="517"/>
      <c r="G88" s="5"/>
    </row>
    <row r="89" spans="1:7" s="174" customFormat="1" ht="17.25" customHeight="1">
      <c r="A89" s="518" t="s">
        <v>161</v>
      </c>
      <c r="B89" s="8" t="s">
        <v>164</v>
      </c>
      <c r="C89" s="7">
        <v>6020</v>
      </c>
      <c r="D89" s="7">
        <v>1997.7</v>
      </c>
      <c r="E89" s="7">
        <v>100</v>
      </c>
      <c r="F89" s="94">
        <f>E89/D89</f>
        <v>0.0500575662011313</v>
      </c>
      <c r="G89" s="5"/>
    </row>
    <row r="90" spans="1:7" s="174" customFormat="1" ht="21.75" customHeight="1">
      <c r="A90" s="506"/>
      <c r="B90" s="177" t="s">
        <v>150</v>
      </c>
      <c r="C90" s="178">
        <f aca="true" t="shared" si="3" ref="C90:E91">SUM(C89)</f>
        <v>6020</v>
      </c>
      <c r="D90" s="178">
        <f t="shared" si="3"/>
        <v>1997.7</v>
      </c>
      <c r="E90" s="178">
        <f t="shared" si="3"/>
        <v>100</v>
      </c>
      <c r="F90" s="93">
        <f>E90/D90</f>
        <v>0.0500575662011313</v>
      </c>
      <c r="G90" s="5"/>
    </row>
    <row r="91" spans="1:7" s="174" customFormat="1" ht="18.75" customHeight="1">
      <c r="A91" s="503" t="s">
        <v>162</v>
      </c>
      <c r="B91" s="504"/>
      <c r="C91" s="7">
        <f t="shared" si="3"/>
        <v>6020</v>
      </c>
      <c r="D91" s="7">
        <f t="shared" si="3"/>
        <v>1997.7</v>
      </c>
      <c r="E91" s="7">
        <f t="shared" si="3"/>
        <v>100</v>
      </c>
      <c r="F91" s="94">
        <f>E91/D91</f>
        <v>0.0500575662011313</v>
      </c>
      <c r="G91" s="5"/>
    </row>
    <row r="92" spans="1:7" s="174" customFormat="1" ht="19.5" customHeight="1" thickBot="1">
      <c r="A92" s="531" t="s">
        <v>165</v>
      </c>
      <c r="B92" s="532"/>
      <c r="C92" s="199">
        <f>SUM(C87,C91)</f>
        <v>257515</v>
      </c>
      <c r="D92" s="199">
        <f>SUM(D87,D91)</f>
        <v>264156.4</v>
      </c>
      <c r="E92" s="199">
        <f>SUM(E87,E91)</f>
        <v>261011.30000000002</v>
      </c>
      <c r="F92" s="200">
        <f>E92/C92</f>
        <v>1.0135770731802032</v>
      </c>
      <c r="G92" s="5"/>
    </row>
    <row r="93" spans="1:7" s="174" customFormat="1" ht="20.25" customHeight="1">
      <c r="A93" s="519" t="s">
        <v>166</v>
      </c>
      <c r="B93" s="520"/>
      <c r="C93" s="520"/>
      <c r="D93" s="520"/>
      <c r="E93" s="520"/>
      <c r="F93" s="520"/>
      <c r="G93" s="5"/>
    </row>
    <row r="94" spans="1:7" s="174" customFormat="1" ht="15" customHeight="1">
      <c r="A94" s="518" t="s">
        <v>151</v>
      </c>
      <c r="B94" s="6" t="s">
        <v>167</v>
      </c>
      <c r="C94" s="7">
        <v>2000</v>
      </c>
      <c r="D94" s="7">
        <v>4635</v>
      </c>
      <c r="E94" s="7">
        <v>4624</v>
      </c>
      <c r="F94" s="94">
        <f>E94/D94</f>
        <v>0.9976267529665588</v>
      </c>
      <c r="G94" s="5"/>
    </row>
    <row r="95" spans="1:7" s="174" customFormat="1" ht="15" customHeight="1">
      <c r="A95" s="506"/>
      <c r="B95" s="177" t="s">
        <v>150</v>
      </c>
      <c r="C95" s="178">
        <f>SUM(C94)</f>
        <v>2000</v>
      </c>
      <c r="D95" s="178">
        <f>SUM(D94)</f>
        <v>4635</v>
      </c>
      <c r="E95" s="178">
        <f>SUM(E94)</f>
        <v>4624</v>
      </c>
      <c r="F95" s="93">
        <f>E95/D95</f>
        <v>0.9976267529665588</v>
      </c>
      <c r="G95" s="5"/>
    </row>
    <row r="96" spans="1:7" s="174" customFormat="1" ht="15" customHeight="1">
      <c r="A96" s="518" t="s">
        <v>153</v>
      </c>
      <c r="B96" s="6" t="s">
        <v>168</v>
      </c>
      <c r="C96" s="7">
        <v>1240</v>
      </c>
      <c r="D96" s="7">
        <v>1240</v>
      </c>
      <c r="E96" s="7">
        <v>1041.2</v>
      </c>
      <c r="F96" s="101">
        <f aca="true" t="shared" si="4" ref="F96:F108">E96/D96</f>
        <v>0.8396774193548387</v>
      </c>
      <c r="G96" s="5"/>
    </row>
    <row r="97" spans="1:7" s="174" customFormat="1" ht="15" customHeight="1">
      <c r="A97" s="518"/>
      <c r="B97" s="177" t="s">
        <v>150</v>
      </c>
      <c r="C97" s="178">
        <f>SUM(C96)</f>
        <v>1240</v>
      </c>
      <c r="D97" s="178">
        <f>SUM(D96)</f>
        <v>1240</v>
      </c>
      <c r="E97" s="178">
        <f>SUM(E96)</f>
        <v>1041.2</v>
      </c>
      <c r="F97" s="93">
        <f t="shared" si="4"/>
        <v>0.8396774193548387</v>
      </c>
      <c r="G97" s="5"/>
    </row>
    <row r="98" spans="1:7" s="174" customFormat="1" ht="15" customHeight="1">
      <c r="A98" s="518" t="s">
        <v>156</v>
      </c>
      <c r="B98" s="6" t="s">
        <v>169</v>
      </c>
      <c r="C98" s="7">
        <v>1200</v>
      </c>
      <c r="D98" s="7">
        <v>1200</v>
      </c>
      <c r="E98" s="7">
        <v>0</v>
      </c>
      <c r="F98" s="101">
        <f t="shared" si="4"/>
        <v>0</v>
      </c>
      <c r="G98" s="5"/>
    </row>
    <row r="99" spans="1:7" s="174" customFormat="1" ht="33.75" customHeight="1">
      <c r="A99" s="526"/>
      <c r="B99" s="177" t="s">
        <v>150</v>
      </c>
      <c r="C99" s="178">
        <f>SUM(C98)</f>
        <v>1200</v>
      </c>
      <c r="D99" s="178">
        <f>SUM(D98)</f>
        <v>1200</v>
      </c>
      <c r="E99" s="178">
        <f>SUM(E98)</f>
        <v>0</v>
      </c>
      <c r="F99" s="93">
        <f t="shared" si="4"/>
        <v>0</v>
      </c>
      <c r="G99" s="5"/>
    </row>
    <row r="100" spans="1:7" s="174" customFormat="1" ht="15" customHeight="1">
      <c r="A100" s="507" t="s">
        <v>159</v>
      </c>
      <c r="B100" s="185" t="s">
        <v>496</v>
      </c>
      <c r="C100" s="176">
        <v>0</v>
      </c>
      <c r="D100" s="176">
        <v>317</v>
      </c>
      <c r="E100" s="176">
        <v>317</v>
      </c>
      <c r="F100" s="101">
        <f t="shared" si="4"/>
        <v>1</v>
      </c>
      <c r="G100" s="5"/>
    </row>
    <row r="101" spans="1:7" s="174" customFormat="1" ht="15" customHeight="1">
      <c r="A101" s="533"/>
      <c r="B101" s="185" t="s">
        <v>497</v>
      </c>
      <c r="C101" s="176">
        <v>0</v>
      </c>
      <c r="D101" s="176">
        <v>150.7</v>
      </c>
      <c r="E101" s="176">
        <v>150.6</v>
      </c>
      <c r="F101" s="101">
        <f t="shared" si="4"/>
        <v>0.9993364299933644</v>
      </c>
      <c r="G101" s="5"/>
    </row>
    <row r="102" spans="1:7" s="174" customFormat="1" ht="15" customHeight="1">
      <c r="A102" s="534"/>
      <c r="B102" s="177" t="s">
        <v>150</v>
      </c>
      <c r="C102" s="178">
        <f>SUM(C100:C101)</f>
        <v>0</v>
      </c>
      <c r="D102" s="178">
        <f>SUM(D100:D101)</f>
        <v>467.7</v>
      </c>
      <c r="E102" s="178">
        <f>SUM(E100:E101)</f>
        <v>467.6</v>
      </c>
      <c r="F102" s="93">
        <f t="shared" si="4"/>
        <v>0.9997861877271756</v>
      </c>
      <c r="G102" s="5"/>
    </row>
    <row r="103" spans="1:7" s="174" customFormat="1" ht="15" customHeight="1">
      <c r="A103" s="518" t="s">
        <v>575</v>
      </c>
      <c r="B103" s="6" t="s">
        <v>170</v>
      </c>
      <c r="C103" s="7">
        <v>6998</v>
      </c>
      <c r="D103" s="7">
        <v>5631.3</v>
      </c>
      <c r="E103" s="7">
        <v>5288.6</v>
      </c>
      <c r="F103" s="101">
        <f t="shared" si="4"/>
        <v>0.939143714595209</v>
      </c>
      <c r="G103" s="5"/>
    </row>
    <row r="104" spans="1:7" s="174" customFormat="1" ht="15" customHeight="1">
      <c r="A104" s="506"/>
      <c r="B104" s="185" t="s">
        <v>171</v>
      </c>
      <c r="C104" s="183">
        <v>130</v>
      </c>
      <c r="D104" s="183">
        <v>946</v>
      </c>
      <c r="E104" s="183">
        <v>865</v>
      </c>
      <c r="F104" s="101">
        <f>E104/D104</f>
        <v>0.9143763213530656</v>
      </c>
      <c r="G104" s="5"/>
    </row>
    <row r="105" spans="1:7" s="174" customFormat="1" ht="15" customHeight="1">
      <c r="A105" s="506"/>
      <c r="B105" s="185" t="s">
        <v>498</v>
      </c>
      <c r="C105" s="183">
        <v>0</v>
      </c>
      <c r="D105" s="183">
        <v>1980</v>
      </c>
      <c r="E105" s="183">
        <v>1979.9</v>
      </c>
      <c r="F105" s="101">
        <f>E105/D105</f>
        <v>0.999949494949495</v>
      </c>
      <c r="G105" s="5"/>
    </row>
    <row r="106" spans="1:7" s="174" customFormat="1" ht="15" customHeight="1">
      <c r="A106" s="506"/>
      <c r="B106" s="185" t="s">
        <v>499</v>
      </c>
      <c r="C106" s="183">
        <v>0</v>
      </c>
      <c r="D106" s="183">
        <v>185.6</v>
      </c>
      <c r="E106" s="183">
        <v>0</v>
      </c>
      <c r="F106" s="101">
        <f>E106/D106</f>
        <v>0</v>
      </c>
      <c r="G106" s="5"/>
    </row>
    <row r="107" spans="1:7" s="174" customFormat="1" ht="15" customHeight="1">
      <c r="A107" s="506"/>
      <c r="B107" s="177" t="s">
        <v>150</v>
      </c>
      <c r="C107" s="178">
        <f>SUM(C103:C106)</f>
        <v>7128</v>
      </c>
      <c r="D107" s="178">
        <f>SUM(D103:D106)</f>
        <v>8742.9</v>
      </c>
      <c r="E107" s="178">
        <f>SUM(E103:E106)</f>
        <v>8133.5</v>
      </c>
      <c r="F107" s="93">
        <f t="shared" si="4"/>
        <v>0.9302977272987224</v>
      </c>
      <c r="G107" s="5"/>
    </row>
    <row r="108" spans="1:7" s="174" customFormat="1" ht="25.5" customHeight="1" thickBot="1">
      <c r="A108" s="527" t="s">
        <v>172</v>
      </c>
      <c r="B108" s="528"/>
      <c r="C108" s="367">
        <f>SUM(C95,C97,C99,C102,C107)</f>
        <v>11568</v>
      </c>
      <c r="D108" s="367">
        <f>SUM(D95,D97,D99,D102,D107)</f>
        <v>16285.599999999999</v>
      </c>
      <c r="E108" s="367">
        <f>SUM(E95,E97,E99,E102,E107)</f>
        <v>14266.3</v>
      </c>
      <c r="F108" s="368">
        <f t="shared" si="4"/>
        <v>0.876007024610699</v>
      </c>
      <c r="G108" s="5"/>
    </row>
    <row r="109" spans="1:7" s="174" customFormat="1" ht="30" customHeight="1" thickBot="1">
      <c r="A109" s="89" t="s">
        <v>128</v>
      </c>
      <c r="B109" s="89" t="s">
        <v>129</v>
      </c>
      <c r="C109" s="90" t="s">
        <v>207</v>
      </c>
      <c r="D109" s="90" t="s">
        <v>208</v>
      </c>
      <c r="E109" s="91" t="s">
        <v>474</v>
      </c>
      <c r="F109" s="89" t="s">
        <v>191</v>
      </c>
      <c r="G109" s="5"/>
    </row>
    <row r="110" spans="1:7" s="174" customFormat="1" ht="30" customHeight="1">
      <c r="A110" s="519" t="s">
        <v>202</v>
      </c>
      <c r="B110" s="524"/>
      <c r="C110" s="524"/>
      <c r="D110" s="524"/>
      <c r="E110" s="524"/>
      <c r="F110" s="524"/>
      <c r="G110" s="5"/>
    </row>
    <row r="111" spans="1:7" s="174" customFormat="1" ht="28.5" customHeight="1">
      <c r="A111" s="89" t="s">
        <v>128</v>
      </c>
      <c r="B111" s="89" t="s">
        <v>129</v>
      </c>
      <c r="C111" s="90" t="s">
        <v>207</v>
      </c>
      <c r="D111" s="90" t="s">
        <v>208</v>
      </c>
      <c r="E111" s="91" t="s">
        <v>474</v>
      </c>
      <c r="F111" s="89" t="s">
        <v>191</v>
      </c>
      <c r="G111" s="5"/>
    </row>
    <row r="112" spans="1:7" s="174" customFormat="1" ht="15" customHeight="1">
      <c r="A112" s="193" t="s">
        <v>173</v>
      </c>
      <c r="B112" s="194" t="s">
        <v>174</v>
      </c>
      <c r="C112" s="195">
        <f>SUM(C90)</f>
        <v>6020</v>
      </c>
      <c r="D112" s="195">
        <f>SUM(D90)</f>
        <v>1997.7</v>
      </c>
      <c r="E112" s="195">
        <f>SUM(E90)</f>
        <v>100</v>
      </c>
      <c r="F112" s="94">
        <f>E112/D112</f>
        <v>0.0500575662011313</v>
      </c>
      <c r="G112" s="5"/>
    </row>
    <row r="113" spans="1:7" s="174" customFormat="1" ht="15" customHeight="1">
      <c r="A113" s="193" t="s">
        <v>176</v>
      </c>
      <c r="B113" s="194" t="s">
        <v>175</v>
      </c>
      <c r="C113" s="195">
        <f>SUM(C14,C95)</f>
        <v>15970</v>
      </c>
      <c r="D113" s="195">
        <f>SUM(D14,D95)</f>
        <v>15220</v>
      </c>
      <c r="E113" s="195">
        <f>SUM(E14,E95)</f>
        <v>14983.300000000001</v>
      </c>
      <c r="F113" s="94">
        <f aca="true" t="shared" si="5" ref="F113:F121">E113/D113</f>
        <v>0.9844480946123523</v>
      </c>
      <c r="G113" s="5"/>
    </row>
    <row r="114" spans="1:7" s="174" customFormat="1" ht="15" customHeight="1">
      <c r="A114" s="193" t="s">
        <v>177</v>
      </c>
      <c r="B114" s="194" t="s">
        <v>178</v>
      </c>
      <c r="C114" s="195">
        <f>SUM(C18)</f>
        <v>33000</v>
      </c>
      <c r="D114" s="195">
        <f>SUM(D18)</f>
        <v>26000</v>
      </c>
      <c r="E114" s="195">
        <f>SUM(E18)</f>
        <v>25964.4</v>
      </c>
      <c r="F114" s="94">
        <f t="shared" si="5"/>
        <v>0.9986307692307693</v>
      </c>
      <c r="G114" s="5"/>
    </row>
    <row r="115" spans="1:7" s="174" customFormat="1" ht="15" customHeight="1">
      <c r="A115" s="193" t="s">
        <v>179</v>
      </c>
      <c r="B115" s="194" t="s">
        <v>180</v>
      </c>
      <c r="C115" s="195">
        <f>SUM(C36,C97)</f>
        <v>41140</v>
      </c>
      <c r="D115" s="195">
        <f>SUM(D36,D97)</f>
        <v>54585.1</v>
      </c>
      <c r="E115" s="195">
        <f>SUM(E36,E97)</f>
        <v>54343.6</v>
      </c>
      <c r="F115" s="94">
        <f t="shared" si="5"/>
        <v>0.9955757157172929</v>
      </c>
      <c r="G115" s="5"/>
    </row>
    <row r="116" spans="1:7" s="174" customFormat="1" ht="15" customHeight="1">
      <c r="A116" s="193" t="s">
        <v>181</v>
      </c>
      <c r="B116" s="194" t="s">
        <v>576</v>
      </c>
      <c r="C116" s="195">
        <f>SUM(C40)</f>
        <v>4800</v>
      </c>
      <c r="D116" s="195">
        <f>SUM(D40)</f>
        <v>4470</v>
      </c>
      <c r="E116" s="195">
        <f>SUM(E40)</f>
        <v>4450.2</v>
      </c>
      <c r="F116" s="94">
        <f t="shared" si="5"/>
        <v>0.9955704697986577</v>
      </c>
      <c r="G116" s="5"/>
    </row>
    <row r="117" spans="1:7" s="174" customFormat="1" ht="15" customHeight="1">
      <c r="A117" s="193" t="s">
        <v>182</v>
      </c>
      <c r="B117" s="194" t="s">
        <v>183</v>
      </c>
      <c r="C117" s="183">
        <f>SUM(C47)</f>
        <v>124500</v>
      </c>
      <c r="D117" s="183">
        <f>SUM(D47)</f>
        <v>142618</v>
      </c>
      <c r="E117" s="183">
        <f>SUM(E47)</f>
        <v>143047.80000000002</v>
      </c>
      <c r="F117" s="94">
        <f t="shared" si="5"/>
        <v>1.0030136448414648</v>
      </c>
      <c r="G117" s="5"/>
    </row>
    <row r="118" spans="1:7" s="174" customFormat="1" ht="15" customHeight="1">
      <c r="A118" s="193" t="s">
        <v>184</v>
      </c>
      <c r="B118" s="194" t="s">
        <v>185</v>
      </c>
      <c r="C118" s="183">
        <f>SUM(C49,C99)</f>
        <v>1200</v>
      </c>
      <c r="D118" s="183">
        <f>SUM(D49,D99)</f>
        <v>3546</v>
      </c>
      <c r="E118" s="183">
        <f>SUM(E49,E99)</f>
        <v>2346</v>
      </c>
      <c r="F118" s="94">
        <f t="shared" si="5"/>
        <v>0.6615905245346869</v>
      </c>
      <c r="G118" s="5"/>
    </row>
    <row r="119" spans="1:7" s="174" customFormat="1" ht="15" customHeight="1">
      <c r="A119" s="179" t="s">
        <v>186</v>
      </c>
      <c r="B119" s="196" t="s">
        <v>187</v>
      </c>
      <c r="C119" s="183">
        <f>SUM(C70,C102)</f>
        <v>22950</v>
      </c>
      <c r="D119" s="183">
        <f>SUM(D70,D102)</f>
        <v>21989.399999999998</v>
      </c>
      <c r="E119" s="183">
        <f>SUM(E70,E102)</f>
        <v>21416</v>
      </c>
      <c r="F119" s="94">
        <f t="shared" si="5"/>
        <v>0.9739237996489218</v>
      </c>
      <c r="G119" s="5"/>
    </row>
    <row r="120" spans="1:7" s="174" customFormat="1" ht="15" customHeight="1" thickBot="1">
      <c r="A120" s="173" t="s">
        <v>188</v>
      </c>
      <c r="B120" s="197" t="s">
        <v>577</v>
      </c>
      <c r="C120" s="198">
        <f>SUM(C86,C107)</f>
        <v>19503</v>
      </c>
      <c r="D120" s="198">
        <f>SUM(D86,D107)</f>
        <v>12361.8</v>
      </c>
      <c r="E120" s="198">
        <f>SUM(E86,E107)</f>
        <v>10972.3</v>
      </c>
      <c r="F120" s="92">
        <f t="shared" si="5"/>
        <v>0.8875972754776812</v>
      </c>
      <c r="G120" s="5"/>
    </row>
    <row r="121" spans="1:7" s="174" customFormat="1" ht="30" customHeight="1" thickBot="1">
      <c r="A121" s="529" t="s">
        <v>189</v>
      </c>
      <c r="B121" s="530"/>
      <c r="C121" s="369">
        <f>SUM(C112:C120)</f>
        <v>269083</v>
      </c>
      <c r="D121" s="369">
        <f>SUM(D112:D120)</f>
        <v>282788</v>
      </c>
      <c r="E121" s="369">
        <f>SUM(E112:E120)</f>
        <v>277623.60000000003</v>
      </c>
      <c r="F121" s="370">
        <f t="shared" si="5"/>
        <v>0.9817375560490545</v>
      </c>
      <c r="G121" s="5"/>
    </row>
    <row r="122" s="174" customFormat="1" ht="18.75" customHeight="1">
      <c r="G122" s="5"/>
    </row>
    <row r="123" spans="1:6" ht="24" customHeight="1">
      <c r="A123" s="525"/>
      <c r="B123" s="525"/>
      <c r="C123" s="525"/>
      <c r="D123" s="525"/>
      <c r="E123" s="525"/>
      <c r="F123" s="525"/>
    </row>
    <row r="124" spans="6:7" ht="12.75">
      <c r="F124" s="143"/>
      <c r="G124" s="143"/>
    </row>
    <row r="125" spans="6:7" ht="12.75">
      <c r="F125" s="143"/>
      <c r="G125" s="143"/>
    </row>
    <row r="126" spans="6:7" ht="12.75">
      <c r="F126" s="143"/>
      <c r="G126" s="143"/>
    </row>
    <row r="127" spans="6:7" ht="12.75">
      <c r="F127" s="143"/>
      <c r="G127" s="143"/>
    </row>
    <row r="128" spans="6:7" ht="12.75">
      <c r="F128" s="143"/>
      <c r="G128" s="143"/>
    </row>
    <row r="129" spans="6:7" ht="12.75">
      <c r="F129" s="143"/>
      <c r="G129" s="143"/>
    </row>
    <row r="130" spans="6:7" ht="12.75">
      <c r="F130" s="143"/>
      <c r="G130" s="143"/>
    </row>
    <row r="131" spans="6:7" ht="12.75">
      <c r="F131" s="143"/>
      <c r="G131" s="143"/>
    </row>
    <row r="132" spans="6:7" ht="12.75">
      <c r="F132" s="143"/>
      <c r="G132" s="143"/>
    </row>
    <row r="133" spans="6:7" ht="12.75">
      <c r="F133" s="143"/>
      <c r="G133" s="143"/>
    </row>
    <row r="134" spans="6:7" ht="12.75">
      <c r="F134" s="143"/>
      <c r="G134" s="143"/>
    </row>
    <row r="135" spans="6:7" ht="12.75">
      <c r="F135" s="143"/>
      <c r="G135" s="143"/>
    </row>
    <row r="136" spans="6:7" ht="12.75">
      <c r="F136" s="143"/>
      <c r="G136" s="143"/>
    </row>
    <row r="137" spans="6:7" ht="12.75">
      <c r="F137" s="143"/>
      <c r="G137" s="143"/>
    </row>
    <row r="138" spans="6:7" ht="12.75">
      <c r="F138" s="143"/>
      <c r="G138" s="143"/>
    </row>
    <row r="139" spans="6:7" ht="12.75">
      <c r="F139" s="143"/>
      <c r="G139" s="143"/>
    </row>
    <row r="140" spans="6:7" ht="12.75">
      <c r="F140" s="143"/>
      <c r="G140" s="143"/>
    </row>
    <row r="141" spans="6:7" ht="12.75">
      <c r="F141" s="143"/>
      <c r="G141" s="143"/>
    </row>
    <row r="142" spans="6:7" ht="12.75">
      <c r="F142" s="143"/>
      <c r="G142" s="143"/>
    </row>
    <row r="143" spans="6:7" ht="12.75">
      <c r="F143" s="143"/>
      <c r="G143" s="143"/>
    </row>
    <row r="144" spans="6:7" ht="12.75">
      <c r="F144" s="143"/>
      <c r="G144" s="143"/>
    </row>
    <row r="145" spans="6:7" ht="12.75">
      <c r="F145" s="143"/>
      <c r="G145" s="143"/>
    </row>
    <row r="146" spans="6:7" ht="12.75">
      <c r="F146" s="143"/>
      <c r="G146" s="143"/>
    </row>
    <row r="147" spans="6:7" ht="12.75">
      <c r="F147" s="143"/>
      <c r="G147" s="143"/>
    </row>
    <row r="148" spans="6:7" ht="12.75">
      <c r="F148" s="143"/>
      <c r="G148" s="143"/>
    </row>
    <row r="149" spans="6:7" ht="12.75">
      <c r="F149" s="143"/>
      <c r="G149" s="143"/>
    </row>
    <row r="150" spans="6:7" ht="12.75">
      <c r="F150" s="143"/>
      <c r="G150" s="143"/>
    </row>
    <row r="151" spans="6:7" ht="12.75">
      <c r="F151" s="143"/>
      <c r="G151" s="143"/>
    </row>
    <row r="152" spans="6:7" ht="12.75">
      <c r="F152" s="143"/>
      <c r="G152" s="143"/>
    </row>
    <row r="153" spans="6:7" ht="12.75">
      <c r="F153" s="143"/>
      <c r="G153" s="143"/>
    </row>
    <row r="154" spans="6:7" ht="12.75">
      <c r="F154" s="143"/>
      <c r="G154" s="143"/>
    </row>
    <row r="155" spans="6:7" ht="12.75">
      <c r="F155" s="143"/>
      <c r="G155" s="143"/>
    </row>
    <row r="156" spans="6:7" ht="12.75">
      <c r="F156" s="143"/>
      <c r="G156" s="143"/>
    </row>
    <row r="157" spans="6:7" ht="12.75">
      <c r="F157" s="143"/>
      <c r="G157" s="143"/>
    </row>
    <row r="158" spans="6:7" ht="12.75">
      <c r="F158" s="143"/>
      <c r="G158" s="143"/>
    </row>
    <row r="159" spans="6:7" ht="12.75">
      <c r="F159" s="143"/>
      <c r="G159" s="143"/>
    </row>
    <row r="160" spans="6:7" ht="12.75">
      <c r="F160" s="143"/>
      <c r="G160" s="143"/>
    </row>
    <row r="161" spans="6:7" ht="12.75">
      <c r="F161" s="143"/>
      <c r="G161" s="143"/>
    </row>
    <row r="162" spans="6:7" ht="12.75">
      <c r="F162" s="143"/>
      <c r="G162" s="143"/>
    </row>
    <row r="163" spans="6:7" ht="12.75">
      <c r="F163" s="143"/>
      <c r="G163" s="143"/>
    </row>
  </sheetData>
  <sheetProtection/>
  <mergeCells count="34">
    <mergeCell ref="A94:A95"/>
    <mergeCell ref="A100:A102"/>
    <mergeCell ref="A110:F110"/>
    <mergeCell ref="A123:F123"/>
    <mergeCell ref="A98:A99"/>
    <mergeCell ref="A103:A107"/>
    <mergeCell ref="A108:B108"/>
    <mergeCell ref="A121:B121"/>
    <mergeCell ref="A96:A97"/>
    <mergeCell ref="A71:A86"/>
    <mergeCell ref="A93:F93"/>
    <mergeCell ref="A91:B91"/>
    <mergeCell ref="A87:B87"/>
    <mergeCell ref="A88:F88"/>
    <mergeCell ref="A89:A90"/>
    <mergeCell ref="B78:F78"/>
    <mergeCell ref="B81:F81"/>
    <mergeCell ref="A92:B92"/>
    <mergeCell ref="B23:F23"/>
    <mergeCell ref="B26:F26"/>
    <mergeCell ref="B37:F37"/>
    <mergeCell ref="B43:F43"/>
    <mergeCell ref="A1:E1"/>
    <mergeCell ref="A15:A18"/>
    <mergeCell ref="A3:F3"/>
    <mergeCell ref="A4:A14"/>
    <mergeCell ref="B16:F16"/>
    <mergeCell ref="A20:A36"/>
    <mergeCell ref="B51:F51"/>
    <mergeCell ref="B57:F57"/>
    <mergeCell ref="A37:A40"/>
    <mergeCell ref="A48:A49"/>
    <mergeCell ref="A41:A47"/>
    <mergeCell ref="A51:A70"/>
  </mergeCells>
  <printOptions horizontalCentered="1"/>
  <pageMargins left="0.31496062992125984" right="0.31496062992125984" top="0.5905511811023623" bottom="0.3937007874015748" header="0.31496062992125984" footer="0.1968503937007874"/>
  <pageSetup fitToHeight="2" horizontalDpi="600" verticalDpi="600" orientation="portrait" paperSize="9" scale="80" r:id="rId1"/>
  <headerFooter alignWithMargins="0">
    <oddFooter>&amp;L&amp;"Times New Roman CE,Obyčejné"&amp;8Rozbor za rok 2006</oddFooter>
  </headerFooter>
  <rowBreaks count="2" manualBreakCount="2">
    <brk id="49" max="5" man="1"/>
    <brk id="108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zoomScaleSheetLayoutView="100" zoomScalePageLayoutView="0" workbookViewId="0" topLeftCell="A10">
      <selection activeCell="A31" sqref="A31"/>
    </sheetView>
  </sheetViews>
  <sheetFormatPr defaultColWidth="9.00390625" defaultRowHeight="12.75"/>
  <cols>
    <col min="1" max="1" width="35.625" style="0" customWidth="1"/>
    <col min="2" max="2" width="15.375" style="0" customWidth="1"/>
    <col min="3" max="3" width="3.625" style="0" customWidth="1"/>
    <col min="4" max="4" width="30.75390625" style="0" customWidth="1"/>
    <col min="5" max="5" width="15.375" style="0" customWidth="1"/>
    <col min="7" max="7" width="13.875" style="0" bestFit="1" customWidth="1"/>
  </cols>
  <sheetData>
    <row r="1" spans="1:5" ht="31.5" customHeight="1">
      <c r="A1" s="535" t="s">
        <v>544</v>
      </c>
      <c r="B1" s="535"/>
      <c r="C1" s="535"/>
      <c r="D1" s="535"/>
      <c r="E1" s="209" t="s">
        <v>338</v>
      </c>
    </row>
    <row r="2" spans="1:5" ht="24.75" customHeight="1">
      <c r="A2" s="238" t="s">
        <v>304</v>
      </c>
      <c r="B2" s="239" t="s">
        <v>339</v>
      </c>
      <c r="C2" s="238"/>
      <c r="D2" s="240" t="s">
        <v>314</v>
      </c>
      <c r="E2" s="239" t="s">
        <v>339</v>
      </c>
    </row>
    <row r="3" spans="1:5" ht="19.5" customHeight="1">
      <c r="A3" s="20" t="s">
        <v>340</v>
      </c>
      <c r="B3" s="387">
        <v>1700</v>
      </c>
      <c r="C3" s="388"/>
      <c r="D3" s="206" t="s">
        <v>342</v>
      </c>
      <c r="E3" s="389">
        <v>280491.3</v>
      </c>
    </row>
    <row r="4" spans="1:5" ht="19.5" customHeight="1">
      <c r="A4" s="21" t="s">
        <v>341</v>
      </c>
      <c r="B4" s="390">
        <v>2678106.21</v>
      </c>
      <c r="C4" s="388"/>
      <c r="D4" s="206" t="s">
        <v>345</v>
      </c>
      <c r="E4" s="389">
        <v>570659</v>
      </c>
    </row>
    <row r="5" spans="1:7" ht="19.5" customHeight="1">
      <c r="A5" s="21" t="s">
        <v>1</v>
      </c>
      <c r="B5" s="390">
        <v>545981</v>
      </c>
      <c r="C5" s="388"/>
      <c r="D5" s="206" t="s">
        <v>343</v>
      </c>
      <c r="E5" s="389">
        <v>83454322.47</v>
      </c>
      <c r="G5" s="371"/>
    </row>
    <row r="6" spans="1:5" ht="19.5" customHeight="1">
      <c r="A6" s="21" t="s">
        <v>344</v>
      </c>
      <c r="B6" s="390">
        <v>5932819</v>
      </c>
      <c r="C6" s="388"/>
      <c r="D6" s="206" t="s">
        <v>347</v>
      </c>
      <c r="E6" s="389">
        <v>26559363.74</v>
      </c>
    </row>
    <row r="7" spans="1:5" ht="19.5" customHeight="1">
      <c r="A7" s="21" t="s">
        <v>346</v>
      </c>
      <c r="B7" s="390">
        <v>22774.5</v>
      </c>
      <c r="C7" s="388"/>
      <c r="D7" s="206" t="s">
        <v>349</v>
      </c>
      <c r="E7" s="389">
        <v>80588760.09</v>
      </c>
    </row>
    <row r="8" spans="1:5" ht="19.5" customHeight="1">
      <c r="A8" s="21" t="s">
        <v>348</v>
      </c>
      <c r="B8" s="390">
        <v>414761</v>
      </c>
      <c r="C8" s="388"/>
      <c r="D8" s="206" t="s">
        <v>351</v>
      </c>
      <c r="E8" s="389">
        <v>83352428</v>
      </c>
    </row>
    <row r="9" spans="1:7" ht="19.5" customHeight="1">
      <c r="A9" s="21" t="s">
        <v>350</v>
      </c>
      <c r="B9" s="390">
        <v>13303521</v>
      </c>
      <c r="C9" s="388"/>
      <c r="D9" s="206" t="s">
        <v>501</v>
      </c>
      <c r="E9" s="389">
        <v>27405</v>
      </c>
      <c r="G9" s="371"/>
    </row>
    <row r="10" spans="1:5" ht="19.5" customHeight="1">
      <c r="A10" s="21" t="s">
        <v>352</v>
      </c>
      <c r="B10" s="390">
        <v>8847213.88</v>
      </c>
      <c r="C10" s="388"/>
      <c r="D10" s="206" t="s">
        <v>353</v>
      </c>
      <c r="E10" s="389">
        <v>12927061.42</v>
      </c>
    </row>
    <row r="11" spans="1:5" ht="19.5" customHeight="1">
      <c r="A11" s="21" t="s">
        <v>0</v>
      </c>
      <c r="B11" s="390">
        <v>23956175.5</v>
      </c>
      <c r="C11" s="388"/>
      <c r="D11" s="206" t="s">
        <v>354</v>
      </c>
      <c r="E11" s="389">
        <v>9112559.92</v>
      </c>
    </row>
    <row r="12" spans="1:5" ht="19.5" customHeight="1" thickBot="1">
      <c r="A12" s="34" t="s">
        <v>355</v>
      </c>
      <c r="B12" s="393">
        <v>28708142.3</v>
      </c>
      <c r="C12" s="391"/>
      <c r="D12" s="206" t="s">
        <v>356</v>
      </c>
      <c r="E12" s="390">
        <v>51399993.2</v>
      </c>
    </row>
    <row r="13" spans="1:7" ht="19.5" customHeight="1" thickTop="1">
      <c r="A13" s="21" t="s">
        <v>357</v>
      </c>
      <c r="B13" s="390">
        <v>1672625</v>
      </c>
      <c r="C13" s="391"/>
      <c r="D13" s="206" t="s">
        <v>358</v>
      </c>
      <c r="E13" s="390">
        <v>19513635</v>
      </c>
      <c r="G13" s="371"/>
    </row>
    <row r="14" spans="1:5" ht="19.5" customHeight="1">
      <c r="A14" s="21" t="s">
        <v>45</v>
      </c>
      <c r="B14" s="390">
        <v>1126431.8</v>
      </c>
      <c r="C14" s="391"/>
      <c r="D14" s="206" t="s">
        <v>359</v>
      </c>
      <c r="E14" s="392">
        <v>175342151.22</v>
      </c>
    </row>
    <row r="15" spans="1:7" ht="19.5" customHeight="1">
      <c r="A15" s="21" t="s">
        <v>4</v>
      </c>
      <c r="B15" s="390">
        <v>5309743.42</v>
      </c>
      <c r="C15" s="391"/>
      <c r="D15" s="206" t="s">
        <v>361</v>
      </c>
      <c r="E15" s="390">
        <v>1778500</v>
      </c>
      <c r="G15" s="371"/>
    </row>
    <row r="16" spans="1:5" ht="19.5" customHeight="1">
      <c r="A16" s="21" t="s">
        <v>360</v>
      </c>
      <c r="B16" s="390">
        <v>3310497.32</v>
      </c>
      <c r="C16" s="391"/>
      <c r="D16" s="206" t="s">
        <v>362</v>
      </c>
      <c r="E16" s="390">
        <v>4329225.35</v>
      </c>
    </row>
    <row r="17" spans="1:5" ht="19.5" customHeight="1">
      <c r="A17" s="21" t="s">
        <v>502</v>
      </c>
      <c r="B17" s="390">
        <v>-2306897.81</v>
      </c>
      <c r="C17" s="391"/>
      <c r="D17" s="206" t="s">
        <v>364</v>
      </c>
      <c r="E17" s="390">
        <v>25030986.09</v>
      </c>
    </row>
    <row r="18" spans="1:7" ht="19.5" customHeight="1">
      <c r="A18" s="21" t="s">
        <v>363</v>
      </c>
      <c r="B18" s="390">
        <v>230246.3</v>
      </c>
      <c r="C18" s="391"/>
      <c r="D18" s="206" t="s">
        <v>365</v>
      </c>
      <c r="E18" s="390">
        <v>149447.1</v>
      </c>
      <c r="G18" s="371"/>
    </row>
    <row r="19" spans="1:5" ht="19.5" customHeight="1">
      <c r="A19" s="21" t="s">
        <v>262</v>
      </c>
      <c r="B19" s="390">
        <v>500000</v>
      </c>
      <c r="C19" s="391"/>
      <c r="D19" s="206" t="s">
        <v>367</v>
      </c>
      <c r="E19" s="390">
        <v>14763297.5</v>
      </c>
    </row>
    <row r="20" spans="1:5" ht="19.5" customHeight="1">
      <c r="A20" s="21" t="s">
        <v>44</v>
      </c>
      <c r="B20" s="390">
        <v>7428</v>
      </c>
      <c r="C20" s="391"/>
      <c r="D20" s="206" t="s">
        <v>506</v>
      </c>
      <c r="E20" s="390">
        <v>2933162.45</v>
      </c>
    </row>
    <row r="21" spans="1:5" ht="19.5" customHeight="1">
      <c r="A21" s="21" t="s">
        <v>503</v>
      </c>
      <c r="B21" s="390">
        <v>966243.23</v>
      </c>
      <c r="C21" s="391"/>
      <c r="D21" s="206" t="s">
        <v>507</v>
      </c>
      <c r="E21" s="390">
        <v>3065923.45</v>
      </c>
    </row>
    <row r="22" spans="1:5" ht="19.5" customHeight="1">
      <c r="A22" s="21" t="s">
        <v>366</v>
      </c>
      <c r="B22" s="390">
        <v>478139</v>
      </c>
      <c r="C22" s="391"/>
      <c r="D22" s="206" t="s">
        <v>368</v>
      </c>
      <c r="E22" s="390">
        <v>197763011.02</v>
      </c>
    </row>
    <row r="23" spans="1:7" ht="19.5" customHeight="1" thickBot="1">
      <c r="A23" s="34" t="s">
        <v>124</v>
      </c>
      <c r="B23" s="393">
        <v>102470.24</v>
      </c>
      <c r="C23" s="391"/>
      <c r="D23" s="206" t="s">
        <v>508</v>
      </c>
      <c r="E23" s="390">
        <v>4792428.66</v>
      </c>
      <c r="G23" s="371"/>
    </row>
    <row r="24" spans="1:5" ht="19.5" customHeight="1" thickBot="1" thickTop="1">
      <c r="A24" s="34" t="s">
        <v>278</v>
      </c>
      <c r="B24" s="393">
        <v>50000</v>
      </c>
      <c r="C24" s="391"/>
      <c r="D24" s="206" t="s">
        <v>370</v>
      </c>
      <c r="E24" s="390">
        <v>1311453.6</v>
      </c>
    </row>
    <row r="25" spans="1:5" ht="19.5" customHeight="1" thickTop="1">
      <c r="A25" s="21" t="s">
        <v>369</v>
      </c>
      <c r="B25" s="390">
        <v>7652138</v>
      </c>
      <c r="C25" s="391"/>
      <c r="D25" s="206"/>
      <c r="E25" s="390"/>
    </row>
    <row r="26" spans="1:5" ht="19.5" customHeight="1">
      <c r="A26" s="21" t="s">
        <v>371</v>
      </c>
      <c r="B26" s="390">
        <v>88003000</v>
      </c>
      <c r="C26" s="391"/>
      <c r="D26" s="394"/>
      <c r="E26" s="390"/>
    </row>
    <row r="27" spans="1:5" ht="19.5" customHeight="1">
      <c r="A27" s="21" t="s">
        <v>372</v>
      </c>
      <c r="B27" s="390">
        <v>863643.75</v>
      </c>
      <c r="C27" s="391"/>
      <c r="D27" s="394"/>
      <c r="E27" s="395"/>
    </row>
    <row r="28" spans="1:5" ht="19.5" customHeight="1">
      <c r="A28" s="21" t="s">
        <v>46</v>
      </c>
      <c r="B28" s="390">
        <v>265018742.51</v>
      </c>
      <c r="C28" s="391"/>
      <c r="D28" s="396"/>
      <c r="E28" s="395"/>
    </row>
    <row r="29" spans="1:5" ht="19.5" customHeight="1">
      <c r="A29" s="21" t="s">
        <v>373</v>
      </c>
      <c r="B29" s="390">
        <v>75905</v>
      </c>
      <c r="C29" s="388"/>
      <c r="D29" s="206"/>
      <c r="E29" s="390"/>
    </row>
    <row r="30" spans="1:5" ht="25.5" customHeight="1">
      <c r="A30" s="397" t="s">
        <v>374</v>
      </c>
      <c r="B30" s="390">
        <v>-2823639.2</v>
      </c>
      <c r="C30" s="388"/>
      <c r="D30" s="206"/>
      <c r="E30" s="390"/>
    </row>
    <row r="31" spans="1:5" ht="19.5" customHeight="1">
      <c r="A31" s="21" t="s">
        <v>31</v>
      </c>
      <c r="B31" s="390">
        <v>337520152.53</v>
      </c>
      <c r="C31" s="388"/>
      <c r="D31" s="206"/>
      <c r="E31" s="390"/>
    </row>
    <row r="32" spans="1:5" ht="23.25" customHeight="1">
      <c r="A32" s="397" t="s">
        <v>504</v>
      </c>
      <c r="B32" s="390">
        <v>849600</v>
      </c>
      <c r="C32" s="388"/>
      <c r="D32" s="206"/>
      <c r="E32" s="389"/>
    </row>
    <row r="33" spans="1:5" ht="19.5" customHeight="1">
      <c r="A33" s="21" t="s">
        <v>505</v>
      </c>
      <c r="B33" s="392">
        <v>16742111.8</v>
      </c>
      <c r="C33" s="388"/>
      <c r="D33" s="206"/>
      <c r="E33" s="389"/>
    </row>
    <row r="34" spans="1:5" ht="19.5" customHeight="1">
      <c r="A34" s="21" t="s">
        <v>275</v>
      </c>
      <c r="B34" s="390">
        <v>10000000</v>
      </c>
      <c r="C34" s="388"/>
      <c r="D34" s="206"/>
      <c r="E34" s="389"/>
    </row>
    <row r="35" spans="1:5" ht="28.5" customHeight="1" thickBot="1">
      <c r="A35" s="397" t="s">
        <v>375</v>
      </c>
      <c r="B35" s="390">
        <v>-7000000</v>
      </c>
      <c r="C35" s="388"/>
      <c r="D35" s="398"/>
      <c r="E35" s="389"/>
    </row>
    <row r="36" spans="1:5" ht="31.5" customHeight="1" thickBot="1" thickTop="1">
      <c r="A36" s="399" t="s">
        <v>376</v>
      </c>
      <c r="B36" s="400">
        <f>SUM(B3:B35)</f>
        <v>812759775.28</v>
      </c>
      <c r="C36" s="401"/>
      <c r="D36" s="402" t="s">
        <v>377</v>
      </c>
      <c r="E36" s="400">
        <f>SUM(E3:E35)</f>
        <v>799046265.5800002</v>
      </c>
    </row>
    <row r="37" spans="1:5" ht="6.75" customHeight="1">
      <c r="A37" s="403"/>
      <c r="B37" s="404"/>
      <c r="C37" s="404"/>
      <c r="D37" s="405"/>
      <c r="E37" s="406"/>
    </row>
    <row r="38" spans="1:5" ht="18" customHeight="1">
      <c r="A38" s="408" t="s">
        <v>378</v>
      </c>
      <c r="B38" s="409"/>
      <c r="C38" s="409"/>
      <c r="D38" s="409"/>
      <c r="E38" s="206"/>
    </row>
    <row r="39" spans="1:5" ht="7.5" customHeight="1">
      <c r="A39" s="408"/>
      <c r="B39" s="409"/>
      <c r="C39" s="409"/>
      <c r="D39" s="409"/>
      <c r="E39" s="206"/>
    </row>
    <row r="40" spans="1:5" ht="18" customHeight="1">
      <c r="A40" s="408" t="s">
        <v>379</v>
      </c>
      <c r="B40" s="409"/>
      <c r="C40" s="409"/>
      <c r="D40" s="410">
        <v>812759775.28</v>
      </c>
      <c r="E40" s="206"/>
    </row>
    <row r="41" spans="1:5" ht="18" customHeight="1">
      <c r="A41" s="408" t="s">
        <v>380</v>
      </c>
      <c r="B41" s="409"/>
      <c r="C41" s="409"/>
      <c r="D41" s="410">
        <v>799046265.58</v>
      </c>
      <c r="E41" s="206"/>
    </row>
    <row r="42" spans="1:5" ht="9" customHeight="1">
      <c r="A42" s="408"/>
      <c r="B42" s="409"/>
      <c r="C42" s="409"/>
      <c r="D42" s="410"/>
      <c r="E42" s="206"/>
    </row>
    <row r="43" spans="1:5" ht="18" customHeight="1" thickBot="1">
      <c r="A43" s="411" t="s">
        <v>381</v>
      </c>
      <c r="B43" s="412"/>
      <c r="C43" s="412"/>
      <c r="D43" s="413">
        <f>D40-D41</f>
        <v>13713509.699999928</v>
      </c>
      <c r="E43" s="407"/>
    </row>
    <row r="44" spans="1:5" ht="12.75">
      <c r="A44" s="241"/>
      <c r="B44" s="241"/>
      <c r="C44" s="241"/>
      <c r="D44" s="241"/>
      <c r="E44" s="241"/>
    </row>
    <row r="45" spans="1:5" ht="12.75">
      <c r="A45" s="241"/>
      <c r="B45" s="241"/>
      <c r="C45" s="241"/>
      <c r="D45" s="241"/>
      <c r="E45" s="241"/>
    </row>
    <row r="46" spans="1:5" ht="12.75">
      <c r="A46" s="241"/>
      <c r="B46" s="241"/>
      <c r="C46" s="241"/>
      <c r="D46" s="241"/>
      <c r="E46" s="241"/>
    </row>
    <row r="47" spans="1:5" ht="12.75">
      <c r="A47" s="241"/>
      <c r="B47" s="241"/>
      <c r="C47" s="241"/>
      <c r="D47" s="241"/>
      <c r="E47" s="241"/>
    </row>
  </sheetData>
  <sheetProtection/>
  <mergeCells count="1">
    <mergeCell ref="A1:D1"/>
  </mergeCells>
  <printOptions/>
  <pageMargins left="0.62" right="0.36" top="0.36" bottom="0.44" header="0.28" footer="0.23"/>
  <pageSetup horizontalDpi="600" verticalDpi="600" orientation="portrait" paperSize="9" scale="93" r:id="rId1"/>
  <headerFooter alignWithMargins="0">
    <oddFooter>&amp;L&amp;"Times New Roman,Obyčejné"Rozbor za rok 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9.25390625" style="261" customWidth="1"/>
    <col min="2" max="2" width="30.125" style="243" customWidth="1"/>
    <col min="3" max="5" width="11.625" style="243" customWidth="1"/>
    <col min="6" max="7" width="11.625" style="248" customWidth="1"/>
    <col min="8" max="8" width="9.875" style="243" bestFit="1" customWidth="1"/>
    <col min="9" max="16384" width="9.125" style="243" customWidth="1"/>
  </cols>
  <sheetData>
    <row r="1" spans="1:7" ht="36.75" customHeight="1">
      <c r="A1" s="549" t="s">
        <v>578</v>
      </c>
      <c r="B1" s="550"/>
      <c r="C1" s="550"/>
      <c r="D1" s="550"/>
      <c r="E1" s="550"/>
      <c r="F1" s="550"/>
      <c r="G1" s="242" t="s">
        <v>480</v>
      </c>
    </row>
    <row r="2" spans="1:7" ht="25.5" customHeight="1">
      <c r="A2" s="547" t="s">
        <v>304</v>
      </c>
      <c r="B2" s="544"/>
      <c r="C2" s="544"/>
      <c r="D2" s="544"/>
      <c r="E2" s="544"/>
      <c r="F2" s="544"/>
      <c r="G2" s="548"/>
    </row>
    <row r="3" spans="1:7" ht="26.25" customHeight="1">
      <c r="A3" s="545" t="s">
        <v>382</v>
      </c>
      <c r="B3" s="501"/>
      <c r="C3" s="244">
        <v>2002</v>
      </c>
      <c r="D3" s="244">
        <v>2003</v>
      </c>
      <c r="E3" s="244">
        <v>2004</v>
      </c>
      <c r="F3" s="245">
        <v>2005</v>
      </c>
      <c r="G3" s="245" t="s">
        <v>476</v>
      </c>
    </row>
    <row r="4" spans="1:7" ht="26.25" customHeight="1">
      <c r="A4" s="546" t="s">
        <v>483</v>
      </c>
      <c r="B4" s="246" t="s">
        <v>383</v>
      </c>
      <c r="C4" s="247">
        <v>68235.5</v>
      </c>
      <c r="D4" s="247">
        <v>81470.5</v>
      </c>
      <c r="E4" s="247">
        <v>84151.5</v>
      </c>
      <c r="F4" s="247">
        <v>81863.4</v>
      </c>
      <c r="G4" s="247">
        <v>84411.2</v>
      </c>
    </row>
    <row r="5" spans="1:7" ht="26.25" customHeight="1">
      <c r="A5" s="540"/>
      <c r="B5" s="246" t="s">
        <v>384</v>
      </c>
      <c r="C5" s="247">
        <v>42166.3</v>
      </c>
      <c r="D5" s="247">
        <v>46197</v>
      </c>
      <c r="E5" s="247">
        <v>285835.3</v>
      </c>
      <c r="F5" s="247">
        <v>12535</v>
      </c>
      <c r="G5" s="247">
        <v>11396.9</v>
      </c>
    </row>
    <row r="6" spans="1:8" ht="26.25" customHeight="1">
      <c r="A6" s="540"/>
      <c r="B6" s="246" t="s">
        <v>385</v>
      </c>
      <c r="C6" s="247">
        <v>409.9</v>
      </c>
      <c r="D6" s="247">
        <v>1350</v>
      </c>
      <c r="E6" s="247">
        <v>735.8</v>
      </c>
      <c r="F6" s="247">
        <v>0</v>
      </c>
      <c r="G6" s="247">
        <v>50</v>
      </c>
      <c r="H6" s="248"/>
    </row>
    <row r="7" spans="1:8" ht="26.25" customHeight="1">
      <c r="A7" s="541"/>
      <c r="B7" s="249" t="s">
        <v>150</v>
      </c>
      <c r="C7" s="250">
        <f>SUM(C4:C6)</f>
        <v>110811.7</v>
      </c>
      <c r="D7" s="250">
        <f>SUM(D4:D6)</f>
        <v>129017.5</v>
      </c>
      <c r="E7" s="250">
        <f>SUM(E4:E6)</f>
        <v>370722.6</v>
      </c>
      <c r="F7" s="250">
        <f>SUM(F4:F6)</f>
        <v>94398.4</v>
      </c>
      <c r="G7" s="250">
        <f>SUM(G4:G6)</f>
        <v>95858.09999999999</v>
      </c>
      <c r="H7" s="248"/>
    </row>
    <row r="8" spans="1:7" ht="26.25" customHeight="1">
      <c r="A8" s="539" t="s">
        <v>482</v>
      </c>
      <c r="B8" s="246" t="s">
        <v>386</v>
      </c>
      <c r="C8" s="251">
        <f>77525.8</f>
        <v>77525.8</v>
      </c>
      <c r="D8" s="251">
        <f>4256.3+81447</f>
        <v>85703.3</v>
      </c>
      <c r="E8" s="251">
        <f>4311.6+82628</f>
        <v>86939.6</v>
      </c>
      <c r="F8" s="251">
        <v>90564.7</v>
      </c>
      <c r="G8" s="251">
        <v>113260.8</v>
      </c>
    </row>
    <row r="9" spans="1:7" ht="26.25" customHeight="1">
      <c r="A9" s="540"/>
      <c r="B9" s="246" t="s">
        <v>387</v>
      </c>
      <c r="C9" s="251">
        <f>225873.4</f>
        <v>225873.4</v>
      </c>
      <c r="D9" s="251">
        <v>355264.6</v>
      </c>
      <c r="E9" s="251">
        <f>449036.4</f>
        <v>449036.4</v>
      </c>
      <c r="F9" s="251">
        <v>295325.6</v>
      </c>
      <c r="G9" s="251">
        <v>275018.8</v>
      </c>
    </row>
    <row r="10" spans="1:7" ht="26.25" customHeight="1">
      <c r="A10" s="540"/>
      <c r="B10" s="246" t="s">
        <v>31</v>
      </c>
      <c r="C10" s="251">
        <v>227406.2</v>
      </c>
      <c r="D10" s="251">
        <v>514118.7</v>
      </c>
      <c r="E10" s="251">
        <v>154186</v>
      </c>
      <c r="F10" s="251">
        <v>195990.3</v>
      </c>
      <c r="G10" s="251">
        <v>337520.2</v>
      </c>
    </row>
    <row r="11" spans="1:7" ht="26.25" customHeight="1">
      <c r="A11" s="540"/>
      <c r="B11" s="246" t="s">
        <v>481</v>
      </c>
      <c r="C11" s="251">
        <v>0</v>
      </c>
      <c r="D11" s="251">
        <v>0</v>
      </c>
      <c r="E11" s="251">
        <v>0</v>
      </c>
      <c r="F11" s="251">
        <v>0</v>
      </c>
      <c r="G11" s="251">
        <v>849.6</v>
      </c>
    </row>
    <row r="12" spans="1:7" ht="26.25" customHeight="1">
      <c r="A12" s="540"/>
      <c r="B12" s="246" t="s">
        <v>388</v>
      </c>
      <c r="C12" s="251">
        <v>543.6</v>
      </c>
      <c r="D12" s="251">
        <f>19500-5853.4</f>
        <v>13646.6</v>
      </c>
      <c r="E12" s="251">
        <f>11472-1320.1</f>
        <v>10151.9</v>
      </c>
      <c r="F12" s="251">
        <v>74.4</v>
      </c>
      <c r="G12" s="251">
        <v>75.9</v>
      </c>
    </row>
    <row r="13" spans="1:7" ht="26.25" customHeight="1">
      <c r="A13" s="540"/>
      <c r="B13" s="246" t="s">
        <v>389</v>
      </c>
      <c r="C13" s="251">
        <f>541798.6-C10-C9-C8-C12</f>
        <v>10449.599999999968</v>
      </c>
      <c r="D13" s="251">
        <v>0</v>
      </c>
      <c r="E13" s="251">
        <v>-7100</v>
      </c>
      <c r="F13" s="251">
        <v>-9699.3</v>
      </c>
      <c r="G13" s="251">
        <v>-9823.6</v>
      </c>
    </row>
    <row r="14" spans="1:7" ht="26.25" customHeight="1">
      <c r="A14" s="541"/>
      <c r="B14" s="249" t="s">
        <v>150</v>
      </c>
      <c r="C14" s="250">
        <f>SUM(C8:C13)</f>
        <v>541798.6</v>
      </c>
      <c r="D14" s="250">
        <f>SUM(D8:D13)</f>
        <v>968733.2</v>
      </c>
      <c r="E14" s="250">
        <f>SUM(E8:E13)</f>
        <v>693213.9</v>
      </c>
      <c r="F14" s="250">
        <f>SUM(F8:F13)</f>
        <v>572255.7</v>
      </c>
      <c r="G14" s="250">
        <f>SUM(G8:G13)</f>
        <v>716901.7000000001</v>
      </c>
    </row>
    <row r="15" spans="1:7" ht="26.25" customHeight="1">
      <c r="A15" s="542" t="s">
        <v>150</v>
      </c>
      <c r="B15" s="542"/>
      <c r="C15" s="252">
        <f>C7+C14</f>
        <v>652610.2999999999</v>
      </c>
      <c r="D15" s="252">
        <f>D7+D14</f>
        <v>1097750.7</v>
      </c>
      <c r="E15" s="252">
        <f>E7+E14</f>
        <v>1063936.5</v>
      </c>
      <c r="F15" s="252">
        <f>F7+F14</f>
        <v>666654.1</v>
      </c>
      <c r="G15" s="252">
        <f>G7+G14</f>
        <v>812759.8</v>
      </c>
    </row>
    <row r="16" spans="1:7" ht="26.25" customHeight="1" thickBot="1">
      <c r="A16" s="543" t="s">
        <v>390</v>
      </c>
      <c r="B16" s="543"/>
      <c r="C16" s="253">
        <v>-34186.3</v>
      </c>
      <c r="D16" s="253">
        <v>-127716.8</v>
      </c>
      <c r="E16" s="253">
        <v>-14598.6</v>
      </c>
      <c r="F16" s="253">
        <v>-27102.4</v>
      </c>
      <c r="G16" s="345">
        <v>-13713.5</v>
      </c>
    </row>
    <row r="17" spans="1:7" ht="26.25" customHeight="1" thickTop="1">
      <c r="A17" s="538" t="s">
        <v>391</v>
      </c>
      <c r="B17" s="538"/>
      <c r="C17" s="254">
        <f>C16+C15</f>
        <v>618423.9999999999</v>
      </c>
      <c r="D17" s="254">
        <f>D16+D15</f>
        <v>970033.8999999999</v>
      </c>
      <c r="E17" s="254">
        <f>E16+E15</f>
        <v>1049337.9</v>
      </c>
      <c r="F17" s="254">
        <f>F16+F15</f>
        <v>639551.7</v>
      </c>
      <c r="G17" s="344">
        <f>SUM(G15:G16)</f>
        <v>799046.3</v>
      </c>
    </row>
    <row r="18" spans="1:7" ht="26.25" customHeight="1">
      <c r="A18" s="536" t="s">
        <v>314</v>
      </c>
      <c r="B18" s="544"/>
      <c r="C18" s="544"/>
      <c r="D18" s="544"/>
      <c r="E18" s="544"/>
      <c r="F18" s="544"/>
      <c r="G18" s="537"/>
    </row>
    <row r="19" spans="1:7" ht="26.25" customHeight="1">
      <c r="A19" s="536" t="s">
        <v>392</v>
      </c>
      <c r="B19" s="537"/>
      <c r="C19" s="244">
        <v>2002</v>
      </c>
      <c r="D19" s="244">
        <v>2003</v>
      </c>
      <c r="E19" s="244">
        <v>2004</v>
      </c>
      <c r="F19" s="255">
        <v>2005</v>
      </c>
      <c r="G19" s="255" t="s">
        <v>476</v>
      </c>
    </row>
    <row r="20" spans="1:7" ht="33.75" customHeight="1">
      <c r="A20" s="256" t="s">
        <v>173</v>
      </c>
      <c r="B20" s="415" t="s">
        <v>581</v>
      </c>
      <c r="C20" s="251">
        <v>34.4</v>
      </c>
      <c r="D20" s="251">
        <v>235191</v>
      </c>
      <c r="E20" s="251">
        <v>20078.8</v>
      </c>
      <c r="F20" s="251">
        <v>1017.3</v>
      </c>
      <c r="G20" s="251">
        <v>280.5</v>
      </c>
    </row>
    <row r="21" spans="1:7" ht="33.75" customHeight="1">
      <c r="A21" s="256" t="s">
        <v>176</v>
      </c>
      <c r="B21" s="415" t="s">
        <v>582</v>
      </c>
      <c r="C21" s="251">
        <v>71756.5</v>
      </c>
      <c r="D21" s="251">
        <v>73731.4</v>
      </c>
      <c r="E21" s="251">
        <v>90643.4</v>
      </c>
      <c r="F21" s="251">
        <v>74567</v>
      </c>
      <c r="G21" s="251">
        <v>84025</v>
      </c>
    </row>
    <row r="22" spans="1:7" ht="26.25" customHeight="1">
      <c r="A22" s="256" t="s">
        <v>177</v>
      </c>
      <c r="B22" s="415" t="s">
        <v>178</v>
      </c>
      <c r="C22" s="251">
        <v>14.9</v>
      </c>
      <c r="D22" s="251">
        <v>38705.5</v>
      </c>
      <c r="E22" s="251">
        <v>9782.3</v>
      </c>
      <c r="F22" s="251">
        <v>11677.4</v>
      </c>
      <c r="G22" s="251">
        <v>26559.4</v>
      </c>
    </row>
    <row r="23" spans="1:7" ht="26.25" customHeight="1">
      <c r="A23" s="256" t="s">
        <v>179</v>
      </c>
      <c r="B23" s="415" t="s">
        <v>180</v>
      </c>
      <c r="C23" s="251">
        <v>176425.8</v>
      </c>
      <c r="D23" s="251">
        <v>196727.7</v>
      </c>
      <c r="E23" s="251">
        <v>296898.2</v>
      </c>
      <c r="F23" s="251">
        <v>170250</v>
      </c>
      <c r="G23" s="251">
        <v>163968.6</v>
      </c>
    </row>
    <row r="24" spans="1:7" ht="26.25" customHeight="1">
      <c r="A24" s="256" t="s">
        <v>181</v>
      </c>
      <c r="B24" s="415" t="s">
        <v>579</v>
      </c>
      <c r="C24" s="251">
        <v>75996</v>
      </c>
      <c r="D24" s="251">
        <v>78014.3</v>
      </c>
      <c r="E24" s="251">
        <v>124179.6</v>
      </c>
      <c r="F24" s="251">
        <v>95569.1</v>
      </c>
      <c r="G24" s="251">
        <v>92953.2</v>
      </c>
    </row>
    <row r="25" spans="1:7" ht="26.25" customHeight="1">
      <c r="A25" s="256" t="s">
        <v>182</v>
      </c>
      <c r="B25" s="415" t="s">
        <v>183</v>
      </c>
      <c r="C25" s="251">
        <v>7654.1</v>
      </c>
      <c r="D25" s="251">
        <v>46410.9</v>
      </c>
      <c r="E25" s="251">
        <v>28565.2</v>
      </c>
      <c r="F25" s="251">
        <v>55020.3</v>
      </c>
      <c r="G25" s="251">
        <v>177120.7</v>
      </c>
    </row>
    <row r="26" spans="1:7" ht="26.25" customHeight="1">
      <c r="A26" s="256" t="s">
        <v>184</v>
      </c>
      <c r="B26" s="415" t="s">
        <v>185</v>
      </c>
      <c r="C26" s="251">
        <v>732.7</v>
      </c>
      <c r="D26" s="251">
        <v>5814.5</v>
      </c>
      <c r="E26" s="251">
        <v>4226.2</v>
      </c>
      <c r="F26" s="251">
        <v>1725.5</v>
      </c>
      <c r="G26" s="251">
        <v>4329.2</v>
      </c>
    </row>
    <row r="27" spans="1:7" ht="26.25" customHeight="1">
      <c r="A27" s="256" t="s">
        <v>186</v>
      </c>
      <c r="B27" s="415" t="s">
        <v>187</v>
      </c>
      <c r="C27" s="251">
        <v>37880.7</v>
      </c>
      <c r="D27" s="251">
        <v>60012.3</v>
      </c>
      <c r="E27" s="251">
        <v>48947</v>
      </c>
      <c r="F27" s="251">
        <v>31316.7</v>
      </c>
      <c r="G27" s="251">
        <v>25180.4</v>
      </c>
    </row>
    <row r="28" spans="1:7" ht="26.25" customHeight="1">
      <c r="A28" s="256" t="s">
        <v>188</v>
      </c>
      <c r="B28" s="415" t="s">
        <v>577</v>
      </c>
      <c r="C28" s="251">
        <v>216042.1</v>
      </c>
      <c r="D28" s="251">
        <v>220622.6</v>
      </c>
      <c r="E28" s="251">
        <v>186406.4</v>
      </c>
      <c r="F28" s="251">
        <v>198330.8</v>
      </c>
      <c r="G28" s="251">
        <v>223317.8</v>
      </c>
    </row>
    <row r="29" spans="1:7" ht="26.25" customHeight="1">
      <c r="A29" s="256" t="s">
        <v>393</v>
      </c>
      <c r="B29" s="415" t="s">
        <v>580</v>
      </c>
      <c r="C29" s="251">
        <v>4466.2</v>
      </c>
      <c r="D29" s="251">
        <v>5867.4</v>
      </c>
      <c r="E29" s="251">
        <v>237377.2</v>
      </c>
      <c r="F29" s="251">
        <v>77.6</v>
      </c>
      <c r="G29" s="251">
        <v>1311.5</v>
      </c>
    </row>
    <row r="30" spans="1:7" ht="26.25" customHeight="1" thickBot="1">
      <c r="A30" s="257" t="s">
        <v>394</v>
      </c>
      <c r="B30" s="416" t="s">
        <v>390</v>
      </c>
      <c r="C30" s="253">
        <v>27420.6</v>
      </c>
      <c r="D30" s="253">
        <v>8936.3</v>
      </c>
      <c r="E30" s="253">
        <v>2233.6</v>
      </c>
      <c r="F30" s="253">
        <v>0</v>
      </c>
      <c r="G30" s="345">
        <v>0</v>
      </c>
    </row>
    <row r="31" spans="1:7" ht="26.25" customHeight="1" thickTop="1">
      <c r="A31" s="538" t="s">
        <v>395</v>
      </c>
      <c r="B31" s="538"/>
      <c r="C31" s="254">
        <f>SUM(C20:C30)</f>
        <v>618423.9999999999</v>
      </c>
      <c r="D31" s="254">
        <f>SUM(D20:D30)</f>
        <v>970033.9000000003</v>
      </c>
      <c r="E31" s="254">
        <f>SUM(E20:E30)</f>
        <v>1049337.9000000001</v>
      </c>
      <c r="F31" s="254">
        <f>SUM(F20:F30)</f>
        <v>639551.7000000001</v>
      </c>
      <c r="G31" s="344">
        <f>SUM(G20:G30)</f>
        <v>799046.3</v>
      </c>
    </row>
    <row r="32" spans="1:7" ht="12.75">
      <c r="A32" s="258"/>
      <c r="B32" s="259"/>
      <c r="C32" s="259"/>
      <c r="D32" s="259"/>
      <c r="E32" s="259"/>
      <c r="F32" s="260"/>
      <c r="G32" s="260"/>
    </row>
    <row r="33" spans="1:7" ht="12.75">
      <c r="A33" s="258"/>
      <c r="B33" s="259"/>
      <c r="C33" s="259"/>
      <c r="D33" s="259"/>
      <c r="E33" s="259"/>
      <c r="F33" s="260"/>
      <c r="G33" s="260"/>
    </row>
    <row r="34" spans="1:7" ht="12.75">
      <c r="A34" s="258"/>
      <c r="B34" s="259"/>
      <c r="C34" s="259"/>
      <c r="D34" s="259"/>
      <c r="E34" s="259"/>
      <c r="F34" s="260"/>
      <c r="G34" s="260"/>
    </row>
    <row r="35" spans="1:7" ht="12.75">
      <c r="A35" s="258"/>
      <c r="B35" s="259"/>
      <c r="C35" s="259"/>
      <c r="D35" s="259"/>
      <c r="E35" s="259"/>
      <c r="F35" s="260"/>
      <c r="G35" s="260"/>
    </row>
    <row r="36" spans="1:7" ht="12.75">
      <c r="A36" s="258"/>
      <c r="B36" s="259"/>
      <c r="C36" s="259"/>
      <c r="D36" s="259"/>
      <c r="E36" s="259"/>
      <c r="F36" s="260"/>
      <c r="G36" s="260"/>
    </row>
  </sheetData>
  <sheetProtection/>
  <mergeCells count="11">
    <mergeCell ref="A3:B3"/>
    <mergeCell ref="A4:A7"/>
    <mergeCell ref="A2:G2"/>
    <mergeCell ref="A1:F1"/>
    <mergeCell ref="A19:B19"/>
    <mergeCell ref="A31:B31"/>
    <mergeCell ref="A8:A14"/>
    <mergeCell ref="A15:B15"/>
    <mergeCell ref="A16:B16"/>
    <mergeCell ref="A17:B17"/>
    <mergeCell ref="A18:G18"/>
  </mergeCells>
  <printOptions/>
  <pageMargins left="0.72" right="0.18" top="0.36" bottom="0.25" header="0.44" footer="0.31"/>
  <pageSetup horizontalDpi="600" verticalDpi="600" orientation="portrait" paperSize="9" scale="94" r:id="rId2"/>
  <headerFooter alignWithMargins="0">
    <oddFooter>&amp;L&amp;"Times New Roman,Obyčejné"Rozbor za rok 2006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78"/>
  <sheetViews>
    <sheetView view="pageBreakPreview" zoomScale="85" zoomScaleNormal="85" zoomScaleSheetLayoutView="85" zoomScalePageLayoutView="0" workbookViewId="0" topLeftCell="A28">
      <selection activeCell="O45" sqref="O45:R88"/>
    </sheetView>
  </sheetViews>
  <sheetFormatPr defaultColWidth="9.00390625" defaultRowHeight="12.75"/>
  <cols>
    <col min="1" max="1" width="4.25390625" style="3" customWidth="1"/>
    <col min="2" max="2" width="26.00390625" style="3" customWidth="1"/>
    <col min="3" max="3" width="7.875" style="3" customWidth="1"/>
    <col min="4" max="4" width="7.375" style="3" customWidth="1"/>
    <col min="5" max="5" width="7.625" style="3" customWidth="1"/>
    <col min="6" max="6" width="7.00390625" style="3" customWidth="1"/>
    <col min="7" max="9" width="7.75390625" style="3" customWidth="1"/>
    <col min="10" max="10" width="7.00390625" style="3" customWidth="1"/>
    <col min="11" max="11" width="7.875" style="3" customWidth="1"/>
    <col min="12" max="12" width="8.00390625" style="3" customWidth="1"/>
    <col min="13" max="13" width="7.75390625" style="3" customWidth="1"/>
    <col min="14" max="14" width="7.375" style="3" customWidth="1"/>
    <col min="15" max="15" width="7.75390625" style="3" customWidth="1"/>
    <col min="16" max="16" width="8.25390625" style="3" customWidth="1"/>
    <col min="17" max="17" width="7.75390625" style="3" customWidth="1"/>
    <col min="18" max="18" width="7.00390625" style="3" customWidth="1"/>
    <col min="19" max="19" width="6.75390625" style="3" customWidth="1"/>
    <col min="20" max="20" width="7.25390625" style="3" customWidth="1"/>
    <col min="21" max="21" width="6.875" style="3" customWidth="1"/>
    <col min="22" max="22" width="8.00390625" style="3" customWidth="1"/>
    <col min="23" max="16384" width="9.125" style="3" customWidth="1"/>
  </cols>
  <sheetData>
    <row r="1" spans="1:20" ht="31.5" customHeight="1">
      <c r="A1" s="593" t="s">
        <v>583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82" t="s">
        <v>509</v>
      </c>
      <c r="R1" s="583"/>
      <c r="S1" s="454"/>
      <c r="T1" s="454"/>
    </row>
    <row r="2" spans="1:19" ht="27" customHeight="1">
      <c r="A2" s="568" t="s">
        <v>130</v>
      </c>
      <c r="B2" s="551"/>
      <c r="C2" s="585" t="s">
        <v>144</v>
      </c>
      <c r="D2" s="585"/>
      <c r="E2" s="585"/>
      <c r="F2" s="585"/>
      <c r="G2" s="584" t="s">
        <v>604</v>
      </c>
      <c r="H2" s="588"/>
      <c r="I2" s="588"/>
      <c r="J2" s="588"/>
      <c r="K2" s="584" t="s">
        <v>145</v>
      </c>
      <c r="L2" s="584"/>
      <c r="M2" s="584"/>
      <c r="N2" s="584"/>
      <c r="O2" s="584" t="s">
        <v>603</v>
      </c>
      <c r="P2" s="584"/>
      <c r="Q2" s="584"/>
      <c r="R2" s="584"/>
      <c r="S2" s="447"/>
    </row>
    <row r="3" spans="1:18" ht="12.75">
      <c r="A3" s="504"/>
      <c r="B3" s="551"/>
      <c r="C3" s="474" t="s">
        <v>131</v>
      </c>
      <c r="D3" s="475" t="s">
        <v>132</v>
      </c>
      <c r="E3" s="475" t="s">
        <v>133</v>
      </c>
      <c r="F3" s="476" t="s">
        <v>135</v>
      </c>
      <c r="G3" s="474" t="s">
        <v>131</v>
      </c>
      <c r="H3" s="475" t="s">
        <v>132</v>
      </c>
      <c r="I3" s="475" t="s">
        <v>133</v>
      </c>
      <c r="J3" s="476" t="s">
        <v>134</v>
      </c>
      <c r="K3" s="474" t="s">
        <v>131</v>
      </c>
      <c r="L3" s="475" t="s">
        <v>132</v>
      </c>
      <c r="M3" s="475" t="s">
        <v>133</v>
      </c>
      <c r="N3" s="477" t="s">
        <v>134</v>
      </c>
      <c r="O3" s="474" t="s">
        <v>131</v>
      </c>
      <c r="P3" s="475" t="s">
        <v>132</v>
      </c>
      <c r="Q3" s="475" t="s">
        <v>133</v>
      </c>
      <c r="R3" s="476" t="s">
        <v>134</v>
      </c>
    </row>
    <row r="4" spans="1:18" ht="11.25" customHeight="1">
      <c r="A4" s="571" t="s">
        <v>197</v>
      </c>
      <c r="B4" s="114" t="s">
        <v>136</v>
      </c>
      <c r="C4" s="573"/>
      <c r="D4" s="566"/>
      <c r="E4" s="102">
        <v>157</v>
      </c>
      <c r="F4" s="563"/>
      <c r="G4" s="573"/>
      <c r="H4" s="566"/>
      <c r="I4" s="104">
        <v>127</v>
      </c>
      <c r="J4" s="563"/>
      <c r="K4" s="573"/>
      <c r="L4" s="566"/>
      <c r="M4" s="104">
        <v>114</v>
      </c>
      <c r="N4" s="589"/>
      <c r="O4" s="560"/>
      <c r="P4" s="560"/>
      <c r="Q4" s="102">
        <v>1</v>
      </c>
      <c r="R4" s="563"/>
    </row>
    <row r="5" spans="1:18" ht="12" customHeight="1">
      <c r="A5" s="571"/>
      <c r="B5" s="115" t="s">
        <v>137</v>
      </c>
      <c r="C5" s="555"/>
      <c r="D5" s="525"/>
      <c r="E5" s="102">
        <v>85</v>
      </c>
      <c r="F5" s="559"/>
      <c r="G5" s="555"/>
      <c r="H5" s="525"/>
      <c r="I5" s="104">
        <v>7</v>
      </c>
      <c r="J5" s="559"/>
      <c r="K5" s="555"/>
      <c r="L5" s="525"/>
      <c r="M5" s="104">
        <v>33</v>
      </c>
      <c r="N5" s="559"/>
      <c r="O5" s="561"/>
      <c r="P5" s="561"/>
      <c r="Q5" s="102">
        <v>0</v>
      </c>
      <c r="R5" s="564"/>
    </row>
    <row r="6" spans="1:18" ht="12" customHeight="1">
      <c r="A6" s="571"/>
      <c r="B6" s="115" t="s">
        <v>138</v>
      </c>
      <c r="C6" s="555"/>
      <c r="D6" s="525"/>
      <c r="E6" s="102">
        <v>1144</v>
      </c>
      <c r="F6" s="559"/>
      <c r="G6" s="555"/>
      <c r="H6" s="525"/>
      <c r="I6" s="104">
        <v>1838</v>
      </c>
      <c r="J6" s="559"/>
      <c r="K6" s="555"/>
      <c r="L6" s="525"/>
      <c r="M6" s="104">
        <v>1665</v>
      </c>
      <c r="N6" s="559"/>
      <c r="O6" s="561"/>
      <c r="P6" s="561"/>
      <c r="Q6" s="102">
        <v>0</v>
      </c>
      <c r="R6" s="564"/>
    </row>
    <row r="7" spans="1:18" ht="11.25" customHeight="1">
      <c r="A7" s="571"/>
      <c r="B7" s="115" t="s">
        <v>137</v>
      </c>
      <c r="C7" s="555"/>
      <c r="D7" s="525"/>
      <c r="E7" s="102">
        <v>272</v>
      </c>
      <c r="F7" s="559"/>
      <c r="G7" s="555"/>
      <c r="H7" s="525"/>
      <c r="I7" s="104">
        <v>4</v>
      </c>
      <c r="J7" s="559"/>
      <c r="K7" s="555"/>
      <c r="L7" s="525"/>
      <c r="M7" s="104">
        <v>220</v>
      </c>
      <c r="N7" s="559"/>
      <c r="O7" s="561"/>
      <c r="P7" s="561"/>
      <c r="Q7" s="102">
        <v>0</v>
      </c>
      <c r="R7" s="564"/>
    </row>
    <row r="8" spans="1:18" ht="11.25" customHeight="1">
      <c r="A8" s="571"/>
      <c r="B8" s="115" t="s">
        <v>139</v>
      </c>
      <c r="C8" s="555"/>
      <c r="D8" s="525"/>
      <c r="E8" s="102">
        <v>113</v>
      </c>
      <c r="F8" s="559"/>
      <c r="G8" s="555"/>
      <c r="H8" s="525"/>
      <c r="I8" s="104">
        <v>408</v>
      </c>
      <c r="J8" s="559"/>
      <c r="K8" s="555"/>
      <c r="L8" s="525"/>
      <c r="M8" s="104">
        <v>325</v>
      </c>
      <c r="N8" s="559"/>
      <c r="O8" s="561"/>
      <c r="P8" s="561"/>
      <c r="Q8" s="102">
        <v>0</v>
      </c>
      <c r="R8" s="564"/>
    </row>
    <row r="9" spans="1:18" ht="11.25" customHeight="1">
      <c r="A9" s="571"/>
      <c r="B9" s="115" t="s">
        <v>137</v>
      </c>
      <c r="C9" s="555"/>
      <c r="D9" s="525"/>
      <c r="E9" s="102">
        <v>22</v>
      </c>
      <c r="F9" s="559"/>
      <c r="G9" s="555"/>
      <c r="H9" s="525"/>
      <c r="I9" s="104">
        <v>0</v>
      </c>
      <c r="J9" s="559"/>
      <c r="K9" s="555"/>
      <c r="L9" s="525"/>
      <c r="M9" s="104">
        <v>60</v>
      </c>
      <c r="N9" s="559"/>
      <c r="O9" s="561"/>
      <c r="P9" s="561"/>
      <c r="Q9" s="102">
        <v>0</v>
      </c>
      <c r="R9" s="564"/>
    </row>
    <row r="10" spans="1:18" ht="10.5" customHeight="1" thickBot="1">
      <c r="A10" s="587"/>
      <c r="B10" s="116" t="s">
        <v>140</v>
      </c>
      <c r="C10" s="574"/>
      <c r="D10" s="575"/>
      <c r="E10" s="112">
        <v>12</v>
      </c>
      <c r="F10" s="576"/>
      <c r="G10" s="574"/>
      <c r="H10" s="575"/>
      <c r="I10" s="113">
        <v>20</v>
      </c>
      <c r="J10" s="576"/>
      <c r="K10" s="574"/>
      <c r="L10" s="575"/>
      <c r="M10" s="113">
        <v>22</v>
      </c>
      <c r="N10" s="576"/>
      <c r="O10" s="562"/>
      <c r="P10" s="561"/>
      <c r="Q10" s="102">
        <v>0</v>
      </c>
      <c r="R10" s="564"/>
    </row>
    <row r="11" spans="1:18" ht="10.5" customHeight="1">
      <c r="A11" s="577" t="s">
        <v>195</v>
      </c>
      <c r="B11" s="102" t="s">
        <v>209</v>
      </c>
      <c r="C11" s="118">
        <v>6200</v>
      </c>
      <c r="D11" s="462">
        <v>5900</v>
      </c>
      <c r="E11" s="129">
        <v>6200</v>
      </c>
      <c r="F11" s="155">
        <f>E11/D11</f>
        <v>1.0508474576271187</v>
      </c>
      <c r="G11" s="463">
        <v>43000</v>
      </c>
      <c r="H11" s="104">
        <v>43100</v>
      </c>
      <c r="I11" s="104">
        <v>39062</v>
      </c>
      <c r="J11" s="119">
        <f>I11/H11</f>
        <v>0.9063109048723897</v>
      </c>
      <c r="K11" s="118">
        <v>7400</v>
      </c>
      <c r="L11" s="118">
        <v>7670</v>
      </c>
      <c r="M11" s="104">
        <v>5893.4</v>
      </c>
      <c r="N11" s="119">
        <f>M11/L11</f>
        <v>0.7683702737940026</v>
      </c>
      <c r="O11" s="134">
        <v>0</v>
      </c>
      <c r="P11" s="134">
        <v>0</v>
      </c>
      <c r="Q11" s="134">
        <v>0</v>
      </c>
      <c r="R11" s="155">
        <v>0</v>
      </c>
    </row>
    <row r="12" spans="1:18" ht="10.5" customHeight="1">
      <c r="A12" s="578"/>
      <c r="B12" s="102" t="s">
        <v>210</v>
      </c>
      <c r="C12" s="118">
        <v>7500</v>
      </c>
      <c r="D12" s="464">
        <v>6500</v>
      </c>
      <c r="E12" s="104">
        <v>14939</v>
      </c>
      <c r="F12" s="119">
        <f aca="true" t="shared" si="0" ref="F12:F24">E12/D12</f>
        <v>2.2983076923076924</v>
      </c>
      <c r="G12" s="465">
        <v>20000</v>
      </c>
      <c r="H12" s="104">
        <v>19900</v>
      </c>
      <c r="I12" s="104">
        <v>21550</v>
      </c>
      <c r="J12" s="119">
        <f aca="true" t="shared" si="1" ref="J12:J26">I12/H12</f>
        <v>1.0829145728643217</v>
      </c>
      <c r="K12" s="118">
        <v>9280</v>
      </c>
      <c r="L12" s="464">
        <v>15860</v>
      </c>
      <c r="M12" s="104">
        <v>14859.6</v>
      </c>
      <c r="N12" s="119">
        <f aca="true" t="shared" si="2" ref="N12:N24">M12/L12</f>
        <v>0.936923076923077</v>
      </c>
      <c r="O12" s="106">
        <v>0</v>
      </c>
      <c r="P12" s="106">
        <v>0</v>
      </c>
      <c r="Q12" s="106">
        <v>167</v>
      </c>
      <c r="R12" s="119">
        <v>0</v>
      </c>
    </row>
    <row r="13" spans="1:18" ht="10.5" customHeight="1">
      <c r="A13" s="578"/>
      <c r="B13" s="144" t="s">
        <v>211</v>
      </c>
      <c r="C13" s="118">
        <v>104</v>
      </c>
      <c r="D13" s="464">
        <v>104</v>
      </c>
      <c r="E13" s="104">
        <v>1</v>
      </c>
      <c r="F13" s="119">
        <f t="shared" si="0"/>
        <v>0.009615384615384616</v>
      </c>
      <c r="G13" s="465">
        <v>800</v>
      </c>
      <c r="H13" s="104">
        <v>800</v>
      </c>
      <c r="I13" s="104">
        <v>1974</v>
      </c>
      <c r="J13" s="119">
        <f t="shared" si="1"/>
        <v>2.4675</v>
      </c>
      <c r="K13" s="118">
        <v>1100</v>
      </c>
      <c r="L13" s="464">
        <v>1100</v>
      </c>
      <c r="M13" s="104">
        <v>8</v>
      </c>
      <c r="N13" s="119">
        <f t="shared" si="2"/>
        <v>0.007272727272727273</v>
      </c>
      <c r="O13" s="106">
        <v>0</v>
      </c>
      <c r="P13" s="106">
        <v>0</v>
      </c>
      <c r="Q13" s="106">
        <v>0</v>
      </c>
      <c r="R13" s="119">
        <v>0</v>
      </c>
    </row>
    <row r="14" spans="1:18" ht="10.5" customHeight="1">
      <c r="A14" s="578"/>
      <c r="B14" s="102" t="s">
        <v>19</v>
      </c>
      <c r="C14" s="118">
        <v>80</v>
      </c>
      <c r="D14" s="464">
        <v>80</v>
      </c>
      <c r="E14" s="104">
        <v>40</v>
      </c>
      <c r="F14" s="119">
        <f t="shared" si="0"/>
        <v>0.5</v>
      </c>
      <c r="G14" s="465">
        <v>1200</v>
      </c>
      <c r="H14" s="104">
        <v>1200</v>
      </c>
      <c r="I14" s="104">
        <v>526</v>
      </c>
      <c r="J14" s="119">
        <f t="shared" si="1"/>
        <v>0.43833333333333335</v>
      </c>
      <c r="K14" s="118">
        <v>250</v>
      </c>
      <c r="L14" s="464">
        <v>250</v>
      </c>
      <c r="M14" s="104">
        <v>63</v>
      </c>
      <c r="N14" s="119">
        <f t="shared" si="2"/>
        <v>0.252</v>
      </c>
      <c r="O14" s="106">
        <v>0</v>
      </c>
      <c r="P14" s="106">
        <v>0</v>
      </c>
      <c r="Q14" s="106">
        <v>0</v>
      </c>
      <c r="R14" s="119">
        <v>0</v>
      </c>
    </row>
    <row r="15" spans="1:18" ht="10.5" customHeight="1">
      <c r="A15" s="578"/>
      <c r="B15" s="102" t="s">
        <v>20</v>
      </c>
      <c r="C15" s="118">
        <v>5270</v>
      </c>
      <c r="D15" s="464">
        <v>5270</v>
      </c>
      <c r="E15" s="104">
        <v>5069</v>
      </c>
      <c r="F15" s="119">
        <f t="shared" si="0"/>
        <v>0.9618595825426945</v>
      </c>
      <c r="G15" s="465">
        <v>9700</v>
      </c>
      <c r="H15" s="104">
        <v>9700</v>
      </c>
      <c r="I15" s="104">
        <v>9301</v>
      </c>
      <c r="J15" s="119">
        <f t="shared" si="1"/>
        <v>0.9588659793814432</v>
      </c>
      <c r="K15" s="118">
        <v>4000</v>
      </c>
      <c r="L15" s="464">
        <v>5100</v>
      </c>
      <c r="M15" s="104">
        <v>4214</v>
      </c>
      <c r="N15" s="119">
        <f t="shared" si="2"/>
        <v>0.8262745098039216</v>
      </c>
      <c r="O15" s="106">
        <v>0</v>
      </c>
      <c r="P15" s="106">
        <v>0</v>
      </c>
      <c r="Q15" s="106">
        <v>332</v>
      </c>
      <c r="R15" s="119">
        <v>0</v>
      </c>
    </row>
    <row r="16" spans="1:18" ht="10.5" customHeight="1">
      <c r="A16" s="578"/>
      <c r="B16" s="102" t="s">
        <v>21</v>
      </c>
      <c r="C16" s="118">
        <v>80</v>
      </c>
      <c r="D16" s="464">
        <v>80</v>
      </c>
      <c r="E16" s="104">
        <v>240</v>
      </c>
      <c r="F16" s="119">
        <f t="shared" si="0"/>
        <v>3</v>
      </c>
      <c r="G16" s="465">
        <v>1400</v>
      </c>
      <c r="H16" s="104">
        <v>1000</v>
      </c>
      <c r="I16" s="104">
        <v>1055</v>
      </c>
      <c r="J16" s="119">
        <f t="shared" si="1"/>
        <v>1.055</v>
      </c>
      <c r="K16" s="118">
        <v>200</v>
      </c>
      <c r="L16" s="464">
        <v>200</v>
      </c>
      <c r="M16" s="104">
        <v>109</v>
      </c>
      <c r="N16" s="119">
        <f t="shared" si="2"/>
        <v>0.545</v>
      </c>
      <c r="O16" s="106">
        <v>0</v>
      </c>
      <c r="P16" s="106">
        <v>0</v>
      </c>
      <c r="Q16" s="106">
        <v>0</v>
      </c>
      <c r="R16" s="119">
        <v>0</v>
      </c>
    </row>
    <row r="17" spans="1:18" ht="10.5" customHeight="1">
      <c r="A17" s="578"/>
      <c r="B17" s="102" t="s">
        <v>22</v>
      </c>
      <c r="C17" s="118">
        <v>3220</v>
      </c>
      <c r="D17" s="464">
        <v>3660</v>
      </c>
      <c r="E17" s="104">
        <v>5151</v>
      </c>
      <c r="F17" s="119">
        <f t="shared" si="0"/>
        <v>1.407377049180328</v>
      </c>
      <c r="G17" s="465">
        <v>3500</v>
      </c>
      <c r="H17" s="104">
        <v>3085</v>
      </c>
      <c r="I17" s="104">
        <v>2396</v>
      </c>
      <c r="J17" s="119">
        <f t="shared" si="1"/>
        <v>0.7766612641815235</v>
      </c>
      <c r="K17" s="118">
        <v>3000</v>
      </c>
      <c r="L17" s="464">
        <v>3500</v>
      </c>
      <c r="M17" s="104">
        <v>3368</v>
      </c>
      <c r="N17" s="119">
        <f t="shared" si="2"/>
        <v>0.9622857142857143</v>
      </c>
      <c r="O17" s="106">
        <v>0</v>
      </c>
      <c r="P17" s="106">
        <v>0</v>
      </c>
      <c r="Q17" s="106">
        <v>102</v>
      </c>
      <c r="R17" s="119">
        <v>0</v>
      </c>
    </row>
    <row r="18" spans="1:18" ht="9.75" customHeight="1">
      <c r="A18" s="578"/>
      <c r="B18" s="102" t="s">
        <v>212</v>
      </c>
      <c r="C18" s="118">
        <v>0</v>
      </c>
      <c r="D18" s="464">
        <v>0</v>
      </c>
      <c r="E18" s="104">
        <v>0</v>
      </c>
      <c r="F18" s="119">
        <v>0</v>
      </c>
      <c r="G18" s="465">
        <v>0</v>
      </c>
      <c r="H18" s="104">
        <v>0</v>
      </c>
      <c r="I18" s="104">
        <v>0</v>
      </c>
      <c r="J18" s="119">
        <v>0</v>
      </c>
      <c r="K18" s="118">
        <v>0</v>
      </c>
      <c r="L18" s="464">
        <v>0</v>
      </c>
      <c r="M18" s="104">
        <v>0</v>
      </c>
      <c r="N18" s="119">
        <v>0</v>
      </c>
      <c r="O18" s="106">
        <v>0</v>
      </c>
      <c r="P18" s="106">
        <v>0</v>
      </c>
      <c r="Q18" s="106">
        <v>0</v>
      </c>
      <c r="R18" s="119">
        <v>0</v>
      </c>
    </row>
    <row r="19" spans="1:18" ht="11.25" customHeight="1">
      <c r="A19" s="578"/>
      <c r="B19" s="102" t="s">
        <v>23</v>
      </c>
      <c r="C19" s="118">
        <v>1500</v>
      </c>
      <c r="D19" s="464">
        <v>1500</v>
      </c>
      <c r="E19" s="104">
        <v>908</v>
      </c>
      <c r="F19" s="119">
        <f t="shared" si="0"/>
        <v>0.6053333333333333</v>
      </c>
      <c r="G19" s="465">
        <v>1800</v>
      </c>
      <c r="H19" s="104">
        <v>1800</v>
      </c>
      <c r="I19" s="104">
        <v>1529</v>
      </c>
      <c r="J19" s="119">
        <f t="shared" si="1"/>
        <v>0.8494444444444444</v>
      </c>
      <c r="K19" s="118">
        <v>1600</v>
      </c>
      <c r="L19" s="464">
        <v>2400</v>
      </c>
      <c r="M19" s="104">
        <v>2465</v>
      </c>
      <c r="N19" s="119">
        <f t="shared" si="2"/>
        <v>1.0270833333333333</v>
      </c>
      <c r="O19" s="106">
        <v>0</v>
      </c>
      <c r="P19" s="106">
        <v>0</v>
      </c>
      <c r="Q19" s="106">
        <v>13</v>
      </c>
      <c r="R19" s="119">
        <v>0</v>
      </c>
    </row>
    <row r="20" spans="1:18" ht="11.25" customHeight="1">
      <c r="A20" s="578"/>
      <c r="B20" s="102" t="s">
        <v>24</v>
      </c>
      <c r="C20" s="118">
        <v>0</v>
      </c>
      <c r="D20" s="464">
        <v>0</v>
      </c>
      <c r="E20" s="104">
        <v>0</v>
      </c>
      <c r="F20" s="119">
        <v>0</v>
      </c>
      <c r="G20" s="465">
        <v>0</v>
      </c>
      <c r="H20" s="104">
        <v>0</v>
      </c>
      <c r="I20" s="104">
        <v>0</v>
      </c>
      <c r="J20" s="119">
        <v>0</v>
      </c>
      <c r="K20" s="118">
        <v>0</v>
      </c>
      <c r="L20" s="464">
        <v>0</v>
      </c>
      <c r="M20" s="104">
        <v>0</v>
      </c>
      <c r="N20" s="119">
        <v>0</v>
      </c>
      <c r="O20" s="106">
        <v>0</v>
      </c>
      <c r="P20" s="106">
        <v>0</v>
      </c>
      <c r="Q20" s="106">
        <v>0</v>
      </c>
      <c r="R20" s="119">
        <v>0</v>
      </c>
    </row>
    <row r="21" spans="1:18" ht="12.75" customHeight="1">
      <c r="A21" s="578"/>
      <c r="B21" s="102" t="s">
        <v>213</v>
      </c>
      <c r="C21" s="118">
        <v>0</v>
      </c>
      <c r="D21" s="464">
        <v>0</v>
      </c>
      <c r="E21" s="104">
        <v>0</v>
      </c>
      <c r="F21" s="119">
        <v>0</v>
      </c>
      <c r="G21" s="465">
        <v>0</v>
      </c>
      <c r="H21" s="104">
        <v>0</v>
      </c>
      <c r="I21" s="104">
        <v>0</v>
      </c>
      <c r="J21" s="119">
        <v>0</v>
      </c>
      <c r="K21" s="118">
        <v>0</v>
      </c>
      <c r="L21" s="464">
        <v>0</v>
      </c>
      <c r="M21" s="104">
        <v>0</v>
      </c>
      <c r="N21" s="119">
        <v>0</v>
      </c>
      <c r="O21" s="106">
        <v>0</v>
      </c>
      <c r="P21" s="106">
        <v>0</v>
      </c>
      <c r="Q21" s="106">
        <v>0</v>
      </c>
      <c r="R21" s="119">
        <v>0</v>
      </c>
    </row>
    <row r="22" spans="1:18" ht="10.5" customHeight="1">
      <c r="A22" s="578"/>
      <c r="B22" s="102" t="s">
        <v>214</v>
      </c>
      <c r="C22" s="118">
        <v>420</v>
      </c>
      <c r="D22" s="464">
        <v>350</v>
      </c>
      <c r="E22" s="104">
        <v>813</v>
      </c>
      <c r="F22" s="119">
        <f t="shared" si="0"/>
        <v>2.322857142857143</v>
      </c>
      <c r="G22" s="465">
        <v>370</v>
      </c>
      <c r="H22" s="104">
        <v>272</v>
      </c>
      <c r="I22" s="104">
        <v>413</v>
      </c>
      <c r="J22" s="119">
        <f t="shared" si="1"/>
        <v>1.5183823529411764</v>
      </c>
      <c r="K22" s="118">
        <v>130</v>
      </c>
      <c r="L22" s="464">
        <v>80</v>
      </c>
      <c r="M22" s="104">
        <v>11</v>
      </c>
      <c r="N22" s="119">
        <f t="shared" si="2"/>
        <v>0.1375</v>
      </c>
      <c r="O22" s="106">
        <v>0</v>
      </c>
      <c r="P22" s="106">
        <v>0</v>
      </c>
      <c r="Q22" s="106">
        <v>4</v>
      </c>
      <c r="R22" s="119">
        <v>0</v>
      </c>
    </row>
    <row r="23" spans="1:18" ht="11.25" customHeight="1">
      <c r="A23" s="578"/>
      <c r="B23" s="102" t="s">
        <v>25</v>
      </c>
      <c r="C23" s="118">
        <v>0</v>
      </c>
      <c r="D23" s="464">
        <v>0</v>
      </c>
      <c r="E23" s="104">
        <v>0</v>
      </c>
      <c r="F23" s="119">
        <v>0</v>
      </c>
      <c r="G23" s="465">
        <v>0</v>
      </c>
      <c r="H23" s="104">
        <v>0</v>
      </c>
      <c r="I23" s="104">
        <v>0</v>
      </c>
      <c r="J23" s="119">
        <v>0</v>
      </c>
      <c r="K23" s="118">
        <v>0</v>
      </c>
      <c r="L23" s="464">
        <v>0</v>
      </c>
      <c r="M23" s="104">
        <v>0</v>
      </c>
      <c r="N23" s="119">
        <v>0</v>
      </c>
      <c r="O23" s="106">
        <v>0</v>
      </c>
      <c r="P23" s="106">
        <v>0</v>
      </c>
      <c r="Q23" s="106">
        <v>0</v>
      </c>
      <c r="R23" s="119">
        <v>0</v>
      </c>
    </row>
    <row r="24" spans="1:18" ht="11.25" customHeight="1">
      <c r="A24" s="578"/>
      <c r="B24" s="102" t="s">
        <v>26</v>
      </c>
      <c r="C24" s="118">
        <v>345</v>
      </c>
      <c r="D24" s="464">
        <v>1095</v>
      </c>
      <c r="E24" s="104">
        <v>1136</v>
      </c>
      <c r="F24" s="119">
        <f t="shared" si="0"/>
        <v>1.0374429223744293</v>
      </c>
      <c r="G24" s="465">
        <v>1800</v>
      </c>
      <c r="H24" s="104">
        <v>1539</v>
      </c>
      <c r="I24" s="104">
        <v>1538</v>
      </c>
      <c r="J24" s="119">
        <f t="shared" si="1"/>
        <v>0.9993502274204028</v>
      </c>
      <c r="K24" s="118">
        <v>2000</v>
      </c>
      <c r="L24" s="464">
        <v>2000</v>
      </c>
      <c r="M24" s="104">
        <v>1859</v>
      </c>
      <c r="N24" s="119">
        <f t="shared" si="2"/>
        <v>0.9295</v>
      </c>
      <c r="O24" s="106">
        <v>0</v>
      </c>
      <c r="P24" s="106">
        <v>0</v>
      </c>
      <c r="Q24" s="106">
        <v>0</v>
      </c>
      <c r="R24" s="119">
        <v>0</v>
      </c>
    </row>
    <row r="25" spans="1:18" ht="11.25" customHeight="1">
      <c r="A25" s="578"/>
      <c r="B25" s="102" t="s">
        <v>27</v>
      </c>
      <c r="C25" s="120">
        <v>0</v>
      </c>
      <c r="D25" s="466">
        <v>0</v>
      </c>
      <c r="E25" s="109">
        <v>0</v>
      </c>
      <c r="F25" s="119">
        <v>0</v>
      </c>
      <c r="G25" s="467">
        <v>150</v>
      </c>
      <c r="H25" s="109">
        <v>0</v>
      </c>
      <c r="I25" s="109">
        <v>0</v>
      </c>
      <c r="J25" s="119">
        <v>0</v>
      </c>
      <c r="K25" s="120">
        <v>0</v>
      </c>
      <c r="L25" s="466">
        <v>0</v>
      </c>
      <c r="M25" s="109">
        <v>0</v>
      </c>
      <c r="N25" s="119">
        <v>0</v>
      </c>
      <c r="O25" s="106">
        <v>0</v>
      </c>
      <c r="P25" s="151">
        <v>0</v>
      </c>
      <c r="Q25" s="106">
        <v>0</v>
      </c>
      <c r="R25" s="121">
        <v>0</v>
      </c>
    </row>
    <row r="26" spans="1:18" ht="13.5" customHeight="1" thickBot="1">
      <c r="A26" s="579"/>
      <c r="B26" s="145" t="s">
        <v>200</v>
      </c>
      <c r="C26" s="122">
        <f>SUM(C11:C25)</f>
        <v>24719</v>
      </c>
      <c r="D26" s="468">
        <f>SUM(D11:D25)</f>
        <v>24539</v>
      </c>
      <c r="E26" s="126">
        <f>SUM(E11:E25)</f>
        <v>34497</v>
      </c>
      <c r="F26" s="141">
        <f>E26/D26</f>
        <v>1.4058030074575165</v>
      </c>
      <c r="G26" s="469">
        <f>SUM(G11:G25)</f>
        <v>83720</v>
      </c>
      <c r="H26" s="461">
        <f>SUM(H11:H25)</f>
        <v>82396</v>
      </c>
      <c r="I26" s="126">
        <f>SUM(I11:I25)</f>
        <v>79344</v>
      </c>
      <c r="J26" s="141">
        <f t="shared" si="1"/>
        <v>0.9629593669595612</v>
      </c>
      <c r="K26" s="122">
        <f>SUM(K11:K25)</f>
        <v>28960</v>
      </c>
      <c r="L26" s="468">
        <f>SUM(L11:L25)</f>
        <v>38160</v>
      </c>
      <c r="M26" s="126">
        <f>SUM(M11:M25)</f>
        <v>32850</v>
      </c>
      <c r="N26" s="418">
        <f>M26/L26</f>
        <v>0.8608490566037735</v>
      </c>
      <c r="O26" s="460">
        <v>0</v>
      </c>
      <c r="P26" s="145">
        <v>0</v>
      </c>
      <c r="Q26" s="125">
        <f>SUM(Q11:Q25)</f>
        <v>618</v>
      </c>
      <c r="R26" s="156">
        <v>0</v>
      </c>
    </row>
    <row r="27" spans="1:18" ht="11.25" customHeight="1">
      <c r="A27" s="571" t="s">
        <v>196</v>
      </c>
      <c r="B27" s="115" t="s">
        <v>15</v>
      </c>
      <c r="C27" s="118">
        <v>26525</v>
      </c>
      <c r="D27" s="464">
        <v>26600</v>
      </c>
      <c r="E27" s="104">
        <v>25961</v>
      </c>
      <c r="F27" s="119">
        <f>E27/D27</f>
        <v>0.9759774436090226</v>
      </c>
      <c r="G27" s="465">
        <v>46150</v>
      </c>
      <c r="H27" s="104">
        <v>46115</v>
      </c>
      <c r="I27" s="104">
        <v>43489</v>
      </c>
      <c r="J27" s="119">
        <f>I27/H27</f>
        <v>0.9430554049658463</v>
      </c>
      <c r="K27" s="118">
        <v>23500</v>
      </c>
      <c r="L27" s="464">
        <v>29500</v>
      </c>
      <c r="M27" s="104">
        <v>30742</v>
      </c>
      <c r="N27" s="119">
        <f>M27/L27</f>
        <v>1.0421016949152542</v>
      </c>
      <c r="O27" s="106">
        <v>0</v>
      </c>
      <c r="P27" s="106">
        <v>0</v>
      </c>
      <c r="Q27" s="106">
        <v>0</v>
      </c>
      <c r="R27" s="119">
        <v>0</v>
      </c>
    </row>
    <row r="28" spans="1:18" ht="10.5" customHeight="1">
      <c r="A28" s="571"/>
      <c r="B28" s="115" t="s">
        <v>32</v>
      </c>
      <c r="C28" s="118">
        <v>16400</v>
      </c>
      <c r="D28" s="464">
        <v>16400</v>
      </c>
      <c r="E28" s="104">
        <v>21674</v>
      </c>
      <c r="F28" s="119">
        <f aca="true" t="shared" si="3" ref="F28:F38">E28/D28</f>
        <v>1.3215853658536585</v>
      </c>
      <c r="G28" s="465">
        <v>35680</v>
      </c>
      <c r="H28" s="104">
        <v>39400</v>
      </c>
      <c r="I28" s="104">
        <v>39300</v>
      </c>
      <c r="J28" s="119">
        <f aca="true" t="shared" si="4" ref="J28:J39">I28/H28</f>
        <v>0.9974619289340102</v>
      </c>
      <c r="K28" s="118">
        <v>5000</v>
      </c>
      <c r="L28" s="464">
        <v>8815</v>
      </c>
      <c r="M28" s="104">
        <v>9239</v>
      </c>
      <c r="N28" s="119">
        <f aca="true" t="shared" si="5" ref="N28:N36">M28/L28</f>
        <v>1.0480998298355078</v>
      </c>
      <c r="O28" s="106">
        <v>0</v>
      </c>
      <c r="P28" s="106">
        <v>0</v>
      </c>
      <c r="Q28" s="336">
        <v>3699</v>
      </c>
      <c r="R28" s="119">
        <v>0</v>
      </c>
    </row>
    <row r="29" spans="1:18" ht="11.25" customHeight="1">
      <c r="A29" s="571"/>
      <c r="B29" s="115" t="s">
        <v>16</v>
      </c>
      <c r="C29" s="118">
        <v>0</v>
      </c>
      <c r="D29" s="464">
        <v>0</v>
      </c>
      <c r="E29" s="104">
        <v>0</v>
      </c>
      <c r="F29" s="119">
        <v>0</v>
      </c>
      <c r="G29" s="465">
        <v>0</v>
      </c>
      <c r="H29" s="104">
        <v>0</v>
      </c>
      <c r="I29" s="104">
        <v>0</v>
      </c>
      <c r="J29" s="119">
        <v>0</v>
      </c>
      <c r="K29" s="118">
        <v>0</v>
      </c>
      <c r="L29" s="464">
        <v>0</v>
      </c>
      <c r="M29" s="104">
        <v>0</v>
      </c>
      <c r="N29" s="119">
        <v>0</v>
      </c>
      <c r="O29" s="106">
        <v>0</v>
      </c>
      <c r="P29" s="106">
        <v>0</v>
      </c>
      <c r="Q29" s="106">
        <v>0</v>
      </c>
      <c r="R29" s="119">
        <v>0</v>
      </c>
    </row>
    <row r="30" spans="1:18" ht="12" customHeight="1">
      <c r="A30" s="571"/>
      <c r="B30" s="115" t="s">
        <v>17</v>
      </c>
      <c r="C30" s="118">
        <v>330</v>
      </c>
      <c r="D30" s="464">
        <v>320</v>
      </c>
      <c r="E30" s="104">
        <v>1443</v>
      </c>
      <c r="F30" s="119">
        <f t="shared" si="3"/>
        <v>4.509375</v>
      </c>
      <c r="G30" s="465">
        <v>160</v>
      </c>
      <c r="H30" s="104">
        <v>75</v>
      </c>
      <c r="I30" s="104">
        <v>96</v>
      </c>
      <c r="J30" s="119">
        <f t="shared" si="4"/>
        <v>1.28</v>
      </c>
      <c r="K30" s="118">
        <v>100</v>
      </c>
      <c r="L30" s="464">
        <v>40</v>
      </c>
      <c r="M30" s="104">
        <v>44</v>
      </c>
      <c r="N30" s="119">
        <f t="shared" si="5"/>
        <v>1.1</v>
      </c>
      <c r="O30" s="106">
        <v>0</v>
      </c>
      <c r="P30" s="106">
        <v>0</v>
      </c>
      <c r="Q30" s="106">
        <v>29</v>
      </c>
      <c r="R30" s="119">
        <v>0</v>
      </c>
    </row>
    <row r="31" spans="1:18" ht="10.5" customHeight="1">
      <c r="A31" s="571"/>
      <c r="B31" s="115" t="s">
        <v>218</v>
      </c>
      <c r="C31" s="118">
        <v>66</v>
      </c>
      <c r="D31" s="464">
        <v>151</v>
      </c>
      <c r="E31" s="104">
        <v>115</v>
      </c>
      <c r="F31" s="119">
        <f t="shared" si="3"/>
        <v>0.7615894039735099</v>
      </c>
      <c r="G31" s="465">
        <v>20</v>
      </c>
      <c r="H31" s="104">
        <v>1500</v>
      </c>
      <c r="I31" s="104">
        <v>1454</v>
      </c>
      <c r="J31" s="119">
        <f t="shared" si="4"/>
        <v>0.9693333333333334</v>
      </c>
      <c r="K31" s="118">
        <v>110</v>
      </c>
      <c r="L31" s="464">
        <v>355</v>
      </c>
      <c r="M31" s="104">
        <v>88</v>
      </c>
      <c r="N31" s="119">
        <f t="shared" si="5"/>
        <v>0.24788732394366197</v>
      </c>
      <c r="O31" s="106">
        <v>0</v>
      </c>
      <c r="P31" s="106">
        <v>0</v>
      </c>
      <c r="Q31" s="106">
        <v>0</v>
      </c>
      <c r="R31" s="119">
        <v>0</v>
      </c>
    </row>
    <row r="32" spans="1:18" ht="10.5" customHeight="1">
      <c r="A32" s="571"/>
      <c r="B32" s="115" t="s">
        <v>215</v>
      </c>
      <c r="C32" s="118">
        <v>0</v>
      </c>
      <c r="D32" s="464">
        <v>0</v>
      </c>
      <c r="E32" s="104">
        <v>0</v>
      </c>
      <c r="F32" s="119">
        <v>0</v>
      </c>
      <c r="G32" s="465">
        <v>0</v>
      </c>
      <c r="H32" s="104">
        <v>0</v>
      </c>
      <c r="I32" s="104">
        <v>0</v>
      </c>
      <c r="J32" s="119">
        <v>0</v>
      </c>
      <c r="K32" s="118">
        <v>0</v>
      </c>
      <c r="L32" s="464">
        <v>0</v>
      </c>
      <c r="M32" s="104">
        <v>0</v>
      </c>
      <c r="N32" s="119">
        <v>0</v>
      </c>
      <c r="O32" s="106">
        <v>0</v>
      </c>
      <c r="P32" s="106">
        <v>0</v>
      </c>
      <c r="Q32" s="106">
        <v>0</v>
      </c>
      <c r="R32" s="119">
        <v>0</v>
      </c>
    </row>
    <row r="33" spans="1:18" ht="10.5" customHeight="1">
      <c r="A33" s="571"/>
      <c r="B33" s="115" t="s">
        <v>216</v>
      </c>
      <c r="C33" s="118">
        <v>0</v>
      </c>
      <c r="D33" s="464">
        <v>0</v>
      </c>
      <c r="E33" s="104">
        <v>0</v>
      </c>
      <c r="F33" s="119">
        <v>0</v>
      </c>
      <c r="G33" s="465">
        <v>0</v>
      </c>
      <c r="H33" s="104">
        <v>0</v>
      </c>
      <c r="I33" s="104">
        <v>0</v>
      </c>
      <c r="J33" s="119">
        <v>0</v>
      </c>
      <c r="K33" s="118">
        <v>0</v>
      </c>
      <c r="L33" s="464">
        <v>0</v>
      </c>
      <c r="M33" s="104">
        <v>0</v>
      </c>
      <c r="N33" s="119">
        <v>0</v>
      </c>
      <c r="O33" s="106">
        <v>0</v>
      </c>
      <c r="P33" s="106">
        <v>0</v>
      </c>
      <c r="Q33" s="106">
        <v>0</v>
      </c>
      <c r="R33" s="119">
        <v>0</v>
      </c>
    </row>
    <row r="34" spans="1:18" ht="10.5" customHeight="1">
      <c r="A34" s="571"/>
      <c r="B34" s="115" t="s">
        <v>266</v>
      </c>
      <c r="C34" s="118">
        <v>0</v>
      </c>
      <c r="D34" s="464">
        <v>0</v>
      </c>
      <c r="E34" s="104">
        <v>0</v>
      </c>
      <c r="F34" s="119">
        <v>0</v>
      </c>
      <c r="G34" s="465">
        <v>0</v>
      </c>
      <c r="H34" s="104">
        <v>0</v>
      </c>
      <c r="I34" s="104">
        <v>0</v>
      </c>
      <c r="J34" s="119">
        <v>0</v>
      </c>
      <c r="K34" s="118">
        <v>0</v>
      </c>
      <c r="L34" s="464">
        <v>0</v>
      </c>
      <c r="M34" s="104">
        <v>0</v>
      </c>
      <c r="N34" s="119">
        <v>0</v>
      </c>
      <c r="O34" s="106">
        <v>0</v>
      </c>
      <c r="P34" s="106">
        <v>0</v>
      </c>
      <c r="Q34" s="106">
        <v>0</v>
      </c>
      <c r="R34" s="119">
        <v>0</v>
      </c>
    </row>
    <row r="35" spans="1:18" ht="11.25" customHeight="1">
      <c r="A35" s="571"/>
      <c r="B35" s="115" t="s">
        <v>18</v>
      </c>
      <c r="C35" s="118">
        <v>0</v>
      </c>
      <c r="D35" s="464">
        <v>0</v>
      </c>
      <c r="E35" s="104">
        <v>2528</v>
      </c>
      <c r="F35" s="119">
        <v>0</v>
      </c>
      <c r="G35" s="465">
        <v>0</v>
      </c>
      <c r="H35" s="104">
        <v>0</v>
      </c>
      <c r="I35" s="104">
        <v>855</v>
      </c>
      <c r="J35" s="119">
        <v>0</v>
      </c>
      <c r="K35" s="118">
        <v>0</v>
      </c>
      <c r="L35" s="464">
        <v>0</v>
      </c>
      <c r="M35" s="104">
        <v>88</v>
      </c>
      <c r="N35" s="119">
        <v>0</v>
      </c>
      <c r="O35" s="106">
        <v>0</v>
      </c>
      <c r="P35" s="106">
        <v>0</v>
      </c>
      <c r="Q35" s="106">
        <v>0</v>
      </c>
      <c r="R35" s="119">
        <v>0</v>
      </c>
    </row>
    <row r="36" spans="1:18" ht="11.25" customHeight="1">
      <c r="A36" s="571"/>
      <c r="B36" s="115" t="s">
        <v>217</v>
      </c>
      <c r="C36" s="118">
        <v>106</v>
      </c>
      <c r="D36" s="464">
        <v>106</v>
      </c>
      <c r="E36" s="104">
        <v>43</v>
      </c>
      <c r="F36" s="119">
        <f t="shared" si="3"/>
        <v>0.4056603773584906</v>
      </c>
      <c r="G36" s="465">
        <v>1000</v>
      </c>
      <c r="H36" s="104">
        <v>1000</v>
      </c>
      <c r="I36" s="104">
        <v>2272</v>
      </c>
      <c r="J36" s="119">
        <f t="shared" si="4"/>
        <v>2.272</v>
      </c>
      <c r="K36" s="118">
        <v>250</v>
      </c>
      <c r="L36" s="464">
        <v>250</v>
      </c>
      <c r="M36" s="104">
        <v>1124</v>
      </c>
      <c r="N36" s="119">
        <f t="shared" si="5"/>
        <v>4.496</v>
      </c>
      <c r="O36" s="106">
        <v>0</v>
      </c>
      <c r="P36" s="106">
        <v>0</v>
      </c>
      <c r="Q36" s="106">
        <v>0</v>
      </c>
      <c r="R36" s="119">
        <v>0</v>
      </c>
    </row>
    <row r="37" spans="1:18" ht="11.25" customHeight="1">
      <c r="A37" s="571"/>
      <c r="B37" s="115" t="s">
        <v>472</v>
      </c>
      <c r="C37" s="118">
        <v>0</v>
      </c>
      <c r="D37" s="464">
        <v>0</v>
      </c>
      <c r="E37" s="104">
        <v>0</v>
      </c>
      <c r="F37" s="119">
        <v>0</v>
      </c>
      <c r="G37" s="465">
        <v>0</v>
      </c>
      <c r="H37" s="104">
        <v>0</v>
      </c>
      <c r="I37" s="104">
        <v>0</v>
      </c>
      <c r="J37" s="119">
        <v>0</v>
      </c>
      <c r="K37" s="118">
        <v>0</v>
      </c>
      <c r="L37" s="464">
        <v>0</v>
      </c>
      <c r="M37" s="104">
        <v>0</v>
      </c>
      <c r="N37" s="119">
        <v>0</v>
      </c>
      <c r="O37" s="106">
        <v>0</v>
      </c>
      <c r="P37" s="106">
        <v>0</v>
      </c>
      <c r="Q37" s="106">
        <v>0</v>
      </c>
      <c r="R37" s="119">
        <v>0</v>
      </c>
    </row>
    <row r="38" spans="1:18" ht="13.5" customHeight="1">
      <c r="A38" s="571"/>
      <c r="B38" s="117" t="s">
        <v>200</v>
      </c>
      <c r="C38" s="147">
        <f>SUM(C27:C37)</f>
        <v>43427</v>
      </c>
      <c r="D38" s="470">
        <f>SUM(D27:D36)</f>
        <v>43577</v>
      </c>
      <c r="E38" s="133">
        <f>SUM(E27:E36)</f>
        <v>51764</v>
      </c>
      <c r="F38" s="148">
        <f t="shared" si="3"/>
        <v>1.1878743373798104</v>
      </c>
      <c r="G38" s="471">
        <f>SUM(G27:G37)</f>
        <v>83010</v>
      </c>
      <c r="H38" s="133">
        <f>SUM(H27:H37)</f>
        <v>88090</v>
      </c>
      <c r="I38" s="133">
        <f>SUM(I27:I37)</f>
        <v>87466</v>
      </c>
      <c r="J38" s="148">
        <f t="shared" si="4"/>
        <v>0.9929163355658985</v>
      </c>
      <c r="K38" s="147">
        <f>SUM(K27:K37)</f>
        <v>28960</v>
      </c>
      <c r="L38" s="470">
        <f>SUM(L27:L37)</f>
        <v>38960</v>
      </c>
      <c r="M38" s="133">
        <f>SUM(M27:M36)</f>
        <v>41325</v>
      </c>
      <c r="N38" s="149">
        <f>M38/L38</f>
        <v>1.0607032854209446</v>
      </c>
      <c r="O38" s="132">
        <v>0</v>
      </c>
      <c r="P38" s="132">
        <v>0</v>
      </c>
      <c r="Q38" s="133">
        <f>SUM(Q27:Q37)</f>
        <v>3728</v>
      </c>
      <c r="R38" s="149">
        <v>0</v>
      </c>
    </row>
    <row r="39" spans="1:18" ht="18.75" customHeight="1" thickBot="1">
      <c r="A39" s="580" t="s">
        <v>198</v>
      </c>
      <c r="B39" s="581"/>
      <c r="C39" s="146">
        <f>C38-C26</f>
        <v>18708</v>
      </c>
      <c r="D39" s="472">
        <f>D38-D26</f>
        <v>19038</v>
      </c>
      <c r="E39" s="417">
        <f>E38-E26</f>
        <v>17267</v>
      </c>
      <c r="F39" s="123">
        <f>E39/D39</f>
        <v>0.9069755226389327</v>
      </c>
      <c r="G39" s="473">
        <f>G38-G26</f>
        <v>-710</v>
      </c>
      <c r="H39" s="111">
        <f>H38-H26</f>
        <v>5694</v>
      </c>
      <c r="I39" s="111">
        <f>I38-I26</f>
        <v>8122</v>
      </c>
      <c r="J39" s="207">
        <f t="shared" si="4"/>
        <v>1.4264137688795222</v>
      </c>
      <c r="K39" s="146">
        <f>K38-K26</f>
        <v>0</v>
      </c>
      <c r="L39" s="472">
        <f>L38-L26</f>
        <v>800</v>
      </c>
      <c r="M39" s="417">
        <f>M38-M26</f>
        <v>8475</v>
      </c>
      <c r="N39" s="150">
        <f>M39/L39</f>
        <v>10.59375</v>
      </c>
      <c r="O39" s="110">
        <v>0</v>
      </c>
      <c r="P39" s="110">
        <v>0</v>
      </c>
      <c r="Q39" s="111">
        <f>Q38-Q26</f>
        <v>3110</v>
      </c>
      <c r="R39" s="123">
        <v>0</v>
      </c>
    </row>
    <row r="40" spans="1:18" ht="11.25" customHeight="1">
      <c r="A40" s="571" t="s">
        <v>199</v>
      </c>
      <c r="B40" s="102" t="s">
        <v>141</v>
      </c>
      <c r="C40" s="553"/>
      <c r="D40" s="554"/>
      <c r="E40" s="104">
        <v>4876</v>
      </c>
      <c r="F40" s="558"/>
      <c r="G40" s="553"/>
      <c r="H40" s="554"/>
      <c r="I40" s="104">
        <v>2953</v>
      </c>
      <c r="J40" s="558"/>
      <c r="K40" s="553"/>
      <c r="L40" s="554"/>
      <c r="M40" s="104">
        <v>6750</v>
      </c>
      <c r="N40" s="592"/>
      <c r="O40" s="553"/>
      <c r="P40" s="554"/>
      <c r="Q40" s="102">
        <v>-237</v>
      </c>
      <c r="R40" s="558"/>
    </row>
    <row r="41" spans="1:18" ht="11.25" customHeight="1">
      <c r="A41" s="571"/>
      <c r="B41" s="102" t="s">
        <v>147</v>
      </c>
      <c r="C41" s="555"/>
      <c r="D41" s="525"/>
      <c r="E41" s="104">
        <v>2505</v>
      </c>
      <c r="F41" s="559"/>
      <c r="G41" s="555"/>
      <c r="H41" s="525"/>
      <c r="I41" s="104">
        <v>4299</v>
      </c>
      <c r="J41" s="559"/>
      <c r="K41" s="555"/>
      <c r="L41" s="525"/>
      <c r="M41" s="104">
        <v>1745</v>
      </c>
      <c r="N41" s="559"/>
      <c r="O41" s="555"/>
      <c r="P41" s="525"/>
      <c r="Q41" s="102">
        <v>0</v>
      </c>
      <c r="R41" s="559"/>
    </row>
    <row r="42" spans="1:18" ht="10.5" customHeight="1">
      <c r="A42" s="571"/>
      <c r="B42" s="102" t="s">
        <v>148</v>
      </c>
      <c r="C42" s="555"/>
      <c r="D42" s="525"/>
      <c r="E42" s="104">
        <v>1677</v>
      </c>
      <c r="F42" s="559"/>
      <c r="G42" s="555"/>
      <c r="H42" s="525"/>
      <c r="I42" s="104">
        <v>4800</v>
      </c>
      <c r="J42" s="559"/>
      <c r="K42" s="555"/>
      <c r="L42" s="525"/>
      <c r="M42" s="104">
        <v>1843</v>
      </c>
      <c r="N42" s="559"/>
      <c r="O42" s="555"/>
      <c r="P42" s="525"/>
      <c r="Q42" s="102">
        <v>233</v>
      </c>
      <c r="R42" s="559"/>
    </row>
    <row r="43" spans="1:18" ht="11.25" customHeight="1">
      <c r="A43" s="571"/>
      <c r="B43" s="108" t="s">
        <v>146</v>
      </c>
      <c r="C43" s="556"/>
      <c r="D43" s="557"/>
      <c r="E43" s="109">
        <v>8574</v>
      </c>
      <c r="F43" s="501"/>
      <c r="G43" s="556"/>
      <c r="H43" s="557"/>
      <c r="I43" s="109">
        <v>14049</v>
      </c>
      <c r="J43" s="501"/>
      <c r="K43" s="556"/>
      <c r="L43" s="557"/>
      <c r="M43" s="109">
        <v>10230</v>
      </c>
      <c r="N43" s="501"/>
      <c r="O43" s="556"/>
      <c r="P43" s="557"/>
      <c r="Q43" s="102">
        <v>0</v>
      </c>
      <c r="R43" s="501"/>
    </row>
    <row r="44" spans="1:18" ht="13.5" customHeight="1">
      <c r="A44" s="556"/>
      <c r="B44" s="108" t="s">
        <v>200</v>
      </c>
      <c r="C44" s="572"/>
      <c r="D44" s="552"/>
      <c r="E44" s="109">
        <f>SUM(E40:E43)</f>
        <v>17632</v>
      </c>
      <c r="F44" s="135"/>
      <c r="G44" s="572"/>
      <c r="H44" s="552"/>
      <c r="I44" s="109">
        <f>SUM(I40:I43)</f>
        <v>26101</v>
      </c>
      <c r="J44" s="135"/>
      <c r="K44" s="572"/>
      <c r="L44" s="552"/>
      <c r="M44" s="109">
        <f>SUM(M40:M43)</f>
        <v>20568</v>
      </c>
      <c r="N44" s="136"/>
      <c r="O44" s="565"/>
      <c r="P44" s="566"/>
      <c r="Q44" s="459">
        <f>SUM(Q40:Q43)</f>
        <v>-4</v>
      </c>
      <c r="R44" s="449"/>
    </row>
    <row r="45" spans="1:23" ht="31.5" customHeight="1">
      <c r="A45" s="596" t="s">
        <v>607</v>
      </c>
      <c r="B45" s="597"/>
      <c r="C45" s="597"/>
      <c r="D45" s="597"/>
      <c r="E45" s="597"/>
      <c r="F45" s="597"/>
      <c r="G45" s="597"/>
      <c r="H45" s="597"/>
      <c r="I45" s="597"/>
      <c r="J45" s="597"/>
      <c r="K45" s="597"/>
      <c r="L45" s="597"/>
      <c r="M45" s="582" t="s">
        <v>509</v>
      </c>
      <c r="N45" s="595"/>
      <c r="O45" s="598"/>
      <c r="P45" s="567"/>
      <c r="Q45" s="567"/>
      <c r="R45" s="567"/>
      <c r="S45" s="561"/>
      <c r="T45" s="567"/>
      <c r="U45" s="567"/>
      <c r="V45" s="567"/>
      <c r="W45" s="1"/>
    </row>
    <row r="46" spans="1:23" ht="27" customHeight="1">
      <c r="A46" s="568" t="s">
        <v>130</v>
      </c>
      <c r="B46" s="504"/>
      <c r="C46" s="586" t="s">
        <v>201</v>
      </c>
      <c r="D46" s="586"/>
      <c r="E46" s="586"/>
      <c r="F46" s="586"/>
      <c r="G46" s="584" t="s">
        <v>142</v>
      </c>
      <c r="H46" s="584"/>
      <c r="I46" s="584"/>
      <c r="J46" s="584"/>
      <c r="K46" s="584" t="s">
        <v>143</v>
      </c>
      <c r="L46" s="584"/>
      <c r="M46" s="584"/>
      <c r="N46" s="591"/>
      <c r="O46" s="599"/>
      <c r="P46" s="567"/>
      <c r="Q46" s="567"/>
      <c r="R46" s="567"/>
      <c r="S46" s="567"/>
      <c r="T46" s="567"/>
      <c r="U46" s="567"/>
      <c r="V46" s="567"/>
      <c r="W46" s="1"/>
    </row>
    <row r="47" spans="1:23" ht="12.75" customHeight="1">
      <c r="A47" s="504"/>
      <c r="B47" s="504"/>
      <c r="C47" s="474" t="s">
        <v>131</v>
      </c>
      <c r="D47" s="475" t="s">
        <v>132</v>
      </c>
      <c r="E47" s="475" t="s">
        <v>133</v>
      </c>
      <c r="F47" s="476" t="s">
        <v>134</v>
      </c>
      <c r="G47" s="474" t="s">
        <v>131</v>
      </c>
      <c r="H47" s="475" t="s">
        <v>132</v>
      </c>
      <c r="I47" s="475" t="s">
        <v>133</v>
      </c>
      <c r="J47" s="476" t="s">
        <v>135</v>
      </c>
      <c r="K47" s="474" t="s">
        <v>131</v>
      </c>
      <c r="L47" s="475" t="s">
        <v>132</v>
      </c>
      <c r="M47" s="475" t="s">
        <v>133</v>
      </c>
      <c r="N47" s="478" t="s">
        <v>134</v>
      </c>
      <c r="O47" s="599"/>
      <c r="P47" s="567"/>
      <c r="Q47" s="567"/>
      <c r="R47" s="567"/>
      <c r="S47" s="567"/>
      <c r="T47" s="567"/>
      <c r="U47" s="567"/>
      <c r="V47" s="567"/>
      <c r="W47" s="1"/>
    </row>
    <row r="48" spans="1:23" ht="12.75">
      <c r="A48" s="600" t="s">
        <v>197</v>
      </c>
      <c r="B48" s="137" t="s">
        <v>136</v>
      </c>
      <c r="C48" s="573"/>
      <c r="D48" s="566"/>
      <c r="E48" s="102">
        <v>1</v>
      </c>
      <c r="F48" s="563"/>
      <c r="G48" s="560"/>
      <c r="H48" s="560"/>
      <c r="I48" s="102">
        <v>0</v>
      </c>
      <c r="J48" s="563"/>
      <c r="K48" s="560"/>
      <c r="L48" s="560"/>
      <c r="M48" s="104">
        <f aca="true" t="shared" si="6" ref="M48:M82">I4+E4+E48+M4+Q4+I48</f>
        <v>400</v>
      </c>
      <c r="N48" s="560"/>
      <c r="O48" s="599"/>
      <c r="P48" s="567"/>
      <c r="Q48" s="567"/>
      <c r="R48" s="567"/>
      <c r="S48" s="567"/>
      <c r="T48" s="567"/>
      <c r="U48" s="567"/>
      <c r="V48" s="567"/>
      <c r="W48" s="1"/>
    </row>
    <row r="49" spans="1:23" ht="10.5" customHeight="1">
      <c r="A49" s="578"/>
      <c r="B49" s="127" t="s">
        <v>137</v>
      </c>
      <c r="C49" s="555"/>
      <c r="D49" s="525"/>
      <c r="E49" s="102">
        <v>0</v>
      </c>
      <c r="F49" s="559"/>
      <c r="G49" s="561"/>
      <c r="H49" s="561"/>
      <c r="I49" s="102">
        <v>0</v>
      </c>
      <c r="J49" s="564"/>
      <c r="K49" s="561"/>
      <c r="L49" s="561"/>
      <c r="M49" s="104">
        <f t="shared" si="6"/>
        <v>125</v>
      </c>
      <c r="N49" s="561"/>
      <c r="O49" s="599"/>
      <c r="P49" s="567"/>
      <c r="Q49" s="567"/>
      <c r="R49" s="567"/>
      <c r="S49" s="567"/>
      <c r="T49" s="567"/>
      <c r="U49" s="567"/>
      <c r="V49" s="567"/>
      <c r="W49" s="1"/>
    </row>
    <row r="50" spans="1:23" ht="11.25" customHeight="1">
      <c r="A50" s="578"/>
      <c r="B50" s="127" t="s">
        <v>138</v>
      </c>
      <c r="C50" s="555"/>
      <c r="D50" s="525"/>
      <c r="E50" s="102">
        <v>1</v>
      </c>
      <c r="F50" s="559"/>
      <c r="G50" s="561"/>
      <c r="H50" s="561"/>
      <c r="I50" s="102">
        <v>0</v>
      </c>
      <c r="J50" s="564"/>
      <c r="K50" s="561"/>
      <c r="L50" s="561"/>
      <c r="M50" s="104">
        <f t="shared" si="6"/>
        <v>4648</v>
      </c>
      <c r="N50" s="561"/>
      <c r="O50" s="599"/>
      <c r="P50" s="567"/>
      <c r="Q50" s="567"/>
      <c r="R50" s="567"/>
      <c r="S50" s="567"/>
      <c r="T50" s="567"/>
      <c r="U50" s="567"/>
      <c r="V50" s="567"/>
      <c r="W50" s="1"/>
    </row>
    <row r="51" spans="1:23" ht="12" customHeight="1">
      <c r="A51" s="578"/>
      <c r="B51" s="127" t="s">
        <v>137</v>
      </c>
      <c r="C51" s="555"/>
      <c r="D51" s="525"/>
      <c r="E51" s="102">
        <v>0</v>
      </c>
      <c r="F51" s="559"/>
      <c r="G51" s="561"/>
      <c r="H51" s="561"/>
      <c r="I51" s="102">
        <v>0</v>
      </c>
      <c r="J51" s="564"/>
      <c r="K51" s="561"/>
      <c r="L51" s="561"/>
      <c r="M51" s="104">
        <f t="shared" si="6"/>
        <v>496</v>
      </c>
      <c r="N51" s="561"/>
      <c r="O51" s="599"/>
      <c r="P51" s="567"/>
      <c r="Q51" s="567"/>
      <c r="R51" s="567"/>
      <c r="S51" s="567"/>
      <c r="T51" s="567"/>
      <c r="U51" s="567"/>
      <c r="V51" s="567"/>
      <c r="W51" s="1"/>
    </row>
    <row r="52" spans="1:23" ht="12" customHeight="1">
      <c r="A52" s="578"/>
      <c r="B52" s="127" t="s">
        <v>139</v>
      </c>
      <c r="C52" s="555"/>
      <c r="D52" s="525"/>
      <c r="E52" s="102">
        <v>59</v>
      </c>
      <c r="F52" s="559"/>
      <c r="G52" s="561"/>
      <c r="H52" s="561"/>
      <c r="I52" s="102">
        <v>0</v>
      </c>
      <c r="J52" s="564"/>
      <c r="K52" s="561"/>
      <c r="L52" s="561"/>
      <c r="M52" s="104">
        <f t="shared" si="6"/>
        <v>905</v>
      </c>
      <c r="N52" s="561"/>
      <c r="O52" s="599"/>
      <c r="P52" s="567"/>
      <c r="Q52" s="567"/>
      <c r="R52" s="567"/>
      <c r="S52" s="567"/>
      <c r="T52" s="567"/>
      <c r="U52" s="567"/>
      <c r="V52" s="567"/>
      <c r="W52" s="1"/>
    </row>
    <row r="53" spans="1:23" ht="12" customHeight="1">
      <c r="A53" s="578"/>
      <c r="B53" s="127" t="s">
        <v>137</v>
      </c>
      <c r="C53" s="555"/>
      <c r="D53" s="525"/>
      <c r="E53" s="102">
        <v>0</v>
      </c>
      <c r="F53" s="559"/>
      <c r="G53" s="561"/>
      <c r="H53" s="561"/>
      <c r="I53" s="102">
        <v>0</v>
      </c>
      <c r="J53" s="564"/>
      <c r="K53" s="561"/>
      <c r="L53" s="561"/>
      <c r="M53" s="104">
        <f t="shared" si="6"/>
        <v>82</v>
      </c>
      <c r="N53" s="561"/>
      <c r="O53" s="599"/>
      <c r="P53" s="567"/>
      <c r="Q53" s="567"/>
      <c r="R53" s="567"/>
      <c r="S53" s="567"/>
      <c r="T53" s="567"/>
      <c r="U53" s="567"/>
      <c r="V53" s="567"/>
      <c r="W53" s="1"/>
    </row>
    <row r="54" spans="1:23" ht="12" customHeight="1" thickBot="1">
      <c r="A54" s="579"/>
      <c r="B54" s="128" t="s">
        <v>140</v>
      </c>
      <c r="C54" s="574"/>
      <c r="D54" s="575"/>
      <c r="E54" s="112">
        <v>0</v>
      </c>
      <c r="F54" s="576"/>
      <c r="G54" s="562"/>
      <c r="H54" s="562"/>
      <c r="I54" s="112">
        <v>0</v>
      </c>
      <c r="J54" s="564"/>
      <c r="K54" s="561"/>
      <c r="L54" s="561"/>
      <c r="M54" s="104">
        <f t="shared" si="6"/>
        <v>54</v>
      </c>
      <c r="N54" s="561"/>
      <c r="O54" s="599"/>
      <c r="P54" s="567"/>
      <c r="Q54" s="567"/>
      <c r="R54" s="567"/>
      <c r="S54" s="567"/>
      <c r="T54" s="567"/>
      <c r="U54" s="567"/>
      <c r="V54" s="567"/>
      <c r="W54" s="1"/>
    </row>
    <row r="55" spans="1:23" ht="11.25" customHeight="1">
      <c r="A55" s="577" t="s">
        <v>195</v>
      </c>
      <c r="B55" s="152" t="s">
        <v>209</v>
      </c>
      <c r="C55" s="118">
        <v>1650</v>
      </c>
      <c r="D55" s="462">
        <v>1700</v>
      </c>
      <c r="E55" s="129">
        <v>1581</v>
      </c>
      <c r="F55" s="119">
        <f>E55/D55</f>
        <v>0.93</v>
      </c>
      <c r="G55" s="129">
        <v>10650</v>
      </c>
      <c r="H55" s="129">
        <v>8250</v>
      </c>
      <c r="I55" s="129">
        <v>6100</v>
      </c>
      <c r="J55" s="157">
        <f>I55/H55</f>
        <v>0.7393939393939394</v>
      </c>
      <c r="K55" s="129">
        <f aca="true" t="shared" si="7" ref="K55:K69">G11+C11+C55+K11+O11+G55</f>
        <v>68900</v>
      </c>
      <c r="L55" s="129">
        <f aca="true" t="shared" si="8" ref="L55:L69">H11+D11+D55+L11+P11+H55</f>
        <v>66620</v>
      </c>
      <c r="M55" s="129">
        <f t="shared" si="6"/>
        <v>58836.4</v>
      </c>
      <c r="N55" s="455">
        <f>M55/L55</f>
        <v>0.8831642149504654</v>
      </c>
      <c r="O55" s="599"/>
      <c r="P55" s="567"/>
      <c r="Q55" s="567"/>
      <c r="R55" s="567"/>
      <c r="S55" s="567"/>
      <c r="T55" s="567"/>
      <c r="U55" s="567"/>
      <c r="V55" s="567"/>
      <c r="W55" s="1"/>
    </row>
    <row r="56" spans="1:23" ht="11.25" customHeight="1">
      <c r="A56" s="578"/>
      <c r="B56" s="153" t="s">
        <v>210</v>
      </c>
      <c r="C56" s="118">
        <v>950</v>
      </c>
      <c r="D56" s="464">
        <v>700</v>
      </c>
      <c r="E56" s="104">
        <v>926</v>
      </c>
      <c r="F56" s="119">
        <f>E56/D56</f>
        <v>1.322857142857143</v>
      </c>
      <c r="G56" s="104">
        <v>0</v>
      </c>
      <c r="H56" s="104">
        <v>0</v>
      </c>
      <c r="I56" s="104">
        <v>343</v>
      </c>
      <c r="J56" s="158">
        <v>0</v>
      </c>
      <c r="K56" s="104">
        <f t="shared" si="7"/>
        <v>37730</v>
      </c>
      <c r="L56" s="104">
        <f t="shared" si="8"/>
        <v>42960</v>
      </c>
      <c r="M56" s="104">
        <f t="shared" si="6"/>
        <v>52784.6</v>
      </c>
      <c r="N56" s="456">
        <f aca="true" t="shared" si="9" ref="N56:N69">M56/L56</f>
        <v>1.2286918063314711</v>
      </c>
      <c r="O56" s="599"/>
      <c r="P56" s="567"/>
      <c r="Q56" s="567"/>
      <c r="R56" s="567"/>
      <c r="S56" s="567"/>
      <c r="T56" s="567"/>
      <c r="U56" s="567"/>
      <c r="V56" s="567"/>
      <c r="W56" s="1"/>
    </row>
    <row r="57" spans="1:23" ht="11.25" customHeight="1">
      <c r="A57" s="578"/>
      <c r="B57" s="154" t="s">
        <v>211</v>
      </c>
      <c r="C57" s="118">
        <v>0</v>
      </c>
      <c r="D57" s="464">
        <v>0</v>
      </c>
      <c r="E57" s="104">
        <v>0</v>
      </c>
      <c r="F57" s="119">
        <v>0</v>
      </c>
      <c r="G57" s="104">
        <v>1068.7</v>
      </c>
      <c r="H57" s="104">
        <v>1068.7</v>
      </c>
      <c r="I57" s="104">
        <v>-58</v>
      </c>
      <c r="J57" s="158">
        <f aca="true" t="shared" si="10" ref="J57:J70">I57/H57</f>
        <v>-0.054271544867596146</v>
      </c>
      <c r="K57" s="104">
        <f t="shared" si="7"/>
        <v>3072.7</v>
      </c>
      <c r="L57" s="104">
        <f t="shared" si="8"/>
        <v>3072.7</v>
      </c>
      <c r="M57" s="104">
        <f t="shared" si="6"/>
        <v>1925</v>
      </c>
      <c r="N57" s="456">
        <f t="shared" si="9"/>
        <v>0.6264848504572527</v>
      </c>
      <c r="O57" s="599"/>
      <c r="P57" s="567"/>
      <c r="Q57" s="567"/>
      <c r="R57" s="567"/>
      <c r="S57" s="567"/>
      <c r="T57" s="567"/>
      <c r="U57" s="567"/>
      <c r="V57" s="567"/>
      <c r="W57" s="1"/>
    </row>
    <row r="58" spans="1:23" ht="10.5" customHeight="1">
      <c r="A58" s="578"/>
      <c r="B58" s="153" t="s">
        <v>19</v>
      </c>
      <c r="C58" s="118">
        <v>0</v>
      </c>
      <c r="D58" s="464">
        <v>0</v>
      </c>
      <c r="E58" s="104">
        <v>0</v>
      </c>
      <c r="F58" s="119">
        <v>0</v>
      </c>
      <c r="G58" s="104">
        <v>880</v>
      </c>
      <c r="H58" s="104">
        <v>880</v>
      </c>
      <c r="I58" s="104">
        <v>348</v>
      </c>
      <c r="J58" s="158">
        <f t="shared" si="10"/>
        <v>0.39545454545454545</v>
      </c>
      <c r="K58" s="104">
        <f t="shared" si="7"/>
        <v>2410</v>
      </c>
      <c r="L58" s="104">
        <f t="shared" si="8"/>
        <v>2410</v>
      </c>
      <c r="M58" s="104">
        <f t="shared" si="6"/>
        <v>977</v>
      </c>
      <c r="N58" s="456">
        <f t="shared" si="9"/>
        <v>0.4053941908713693</v>
      </c>
      <c r="O58" s="599"/>
      <c r="P58" s="567"/>
      <c r="Q58" s="567"/>
      <c r="R58" s="567"/>
      <c r="S58" s="567"/>
      <c r="T58" s="567"/>
      <c r="U58" s="567"/>
      <c r="V58" s="567"/>
      <c r="W58" s="1"/>
    </row>
    <row r="59" spans="1:23" ht="12" customHeight="1">
      <c r="A59" s="578"/>
      <c r="B59" s="153" t="s">
        <v>20</v>
      </c>
      <c r="C59" s="118">
        <v>2000</v>
      </c>
      <c r="D59" s="464">
        <v>1810</v>
      </c>
      <c r="E59" s="104">
        <v>1999</v>
      </c>
      <c r="F59" s="119">
        <f>E59/D59</f>
        <v>1.1044198895027624</v>
      </c>
      <c r="G59" s="104">
        <v>2093</v>
      </c>
      <c r="H59" s="104">
        <v>2093</v>
      </c>
      <c r="I59" s="104">
        <v>1446</v>
      </c>
      <c r="J59" s="158">
        <f t="shared" si="10"/>
        <v>0.6908743430482561</v>
      </c>
      <c r="K59" s="104">
        <f t="shared" si="7"/>
        <v>23063</v>
      </c>
      <c r="L59" s="104">
        <f t="shared" si="8"/>
        <v>23973</v>
      </c>
      <c r="M59" s="104">
        <f t="shared" si="6"/>
        <v>22361</v>
      </c>
      <c r="N59" s="456">
        <f t="shared" si="9"/>
        <v>0.9327576857297794</v>
      </c>
      <c r="O59" s="599"/>
      <c r="P59" s="567"/>
      <c r="Q59" s="567"/>
      <c r="R59" s="567"/>
      <c r="S59" s="567"/>
      <c r="T59" s="567"/>
      <c r="U59" s="567"/>
      <c r="V59" s="567"/>
      <c r="W59" s="1"/>
    </row>
    <row r="60" spans="1:23" ht="12" customHeight="1">
      <c r="A60" s="578"/>
      <c r="B60" s="153" t="s">
        <v>21</v>
      </c>
      <c r="C60" s="118">
        <v>0</v>
      </c>
      <c r="D60" s="464">
        <v>0</v>
      </c>
      <c r="E60" s="104">
        <v>0</v>
      </c>
      <c r="F60" s="119">
        <v>0</v>
      </c>
      <c r="G60" s="104">
        <v>0</v>
      </c>
      <c r="H60" s="104">
        <v>0</v>
      </c>
      <c r="I60" s="104">
        <v>0</v>
      </c>
      <c r="J60" s="158">
        <v>0</v>
      </c>
      <c r="K60" s="104">
        <f t="shared" si="7"/>
        <v>1680</v>
      </c>
      <c r="L60" s="104">
        <f t="shared" si="8"/>
        <v>1280</v>
      </c>
      <c r="M60" s="104">
        <f t="shared" si="6"/>
        <v>1404</v>
      </c>
      <c r="N60" s="456">
        <f t="shared" si="9"/>
        <v>1.096875</v>
      </c>
      <c r="O60" s="599"/>
      <c r="P60" s="567"/>
      <c r="Q60" s="567"/>
      <c r="R60" s="567"/>
      <c r="S60" s="567"/>
      <c r="T60" s="567"/>
      <c r="U60" s="567"/>
      <c r="V60" s="567"/>
      <c r="W60" s="1"/>
    </row>
    <row r="61" spans="1:23" ht="11.25" customHeight="1">
      <c r="A61" s="578"/>
      <c r="B61" s="153" t="s">
        <v>22</v>
      </c>
      <c r="C61" s="118">
        <v>1470</v>
      </c>
      <c r="D61" s="464">
        <v>1610</v>
      </c>
      <c r="E61" s="104">
        <v>702</v>
      </c>
      <c r="F61" s="119">
        <f>E61/D61</f>
        <v>0.4360248447204969</v>
      </c>
      <c r="G61" s="104">
        <v>1147</v>
      </c>
      <c r="H61" s="104">
        <v>3547</v>
      </c>
      <c r="I61" s="104">
        <v>3335</v>
      </c>
      <c r="J61" s="158">
        <f t="shared" si="10"/>
        <v>0.9402311812799549</v>
      </c>
      <c r="K61" s="104">
        <f t="shared" si="7"/>
        <v>12337</v>
      </c>
      <c r="L61" s="104">
        <f t="shared" si="8"/>
        <v>15402</v>
      </c>
      <c r="M61" s="104">
        <f t="shared" si="6"/>
        <v>15054</v>
      </c>
      <c r="N61" s="456">
        <f t="shared" si="9"/>
        <v>0.9774055317491235</v>
      </c>
      <c r="O61" s="599"/>
      <c r="P61" s="567"/>
      <c r="Q61" s="567"/>
      <c r="R61" s="567"/>
      <c r="S61" s="567"/>
      <c r="T61" s="567"/>
      <c r="U61" s="567"/>
      <c r="V61" s="567"/>
      <c r="W61" s="1"/>
    </row>
    <row r="62" spans="1:23" ht="11.25" customHeight="1">
      <c r="A62" s="578"/>
      <c r="B62" s="153" t="s">
        <v>212</v>
      </c>
      <c r="C62" s="118">
        <v>0</v>
      </c>
      <c r="D62" s="464">
        <v>0</v>
      </c>
      <c r="E62" s="104">
        <v>0</v>
      </c>
      <c r="F62" s="119">
        <v>0</v>
      </c>
      <c r="G62" s="104">
        <v>20853.8</v>
      </c>
      <c r="H62" s="104">
        <v>20853.8</v>
      </c>
      <c r="I62" s="104">
        <v>6375</v>
      </c>
      <c r="J62" s="158">
        <f t="shared" si="10"/>
        <v>0.3056996806337454</v>
      </c>
      <c r="K62" s="104">
        <f t="shared" si="7"/>
        <v>20853.8</v>
      </c>
      <c r="L62" s="104">
        <f t="shared" si="8"/>
        <v>20853.8</v>
      </c>
      <c r="M62" s="104">
        <f t="shared" si="6"/>
        <v>6375</v>
      </c>
      <c r="N62" s="456">
        <f t="shared" si="9"/>
        <v>0.3056996806337454</v>
      </c>
      <c r="O62" s="599"/>
      <c r="P62" s="567"/>
      <c r="Q62" s="567"/>
      <c r="R62" s="567"/>
      <c r="S62" s="567"/>
      <c r="T62" s="567"/>
      <c r="U62" s="567"/>
      <c r="V62" s="567"/>
      <c r="W62" s="1"/>
    </row>
    <row r="63" spans="1:23" ht="11.25" customHeight="1">
      <c r="A63" s="578"/>
      <c r="B63" s="153" t="s">
        <v>23</v>
      </c>
      <c r="C63" s="118">
        <v>0</v>
      </c>
      <c r="D63" s="464">
        <v>0</v>
      </c>
      <c r="E63" s="104">
        <v>93</v>
      </c>
      <c r="F63" s="119">
        <v>0</v>
      </c>
      <c r="G63" s="104">
        <v>0</v>
      </c>
      <c r="H63" s="104">
        <v>0</v>
      </c>
      <c r="I63" s="104">
        <v>0</v>
      </c>
      <c r="J63" s="158">
        <v>0</v>
      </c>
      <c r="K63" s="104">
        <f t="shared" si="7"/>
        <v>4900</v>
      </c>
      <c r="L63" s="104">
        <f t="shared" si="8"/>
        <v>5700</v>
      </c>
      <c r="M63" s="104">
        <f t="shared" si="6"/>
        <v>5008</v>
      </c>
      <c r="N63" s="456">
        <f t="shared" si="9"/>
        <v>0.8785964912280702</v>
      </c>
      <c r="O63" s="599"/>
      <c r="P63" s="567"/>
      <c r="Q63" s="567"/>
      <c r="R63" s="567"/>
      <c r="S63" s="567"/>
      <c r="T63" s="567"/>
      <c r="U63" s="567"/>
      <c r="V63" s="567"/>
      <c r="W63" s="1"/>
    </row>
    <row r="64" spans="1:23" ht="12.75" customHeight="1">
      <c r="A64" s="578"/>
      <c r="B64" s="153" t="s">
        <v>24</v>
      </c>
      <c r="C64" s="118">
        <v>0</v>
      </c>
      <c r="D64" s="464">
        <v>0</v>
      </c>
      <c r="E64" s="104">
        <v>0</v>
      </c>
      <c r="F64" s="119">
        <v>0</v>
      </c>
      <c r="G64" s="104">
        <v>46957.8</v>
      </c>
      <c r="H64" s="104">
        <v>46957.8</v>
      </c>
      <c r="I64" s="104">
        <v>40681</v>
      </c>
      <c r="J64" s="158">
        <v>0</v>
      </c>
      <c r="K64" s="104">
        <f t="shared" si="7"/>
        <v>46957.8</v>
      </c>
      <c r="L64" s="104">
        <f t="shared" si="8"/>
        <v>46957.8</v>
      </c>
      <c r="M64" s="104">
        <f t="shared" si="6"/>
        <v>40681</v>
      </c>
      <c r="N64" s="456">
        <f t="shared" si="9"/>
        <v>0.8663310461733726</v>
      </c>
      <c r="O64" s="599"/>
      <c r="P64" s="567"/>
      <c r="Q64" s="567"/>
      <c r="R64" s="567"/>
      <c r="S64" s="567"/>
      <c r="T64" s="567"/>
      <c r="U64" s="567"/>
      <c r="V64" s="567"/>
      <c r="W64" s="1"/>
    </row>
    <row r="65" spans="1:23" ht="13.5" customHeight="1">
      <c r="A65" s="578"/>
      <c r="B65" s="153" t="s">
        <v>213</v>
      </c>
      <c r="C65" s="118">
        <v>55</v>
      </c>
      <c r="D65" s="464">
        <v>50</v>
      </c>
      <c r="E65" s="104">
        <v>0</v>
      </c>
      <c r="F65" s="119">
        <f>E65/D65</f>
        <v>0</v>
      </c>
      <c r="G65" s="104">
        <v>0</v>
      </c>
      <c r="H65" s="104">
        <v>0</v>
      </c>
      <c r="I65" s="104">
        <v>0</v>
      </c>
      <c r="J65" s="158">
        <v>0</v>
      </c>
      <c r="K65" s="104">
        <f t="shared" si="7"/>
        <v>55</v>
      </c>
      <c r="L65" s="104">
        <f t="shared" si="8"/>
        <v>50</v>
      </c>
      <c r="M65" s="104">
        <f t="shared" si="6"/>
        <v>0</v>
      </c>
      <c r="N65" s="456">
        <f t="shared" si="9"/>
        <v>0</v>
      </c>
      <c r="O65" s="599"/>
      <c r="P65" s="567"/>
      <c r="Q65" s="567"/>
      <c r="R65" s="567"/>
      <c r="S65" s="567"/>
      <c r="T65" s="567"/>
      <c r="U65" s="567"/>
      <c r="V65" s="567"/>
      <c r="W65" s="1"/>
    </row>
    <row r="66" spans="1:23" ht="11.25" customHeight="1">
      <c r="A66" s="578"/>
      <c r="B66" s="153" t="s">
        <v>214</v>
      </c>
      <c r="C66" s="118">
        <v>0</v>
      </c>
      <c r="D66" s="464">
        <v>0</v>
      </c>
      <c r="E66" s="104">
        <v>27</v>
      </c>
      <c r="F66" s="119">
        <v>0</v>
      </c>
      <c r="G66" s="104">
        <v>14862.6</v>
      </c>
      <c r="H66" s="104">
        <v>14862.6</v>
      </c>
      <c r="I66" s="104">
        <v>12921</v>
      </c>
      <c r="J66" s="158">
        <f t="shared" si="10"/>
        <v>0.8693633684550482</v>
      </c>
      <c r="K66" s="104">
        <f t="shared" si="7"/>
        <v>15782.6</v>
      </c>
      <c r="L66" s="104">
        <f t="shared" si="8"/>
        <v>15564.6</v>
      </c>
      <c r="M66" s="104">
        <f t="shared" si="6"/>
        <v>14189</v>
      </c>
      <c r="N66" s="456">
        <f t="shared" si="9"/>
        <v>0.9116199581100702</v>
      </c>
      <c r="O66" s="599"/>
      <c r="P66" s="567"/>
      <c r="Q66" s="567"/>
      <c r="R66" s="567"/>
      <c r="S66" s="567"/>
      <c r="T66" s="567"/>
      <c r="U66" s="567"/>
      <c r="V66" s="567"/>
      <c r="W66" s="1"/>
    </row>
    <row r="67" spans="1:23" ht="12" customHeight="1">
      <c r="A67" s="578"/>
      <c r="B67" s="153" t="s">
        <v>25</v>
      </c>
      <c r="C67" s="118">
        <v>0</v>
      </c>
      <c r="D67" s="464">
        <v>0</v>
      </c>
      <c r="E67" s="104">
        <v>0</v>
      </c>
      <c r="F67" s="119">
        <v>0</v>
      </c>
      <c r="G67" s="104">
        <v>137647.2</v>
      </c>
      <c r="H67" s="104">
        <v>137647.2</v>
      </c>
      <c r="I67" s="104">
        <v>118394</v>
      </c>
      <c r="J67" s="158">
        <f t="shared" si="10"/>
        <v>0.8601264682463573</v>
      </c>
      <c r="K67" s="104">
        <f t="shared" si="7"/>
        <v>137647.2</v>
      </c>
      <c r="L67" s="104">
        <f t="shared" si="8"/>
        <v>137647.2</v>
      </c>
      <c r="M67" s="104">
        <f t="shared" si="6"/>
        <v>118394</v>
      </c>
      <c r="N67" s="456">
        <f t="shared" si="9"/>
        <v>0.8601264682463573</v>
      </c>
      <c r="O67" s="599"/>
      <c r="P67" s="567"/>
      <c r="Q67" s="567"/>
      <c r="R67" s="567"/>
      <c r="S67" s="567"/>
      <c r="T67" s="567"/>
      <c r="U67" s="567"/>
      <c r="V67" s="567"/>
      <c r="W67" s="1"/>
    </row>
    <row r="68" spans="1:23" ht="11.25" customHeight="1">
      <c r="A68" s="578"/>
      <c r="B68" s="153" t="s">
        <v>26</v>
      </c>
      <c r="C68" s="118">
        <v>1172</v>
      </c>
      <c r="D68" s="464">
        <v>1282</v>
      </c>
      <c r="E68" s="104">
        <v>1224</v>
      </c>
      <c r="F68" s="119">
        <f>E68/D68</f>
        <v>0.9547581903276131</v>
      </c>
      <c r="G68" s="104">
        <v>150</v>
      </c>
      <c r="H68" s="104">
        <v>150</v>
      </c>
      <c r="I68" s="104">
        <v>147</v>
      </c>
      <c r="J68" s="158">
        <f t="shared" si="10"/>
        <v>0.98</v>
      </c>
      <c r="K68" s="104">
        <f t="shared" si="7"/>
        <v>5467</v>
      </c>
      <c r="L68" s="104">
        <f t="shared" si="8"/>
        <v>6066</v>
      </c>
      <c r="M68" s="104">
        <f t="shared" si="6"/>
        <v>5904</v>
      </c>
      <c r="N68" s="456">
        <f t="shared" si="9"/>
        <v>0.973293768545994</v>
      </c>
      <c r="O68" s="599"/>
      <c r="P68" s="567"/>
      <c r="Q68" s="567"/>
      <c r="R68" s="567"/>
      <c r="S68" s="567"/>
      <c r="T68" s="567"/>
      <c r="U68" s="567"/>
      <c r="V68" s="567"/>
      <c r="W68" s="1"/>
    </row>
    <row r="69" spans="1:23" ht="10.5" customHeight="1">
      <c r="A69" s="578"/>
      <c r="B69" s="153" t="s">
        <v>27</v>
      </c>
      <c r="C69" s="120">
        <v>0</v>
      </c>
      <c r="D69" s="466">
        <v>0</v>
      </c>
      <c r="E69" s="109">
        <v>0</v>
      </c>
      <c r="F69" s="119">
        <v>0</v>
      </c>
      <c r="G69" s="104">
        <v>4707.9</v>
      </c>
      <c r="H69" s="104">
        <v>5707.9</v>
      </c>
      <c r="I69" s="104">
        <v>6813</v>
      </c>
      <c r="J69" s="158">
        <f t="shared" si="10"/>
        <v>1.1936088578987019</v>
      </c>
      <c r="K69" s="104">
        <f t="shared" si="7"/>
        <v>4857.9</v>
      </c>
      <c r="L69" s="104">
        <f t="shared" si="8"/>
        <v>5707.9</v>
      </c>
      <c r="M69" s="104">
        <f t="shared" si="6"/>
        <v>6813</v>
      </c>
      <c r="N69" s="456">
        <f t="shared" si="9"/>
        <v>1.1936088578987019</v>
      </c>
      <c r="O69" s="599"/>
      <c r="P69" s="567"/>
      <c r="Q69" s="567"/>
      <c r="R69" s="567"/>
      <c r="S69" s="567"/>
      <c r="T69" s="567"/>
      <c r="U69" s="567"/>
      <c r="V69" s="567"/>
      <c r="W69" s="1"/>
    </row>
    <row r="70" spans="1:23" ht="13.5" customHeight="1" thickBot="1">
      <c r="A70" s="579"/>
      <c r="B70" s="334" t="s">
        <v>200</v>
      </c>
      <c r="C70" s="122">
        <f>SUM(C55:C69)</f>
        <v>7297</v>
      </c>
      <c r="D70" s="468">
        <f>SUM(D55:D69)</f>
        <v>7152</v>
      </c>
      <c r="E70" s="126">
        <f>SUM(E55:E69)</f>
        <v>6552</v>
      </c>
      <c r="F70" s="141">
        <f>E70/C70</f>
        <v>0.8979032479101</v>
      </c>
      <c r="G70" s="126">
        <f>SUM(G55:G69)</f>
        <v>241018.00000000003</v>
      </c>
      <c r="H70" s="126">
        <f>SUM(H55:H69)</f>
        <v>242018.00000000003</v>
      </c>
      <c r="I70" s="126">
        <f>SUM(I55:I69)</f>
        <v>196845</v>
      </c>
      <c r="J70" s="156">
        <f t="shared" si="10"/>
        <v>0.8133485939062383</v>
      </c>
      <c r="K70" s="126">
        <f>SUM(K55:K69)</f>
        <v>385714</v>
      </c>
      <c r="L70" s="126">
        <f>SUM(L55:L69)</f>
        <v>394265</v>
      </c>
      <c r="M70" s="333">
        <f t="shared" si="6"/>
        <v>350706</v>
      </c>
      <c r="N70" s="457">
        <f>M70/L70</f>
        <v>0.8895184710790965</v>
      </c>
      <c r="O70" s="599"/>
      <c r="P70" s="567"/>
      <c r="Q70" s="567"/>
      <c r="R70" s="567"/>
      <c r="S70" s="567"/>
      <c r="T70" s="567"/>
      <c r="U70" s="567"/>
      <c r="V70" s="567"/>
      <c r="W70" s="1"/>
    </row>
    <row r="71" spans="1:23" ht="11.25" customHeight="1">
      <c r="A71" s="578" t="s">
        <v>196</v>
      </c>
      <c r="B71" s="153" t="s">
        <v>15</v>
      </c>
      <c r="C71" s="118">
        <v>26</v>
      </c>
      <c r="D71" s="464">
        <v>33</v>
      </c>
      <c r="E71" s="104">
        <v>34</v>
      </c>
      <c r="F71" s="119">
        <f>E71/D71</f>
        <v>1.0303030303030303</v>
      </c>
      <c r="G71" s="104">
        <v>7380</v>
      </c>
      <c r="H71" s="104">
        <v>7380</v>
      </c>
      <c r="I71" s="104">
        <v>8108</v>
      </c>
      <c r="J71" s="119">
        <f>I71/H71</f>
        <v>1.0986449864498644</v>
      </c>
      <c r="K71" s="104">
        <f aca="true" t="shared" si="11" ref="K71:L77">G27+C27+C71+K27+O27+G71</f>
        <v>103581</v>
      </c>
      <c r="L71" s="104">
        <f t="shared" si="11"/>
        <v>109628</v>
      </c>
      <c r="M71" s="104">
        <f t="shared" si="6"/>
        <v>108334</v>
      </c>
      <c r="N71" s="453">
        <f>M71/L71</f>
        <v>0.9881964461633889</v>
      </c>
      <c r="O71" s="599"/>
      <c r="P71" s="567"/>
      <c r="Q71" s="567"/>
      <c r="R71" s="567"/>
      <c r="S71" s="567"/>
      <c r="T71" s="567"/>
      <c r="U71" s="567"/>
      <c r="V71" s="567"/>
      <c r="W71" s="1"/>
    </row>
    <row r="72" spans="1:23" ht="12" customHeight="1">
      <c r="A72" s="578"/>
      <c r="B72" s="153" t="s">
        <v>32</v>
      </c>
      <c r="C72" s="118">
        <v>7272</v>
      </c>
      <c r="D72" s="464">
        <v>7000</v>
      </c>
      <c r="E72" s="104">
        <v>6593</v>
      </c>
      <c r="F72" s="119">
        <f>E72/D72</f>
        <v>0.9418571428571428</v>
      </c>
      <c r="G72" s="104">
        <v>25835.6</v>
      </c>
      <c r="H72" s="104">
        <v>25835.6</v>
      </c>
      <c r="I72" s="104">
        <v>16037</v>
      </c>
      <c r="J72" s="119">
        <f aca="true" t="shared" si="12" ref="J72:J82">I72/H72</f>
        <v>0.6207326324916008</v>
      </c>
      <c r="K72" s="104">
        <f t="shared" si="11"/>
        <v>90187.6</v>
      </c>
      <c r="L72" s="104">
        <f t="shared" si="11"/>
        <v>97450.6</v>
      </c>
      <c r="M72" s="104">
        <f t="shared" si="6"/>
        <v>96542</v>
      </c>
      <c r="N72" s="451">
        <f aca="true" t="shared" si="13" ref="N72:N80">M72/L72</f>
        <v>0.9906763016338535</v>
      </c>
      <c r="O72" s="599"/>
      <c r="P72" s="567"/>
      <c r="Q72" s="567"/>
      <c r="R72" s="567"/>
      <c r="S72" s="567"/>
      <c r="T72" s="567"/>
      <c r="U72" s="567"/>
      <c r="V72" s="567"/>
      <c r="W72" s="1"/>
    </row>
    <row r="73" spans="1:23" ht="11.25" customHeight="1">
      <c r="A73" s="578"/>
      <c r="B73" s="153" t="s">
        <v>16</v>
      </c>
      <c r="C73" s="118">
        <v>0</v>
      </c>
      <c r="D73" s="464">
        <v>0</v>
      </c>
      <c r="E73" s="104">
        <v>0</v>
      </c>
      <c r="F73" s="119">
        <v>0</v>
      </c>
      <c r="G73" s="104">
        <v>1740.3</v>
      </c>
      <c r="H73" s="104">
        <v>1740.3</v>
      </c>
      <c r="I73" s="104">
        <v>2914</v>
      </c>
      <c r="J73" s="119">
        <f t="shared" si="12"/>
        <v>1.6744239498936966</v>
      </c>
      <c r="K73" s="104">
        <f t="shared" si="11"/>
        <v>1740.3</v>
      </c>
      <c r="L73" s="104">
        <f t="shared" si="11"/>
        <v>1740.3</v>
      </c>
      <c r="M73" s="104">
        <f t="shared" si="6"/>
        <v>2914</v>
      </c>
      <c r="N73" s="451">
        <f t="shared" si="13"/>
        <v>1.6744239498936966</v>
      </c>
      <c r="O73" s="599"/>
      <c r="P73" s="567"/>
      <c r="Q73" s="567"/>
      <c r="R73" s="567"/>
      <c r="S73" s="567"/>
      <c r="T73" s="567"/>
      <c r="U73" s="567"/>
      <c r="V73" s="567"/>
      <c r="W73" s="1"/>
    </row>
    <row r="74" spans="1:23" ht="11.25" customHeight="1">
      <c r="A74" s="578"/>
      <c r="B74" s="153" t="s">
        <v>17</v>
      </c>
      <c r="C74" s="118">
        <v>15</v>
      </c>
      <c r="D74" s="464">
        <v>150</v>
      </c>
      <c r="E74" s="104">
        <v>33</v>
      </c>
      <c r="F74" s="119">
        <f>E74/D74</f>
        <v>0.22</v>
      </c>
      <c r="G74" s="104">
        <v>6820</v>
      </c>
      <c r="H74" s="104">
        <v>6820</v>
      </c>
      <c r="I74" s="104">
        <v>4702</v>
      </c>
      <c r="J74" s="119">
        <f t="shared" si="12"/>
        <v>0.6894428152492669</v>
      </c>
      <c r="K74" s="104">
        <f t="shared" si="11"/>
        <v>7425</v>
      </c>
      <c r="L74" s="104">
        <f t="shared" si="11"/>
        <v>7405</v>
      </c>
      <c r="M74" s="104">
        <f t="shared" si="6"/>
        <v>6347</v>
      </c>
      <c r="N74" s="451">
        <f t="shared" si="13"/>
        <v>0.8571235651586766</v>
      </c>
      <c r="O74" s="599"/>
      <c r="P74" s="567"/>
      <c r="Q74" s="567"/>
      <c r="R74" s="567"/>
      <c r="S74" s="567"/>
      <c r="T74" s="567"/>
      <c r="U74" s="567"/>
      <c r="V74" s="567"/>
      <c r="W74" s="1"/>
    </row>
    <row r="75" spans="1:23" ht="12" customHeight="1">
      <c r="A75" s="578"/>
      <c r="B75" s="153" t="s">
        <v>218</v>
      </c>
      <c r="C75" s="118">
        <v>0</v>
      </c>
      <c r="D75" s="464">
        <v>0</v>
      </c>
      <c r="E75" s="104">
        <v>0</v>
      </c>
      <c r="F75" s="119">
        <v>0</v>
      </c>
      <c r="G75" s="104">
        <v>18274.9</v>
      </c>
      <c r="H75" s="104">
        <v>18274.9</v>
      </c>
      <c r="I75" s="104">
        <v>5645</v>
      </c>
      <c r="J75" s="119">
        <f t="shared" si="12"/>
        <v>0.30889361911693086</v>
      </c>
      <c r="K75" s="104">
        <f t="shared" si="11"/>
        <v>18470.9</v>
      </c>
      <c r="L75" s="104">
        <f t="shared" si="11"/>
        <v>20280.9</v>
      </c>
      <c r="M75" s="104">
        <f t="shared" si="6"/>
        <v>7302</v>
      </c>
      <c r="N75" s="451">
        <f t="shared" si="13"/>
        <v>0.36004319334940754</v>
      </c>
      <c r="O75" s="599"/>
      <c r="P75" s="567"/>
      <c r="Q75" s="567"/>
      <c r="R75" s="567"/>
      <c r="S75" s="567"/>
      <c r="T75" s="567"/>
      <c r="U75" s="567"/>
      <c r="V75" s="567"/>
      <c r="W75" s="1"/>
    </row>
    <row r="76" spans="1:23" ht="11.25" customHeight="1">
      <c r="A76" s="578"/>
      <c r="B76" s="153" t="s">
        <v>215</v>
      </c>
      <c r="C76" s="118">
        <v>0</v>
      </c>
      <c r="D76" s="464">
        <v>0</v>
      </c>
      <c r="E76" s="104">
        <v>0</v>
      </c>
      <c r="F76" s="119">
        <v>0</v>
      </c>
      <c r="G76" s="104">
        <v>645214</v>
      </c>
      <c r="H76" s="104">
        <v>645214</v>
      </c>
      <c r="I76" s="104">
        <v>347756</v>
      </c>
      <c r="J76" s="119">
        <f t="shared" si="12"/>
        <v>0.5389777655165573</v>
      </c>
      <c r="K76" s="104">
        <f t="shared" si="11"/>
        <v>645214</v>
      </c>
      <c r="L76" s="104">
        <f t="shared" si="11"/>
        <v>645214</v>
      </c>
      <c r="M76" s="104">
        <f t="shared" si="6"/>
        <v>347756</v>
      </c>
      <c r="N76" s="451">
        <f t="shared" si="13"/>
        <v>0.5389777655165573</v>
      </c>
      <c r="O76" s="599"/>
      <c r="P76" s="567"/>
      <c r="Q76" s="567"/>
      <c r="R76" s="567"/>
      <c r="S76" s="567"/>
      <c r="T76" s="567"/>
      <c r="U76" s="567"/>
      <c r="V76" s="567"/>
      <c r="W76" s="1"/>
    </row>
    <row r="77" spans="1:23" ht="11.25" customHeight="1">
      <c r="A77" s="578"/>
      <c r="B77" s="153" t="s">
        <v>216</v>
      </c>
      <c r="C77" s="118">
        <v>0</v>
      </c>
      <c r="D77" s="464">
        <v>0</v>
      </c>
      <c r="E77" s="104">
        <v>0</v>
      </c>
      <c r="F77" s="119">
        <v>0</v>
      </c>
      <c r="G77" s="104">
        <v>45712.8</v>
      </c>
      <c r="H77" s="104">
        <v>45712.8</v>
      </c>
      <c r="I77" s="104">
        <v>49751</v>
      </c>
      <c r="J77" s="119">
        <f t="shared" si="12"/>
        <v>1.08833849600112</v>
      </c>
      <c r="K77" s="104">
        <f t="shared" si="11"/>
        <v>45712.8</v>
      </c>
      <c r="L77" s="104">
        <f t="shared" si="11"/>
        <v>45712.8</v>
      </c>
      <c r="M77" s="104">
        <f t="shared" si="6"/>
        <v>49751</v>
      </c>
      <c r="N77" s="451">
        <f t="shared" si="13"/>
        <v>1.08833849600112</v>
      </c>
      <c r="O77" s="599"/>
      <c r="P77" s="567"/>
      <c r="Q77" s="567"/>
      <c r="R77" s="567"/>
      <c r="S77" s="567"/>
      <c r="T77" s="567"/>
      <c r="U77" s="567"/>
      <c r="V77" s="567"/>
      <c r="W77" s="1"/>
    </row>
    <row r="78" spans="1:23" ht="11.25" customHeight="1">
      <c r="A78" s="578"/>
      <c r="B78" s="153" t="s">
        <v>266</v>
      </c>
      <c r="C78" s="118">
        <v>0</v>
      </c>
      <c r="D78" s="464">
        <v>0</v>
      </c>
      <c r="E78" s="104">
        <v>0</v>
      </c>
      <c r="F78" s="119">
        <v>0</v>
      </c>
      <c r="G78" s="104">
        <v>0</v>
      </c>
      <c r="H78" s="104">
        <v>0</v>
      </c>
      <c r="I78" s="104">
        <v>124</v>
      </c>
      <c r="J78" s="119">
        <v>0</v>
      </c>
      <c r="K78" s="104">
        <v>0</v>
      </c>
      <c r="L78" s="104">
        <v>0</v>
      </c>
      <c r="M78" s="104">
        <f t="shared" si="6"/>
        <v>124</v>
      </c>
      <c r="N78" s="451">
        <v>0</v>
      </c>
      <c r="O78" s="599"/>
      <c r="P78" s="567"/>
      <c r="Q78" s="567"/>
      <c r="R78" s="567"/>
      <c r="S78" s="567"/>
      <c r="T78" s="567"/>
      <c r="U78" s="567"/>
      <c r="V78" s="567"/>
      <c r="W78" s="1"/>
    </row>
    <row r="79" spans="1:23" ht="11.25" customHeight="1">
      <c r="A79" s="578"/>
      <c r="B79" s="153" t="s">
        <v>18</v>
      </c>
      <c r="C79" s="118">
        <v>0</v>
      </c>
      <c r="D79" s="464">
        <v>0</v>
      </c>
      <c r="E79" s="104">
        <v>4</v>
      </c>
      <c r="F79" s="119">
        <v>0</v>
      </c>
      <c r="G79" s="104">
        <v>0</v>
      </c>
      <c r="H79" s="104">
        <v>0</v>
      </c>
      <c r="I79" s="104">
        <v>425</v>
      </c>
      <c r="J79" s="119">
        <v>0</v>
      </c>
      <c r="K79" s="104">
        <f aca="true" t="shared" si="14" ref="K79:L82">G35+C35+C79+K35+O35+G79</f>
        <v>0</v>
      </c>
      <c r="L79" s="104">
        <f t="shared" si="14"/>
        <v>0</v>
      </c>
      <c r="M79" s="104">
        <f t="shared" si="6"/>
        <v>3900</v>
      </c>
      <c r="N79" s="451">
        <v>0</v>
      </c>
      <c r="O79" s="599"/>
      <c r="P79" s="567"/>
      <c r="Q79" s="567"/>
      <c r="R79" s="567"/>
      <c r="S79" s="567"/>
      <c r="T79" s="567"/>
      <c r="U79" s="567"/>
      <c r="V79" s="567"/>
      <c r="W79" s="1"/>
    </row>
    <row r="80" spans="1:23" ht="11.25" customHeight="1">
      <c r="A80" s="578"/>
      <c r="B80" s="153" t="s">
        <v>217</v>
      </c>
      <c r="C80" s="118">
        <v>0</v>
      </c>
      <c r="D80" s="464">
        <v>0</v>
      </c>
      <c r="E80" s="104">
        <v>0</v>
      </c>
      <c r="F80" s="119">
        <v>0</v>
      </c>
      <c r="G80" s="104">
        <v>1000</v>
      </c>
      <c r="H80" s="104">
        <v>1000</v>
      </c>
      <c r="I80" s="104">
        <v>1155</v>
      </c>
      <c r="J80" s="119">
        <f t="shared" si="12"/>
        <v>1.155</v>
      </c>
      <c r="K80" s="104">
        <f t="shared" si="14"/>
        <v>2356</v>
      </c>
      <c r="L80" s="104">
        <f t="shared" si="14"/>
        <v>2356</v>
      </c>
      <c r="M80" s="104">
        <f t="shared" si="6"/>
        <v>4594</v>
      </c>
      <c r="N80" s="451">
        <f t="shared" si="13"/>
        <v>1.9499151103565364</v>
      </c>
      <c r="O80" s="599"/>
      <c r="P80" s="567"/>
      <c r="Q80" s="567"/>
      <c r="R80" s="567"/>
      <c r="S80" s="567"/>
      <c r="T80" s="567"/>
      <c r="U80" s="567"/>
      <c r="V80" s="567"/>
      <c r="W80" s="1"/>
    </row>
    <row r="81" spans="1:23" ht="11.25" customHeight="1">
      <c r="A81" s="578"/>
      <c r="B81" s="153" t="s">
        <v>472</v>
      </c>
      <c r="C81" s="118">
        <v>0</v>
      </c>
      <c r="D81" s="464">
        <v>0</v>
      </c>
      <c r="E81" s="104">
        <v>0</v>
      </c>
      <c r="F81" s="119">
        <v>0</v>
      </c>
      <c r="G81" s="104">
        <v>0</v>
      </c>
      <c r="H81" s="104">
        <v>0</v>
      </c>
      <c r="I81" s="104">
        <v>-66446</v>
      </c>
      <c r="J81" s="119">
        <v>0</v>
      </c>
      <c r="K81" s="104">
        <f t="shared" si="14"/>
        <v>0</v>
      </c>
      <c r="L81" s="104">
        <f t="shared" si="14"/>
        <v>0</v>
      </c>
      <c r="M81" s="104">
        <f t="shared" si="6"/>
        <v>-66446</v>
      </c>
      <c r="N81" s="451">
        <v>0</v>
      </c>
      <c r="O81" s="599"/>
      <c r="P81" s="567"/>
      <c r="Q81" s="567"/>
      <c r="R81" s="567"/>
      <c r="S81" s="567"/>
      <c r="T81" s="567"/>
      <c r="U81" s="567"/>
      <c r="V81" s="567"/>
      <c r="W81" s="1"/>
    </row>
    <row r="82" spans="1:23" ht="13.5" customHeight="1">
      <c r="A82" s="590"/>
      <c r="B82" s="335" t="s">
        <v>200</v>
      </c>
      <c r="C82" s="147">
        <f>SUM(C71:C81)</f>
        <v>7313</v>
      </c>
      <c r="D82" s="470">
        <f>SUM(D71:D80)</f>
        <v>7183</v>
      </c>
      <c r="E82" s="133">
        <f>SUM(E71:E80)</f>
        <v>6664</v>
      </c>
      <c r="F82" s="148">
        <f>E82/D82</f>
        <v>0.9277460671028818</v>
      </c>
      <c r="G82" s="133">
        <f>SUM(G71:G81)</f>
        <v>751977.6000000001</v>
      </c>
      <c r="H82" s="133">
        <f>SUM(H71:H81)</f>
        <v>751977.6000000001</v>
      </c>
      <c r="I82" s="133">
        <f>SUM(I71:I81)</f>
        <v>370171</v>
      </c>
      <c r="J82" s="148">
        <f t="shared" si="12"/>
        <v>0.49226333337588773</v>
      </c>
      <c r="K82" s="159">
        <f t="shared" si="14"/>
        <v>914687.6000000001</v>
      </c>
      <c r="L82" s="131">
        <f t="shared" si="14"/>
        <v>929787.6000000001</v>
      </c>
      <c r="M82" s="131">
        <f t="shared" si="6"/>
        <v>561118</v>
      </c>
      <c r="N82" s="452">
        <f>M82/L82</f>
        <v>0.6034905176192927</v>
      </c>
      <c r="O82" s="599"/>
      <c r="P82" s="567"/>
      <c r="Q82" s="567"/>
      <c r="R82" s="567"/>
      <c r="S82" s="567"/>
      <c r="T82" s="567"/>
      <c r="U82" s="567"/>
      <c r="V82" s="567"/>
      <c r="W82" s="1"/>
    </row>
    <row r="83" spans="1:23" ht="18.75" customHeight="1" thickBot="1">
      <c r="A83" s="569" t="s">
        <v>198</v>
      </c>
      <c r="B83" s="570"/>
      <c r="C83" s="146">
        <f>C82-C70</f>
        <v>16</v>
      </c>
      <c r="D83" s="472">
        <f>D82-D70</f>
        <v>31</v>
      </c>
      <c r="E83" s="417">
        <f>E82-E70</f>
        <v>112</v>
      </c>
      <c r="F83" s="142">
        <f>E83/D83</f>
        <v>3.6129032258064515</v>
      </c>
      <c r="G83" s="111">
        <f>G82-G70</f>
        <v>510959.6000000001</v>
      </c>
      <c r="H83" s="111">
        <f>H82-H70</f>
        <v>509959.6000000001</v>
      </c>
      <c r="I83" s="111">
        <f>I82-I70</f>
        <v>173326</v>
      </c>
      <c r="J83" s="123">
        <f>I83/H83</f>
        <v>0.33988182593287775</v>
      </c>
      <c r="K83" s="111">
        <f>K82-K70</f>
        <v>528973.6000000001</v>
      </c>
      <c r="L83" s="111">
        <f>L82-L70</f>
        <v>535522.6000000001</v>
      </c>
      <c r="M83" s="163">
        <f>M82-M70</f>
        <v>210412</v>
      </c>
      <c r="N83" s="458">
        <f>M83/L83</f>
        <v>0.39290965498001384</v>
      </c>
      <c r="O83" s="599"/>
      <c r="P83" s="567"/>
      <c r="Q83" s="567"/>
      <c r="R83" s="567"/>
      <c r="S83" s="567"/>
      <c r="T83" s="567"/>
      <c r="U83" s="567"/>
      <c r="V83" s="567"/>
      <c r="W83" s="1"/>
    </row>
    <row r="84" spans="1:23" ht="11.25" customHeight="1">
      <c r="A84" s="571" t="s">
        <v>199</v>
      </c>
      <c r="B84" s="127" t="s">
        <v>141</v>
      </c>
      <c r="C84" s="553"/>
      <c r="D84" s="554"/>
      <c r="E84" s="102">
        <v>15</v>
      </c>
      <c r="F84" s="558"/>
      <c r="G84" s="553"/>
      <c r="H84" s="554"/>
      <c r="I84" s="129">
        <v>2386</v>
      </c>
      <c r="J84" s="558"/>
      <c r="K84" s="553"/>
      <c r="L84" s="554"/>
      <c r="M84" s="129">
        <f>I40+E40+E84+M40+Q40+I84</f>
        <v>16743</v>
      </c>
      <c r="N84" s="561"/>
      <c r="O84" s="599"/>
      <c r="P84" s="567"/>
      <c r="Q84" s="567"/>
      <c r="R84" s="567"/>
      <c r="S84" s="567"/>
      <c r="T84" s="567"/>
      <c r="U84" s="567"/>
      <c r="V84" s="567"/>
      <c r="W84" s="1"/>
    </row>
    <row r="85" spans="1:23" ht="10.5" customHeight="1">
      <c r="A85" s="571"/>
      <c r="B85" s="127" t="s">
        <v>147</v>
      </c>
      <c r="C85" s="555"/>
      <c r="D85" s="525"/>
      <c r="E85" s="102">
        <v>5</v>
      </c>
      <c r="F85" s="559"/>
      <c r="G85" s="555"/>
      <c r="H85" s="525"/>
      <c r="I85" s="104">
        <v>23</v>
      </c>
      <c r="J85" s="559"/>
      <c r="K85" s="555"/>
      <c r="L85" s="525"/>
      <c r="M85" s="104">
        <f>I41+E41+E85+M41+Q41+I85</f>
        <v>8577</v>
      </c>
      <c r="N85" s="525"/>
      <c r="O85" s="599"/>
      <c r="P85" s="567"/>
      <c r="Q85" s="567"/>
      <c r="R85" s="567"/>
      <c r="S85" s="567"/>
      <c r="T85" s="567"/>
      <c r="U85" s="567"/>
      <c r="V85" s="567"/>
      <c r="W85" s="1"/>
    </row>
    <row r="86" spans="1:23" ht="10.5" customHeight="1">
      <c r="A86" s="571"/>
      <c r="B86" s="127" t="s">
        <v>148</v>
      </c>
      <c r="C86" s="555"/>
      <c r="D86" s="525"/>
      <c r="E86" s="102">
        <v>123</v>
      </c>
      <c r="F86" s="559"/>
      <c r="G86" s="555"/>
      <c r="H86" s="525"/>
      <c r="I86" s="104">
        <v>1396</v>
      </c>
      <c r="J86" s="559"/>
      <c r="K86" s="555"/>
      <c r="L86" s="525"/>
      <c r="M86" s="104">
        <f>I42+E42+E86+M42+Q42+I86</f>
        <v>10072</v>
      </c>
      <c r="N86" s="525"/>
      <c r="O86" s="599"/>
      <c r="P86" s="567"/>
      <c r="Q86" s="567"/>
      <c r="R86" s="567"/>
      <c r="S86" s="567"/>
      <c r="T86" s="567"/>
      <c r="U86" s="567"/>
      <c r="V86" s="567"/>
      <c r="W86" s="1"/>
    </row>
    <row r="87" spans="1:23" ht="12" customHeight="1">
      <c r="A87" s="571"/>
      <c r="B87" s="127" t="s">
        <v>146</v>
      </c>
      <c r="C87" s="556"/>
      <c r="D87" s="557"/>
      <c r="E87" s="108">
        <v>0</v>
      </c>
      <c r="F87" s="501"/>
      <c r="G87" s="556"/>
      <c r="H87" s="557"/>
      <c r="I87" s="104">
        <v>69969</v>
      </c>
      <c r="J87" s="501"/>
      <c r="K87" s="556"/>
      <c r="L87" s="557"/>
      <c r="M87" s="109">
        <f>I43+E43+E87+M43+Q43+I87</f>
        <v>102822</v>
      </c>
      <c r="N87" s="557"/>
      <c r="O87" s="599"/>
      <c r="P87" s="567"/>
      <c r="Q87" s="567"/>
      <c r="R87" s="567"/>
      <c r="S87" s="567"/>
      <c r="T87" s="567"/>
      <c r="U87" s="567"/>
      <c r="V87" s="567"/>
      <c r="W87" s="1"/>
    </row>
    <row r="88" spans="1:23" ht="13.5" customHeight="1">
      <c r="A88" s="556"/>
      <c r="B88" s="130" t="s">
        <v>200</v>
      </c>
      <c r="C88" s="572"/>
      <c r="D88" s="552"/>
      <c r="E88" s="109">
        <f>SUM(E84:E87)</f>
        <v>143</v>
      </c>
      <c r="F88" s="135"/>
      <c r="G88" s="551"/>
      <c r="H88" s="552"/>
      <c r="I88" s="131">
        <f>SUM(I84:I87)</f>
        <v>73774</v>
      </c>
      <c r="J88" s="124"/>
      <c r="K88" s="551"/>
      <c r="L88" s="552"/>
      <c r="M88" s="104">
        <f>I44+E44+E88+M44+Q44+I88</f>
        <v>138214</v>
      </c>
      <c r="N88" s="448"/>
      <c r="O88" s="599"/>
      <c r="P88" s="567"/>
      <c r="Q88" s="567"/>
      <c r="R88" s="567"/>
      <c r="S88" s="567"/>
      <c r="T88" s="567"/>
      <c r="U88" s="567"/>
      <c r="V88" s="567"/>
      <c r="W88" s="1"/>
    </row>
    <row r="89" spans="2:22" ht="12.7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5"/>
    </row>
    <row r="90" spans="2:21" ht="12.75"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</row>
    <row r="91" spans="2:21" ht="12.75"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</row>
    <row r="92" spans="2:21" ht="12.75"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</row>
    <row r="93" spans="2:21" ht="12.75"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</row>
    <row r="94" spans="2:21" ht="12.75"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</row>
    <row r="95" spans="2:21" ht="12.7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</row>
    <row r="96" spans="2:21" ht="12.75"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</row>
    <row r="97" spans="2:21" ht="12.75"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</row>
    <row r="98" spans="2:21" ht="12.75"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</row>
    <row r="99" spans="2:21" ht="12.7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</row>
    <row r="100" spans="2:21" ht="12.75"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</row>
    <row r="101" spans="2:21" ht="12.75"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</row>
    <row r="102" spans="2:21" ht="12.75"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</row>
    <row r="103" spans="2:21" ht="12.75"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</row>
    <row r="104" spans="2:21" ht="12.75"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</row>
    <row r="105" spans="2:21" ht="12.75"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</row>
    <row r="106" spans="2:21" ht="12.75"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</row>
    <row r="107" spans="2:21" ht="12.75"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</row>
    <row r="108" spans="2:21" ht="12.75"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</row>
    <row r="109" spans="2:21" ht="12.75"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</row>
    <row r="110" spans="2:21" ht="12.75"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</row>
    <row r="111" spans="2:21" ht="12.75"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</row>
    <row r="112" spans="2:21" ht="12.75"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</row>
    <row r="113" spans="2:21" ht="12.75"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</row>
    <row r="114" spans="2:21" ht="12.75"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</row>
    <row r="115" spans="2:21" ht="12.75"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</row>
    <row r="116" spans="2:21" ht="12.75"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</row>
    <row r="117" spans="2:21" ht="12.75"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</row>
    <row r="118" spans="2:21" ht="12.75"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</row>
    <row r="119" spans="2:21" ht="12.75"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</row>
    <row r="120" spans="2:21" ht="12.75"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</row>
    <row r="121" spans="2:21" ht="12.75"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</row>
    <row r="122" spans="2:21" ht="12.75"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</row>
    <row r="123" spans="2:21" ht="12.75"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</row>
    <row r="124" spans="2:21" ht="12.75"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</row>
    <row r="125" spans="2:21" ht="12.75"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</row>
    <row r="126" spans="2:21" ht="12.75"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</row>
    <row r="127" spans="2:21" ht="12.75"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</row>
    <row r="128" spans="2:21" ht="12.75"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</row>
    <row r="129" spans="2:21" ht="12.75"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</row>
    <row r="130" spans="2:21" ht="12.75"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</row>
    <row r="131" spans="2:21" ht="12.75"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</row>
    <row r="132" spans="2:21" ht="12.75"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</row>
    <row r="133" spans="2:21" ht="12.75"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</row>
    <row r="134" spans="2:21" ht="12.75"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</row>
    <row r="135" spans="2:21" ht="12.75"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</row>
    <row r="136" spans="2:21" ht="12.75"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</row>
    <row r="137" spans="2:21" ht="12.75"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</row>
    <row r="138" spans="2:21" ht="12.75"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</row>
    <row r="139" spans="2:21" ht="12.75"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</row>
    <row r="140" spans="2:21" ht="12.75"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</row>
    <row r="141" spans="2:21" ht="12.7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</row>
    <row r="142" spans="2:21" ht="12.75"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</row>
    <row r="143" spans="2:21" ht="12.75"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</row>
    <row r="144" spans="2:21" ht="12.75"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</row>
    <row r="145" spans="2:21" ht="12.75"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</row>
    <row r="146" spans="2:21" ht="12.75"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</row>
    <row r="147" spans="2:21" ht="12.75"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</row>
    <row r="148" spans="2:21" ht="12.75"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</row>
    <row r="149" spans="2:21" ht="12.75"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</row>
    <row r="150" spans="2:21" ht="12.75"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</row>
    <row r="151" spans="2:21" ht="12.75"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</row>
    <row r="152" spans="2:21" ht="12.75"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</row>
    <row r="153" spans="2:21" ht="12.75"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</row>
    <row r="154" spans="2:21" ht="12.75"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</row>
    <row r="155" spans="2:21" ht="12.75"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</row>
    <row r="156" spans="2:21" ht="12.75"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</row>
    <row r="157" spans="2:21" ht="12.75"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</row>
    <row r="158" spans="2:21" ht="12.75"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</row>
    <row r="159" spans="2:21" ht="12.75"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</row>
    <row r="160" spans="2:21" ht="12.75"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</row>
    <row r="161" spans="2:21" ht="12.75"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</row>
    <row r="162" spans="2:21" ht="12.75"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</row>
    <row r="163" spans="2:21" ht="12.75"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</row>
    <row r="164" spans="2:21" ht="12.75"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</row>
    <row r="165" spans="2:21" ht="12.75"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</row>
    <row r="166" spans="2:21" ht="12.75"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</row>
    <row r="167" spans="2:21" ht="12.75"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</row>
    <row r="168" spans="2:21" ht="12.75"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</row>
    <row r="169" spans="2:21" ht="12.75"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</row>
    <row r="170" spans="2:21" ht="12.75"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</row>
    <row r="171" spans="2:21" ht="12.75"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</row>
    <row r="172" spans="2:21" ht="12.75"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</row>
    <row r="173" spans="2:21" ht="12.75"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</row>
    <row r="174" spans="2:21" ht="12.75"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</row>
    <row r="175" spans="2:21" ht="12.75"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</row>
    <row r="176" spans="2:21" ht="12.75"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</row>
    <row r="177" spans="2:21" ht="12.75"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</row>
    <row r="178" spans="2:21" ht="12.75"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</row>
  </sheetData>
  <sheetProtection/>
  <mergeCells count="60">
    <mergeCell ref="A1:P1"/>
    <mergeCell ref="M45:N45"/>
    <mergeCell ref="A45:L45"/>
    <mergeCell ref="O45:R88"/>
    <mergeCell ref="C84:D87"/>
    <mergeCell ref="F84:F87"/>
    <mergeCell ref="K40:L43"/>
    <mergeCell ref="A84:A88"/>
    <mergeCell ref="A48:A54"/>
    <mergeCell ref="A55:A70"/>
    <mergeCell ref="A71:A82"/>
    <mergeCell ref="K44:L44"/>
    <mergeCell ref="F40:F43"/>
    <mergeCell ref="K48:L54"/>
    <mergeCell ref="G46:J46"/>
    <mergeCell ref="K46:N46"/>
    <mergeCell ref="G40:H43"/>
    <mergeCell ref="J40:J43"/>
    <mergeCell ref="C40:D43"/>
    <mergeCell ref="N40:N43"/>
    <mergeCell ref="O2:R2"/>
    <mergeCell ref="A2:B3"/>
    <mergeCell ref="A4:A10"/>
    <mergeCell ref="G2:J2"/>
    <mergeCell ref="O4:P10"/>
    <mergeCell ref="N4:N10"/>
    <mergeCell ref="Q1:R1"/>
    <mergeCell ref="K2:N2"/>
    <mergeCell ref="C2:F2"/>
    <mergeCell ref="C46:F46"/>
    <mergeCell ref="G4:H10"/>
    <mergeCell ref="J4:J10"/>
    <mergeCell ref="C4:D10"/>
    <mergeCell ref="F4:F10"/>
    <mergeCell ref="R4:R10"/>
    <mergeCell ref="K4:L10"/>
    <mergeCell ref="O40:P43"/>
    <mergeCell ref="R40:R43"/>
    <mergeCell ref="C48:D54"/>
    <mergeCell ref="F48:F54"/>
    <mergeCell ref="A11:A26"/>
    <mergeCell ref="A27:A38"/>
    <mergeCell ref="A39:B39"/>
    <mergeCell ref="N84:N87"/>
    <mergeCell ref="O44:P44"/>
    <mergeCell ref="S45:V88"/>
    <mergeCell ref="A46:B47"/>
    <mergeCell ref="A83:B83"/>
    <mergeCell ref="A40:A44"/>
    <mergeCell ref="G44:H44"/>
    <mergeCell ref="C44:D44"/>
    <mergeCell ref="C88:D88"/>
    <mergeCell ref="N48:N54"/>
    <mergeCell ref="G88:H88"/>
    <mergeCell ref="K88:L88"/>
    <mergeCell ref="G84:H87"/>
    <mergeCell ref="J84:J87"/>
    <mergeCell ref="K84:L87"/>
    <mergeCell ref="G48:H54"/>
    <mergeCell ref="J48:J54"/>
  </mergeCells>
  <printOptions gridLines="1" horizontalCentered="1"/>
  <pageMargins left="0.32" right="0.3937007874015748" top="0.69" bottom="0.4330708661417323" header="0.5118110236220472" footer="0.2755905511811024"/>
  <pageSetup fitToHeight="2" horizontalDpi="600" verticalDpi="600" orientation="landscape" paperSize="9" scale="94" r:id="rId1"/>
  <headerFooter alignWithMargins="0">
    <oddFooter>&amp;L&amp;"Times New Roman,Obyčejné"&amp;8Rozbor za  rok 2006</oddFooter>
  </headerFooter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4.625" style="1" customWidth="1"/>
    <col min="2" max="2" width="34.875" style="1" customWidth="1"/>
    <col min="3" max="9" width="11.00390625" style="1" customWidth="1"/>
    <col min="10" max="16384" width="9.125" style="1" customWidth="1"/>
  </cols>
  <sheetData>
    <row r="1" spans="1:9" ht="40.5" customHeight="1">
      <c r="A1" s="208"/>
      <c r="B1" s="607" t="s">
        <v>335</v>
      </c>
      <c r="C1" s="607"/>
      <c r="D1" s="482"/>
      <c r="E1" s="482"/>
      <c r="F1" s="482"/>
      <c r="G1" s="482"/>
      <c r="H1" s="482"/>
      <c r="I1" s="209" t="s">
        <v>510</v>
      </c>
    </row>
    <row r="2" spans="1:9" ht="40.5" customHeight="1" thickBot="1">
      <c r="A2" s="608" t="s">
        <v>130</v>
      </c>
      <c r="B2" s="609"/>
      <c r="C2" s="210" t="s">
        <v>588</v>
      </c>
      <c r="D2" s="211" t="s">
        <v>591</v>
      </c>
      <c r="E2" s="211" t="s">
        <v>589</v>
      </c>
      <c r="F2" s="211" t="s">
        <v>587</v>
      </c>
      <c r="G2" s="211" t="s">
        <v>586</v>
      </c>
      <c r="H2" s="211" t="s">
        <v>590</v>
      </c>
      <c r="I2" s="210" t="s">
        <v>205</v>
      </c>
    </row>
    <row r="3" spans="1:12" ht="19.5" customHeight="1">
      <c r="A3" s="610" t="s">
        <v>302</v>
      </c>
      <c r="B3" s="212" t="s">
        <v>136</v>
      </c>
      <c r="C3" s="213">
        <v>157</v>
      </c>
      <c r="D3" s="213">
        <v>127</v>
      </c>
      <c r="E3" s="213">
        <v>114</v>
      </c>
      <c r="F3" s="213">
        <v>0</v>
      </c>
      <c r="G3" s="213">
        <v>1</v>
      </c>
      <c r="H3" s="213">
        <v>0</v>
      </c>
      <c r="I3" s="214">
        <f aca="true" t="shared" si="0" ref="I3:I20">D3+C3+G3+E3+F3+H3</f>
        <v>399</v>
      </c>
      <c r="K3" s="215"/>
      <c r="L3" s="215"/>
    </row>
    <row r="4" spans="1:9" ht="19.5" customHeight="1">
      <c r="A4" s="601"/>
      <c r="B4" s="216" t="s">
        <v>303</v>
      </c>
      <c r="C4" s="217">
        <v>85</v>
      </c>
      <c r="D4" s="217">
        <v>7</v>
      </c>
      <c r="E4" s="217">
        <v>33</v>
      </c>
      <c r="F4" s="217">
        <v>0</v>
      </c>
      <c r="G4" s="217">
        <v>0</v>
      </c>
      <c r="H4" s="217">
        <v>0</v>
      </c>
      <c r="I4" s="214">
        <f t="shared" si="0"/>
        <v>125</v>
      </c>
    </row>
    <row r="5" spans="1:9" ht="19.5" customHeight="1">
      <c r="A5" s="601"/>
      <c r="B5" s="216" t="s">
        <v>138</v>
      </c>
      <c r="C5" s="217">
        <v>1144</v>
      </c>
      <c r="D5" s="217">
        <v>1838</v>
      </c>
      <c r="E5" s="217">
        <v>1665</v>
      </c>
      <c r="F5" s="217">
        <v>0</v>
      </c>
      <c r="G5" s="217">
        <v>1</v>
      </c>
      <c r="H5" s="217">
        <v>0</v>
      </c>
      <c r="I5" s="214">
        <f t="shared" si="0"/>
        <v>4648</v>
      </c>
    </row>
    <row r="6" spans="1:9" ht="19.5" customHeight="1">
      <c r="A6" s="601"/>
      <c r="B6" s="216" t="s">
        <v>303</v>
      </c>
      <c r="C6" s="217">
        <v>272</v>
      </c>
      <c r="D6" s="217">
        <v>4</v>
      </c>
      <c r="E6" s="217">
        <v>220</v>
      </c>
      <c r="F6" s="217">
        <v>0</v>
      </c>
      <c r="G6" s="217">
        <v>0</v>
      </c>
      <c r="H6" s="217">
        <v>0</v>
      </c>
      <c r="I6" s="214">
        <f t="shared" si="0"/>
        <v>496</v>
      </c>
    </row>
    <row r="7" spans="1:9" ht="19.5" customHeight="1">
      <c r="A7" s="601"/>
      <c r="B7" s="216" t="s">
        <v>139</v>
      </c>
      <c r="C7" s="217">
        <v>113</v>
      </c>
      <c r="D7" s="217">
        <v>408</v>
      </c>
      <c r="E7" s="217">
        <v>325</v>
      </c>
      <c r="F7" s="217">
        <v>0</v>
      </c>
      <c r="G7" s="217">
        <v>59</v>
      </c>
      <c r="H7" s="217">
        <v>0</v>
      </c>
      <c r="I7" s="214">
        <f t="shared" si="0"/>
        <v>905</v>
      </c>
    </row>
    <row r="8" spans="1:9" ht="19.5" customHeight="1">
      <c r="A8" s="601"/>
      <c r="B8" s="216" t="s">
        <v>303</v>
      </c>
      <c r="C8" s="217">
        <v>22</v>
      </c>
      <c r="D8" s="217">
        <v>0</v>
      </c>
      <c r="E8" s="217">
        <v>60</v>
      </c>
      <c r="F8" s="217">
        <v>0</v>
      </c>
      <c r="G8" s="217">
        <v>0</v>
      </c>
      <c r="H8" s="217">
        <v>0</v>
      </c>
      <c r="I8" s="214">
        <f t="shared" si="0"/>
        <v>82</v>
      </c>
    </row>
    <row r="9" spans="1:9" ht="19.5" customHeight="1" thickBot="1">
      <c r="A9" s="611"/>
      <c r="B9" s="218" t="s">
        <v>140</v>
      </c>
      <c r="C9" s="219">
        <v>12</v>
      </c>
      <c r="D9" s="219">
        <v>20</v>
      </c>
      <c r="E9" s="219">
        <v>22</v>
      </c>
      <c r="F9" s="219">
        <v>0</v>
      </c>
      <c r="G9" s="219">
        <v>0</v>
      </c>
      <c r="H9" s="219">
        <v>0</v>
      </c>
      <c r="I9" s="214">
        <f t="shared" si="0"/>
        <v>54</v>
      </c>
    </row>
    <row r="10" spans="1:9" ht="19.5" customHeight="1">
      <c r="A10" s="610" t="s">
        <v>304</v>
      </c>
      <c r="B10" s="419" t="s">
        <v>584</v>
      </c>
      <c r="C10" s="221">
        <v>95344</v>
      </c>
      <c r="D10" s="221">
        <v>3970</v>
      </c>
      <c r="E10" s="221">
        <v>7457</v>
      </c>
      <c r="F10" s="221">
        <v>1361</v>
      </c>
      <c r="G10" s="221">
        <v>1752</v>
      </c>
      <c r="H10" s="221">
        <v>265061</v>
      </c>
      <c r="I10" s="222">
        <f t="shared" si="0"/>
        <v>374945</v>
      </c>
    </row>
    <row r="11" spans="1:9" ht="19.5" customHeight="1">
      <c r="A11" s="612"/>
      <c r="B11" s="223" t="s">
        <v>336</v>
      </c>
      <c r="C11" s="224">
        <v>-63</v>
      </c>
      <c r="D11" s="224">
        <v>-716</v>
      </c>
      <c r="E11" s="224">
        <v>60</v>
      </c>
      <c r="F11" s="224">
        <v>0</v>
      </c>
      <c r="G11" s="224">
        <v>0</v>
      </c>
      <c r="H11" s="224">
        <v>3117</v>
      </c>
      <c r="I11" s="224">
        <f t="shared" si="0"/>
        <v>2398</v>
      </c>
    </row>
    <row r="12" spans="1:9" ht="19.5" customHeight="1">
      <c r="A12" s="612"/>
      <c r="B12" s="223" t="s">
        <v>305</v>
      </c>
      <c r="C12" s="224">
        <v>54451</v>
      </c>
      <c r="D12" s="224">
        <v>71872</v>
      </c>
      <c r="E12" s="224">
        <v>59631</v>
      </c>
      <c r="F12" s="224">
        <v>0</v>
      </c>
      <c r="G12" s="224">
        <v>57</v>
      </c>
      <c r="H12" s="224">
        <v>5</v>
      </c>
      <c r="I12" s="224">
        <f t="shared" si="0"/>
        <v>186016</v>
      </c>
    </row>
    <row r="13" spans="1:9" ht="19.5" customHeight="1">
      <c r="A13" s="612"/>
      <c r="B13" s="223" t="s">
        <v>306</v>
      </c>
      <c r="C13" s="224">
        <v>22729</v>
      </c>
      <c r="D13" s="224">
        <v>40827</v>
      </c>
      <c r="E13" s="224">
        <v>10930</v>
      </c>
      <c r="F13" s="224">
        <v>2931</v>
      </c>
      <c r="G13" s="224">
        <v>9905</v>
      </c>
      <c r="H13" s="224">
        <v>15344</v>
      </c>
      <c r="I13" s="224">
        <f t="shared" si="0"/>
        <v>102666</v>
      </c>
    </row>
    <row r="14" spans="1:9" ht="19.5" customHeight="1">
      <c r="A14" s="612"/>
      <c r="B14" s="223" t="s">
        <v>307</v>
      </c>
      <c r="C14" s="224">
        <v>0</v>
      </c>
      <c r="D14" s="224">
        <v>0</v>
      </c>
      <c r="E14" s="224">
        <v>0</v>
      </c>
      <c r="F14" s="224">
        <v>29</v>
      </c>
      <c r="G14" s="224">
        <v>0</v>
      </c>
      <c r="H14" s="224">
        <v>2857</v>
      </c>
      <c r="I14" s="221">
        <f t="shared" si="0"/>
        <v>2886</v>
      </c>
    </row>
    <row r="15" spans="1:9" ht="19.5" customHeight="1">
      <c r="A15" s="612"/>
      <c r="B15" s="223" t="s">
        <v>308</v>
      </c>
      <c r="C15" s="224">
        <v>1443</v>
      </c>
      <c r="D15" s="224">
        <v>96</v>
      </c>
      <c r="E15" s="224">
        <v>44</v>
      </c>
      <c r="F15" s="224">
        <v>2089</v>
      </c>
      <c r="G15" s="224">
        <v>33</v>
      </c>
      <c r="H15" s="224">
        <v>4702</v>
      </c>
      <c r="I15" s="224">
        <f t="shared" si="0"/>
        <v>8407</v>
      </c>
    </row>
    <row r="16" spans="1:9" ht="19.5" customHeight="1">
      <c r="A16" s="612"/>
      <c r="B16" s="223" t="s">
        <v>124</v>
      </c>
      <c r="C16" s="224">
        <v>3544</v>
      </c>
      <c r="D16" s="224">
        <v>30347</v>
      </c>
      <c r="E16" s="224">
        <v>2470</v>
      </c>
      <c r="F16" s="224">
        <v>0</v>
      </c>
      <c r="G16" s="224">
        <v>85</v>
      </c>
      <c r="H16" s="224">
        <v>18007</v>
      </c>
      <c r="I16" s="224">
        <f t="shared" si="0"/>
        <v>54453</v>
      </c>
    </row>
    <row r="17" spans="1:9" ht="19.5" customHeight="1">
      <c r="A17" s="612"/>
      <c r="B17" s="223" t="s">
        <v>309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365899</v>
      </c>
      <c r="I17" s="224">
        <f t="shared" si="0"/>
        <v>365899</v>
      </c>
    </row>
    <row r="18" spans="1:9" ht="19.5" customHeight="1">
      <c r="A18" s="612"/>
      <c r="B18" s="223" t="s">
        <v>310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42065</v>
      </c>
      <c r="I18" s="224">
        <f t="shared" si="0"/>
        <v>42065</v>
      </c>
    </row>
    <row r="19" spans="1:9" ht="19.5" customHeight="1">
      <c r="A19" s="612"/>
      <c r="B19" s="223" t="s">
        <v>311</v>
      </c>
      <c r="C19" s="224">
        <v>0</v>
      </c>
      <c r="D19" s="224">
        <v>0</v>
      </c>
      <c r="E19" s="224">
        <v>0</v>
      </c>
      <c r="F19" s="224">
        <v>0</v>
      </c>
      <c r="G19" s="224">
        <v>0</v>
      </c>
      <c r="H19" s="224">
        <v>124</v>
      </c>
      <c r="I19" s="224">
        <f t="shared" si="0"/>
        <v>124</v>
      </c>
    </row>
    <row r="20" spans="1:9" ht="19.5" customHeight="1" thickBot="1">
      <c r="A20" s="612"/>
      <c r="B20" s="225" t="s">
        <v>312</v>
      </c>
      <c r="C20" s="226">
        <v>211</v>
      </c>
      <c r="D20" s="226">
        <v>855</v>
      </c>
      <c r="E20" s="226">
        <v>10</v>
      </c>
      <c r="F20" s="226">
        <v>0</v>
      </c>
      <c r="G20" s="226">
        <v>5</v>
      </c>
      <c r="H20" s="226">
        <v>255</v>
      </c>
      <c r="I20" s="226">
        <f t="shared" si="0"/>
        <v>1336</v>
      </c>
    </row>
    <row r="21" spans="1:9" ht="22.5" customHeight="1" thickBot="1">
      <c r="A21" s="613"/>
      <c r="B21" s="227" t="s">
        <v>313</v>
      </c>
      <c r="C21" s="228">
        <f>SUM(C10:C20)</f>
        <v>177659</v>
      </c>
      <c r="D21" s="228">
        <f aca="true" t="shared" si="1" ref="D21:I21">SUM(D10:D20)</f>
        <v>147251</v>
      </c>
      <c r="E21" s="228">
        <f>SUM(E10:E20)</f>
        <v>80602</v>
      </c>
      <c r="F21" s="228">
        <f>SUM(F10:F20)</f>
        <v>6410</v>
      </c>
      <c r="G21" s="228">
        <f>SUM(G10:G20)</f>
        <v>11837</v>
      </c>
      <c r="H21" s="228">
        <f t="shared" si="1"/>
        <v>717436</v>
      </c>
      <c r="I21" s="228">
        <f t="shared" si="1"/>
        <v>1141195</v>
      </c>
    </row>
    <row r="22" spans="1:13" ht="19.5" customHeight="1">
      <c r="A22" s="601" t="s">
        <v>314</v>
      </c>
      <c r="B22" s="220" t="s">
        <v>315</v>
      </c>
      <c r="C22" s="221">
        <v>20380</v>
      </c>
      <c r="D22" s="221">
        <v>70322</v>
      </c>
      <c r="E22" s="221">
        <v>19253</v>
      </c>
      <c r="F22" s="221">
        <v>121</v>
      </c>
      <c r="G22" s="221">
        <v>2611</v>
      </c>
      <c r="H22" s="221">
        <v>5639</v>
      </c>
      <c r="I22" s="226">
        <f aca="true" t="shared" si="2" ref="I22:I36">D22+C22+G22+E22+F22+H22</f>
        <v>118326</v>
      </c>
      <c r="M22" s="215"/>
    </row>
    <row r="23" spans="1:9" ht="19.5" customHeight="1">
      <c r="A23" s="602"/>
      <c r="B23" s="223" t="s">
        <v>316</v>
      </c>
      <c r="C23" s="224">
        <v>0</v>
      </c>
      <c r="D23" s="224">
        <v>11292</v>
      </c>
      <c r="E23" s="224">
        <v>0</v>
      </c>
      <c r="F23" s="224">
        <v>0</v>
      </c>
      <c r="G23" s="224">
        <v>0</v>
      </c>
      <c r="H23" s="224">
        <v>326228</v>
      </c>
      <c r="I23" s="224">
        <f t="shared" si="2"/>
        <v>337520</v>
      </c>
    </row>
    <row r="24" spans="1:9" ht="19.5" customHeight="1">
      <c r="A24" s="602"/>
      <c r="B24" s="223" t="s">
        <v>317</v>
      </c>
      <c r="C24" s="224">
        <v>198</v>
      </c>
      <c r="D24" s="224">
        <v>1055</v>
      </c>
      <c r="E24" s="224">
        <v>83</v>
      </c>
      <c r="F24" s="224">
        <v>0</v>
      </c>
      <c r="G24" s="224">
        <v>0</v>
      </c>
      <c r="H24" s="224">
        <v>0</v>
      </c>
      <c r="I24" s="224">
        <f t="shared" si="2"/>
        <v>1336</v>
      </c>
    </row>
    <row r="25" spans="1:9" ht="19.5" customHeight="1">
      <c r="A25" s="602"/>
      <c r="B25" s="223" t="s">
        <v>318</v>
      </c>
      <c r="C25" s="224">
        <v>4629</v>
      </c>
      <c r="D25" s="224">
        <v>7854</v>
      </c>
      <c r="E25" s="224">
        <v>3905</v>
      </c>
      <c r="F25" s="224">
        <v>190</v>
      </c>
      <c r="G25" s="224">
        <v>1833</v>
      </c>
      <c r="H25" s="224">
        <v>172</v>
      </c>
      <c r="I25" s="224">
        <f t="shared" si="2"/>
        <v>18583</v>
      </c>
    </row>
    <row r="26" spans="1:9" ht="19.5" customHeight="1">
      <c r="A26" s="602"/>
      <c r="B26" s="223" t="s">
        <v>319</v>
      </c>
      <c r="C26" s="224">
        <v>458</v>
      </c>
      <c r="D26" s="224">
        <v>1569</v>
      </c>
      <c r="E26" s="224">
        <v>810</v>
      </c>
      <c r="F26" s="224">
        <v>0</v>
      </c>
      <c r="G26" s="224">
        <v>48</v>
      </c>
      <c r="H26" s="224">
        <v>147</v>
      </c>
      <c r="I26" s="224">
        <f t="shared" si="2"/>
        <v>3032</v>
      </c>
    </row>
    <row r="27" spans="1:9" ht="19.5" customHeight="1">
      <c r="A27" s="602"/>
      <c r="B27" s="223" t="s">
        <v>320</v>
      </c>
      <c r="C27" s="224">
        <v>6086</v>
      </c>
      <c r="D27" s="224">
        <v>3926</v>
      </c>
      <c r="E27" s="224">
        <v>5173</v>
      </c>
      <c r="F27" s="224">
        <v>94</v>
      </c>
      <c r="G27" s="224">
        <v>914</v>
      </c>
      <c r="H27" s="224">
        <v>9496</v>
      </c>
      <c r="I27" s="224">
        <f t="shared" si="2"/>
        <v>25689</v>
      </c>
    </row>
    <row r="28" spans="1:9" ht="19.5" customHeight="1">
      <c r="A28" s="602"/>
      <c r="B28" s="223" t="s">
        <v>321</v>
      </c>
      <c r="C28" s="224">
        <v>1277</v>
      </c>
      <c r="D28" s="224">
        <v>1440</v>
      </c>
      <c r="E28" s="224">
        <v>955</v>
      </c>
      <c r="F28" s="224">
        <v>0</v>
      </c>
      <c r="G28" s="224">
        <v>705</v>
      </c>
      <c r="H28" s="224">
        <v>70</v>
      </c>
      <c r="I28" s="224">
        <f t="shared" si="2"/>
        <v>4447</v>
      </c>
    </row>
    <row r="29" spans="1:9" ht="19.5" customHeight="1">
      <c r="A29" s="602"/>
      <c r="B29" s="223" t="s">
        <v>337</v>
      </c>
      <c r="C29" s="224">
        <v>16551</v>
      </c>
      <c r="D29" s="224">
        <v>0</v>
      </c>
      <c r="E29" s="224">
        <v>3412</v>
      </c>
      <c r="F29" s="224">
        <v>68</v>
      </c>
      <c r="G29" s="224">
        <v>793</v>
      </c>
      <c r="H29" s="224">
        <v>22</v>
      </c>
      <c r="I29" s="224">
        <f t="shared" si="2"/>
        <v>20846</v>
      </c>
    </row>
    <row r="30" spans="1:9" ht="19.5" customHeight="1">
      <c r="A30" s="602"/>
      <c r="B30" s="223" t="s">
        <v>322</v>
      </c>
      <c r="C30" s="224">
        <v>4688</v>
      </c>
      <c r="D30" s="224">
        <v>15442</v>
      </c>
      <c r="E30" s="224">
        <v>9606</v>
      </c>
      <c r="F30" s="224">
        <v>0</v>
      </c>
      <c r="G30" s="224">
        <v>263</v>
      </c>
      <c r="H30" s="224">
        <v>15</v>
      </c>
      <c r="I30" s="224">
        <f t="shared" si="2"/>
        <v>30014</v>
      </c>
    </row>
    <row r="31" spans="1:9" ht="19.5" customHeight="1">
      <c r="A31" s="602"/>
      <c r="B31" s="223" t="s">
        <v>323</v>
      </c>
      <c r="C31" s="224">
        <v>3264</v>
      </c>
      <c r="D31" s="224">
        <v>7638</v>
      </c>
      <c r="E31" s="224">
        <v>29949</v>
      </c>
      <c r="F31" s="224">
        <v>1313</v>
      </c>
      <c r="G31" s="224">
        <v>2051</v>
      </c>
      <c r="H31" s="224">
        <v>57</v>
      </c>
      <c r="I31" s="224">
        <f t="shared" si="2"/>
        <v>44272</v>
      </c>
    </row>
    <row r="32" spans="1:9" ht="19.5" customHeight="1">
      <c r="A32" s="602"/>
      <c r="B32" s="223" t="s">
        <v>324</v>
      </c>
      <c r="C32" s="224">
        <v>40</v>
      </c>
      <c r="D32" s="224">
        <v>7295</v>
      </c>
      <c r="E32" s="224">
        <v>63</v>
      </c>
      <c r="F32" s="224">
        <v>0</v>
      </c>
      <c r="G32" s="224">
        <v>0</v>
      </c>
      <c r="H32" s="224">
        <v>849</v>
      </c>
      <c r="I32" s="224">
        <f t="shared" si="2"/>
        <v>8247</v>
      </c>
    </row>
    <row r="33" spans="1:9" ht="19.5" customHeight="1">
      <c r="A33" s="602"/>
      <c r="B33" s="223" t="s">
        <v>325</v>
      </c>
      <c r="C33" s="224">
        <v>0</v>
      </c>
      <c r="D33" s="224">
        <v>526</v>
      </c>
      <c r="E33" s="224">
        <v>0</v>
      </c>
      <c r="F33" s="224">
        <v>0</v>
      </c>
      <c r="G33" s="224">
        <v>0</v>
      </c>
      <c r="H33" s="224">
        <v>63059</v>
      </c>
      <c r="I33" s="224">
        <f t="shared" si="2"/>
        <v>63585</v>
      </c>
    </row>
    <row r="34" spans="1:9" ht="19.5" customHeight="1">
      <c r="A34" s="602"/>
      <c r="B34" s="223" t="s">
        <v>326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6375</v>
      </c>
      <c r="I34" s="224">
        <f t="shared" si="2"/>
        <v>6375</v>
      </c>
    </row>
    <row r="35" spans="1:9" ht="19.5" customHeight="1">
      <c r="A35" s="602"/>
      <c r="B35" s="223" t="s">
        <v>327</v>
      </c>
      <c r="C35" s="224">
        <v>146</v>
      </c>
      <c r="D35" s="224">
        <v>256</v>
      </c>
      <c r="E35" s="224">
        <v>48</v>
      </c>
      <c r="F35" s="224">
        <v>4</v>
      </c>
      <c r="G35" s="224">
        <v>25</v>
      </c>
      <c r="H35" s="224">
        <v>33</v>
      </c>
      <c r="I35" s="224">
        <f t="shared" si="2"/>
        <v>512</v>
      </c>
    </row>
    <row r="36" spans="1:9" ht="19.5" customHeight="1" thickBot="1">
      <c r="A36" s="602"/>
      <c r="B36" s="225" t="s">
        <v>328</v>
      </c>
      <c r="C36" s="226">
        <v>10350</v>
      </c>
      <c r="D36" s="226">
        <v>4282</v>
      </c>
      <c r="E36" s="226">
        <v>369</v>
      </c>
      <c r="F36" s="226">
        <v>0</v>
      </c>
      <c r="G36" s="226">
        <v>646</v>
      </c>
      <c r="H36" s="226">
        <v>58606</v>
      </c>
      <c r="I36" s="226">
        <f t="shared" si="2"/>
        <v>74253</v>
      </c>
    </row>
    <row r="37" spans="1:9" ht="22.5" customHeight="1" thickBot="1">
      <c r="A37" s="603"/>
      <c r="B37" s="227" t="s">
        <v>329</v>
      </c>
      <c r="C37" s="228">
        <f>SUM(C22:C36)</f>
        <v>68067</v>
      </c>
      <c r="D37" s="228">
        <f aca="true" t="shared" si="3" ref="D37:I37">SUM(D22:D36)</f>
        <v>132897</v>
      </c>
      <c r="E37" s="228">
        <f>SUM(E22:E36)</f>
        <v>73626</v>
      </c>
      <c r="F37" s="228">
        <f>SUM(F22:F36)</f>
        <v>1790</v>
      </c>
      <c r="G37" s="228">
        <f>SUM(G22:G36)</f>
        <v>9889</v>
      </c>
      <c r="H37" s="228">
        <f t="shared" si="3"/>
        <v>470768</v>
      </c>
      <c r="I37" s="228">
        <f t="shared" si="3"/>
        <v>757037</v>
      </c>
    </row>
    <row r="38" spans="1:9" ht="19.5" customHeight="1" thickBot="1">
      <c r="A38" s="604" t="s">
        <v>585</v>
      </c>
      <c r="B38" s="605"/>
      <c r="C38" s="229">
        <v>109592</v>
      </c>
      <c r="D38" s="229">
        <v>14354</v>
      </c>
      <c r="E38" s="229">
        <v>6976</v>
      </c>
      <c r="F38" s="229">
        <v>4620</v>
      </c>
      <c r="G38" s="229">
        <v>1948</v>
      </c>
      <c r="H38" s="229">
        <v>246668</v>
      </c>
      <c r="I38" s="229">
        <f>D38+C38+G38+E38+F38+H38</f>
        <v>384158</v>
      </c>
    </row>
    <row r="39" spans="1:12" ht="19.5" customHeight="1">
      <c r="A39" s="601" t="s">
        <v>330</v>
      </c>
      <c r="B39" s="216" t="s">
        <v>331</v>
      </c>
      <c r="C39" s="230">
        <v>2505</v>
      </c>
      <c r="D39" s="230">
        <v>4299</v>
      </c>
      <c r="E39" s="230">
        <v>1745</v>
      </c>
      <c r="F39" s="231">
        <v>0</v>
      </c>
      <c r="G39" s="231">
        <v>5</v>
      </c>
      <c r="H39" s="230">
        <v>23</v>
      </c>
      <c r="I39" s="232">
        <f>D39+C39+G39+E39+F39+H39</f>
        <v>8577</v>
      </c>
      <c r="L39" s="215"/>
    </row>
    <row r="40" spans="1:9" ht="19.5" customHeight="1">
      <c r="A40" s="601"/>
      <c r="B40" s="216" t="s">
        <v>332</v>
      </c>
      <c r="C40" s="230">
        <v>1677</v>
      </c>
      <c r="D40" s="230">
        <v>4800</v>
      </c>
      <c r="E40" s="230">
        <v>1843</v>
      </c>
      <c r="F40" s="231">
        <v>233</v>
      </c>
      <c r="G40" s="231">
        <v>123</v>
      </c>
      <c r="H40" s="230">
        <v>1396</v>
      </c>
      <c r="I40" s="232">
        <f>D40+C40+G40+E40+F40+H40</f>
        <v>10072</v>
      </c>
    </row>
    <row r="41" spans="1:9" ht="19.5" customHeight="1">
      <c r="A41" s="601"/>
      <c r="B41" s="216" t="s">
        <v>333</v>
      </c>
      <c r="C41" s="230">
        <v>8574</v>
      </c>
      <c r="D41" s="230">
        <v>14049</v>
      </c>
      <c r="E41" s="230">
        <v>10230</v>
      </c>
      <c r="F41" s="231">
        <v>0</v>
      </c>
      <c r="G41" s="231">
        <v>0</v>
      </c>
      <c r="H41" s="230">
        <v>69969</v>
      </c>
      <c r="I41" s="232">
        <f>D41+C41+G41+E41+F41+H41</f>
        <v>102822</v>
      </c>
    </row>
    <row r="42" spans="1:9" ht="19.5" customHeight="1" thickBot="1">
      <c r="A42" s="601"/>
      <c r="B42" s="225" t="s">
        <v>334</v>
      </c>
      <c r="C42" s="226">
        <v>4876</v>
      </c>
      <c r="D42" s="226">
        <v>2953</v>
      </c>
      <c r="E42" s="226">
        <v>6750</v>
      </c>
      <c r="F42" s="233">
        <v>-237</v>
      </c>
      <c r="G42" s="233">
        <v>15</v>
      </c>
      <c r="H42" s="226">
        <v>2386</v>
      </c>
      <c r="I42" s="234">
        <f>D42+C42+G42+E42+F42+H42</f>
        <v>16743</v>
      </c>
    </row>
    <row r="43" spans="1:9" ht="22.5" customHeight="1" thickTop="1">
      <c r="A43" s="606"/>
      <c r="B43" s="235" t="s">
        <v>150</v>
      </c>
      <c r="C43" s="236">
        <f>SUM(C39:C42)</f>
        <v>17632</v>
      </c>
      <c r="D43" s="236">
        <f aca="true" t="shared" si="4" ref="D43:I43">SUM(D39:D42)</f>
        <v>26101</v>
      </c>
      <c r="E43" s="236">
        <f>SUM(E39:E42)</f>
        <v>20568</v>
      </c>
      <c r="F43" s="236">
        <f>SUM(F39:F42)</f>
        <v>-4</v>
      </c>
      <c r="G43" s="236">
        <f>SUM(G39:G42)</f>
        <v>143</v>
      </c>
      <c r="H43" s="236">
        <f t="shared" si="4"/>
        <v>73774</v>
      </c>
      <c r="I43" s="236">
        <f t="shared" si="4"/>
        <v>138214</v>
      </c>
    </row>
    <row r="44" spans="2:3" ht="12.75">
      <c r="B44" s="237"/>
      <c r="C44" s="237"/>
    </row>
    <row r="45" spans="2:3" ht="12.75">
      <c r="B45" s="237"/>
      <c r="C45" s="237"/>
    </row>
  </sheetData>
  <sheetProtection/>
  <mergeCells count="7">
    <mergeCell ref="A22:A37"/>
    <mergeCell ref="A38:B38"/>
    <mergeCell ref="A39:A43"/>
    <mergeCell ref="B1:H1"/>
    <mergeCell ref="A2:B2"/>
    <mergeCell ref="A3:A9"/>
    <mergeCell ref="A10:A21"/>
  </mergeCells>
  <printOptions/>
  <pageMargins left="0.48" right="0.41" top="0.51" bottom="0.7" header="0.4" footer="0.4921259845"/>
  <pageSetup horizontalDpi="600" verticalDpi="600" orientation="portrait" paperSize="9" scale="82" r:id="rId1"/>
  <headerFooter alignWithMargins="0">
    <oddFooter>&amp;L&amp;"Times New Roman,Obyčejné"&amp;9Rozbor za rok 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T546"/>
  <sheetViews>
    <sheetView view="pageBreakPreview" zoomScale="75" zoomScaleNormal="50" zoomScaleSheetLayoutView="75" zoomScalePageLayoutView="0" workbookViewId="0" topLeftCell="A1">
      <selection activeCell="M15" sqref="M15"/>
    </sheetView>
  </sheetViews>
  <sheetFormatPr defaultColWidth="9.00390625" defaultRowHeight="12.75"/>
  <cols>
    <col min="1" max="1" width="5.25390625" style="243" customWidth="1"/>
    <col min="2" max="2" width="26.875" style="293" customWidth="1"/>
    <col min="3" max="7" width="9.25390625" style="293" customWidth="1"/>
    <col min="8" max="10" width="9.25390625" style="243" customWidth="1"/>
    <col min="11" max="11" width="9.125" style="243" customWidth="1"/>
    <col min="12" max="12" width="9.875" style="243" customWidth="1"/>
    <col min="13" max="17" width="9.25390625" style="243" customWidth="1"/>
    <col min="18" max="22" width="8.625" style="243" customWidth="1"/>
    <col min="23" max="23" width="0.74609375" style="259" customWidth="1"/>
    <col min="24" max="24" width="1.00390625" style="295" customWidth="1"/>
    <col min="25" max="25" width="5.625" style="259" customWidth="1"/>
    <col min="26" max="26" width="27.00390625" style="293" customWidth="1"/>
    <col min="27" max="40" width="9.25390625" style="243" customWidth="1"/>
    <col min="41" max="41" width="10.375" style="243" bestFit="1" customWidth="1"/>
    <col min="42" max="42" width="9.125" style="294" customWidth="1"/>
    <col min="43" max="43" width="9.25390625" style="259" bestFit="1" customWidth="1"/>
    <col min="44" max="46" width="9.125" style="259" customWidth="1"/>
    <col min="47" max="16384" width="9.125" style="243" customWidth="1"/>
  </cols>
  <sheetData>
    <row r="1" spans="1:45" ht="40.5" customHeight="1" thickBot="1">
      <c r="A1" s="645" t="s">
        <v>485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646" t="s">
        <v>396</v>
      </c>
      <c r="V1" s="525"/>
      <c r="W1" s="262"/>
      <c r="X1" s="262"/>
      <c r="Y1" s="262"/>
      <c r="Z1" s="645" t="s">
        <v>511</v>
      </c>
      <c r="AA1" s="647"/>
      <c r="AB1" s="647"/>
      <c r="AC1" s="647"/>
      <c r="AD1" s="647"/>
      <c r="AE1" s="647"/>
      <c r="AF1" s="647"/>
      <c r="AG1" s="647"/>
      <c r="AH1" s="647"/>
      <c r="AI1" s="647"/>
      <c r="AJ1" s="647"/>
      <c r="AK1" s="647"/>
      <c r="AL1" s="647"/>
      <c r="AM1" s="647"/>
      <c r="AN1" s="646" t="s">
        <v>396</v>
      </c>
      <c r="AO1" s="525"/>
      <c r="AP1" s="263"/>
      <c r="AQ1" s="263"/>
      <c r="AR1" s="263"/>
      <c r="AS1" s="263"/>
    </row>
    <row r="2" spans="1:42" ht="21.75" customHeight="1">
      <c r="A2" s="640" t="s">
        <v>397</v>
      </c>
      <c r="B2" s="636"/>
      <c r="C2" s="625" t="s">
        <v>300</v>
      </c>
      <c r="D2" s="626"/>
      <c r="E2" s="626"/>
      <c r="F2" s="626"/>
      <c r="G2" s="627"/>
      <c r="H2" s="625" t="s">
        <v>591</v>
      </c>
      <c r="I2" s="626"/>
      <c r="J2" s="626"/>
      <c r="K2" s="626"/>
      <c r="L2" s="627"/>
      <c r="M2" s="625" t="s">
        <v>301</v>
      </c>
      <c r="N2" s="626"/>
      <c r="O2" s="626"/>
      <c r="P2" s="626"/>
      <c r="Q2" s="627"/>
      <c r="R2" s="637" t="s">
        <v>593</v>
      </c>
      <c r="S2" s="638"/>
      <c r="T2" s="638"/>
      <c r="U2" s="638"/>
      <c r="V2" s="639"/>
      <c r="W2" s="264"/>
      <c r="X2" s="264"/>
      <c r="Y2" s="640" t="s">
        <v>397</v>
      </c>
      <c r="Z2" s="641"/>
      <c r="AA2" s="625" t="s">
        <v>398</v>
      </c>
      <c r="AB2" s="626"/>
      <c r="AC2" s="626"/>
      <c r="AD2" s="626"/>
      <c r="AE2" s="627"/>
      <c r="AF2" s="625" t="s">
        <v>399</v>
      </c>
      <c r="AG2" s="626"/>
      <c r="AH2" s="626"/>
      <c r="AI2" s="626"/>
      <c r="AJ2" s="627"/>
      <c r="AK2" s="625" t="s">
        <v>205</v>
      </c>
      <c r="AL2" s="626"/>
      <c r="AM2" s="626"/>
      <c r="AN2" s="626"/>
      <c r="AO2" s="627"/>
      <c r="AP2" s="259"/>
    </row>
    <row r="3" spans="1:43" ht="21.75" customHeight="1" thickBot="1">
      <c r="A3" s="644"/>
      <c r="B3" s="616"/>
      <c r="C3" s="354">
        <v>2002</v>
      </c>
      <c r="D3" s="265">
        <v>2003</v>
      </c>
      <c r="E3" s="265">
        <v>2004</v>
      </c>
      <c r="F3" s="350">
        <v>2005</v>
      </c>
      <c r="G3" s="266">
        <v>2006</v>
      </c>
      <c r="H3" s="265">
        <v>2002</v>
      </c>
      <c r="I3" s="265">
        <v>2003</v>
      </c>
      <c r="J3" s="265">
        <v>2004</v>
      </c>
      <c r="K3" s="266">
        <v>2005</v>
      </c>
      <c r="L3" s="356">
        <v>2006</v>
      </c>
      <c r="M3" s="265">
        <v>2002</v>
      </c>
      <c r="N3" s="265">
        <v>2003</v>
      </c>
      <c r="O3" s="265">
        <v>2004</v>
      </c>
      <c r="P3" s="265">
        <v>2005</v>
      </c>
      <c r="Q3" s="372">
        <v>2006</v>
      </c>
      <c r="R3" s="265">
        <v>2002</v>
      </c>
      <c r="S3" s="265">
        <v>2003</v>
      </c>
      <c r="T3" s="265">
        <v>2004</v>
      </c>
      <c r="U3" s="265">
        <v>2005</v>
      </c>
      <c r="V3" s="266">
        <v>2006</v>
      </c>
      <c r="W3" s="258"/>
      <c r="X3" s="258"/>
      <c r="Y3" s="642"/>
      <c r="Z3" s="643"/>
      <c r="AA3" s="431">
        <v>2002</v>
      </c>
      <c r="AB3" s="265">
        <v>2003</v>
      </c>
      <c r="AC3" s="265">
        <v>2004</v>
      </c>
      <c r="AD3" s="265">
        <v>2005</v>
      </c>
      <c r="AE3" s="266">
        <v>2006</v>
      </c>
      <c r="AF3" s="354">
        <v>2002</v>
      </c>
      <c r="AG3" s="265">
        <v>2003</v>
      </c>
      <c r="AH3" s="265">
        <v>2004</v>
      </c>
      <c r="AI3" s="265">
        <v>2005</v>
      </c>
      <c r="AJ3" s="372">
        <v>2006</v>
      </c>
      <c r="AK3" s="265">
        <v>2002</v>
      </c>
      <c r="AL3" s="265">
        <v>2003</v>
      </c>
      <c r="AM3" s="265">
        <v>2004</v>
      </c>
      <c r="AN3" s="265">
        <v>2005</v>
      </c>
      <c r="AO3" s="266">
        <v>2006</v>
      </c>
      <c r="AP3" s="259"/>
      <c r="AQ3" s="260"/>
    </row>
    <row r="4" spans="1:42" ht="23.25" customHeight="1">
      <c r="A4" s="628" t="s">
        <v>400</v>
      </c>
      <c r="B4" s="267" t="s">
        <v>401</v>
      </c>
      <c r="C4" s="352">
        <v>28687</v>
      </c>
      <c r="D4" s="268">
        <v>18600</v>
      </c>
      <c r="E4" s="268">
        <v>16035</v>
      </c>
      <c r="F4" s="346">
        <v>12327</v>
      </c>
      <c r="G4" s="351">
        <v>21139</v>
      </c>
      <c r="H4" s="268">
        <v>79571</v>
      </c>
      <c r="I4" s="268">
        <v>124765</v>
      </c>
      <c r="J4" s="268">
        <v>93884</v>
      </c>
      <c r="K4" s="346">
        <v>76716</v>
      </c>
      <c r="L4" s="351">
        <v>60612</v>
      </c>
      <c r="M4" s="268">
        <v>37632</v>
      </c>
      <c r="N4" s="268">
        <v>35888</v>
      </c>
      <c r="O4" s="268">
        <v>31915</v>
      </c>
      <c r="P4" s="346">
        <v>35002</v>
      </c>
      <c r="Q4" s="269">
        <v>20753</v>
      </c>
      <c r="R4" s="268">
        <v>384</v>
      </c>
      <c r="S4" s="268">
        <v>382</v>
      </c>
      <c r="T4" s="268">
        <v>708</v>
      </c>
      <c r="U4" s="268">
        <v>1149</v>
      </c>
      <c r="V4" s="269">
        <v>2674</v>
      </c>
      <c r="W4" s="260"/>
      <c r="X4" s="260"/>
      <c r="Y4" s="628" t="s">
        <v>400</v>
      </c>
      <c r="Z4" s="270" t="s">
        <v>401</v>
      </c>
      <c r="AA4" s="432">
        <v>672</v>
      </c>
      <c r="AB4" s="268">
        <v>0</v>
      </c>
      <c r="AC4" s="268">
        <v>0</v>
      </c>
      <c r="AD4" s="268">
        <v>40</v>
      </c>
      <c r="AE4" s="269">
        <v>0</v>
      </c>
      <c r="AF4" s="352">
        <v>1148</v>
      </c>
      <c r="AG4" s="268">
        <v>1949</v>
      </c>
      <c r="AH4" s="268">
        <v>301</v>
      </c>
      <c r="AI4" s="346">
        <v>2416</v>
      </c>
      <c r="AJ4" s="351">
        <v>6443</v>
      </c>
      <c r="AK4" s="352">
        <f aca="true" t="shared" si="0" ref="AK4:AK20">H4+C4+M4+R4+AA4+AF4</f>
        <v>148094</v>
      </c>
      <c r="AL4" s="268">
        <f aca="true" t="shared" si="1" ref="AL4:AL20">I4+D4+N4+S4+AB4+AG4</f>
        <v>181584</v>
      </c>
      <c r="AM4" s="268">
        <f aca="true" t="shared" si="2" ref="AM4:AM20">J4+E4+O4+T4+AC4+AH4</f>
        <v>142843</v>
      </c>
      <c r="AN4" s="268">
        <f aca="true" t="shared" si="3" ref="AN4:AN20">K4+F4+P4+U4+AD4+AI4</f>
        <v>127650</v>
      </c>
      <c r="AO4" s="351">
        <f aca="true" t="shared" si="4" ref="AO4:AO20">L4+G4+Q4+V4+AE4+AJ4</f>
        <v>111621</v>
      </c>
      <c r="AP4" s="259"/>
    </row>
    <row r="5" spans="1:42" ht="23.25" customHeight="1">
      <c r="A5" s="629"/>
      <c r="B5" s="271" t="s">
        <v>19</v>
      </c>
      <c r="C5" s="353">
        <v>121</v>
      </c>
      <c r="D5" s="272">
        <v>78</v>
      </c>
      <c r="E5" s="272">
        <v>142</v>
      </c>
      <c r="F5" s="347">
        <v>47</v>
      </c>
      <c r="G5" s="273">
        <v>40</v>
      </c>
      <c r="H5" s="272">
        <v>110</v>
      </c>
      <c r="I5" s="272">
        <v>674</v>
      </c>
      <c r="J5" s="272">
        <v>780</v>
      </c>
      <c r="K5" s="347">
        <v>999</v>
      </c>
      <c r="L5" s="273">
        <v>526</v>
      </c>
      <c r="M5" s="272">
        <v>77</v>
      </c>
      <c r="N5" s="272">
        <v>192</v>
      </c>
      <c r="O5" s="272">
        <v>249</v>
      </c>
      <c r="P5" s="347">
        <v>217</v>
      </c>
      <c r="Q5" s="273">
        <v>63</v>
      </c>
      <c r="R5" s="272">
        <v>0</v>
      </c>
      <c r="S5" s="272">
        <v>0</v>
      </c>
      <c r="T5" s="272">
        <v>6</v>
      </c>
      <c r="U5" s="272">
        <v>0</v>
      </c>
      <c r="V5" s="273">
        <v>0</v>
      </c>
      <c r="W5" s="260"/>
      <c r="X5" s="260"/>
      <c r="Y5" s="629"/>
      <c r="Z5" s="274" t="s">
        <v>402</v>
      </c>
      <c r="AA5" s="375">
        <v>12</v>
      </c>
      <c r="AB5" s="272">
        <v>0</v>
      </c>
      <c r="AC5" s="272">
        <v>0</v>
      </c>
      <c r="AD5" s="272">
        <v>0</v>
      </c>
      <c r="AE5" s="273">
        <v>0</v>
      </c>
      <c r="AF5" s="353">
        <v>252</v>
      </c>
      <c r="AG5" s="272">
        <v>18</v>
      </c>
      <c r="AH5" s="272">
        <v>5</v>
      </c>
      <c r="AI5" s="347">
        <v>72</v>
      </c>
      <c r="AJ5" s="273">
        <v>348</v>
      </c>
      <c r="AK5" s="353">
        <f t="shared" si="0"/>
        <v>572</v>
      </c>
      <c r="AL5" s="272">
        <f t="shared" si="1"/>
        <v>962</v>
      </c>
      <c r="AM5" s="272">
        <f t="shared" si="2"/>
        <v>1182</v>
      </c>
      <c r="AN5" s="272">
        <f t="shared" si="3"/>
        <v>1335</v>
      </c>
      <c r="AO5" s="273">
        <f t="shared" si="4"/>
        <v>977</v>
      </c>
      <c r="AP5" s="259"/>
    </row>
    <row r="6" spans="1:42" ht="23.25" customHeight="1">
      <c r="A6" s="629"/>
      <c r="B6" s="271" t="s">
        <v>403</v>
      </c>
      <c r="C6" s="353">
        <v>7275</v>
      </c>
      <c r="D6" s="272">
        <v>5321</v>
      </c>
      <c r="E6" s="272">
        <v>4764</v>
      </c>
      <c r="F6" s="347">
        <v>5053</v>
      </c>
      <c r="G6" s="273">
        <v>5069</v>
      </c>
      <c r="H6" s="272">
        <v>11112</v>
      </c>
      <c r="I6" s="272">
        <v>9963</v>
      </c>
      <c r="J6" s="272">
        <v>10370</v>
      </c>
      <c r="K6" s="347">
        <v>8334</v>
      </c>
      <c r="L6" s="273">
        <v>7854</v>
      </c>
      <c r="M6" s="272">
        <v>6811</v>
      </c>
      <c r="N6" s="272">
        <v>5475</v>
      </c>
      <c r="O6" s="272">
        <v>5256</v>
      </c>
      <c r="P6" s="347">
        <v>4388</v>
      </c>
      <c r="Q6" s="273">
        <v>4214</v>
      </c>
      <c r="R6" s="272">
        <v>56</v>
      </c>
      <c r="S6" s="272">
        <v>58</v>
      </c>
      <c r="T6" s="272">
        <v>44</v>
      </c>
      <c r="U6" s="272">
        <v>1981</v>
      </c>
      <c r="V6" s="273">
        <v>2331</v>
      </c>
      <c r="W6" s="260"/>
      <c r="X6" s="260"/>
      <c r="Y6" s="629"/>
      <c r="Z6" s="274" t="s">
        <v>403</v>
      </c>
      <c r="AA6" s="375">
        <v>0</v>
      </c>
      <c r="AB6" s="272">
        <v>0</v>
      </c>
      <c r="AC6" s="272">
        <v>0</v>
      </c>
      <c r="AD6" s="272">
        <v>0</v>
      </c>
      <c r="AE6" s="273">
        <v>0</v>
      </c>
      <c r="AF6" s="353">
        <v>386</v>
      </c>
      <c r="AG6" s="272">
        <v>344</v>
      </c>
      <c r="AH6" s="272">
        <v>2044</v>
      </c>
      <c r="AI6" s="347">
        <v>1739</v>
      </c>
      <c r="AJ6" s="273">
        <v>1446</v>
      </c>
      <c r="AK6" s="353">
        <f t="shared" si="0"/>
        <v>25640</v>
      </c>
      <c r="AL6" s="272">
        <f t="shared" si="1"/>
        <v>21161</v>
      </c>
      <c r="AM6" s="272">
        <f t="shared" si="2"/>
        <v>22478</v>
      </c>
      <c r="AN6" s="272">
        <f t="shared" si="3"/>
        <v>21495</v>
      </c>
      <c r="AO6" s="273">
        <f t="shared" si="4"/>
        <v>20914</v>
      </c>
      <c r="AP6" s="259"/>
    </row>
    <row r="7" spans="1:42" ht="23.25" customHeight="1">
      <c r="A7" s="629"/>
      <c r="B7" s="271" t="s">
        <v>27</v>
      </c>
      <c r="C7" s="353">
        <v>0</v>
      </c>
      <c r="D7" s="272">
        <v>0</v>
      </c>
      <c r="E7" s="272">
        <v>0</v>
      </c>
      <c r="F7" s="347">
        <v>0</v>
      </c>
      <c r="G7" s="273">
        <v>0</v>
      </c>
      <c r="H7" s="272">
        <v>0</v>
      </c>
      <c r="I7" s="272">
        <v>0</v>
      </c>
      <c r="J7" s="272">
        <v>0</v>
      </c>
      <c r="K7" s="347">
        <v>0</v>
      </c>
      <c r="L7" s="273">
        <v>0</v>
      </c>
      <c r="M7" s="272">
        <v>0</v>
      </c>
      <c r="N7" s="272">
        <v>0</v>
      </c>
      <c r="O7" s="272">
        <v>0</v>
      </c>
      <c r="P7" s="347">
        <v>0</v>
      </c>
      <c r="Q7" s="273">
        <v>0</v>
      </c>
      <c r="R7" s="272">
        <v>0</v>
      </c>
      <c r="S7" s="272">
        <v>0</v>
      </c>
      <c r="T7" s="272">
        <v>0</v>
      </c>
      <c r="U7" s="272">
        <v>0</v>
      </c>
      <c r="V7" s="273">
        <v>0</v>
      </c>
      <c r="W7" s="260"/>
      <c r="X7" s="260"/>
      <c r="Y7" s="629"/>
      <c r="Z7" s="274" t="s">
        <v>27</v>
      </c>
      <c r="AA7" s="375">
        <v>0</v>
      </c>
      <c r="AB7" s="272">
        <v>0</v>
      </c>
      <c r="AC7" s="272">
        <v>0</v>
      </c>
      <c r="AD7" s="272">
        <v>0</v>
      </c>
      <c r="AE7" s="273">
        <v>0</v>
      </c>
      <c r="AF7" s="353">
        <v>10085</v>
      </c>
      <c r="AG7" s="272">
        <v>9320</v>
      </c>
      <c r="AH7" s="272">
        <v>4333</v>
      </c>
      <c r="AI7" s="347">
        <v>2083</v>
      </c>
      <c r="AJ7" s="273">
        <v>6813</v>
      </c>
      <c r="AK7" s="353">
        <f t="shared" si="0"/>
        <v>10085</v>
      </c>
      <c r="AL7" s="272">
        <f t="shared" si="1"/>
        <v>9320</v>
      </c>
      <c r="AM7" s="272">
        <f t="shared" si="2"/>
        <v>4333</v>
      </c>
      <c r="AN7" s="272">
        <f t="shared" si="3"/>
        <v>2083</v>
      </c>
      <c r="AO7" s="273">
        <f t="shared" si="4"/>
        <v>6813</v>
      </c>
      <c r="AP7" s="259"/>
    </row>
    <row r="8" spans="1:42" ht="23.25" customHeight="1">
      <c r="A8" s="629"/>
      <c r="B8" s="275" t="s">
        <v>26</v>
      </c>
      <c r="C8" s="353">
        <v>392</v>
      </c>
      <c r="D8" s="272">
        <v>277</v>
      </c>
      <c r="E8" s="272">
        <v>464</v>
      </c>
      <c r="F8" s="347">
        <v>1856</v>
      </c>
      <c r="G8" s="273">
        <v>1136</v>
      </c>
      <c r="H8" s="272">
        <v>3084</v>
      </c>
      <c r="I8" s="272">
        <v>2889</v>
      </c>
      <c r="J8" s="272">
        <v>2058</v>
      </c>
      <c r="K8" s="347">
        <v>2456</v>
      </c>
      <c r="L8" s="273">
        <v>1538</v>
      </c>
      <c r="M8" s="272">
        <v>1873</v>
      </c>
      <c r="N8" s="272">
        <v>1975</v>
      </c>
      <c r="O8" s="272">
        <v>2929</v>
      </c>
      <c r="P8" s="347">
        <v>1736</v>
      </c>
      <c r="Q8" s="273">
        <v>1859</v>
      </c>
      <c r="R8" s="272">
        <v>2</v>
      </c>
      <c r="S8" s="272">
        <v>0</v>
      </c>
      <c r="T8" s="272">
        <v>1</v>
      </c>
      <c r="U8" s="272">
        <v>30</v>
      </c>
      <c r="V8" s="273">
        <v>1224</v>
      </c>
      <c r="W8" s="260"/>
      <c r="X8" s="260"/>
      <c r="Y8" s="629"/>
      <c r="Z8" s="276" t="s">
        <v>26</v>
      </c>
      <c r="AA8" s="375">
        <v>8</v>
      </c>
      <c r="AB8" s="272">
        <v>0</v>
      </c>
      <c r="AC8" s="272">
        <v>0</v>
      </c>
      <c r="AD8" s="272">
        <v>0</v>
      </c>
      <c r="AE8" s="273">
        <v>0</v>
      </c>
      <c r="AF8" s="353">
        <v>238</v>
      </c>
      <c r="AG8" s="272">
        <v>371</v>
      </c>
      <c r="AH8" s="272">
        <v>234</v>
      </c>
      <c r="AI8" s="347">
        <v>745</v>
      </c>
      <c r="AJ8" s="273">
        <v>147</v>
      </c>
      <c r="AK8" s="353">
        <f t="shared" si="0"/>
        <v>5597</v>
      </c>
      <c r="AL8" s="272">
        <f t="shared" si="1"/>
        <v>5512</v>
      </c>
      <c r="AM8" s="272">
        <f t="shared" si="2"/>
        <v>5686</v>
      </c>
      <c r="AN8" s="272">
        <f t="shared" si="3"/>
        <v>6823</v>
      </c>
      <c r="AO8" s="273">
        <f t="shared" si="4"/>
        <v>5904</v>
      </c>
      <c r="AP8" s="259"/>
    </row>
    <row r="9" spans="1:42" ht="23.25" customHeight="1">
      <c r="A9" s="629"/>
      <c r="B9" s="271" t="s">
        <v>21</v>
      </c>
      <c r="C9" s="353">
        <v>361</v>
      </c>
      <c r="D9" s="272">
        <v>279</v>
      </c>
      <c r="E9" s="272">
        <v>21</v>
      </c>
      <c r="F9" s="347"/>
      <c r="G9" s="273">
        <v>240</v>
      </c>
      <c r="H9" s="272">
        <v>1187</v>
      </c>
      <c r="I9" s="272">
        <v>2793</v>
      </c>
      <c r="J9" s="272">
        <v>2184</v>
      </c>
      <c r="K9" s="347">
        <v>1641</v>
      </c>
      <c r="L9" s="273">
        <v>1055</v>
      </c>
      <c r="M9" s="272">
        <v>522</v>
      </c>
      <c r="N9" s="272">
        <v>434</v>
      </c>
      <c r="O9" s="272">
        <v>203</v>
      </c>
      <c r="P9" s="347">
        <v>318</v>
      </c>
      <c r="Q9" s="273">
        <v>109</v>
      </c>
      <c r="R9" s="272">
        <v>0</v>
      </c>
      <c r="S9" s="272">
        <v>0</v>
      </c>
      <c r="T9" s="272">
        <v>0</v>
      </c>
      <c r="U9" s="272">
        <v>0</v>
      </c>
      <c r="V9" s="273">
        <v>0</v>
      </c>
      <c r="W9" s="260"/>
      <c r="X9" s="260"/>
      <c r="Y9" s="629"/>
      <c r="Z9" s="274" t="s">
        <v>21</v>
      </c>
      <c r="AA9" s="375">
        <v>0</v>
      </c>
      <c r="AB9" s="272">
        <v>0</v>
      </c>
      <c r="AC9" s="272">
        <v>0</v>
      </c>
      <c r="AD9" s="272">
        <v>0</v>
      </c>
      <c r="AE9" s="273">
        <v>0</v>
      </c>
      <c r="AF9" s="353">
        <v>0</v>
      </c>
      <c r="AG9" s="272">
        <v>0</v>
      </c>
      <c r="AH9" s="272">
        <v>0</v>
      </c>
      <c r="AI9" s="347">
        <v>0</v>
      </c>
      <c r="AJ9" s="273">
        <v>0</v>
      </c>
      <c r="AK9" s="353">
        <f t="shared" si="0"/>
        <v>2070</v>
      </c>
      <c r="AL9" s="272">
        <f t="shared" si="1"/>
        <v>3506</v>
      </c>
      <c r="AM9" s="272">
        <f t="shared" si="2"/>
        <v>2408</v>
      </c>
      <c r="AN9" s="272">
        <f t="shared" si="3"/>
        <v>1959</v>
      </c>
      <c r="AO9" s="273">
        <f t="shared" si="4"/>
        <v>1404</v>
      </c>
      <c r="AP9" s="259"/>
    </row>
    <row r="10" spans="1:42" ht="23.25" customHeight="1">
      <c r="A10" s="629"/>
      <c r="B10" s="271" t="s">
        <v>23</v>
      </c>
      <c r="C10" s="353">
        <v>898</v>
      </c>
      <c r="D10" s="272">
        <v>867</v>
      </c>
      <c r="E10" s="272">
        <v>832</v>
      </c>
      <c r="F10" s="347">
        <v>802</v>
      </c>
      <c r="G10" s="273">
        <v>908</v>
      </c>
      <c r="H10" s="272">
        <v>1904</v>
      </c>
      <c r="I10" s="272">
        <v>1950</v>
      </c>
      <c r="J10" s="272">
        <v>1823</v>
      </c>
      <c r="K10" s="347">
        <v>1711</v>
      </c>
      <c r="L10" s="273">
        <v>1529</v>
      </c>
      <c r="M10" s="272">
        <v>1514</v>
      </c>
      <c r="N10" s="272">
        <v>1181</v>
      </c>
      <c r="O10" s="272">
        <v>1907</v>
      </c>
      <c r="P10" s="347">
        <v>2571</v>
      </c>
      <c r="Q10" s="273">
        <v>2465</v>
      </c>
      <c r="R10" s="272">
        <v>4</v>
      </c>
      <c r="S10" s="272">
        <v>5</v>
      </c>
      <c r="T10" s="272">
        <v>8</v>
      </c>
      <c r="U10" s="272">
        <v>0</v>
      </c>
      <c r="V10" s="273">
        <v>106</v>
      </c>
      <c r="W10" s="260"/>
      <c r="X10" s="260"/>
      <c r="Y10" s="629"/>
      <c r="Z10" s="274" t="s">
        <v>23</v>
      </c>
      <c r="AA10" s="375">
        <v>0</v>
      </c>
      <c r="AB10" s="272">
        <v>0</v>
      </c>
      <c r="AC10" s="272">
        <v>0</v>
      </c>
      <c r="AD10" s="272">
        <v>0</v>
      </c>
      <c r="AE10" s="273">
        <v>0</v>
      </c>
      <c r="AF10" s="353">
        <v>0</v>
      </c>
      <c r="AG10" s="272">
        <v>0</v>
      </c>
      <c r="AH10" s="272">
        <v>0</v>
      </c>
      <c r="AI10" s="347">
        <v>0</v>
      </c>
      <c r="AJ10" s="273">
        <v>0</v>
      </c>
      <c r="AK10" s="353">
        <f t="shared" si="0"/>
        <v>4320</v>
      </c>
      <c r="AL10" s="272">
        <f t="shared" si="1"/>
        <v>4003</v>
      </c>
      <c r="AM10" s="272">
        <f t="shared" si="2"/>
        <v>4570</v>
      </c>
      <c r="AN10" s="272">
        <f t="shared" si="3"/>
        <v>5084</v>
      </c>
      <c r="AO10" s="273">
        <f t="shared" si="4"/>
        <v>5008</v>
      </c>
      <c r="AP10" s="259"/>
    </row>
    <row r="11" spans="1:42" ht="23.25" customHeight="1">
      <c r="A11" s="629"/>
      <c r="B11" s="271" t="s">
        <v>404</v>
      </c>
      <c r="C11" s="353">
        <v>0</v>
      </c>
      <c r="D11" s="272">
        <v>880</v>
      </c>
      <c r="E11" s="272">
        <v>5500</v>
      </c>
      <c r="F11" s="347">
        <v>2051</v>
      </c>
      <c r="G11" s="273">
        <v>0</v>
      </c>
      <c r="H11" s="272">
        <v>0</v>
      </c>
      <c r="I11" s="272">
        <v>0</v>
      </c>
      <c r="J11" s="272">
        <v>14504</v>
      </c>
      <c r="K11" s="347">
        <v>4492</v>
      </c>
      <c r="L11" s="273">
        <v>0</v>
      </c>
      <c r="M11" s="272">
        <v>4</v>
      </c>
      <c r="N11" s="272">
        <v>29</v>
      </c>
      <c r="O11" s="272">
        <v>6339</v>
      </c>
      <c r="P11" s="347">
        <v>1976</v>
      </c>
      <c r="Q11" s="273">
        <v>0</v>
      </c>
      <c r="R11" s="272">
        <v>0</v>
      </c>
      <c r="S11" s="272">
        <v>798</v>
      </c>
      <c r="T11" s="272">
        <v>0</v>
      </c>
      <c r="U11" s="272">
        <v>0</v>
      </c>
      <c r="V11" s="273">
        <v>0</v>
      </c>
      <c r="W11" s="260"/>
      <c r="X11" s="260"/>
      <c r="Y11" s="629"/>
      <c r="Z11" s="274" t="s">
        <v>404</v>
      </c>
      <c r="AA11" s="375">
        <v>308</v>
      </c>
      <c r="AB11" s="272">
        <v>116</v>
      </c>
      <c r="AC11" s="272">
        <v>0</v>
      </c>
      <c r="AD11" s="272">
        <v>3</v>
      </c>
      <c r="AE11" s="273">
        <v>0</v>
      </c>
      <c r="AF11" s="353">
        <v>1033</v>
      </c>
      <c r="AG11" s="272">
        <v>129</v>
      </c>
      <c r="AH11" s="272">
        <v>10</v>
      </c>
      <c r="AI11" s="347">
        <v>0</v>
      </c>
      <c r="AJ11" s="273">
        <v>0</v>
      </c>
      <c r="AK11" s="353">
        <f t="shared" si="0"/>
        <v>1345</v>
      </c>
      <c r="AL11" s="272">
        <f t="shared" si="1"/>
        <v>1952</v>
      </c>
      <c r="AM11" s="272">
        <f t="shared" si="2"/>
        <v>26353</v>
      </c>
      <c r="AN11" s="272">
        <f t="shared" si="3"/>
        <v>8522</v>
      </c>
      <c r="AO11" s="273">
        <f t="shared" si="4"/>
        <v>0</v>
      </c>
      <c r="AP11" s="259"/>
    </row>
    <row r="12" spans="1:46" ht="23.25" customHeight="1">
      <c r="A12" s="629"/>
      <c r="B12" s="271" t="s">
        <v>405</v>
      </c>
      <c r="C12" s="353">
        <v>0</v>
      </c>
      <c r="D12" s="272">
        <v>0</v>
      </c>
      <c r="E12" s="272">
        <v>3685</v>
      </c>
      <c r="F12" s="347">
        <v>33</v>
      </c>
      <c r="G12" s="273">
        <v>1</v>
      </c>
      <c r="H12" s="272">
        <v>0</v>
      </c>
      <c r="I12" s="272">
        <v>0</v>
      </c>
      <c r="J12" s="272">
        <v>9669</v>
      </c>
      <c r="K12" s="347">
        <v>1694</v>
      </c>
      <c r="L12" s="273">
        <v>1974</v>
      </c>
      <c r="M12" s="272">
        <v>0</v>
      </c>
      <c r="N12" s="272">
        <v>0</v>
      </c>
      <c r="O12" s="272">
        <v>4234</v>
      </c>
      <c r="P12" s="347">
        <v>3729</v>
      </c>
      <c r="Q12" s="273">
        <v>8</v>
      </c>
      <c r="R12" s="272">
        <v>0</v>
      </c>
      <c r="S12" s="272">
        <v>0</v>
      </c>
      <c r="T12" s="272">
        <v>0</v>
      </c>
      <c r="U12" s="272">
        <v>0</v>
      </c>
      <c r="V12" s="273">
        <v>0</v>
      </c>
      <c r="W12" s="260"/>
      <c r="X12" s="260"/>
      <c r="Y12" s="629"/>
      <c r="Z12" s="274" t="s">
        <v>405</v>
      </c>
      <c r="AA12" s="375">
        <v>0</v>
      </c>
      <c r="AB12" s="272">
        <v>0</v>
      </c>
      <c r="AC12" s="272">
        <v>0</v>
      </c>
      <c r="AD12" s="272">
        <v>0</v>
      </c>
      <c r="AE12" s="273">
        <v>0</v>
      </c>
      <c r="AF12" s="353">
        <v>0</v>
      </c>
      <c r="AG12" s="272">
        <v>0</v>
      </c>
      <c r="AH12" s="272">
        <v>0</v>
      </c>
      <c r="AI12" s="347">
        <v>1464</v>
      </c>
      <c r="AJ12" s="273">
        <v>-58</v>
      </c>
      <c r="AK12" s="353">
        <f t="shared" si="0"/>
        <v>0</v>
      </c>
      <c r="AL12" s="272">
        <f t="shared" si="1"/>
        <v>0</v>
      </c>
      <c r="AM12" s="272">
        <f t="shared" si="2"/>
        <v>17588</v>
      </c>
      <c r="AN12" s="272">
        <f t="shared" si="3"/>
        <v>6920</v>
      </c>
      <c r="AO12" s="273">
        <f t="shared" si="4"/>
        <v>1925</v>
      </c>
      <c r="AP12" s="259"/>
      <c r="AT12" s="260"/>
    </row>
    <row r="13" spans="1:42" ht="23.25" customHeight="1">
      <c r="A13" s="629"/>
      <c r="B13" s="271" t="s">
        <v>406</v>
      </c>
      <c r="C13" s="353">
        <v>0</v>
      </c>
      <c r="D13" s="272">
        <v>0</v>
      </c>
      <c r="E13" s="272">
        <v>0</v>
      </c>
      <c r="F13" s="347">
        <v>0</v>
      </c>
      <c r="G13" s="273">
        <v>0</v>
      </c>
      <c r="H13" s="272">
        <v>0</v>
      </c>
      <c r="I13" s="272">
        <v>0</v>
      </c>
      <c r="J13" s="272">
        <v>0</v>
      </c>
      <c r="K13" s="347">
        <v>0</v>
      </c>
      <c r="L13" s="273">
        <v>0</v>
      </c>
      <c r="M13" s="272">
        <v>0</v>
      </c>
      <c r="N13" s="272">
        <v>0</v>
      </c>
      <c r="O13" s="272">
        <v>0</v>
      </c>
      <c r="P13" s="347">
        <v>0</v>
      </c>
      <c r="Q13" s="273">
        <v>0</v>
      </c>
      <c r="R13" s="272">
        <v>0</v>
      </c>
      <c r="S13" s="272">
        <v>0</v>
      </c>
      <c r="T13" s="272">
        <v>0</v>
      </c>
      <c r="U13" s="272">
        <v>0</v>
      </c>
      <c r="V13" s="273">
        <v>0</v>
      </c>
      <c r="W13" s="260"/>
      <c r="X13" s="260"/>
      <c r="Y13" s="629"/>
      <c r="Z13" s="274" t="s">
        <v>406</v>
      </c>
      <c r="AA13" s="375">
        <v>0</v>
      </c>
      <c r="AB13" s="272">
        <v>0</v>
      </c>
      <c r="AC13" s="272">
        <v>0</v>
      </c>
      <c r="AD13" s="272">
        <v>0</v>
      </c>
      <c r="AE13" s="273">
        <v>0</v>
      </c>
      <c r="AF13" s="353">
        <v>0</v>
      </c>
      <c r="AG13" s="272">
        <v>0</v>
      </c>
      <c r="AH13" s="272">
        <v>0</v>
      </c>
      <c r="AI13" s="347">
        <v>0</v>
      </c>
      <c r="AJ13" s="273">
        <v>0</v>
      </c>
      <c r="AK13" s="353">
        <f t="shared" si="0"/>
        <v>0</v>
      </c>
      <c r="AL13" s="272">
        <f t="shared" si="1"/>
        <v>0</v>
      </c>
      <c r="AM13" s="272">
        <f t="shared" si="2"/>
        <v>0</v>
      </c>
      <c r="AN13" s="272">
        <f t="shared" si="3"/>
        <v>0</v>
      </c>
      <c r="AO13" s="273">
        <f t="shared" si="4"/>
        <v>0</v>
      </c>
      <c r="AP13" s="259"/>
    </row>
    <row r="14" spans="1:42" ht="23.25" customHeight="1">
      <c r="A14" s="629"/>
      <c r="B14" s="271" t="s">
        <v>22</v>
      </c>
      <c r="C14" s="353">
        <v>4320</v>
      </c>
      <c r="D14" s="272">
        <v>3871</v>
      </c>
      <c r="E14" s="272">
        <v>3284</v>
      </c>
      <c r="F14" s="347">
        <v>2776</v>
      </c>
      <c r="G14" s="273">
        <v>5151</v>
      </c>
      <c r="H14" s="272">
        <v>10841</v>
      </c>
      <c r="I14" s="272">
        <v>4119</v>
      </c>
      <c r="J14" s="272">
        <v>4083</v>
      </c>
      <c r="K14" s="347">
        <v>3038</v>
      </c>
      <c r="L14" s="273">
        <v>2396</v>
      </c>
      <c r="M14" s="272">
        <v>4593</v>
      </c>
      <c r="N14" s="272">
        <v>4176</v>
      </c>
      <c r="O14" s="272">
        <v>3782</v>
      </c>
      <c r="P14" s="347">
        <v>3680</v>
      </c>
      <c r="Q14" s="273">
        <v>3368</v>
      </c>
      <c r="R14" s="272">
        <v>3</v>
      </c>
      <c r="S14" s="272">
        <v>12</v>
      </c>
      <c r="T14" s="272">
        <v>0</v>
      </c>
      <c r="U14" s="272">
        <v>2510</v>
      </c>
      <c r="V14" s="273">
        <v>804</v>
      </c>
      <c r="W14" s="260"/>
      <c r="X14" s="260"/>
      <c r="Y14" s="629"/>
      <c r="Z14" s="274" t="s">
        <v>22</v>
      </c>
      <c r="AA14" s="375">
        <v>3</v>
      </c>
      <c r="AB14" s="272">
        <v>0</v>
      </c>
      <c r="AC14" s="272">
        <v>0</v>
      </c>
      <c r="AD14" s="272">
        <v>0</v>
      </c>
      <c r="AE14" s="273">
        <v>0</v>
      </c>
      <c r="AF14" s="353">
        <v>3786</v>
      </c>
      <c r="AG14" s="272">
        <v>1320</v>
      </c>
      <c r="AH14" s="272">
        <v>594</v>
      </c>
      <c r="AI14" s="347">
        <v>908</v>
      </c>
      <c r="AJ14" s="273">
        <v>3335</v>
      </c>
      <c r="AK14" s="353">
        <f t="shared" si="0"/>
        <v>23546</v>
      </c>
      <c r="AL14" s="272">
        <f t="shared" si="1"/>
        <v>13498</v>
      </c>
      <c r="AM14" s="272">
        <f t="shared" si="2"/>
        <v>11743</v>
      </c>
      <c r="AN14" s="272">
        <f t="shared" si="3"/>
        <v>12912</v>
      </c>
      <c r="AO14" s="273">
        <f t="shared" si="4"/>
        <v>15054</v>
      </c>
      <c r="AP14" s="259"/>
    </row>
    <row r="15" spans="1:42" ht="23.25" customHeight="1">
      <c r="A15" s="629"/>
      <c r="B15" s="271" t="s">
        <v>407</v>
      </c>
      <c r="C15" s="353">
        <v>962</v>
      </c>
      <c r="D15" s="272">
        <v>875</v>
      </c>
      <c r="E15" s="272">
        <v>405</v>
      </c>
      <c r="F15" s="347">
        <v>950</v>
      </c>
      <c r="G15" s="273">
        <v>30</v>
      </c>
      <c r="H15" s="272">
        <v>433</v>
      </c>
      <c r="I15" s="272">
        <v>2149</v>
      </c>
      <c r="J15" s="272">
        <v>604</v>
      </c>
      <c r="K15" s="347">
        <v>315</v>
      </c>
      <c r="L15" s="273">
        <v>413</v>
      </c>
      <c r="M15" s="272">
        <v>274</v>
      </c>
      <c r="N15" s="272">
        <v>7834</v>
      </c>
      <c r="O15" s="272">
        <v>3952</v>
      </c>
      <c r="P15" s="347">
        <v>85</v>
      </c>
      <c r="Q15" s="273">
        <v>11</v>
      </c>
      <c r="R15" s="272">
        <v>19</v>
      </c>
      <c r="S15" s="272">
        <v>23</v>
      </c>
      <c r="T15" s="272">
        <v>21</v>
      </c>
      <c r="U15" s="272">
        <v>2042</v>
      </c>
      <c r="V15" s="273">
        <v>31</v>
      </c>
      <c r="W15" s="260"/>
      <c r="X15" s="260"/>
      <c r="Y15" s="629"/>
      <c r="Z15" s="274" t="s">
        <v>408</v>
      </c>
      <c r="AA15" s="375">
        <v>11</v>
      </c>
      <c r="AB15" s="272">
        <v>4</v>
      </c>
      <c r="AC15" s="272">
        <v>3</v>
      </c>
      <c r="AD15" s="272">
        <v>1</v>
      </c>
      <c r="AE15" s="273">
        <v>0</v>
      </c>
      <c r="AF15" s="353">
        <v>220102</v>
      </c>
      <c r="AG15" s="272">
        <v>12629</v>
      </c>
      <c r="AH15" s="272">
        <v>13870</v>
      </c>
      <c r="AI15" s="347">
        <v>12030</v>
      </c>
      <c r="AJ15" s="273">
        <v>12921</v>
      </c>
      <c r="AK15" s="353">
        <f t="shared" si="0"/>
        <v>221801</v>
      </c>
      <c r="AL15" s="272">
        <f t="shared" si="1"/>
        <v>23514</v>
      </c>
      <c r="AM15" s="272">
        <f t="shared" si="2"/>
        <v>18855</v>
      </c>
      <c r="AN15" s="272">
        <f t="shared" si="3"/>
        <v>15423</v>
      </c>
      <c r="AO15" s="273">
        <f t="shared" si="4"/>
        <v>13406</v>
      </c>
      <c r="AP15" s="259"/>
    </row>
    <row r="16" spans="1:42" ht="23.25" customHeight="1">
      <c r="A16" s="629"/>
      <c r="B16" s="271" t="s">
        <v>409</v>
      </c>
      <c r="C16" s="353">
        <v>0</v>
      </c>
      <c r="D16" s="272">
        <v>0</v>
      </c>
      <c r="E16" s="272">
        <v>0</v>
      </c>
      <c r="F16" s="347">
        <v>1390</v>
      </c>
      <c r="G16" s="273">
        <v>0</v>
      </c>
      <c r="H16" s="272">
        <v>0</v>
      </c>
      <c r="I16" s="272">
        <v>0</v>
      </c>
      <c r="J16" s="272">
        <v>0</v>
      </c>
      <c r="K16" s="347">
        <v>3004</v>
      </c>
      <c r="L16" s="273">
        <v>0</v>
      </c>
      <c r="M16" s="272">
        <v>0</v>
      </c>
      <c r="N16" s="272">
        <v>0</v>
      </c>
      <c r="O16" s="272">
        <v>0</v>
      </c>
      <c r="P16" s="347">
        <v>1318</v>
      </c>
      <c r="Q16" s="273">
        <v>0</v>
      </c>
      <c r="R16" s="272">
        <v>0</v>
      </c>
      <c r="S16" s="272">
        <v>0</v>
      </c>
      <c r="T16" s="272">
        <v>0</v>
      </c>
      <c r="U16" s="272">
        <v>0</v>
      </c>
      <c r="V16" s="273">
        <v>0</v>
      </c>
      <c r="W16" s="260"/>
      <c r="X16" s="260"/>
      <c r="Y16" s="629"/>
      <c r="Z16" s="274" t="s">
        <v>409</v>
      </c>
      <c r="AA16" s="375">
        <v>0</v>
      </c>
      <c r="AB16" s="272">
        <v>0</v>
      </c>
      <c r="AC16" s="272">
        <v>0</v>
      </c>
      <c r="AD16" s="272">
        <v>0</v>
      </c>
      <c r="AE16" s="273">
        <v>0</v>
      </c>
      <c r="AF16" s="353">
        <v>0</v>
      </c>
      <c r="AG16" s="272">
        <v>0</v>
      </c>
      <c r="AH16" s="272">
        <v>0</v>
      </c>
      <c r="AI16" s="347">
        <v>0</v>
      </c>
      <c r="AJ16" s="273">
        <v>0</v>
      </c>
      <c r="AK16" s="353">
        <f t="shared" si="0"/>
        <v>0</v>
      </c>
      <c r="AL16" s="272">
        <f t="shared" si="1"/>
        <v>0</v>
      </c>
      <c r="AM16" s="272">
        <f t="shared" si="2"/>
        <v>0</v>
      </c>
      <c r="AN16" s="272">
        <f t="shared" si="3"/>
        <v>5712</v>
      </c>
      <c r="AO16" s="273">
        <f t="shared" si="4"/>
        <v>0</v>
      </c>
      <c r="AP16" s="259"/>
    </row>
    <row r="17" spans="1:42" ht="23.25" customHeight="1">
      <c r="A17" s="629"/>
      <c r="B17" s="271" t="s">
        <v>410</v>
      </c>
      <c r="C17" s="353">
        <v>0</v>
      </c>
      <c r="D17" s="272">
        <v>0</v>
      </c>
      <c r="E17" s="272">
        <v>0</v>
      </c>
      <c r="F17" s="347">
        <v>624</v>
      </c>
      <c r="G17" s="273">
        <v>783</v>
      </c>
      <c r="H17" s="272">
        <v>0</v>
      </c>
      <c r="I17" s="272">
        <v>0</v>
      </c>
      <c r="J17" s="272">
        <v>0</v>
      </c>
      <c r="K17" s="347">
        <v>1548</v>
      </c>
      <c r="L17" s="273">
        <v>1447</v>
      </c>
      <c r="M17" s="272">
        <v>0</v>
      </c>
      <c r="N17" s="272">
        <v>0</v>
      </c>
      <c r="O17" s="272">
        <v>0</v>
      </c>
      <c r="P17" s="347">
        <v>804</v>
      </c>
      <c r="Q17" s="273">
        <v>0</v>
      </c>
      <c r="R17" s="272">
        <v>0</v>
      </c>
      <c r="S17" s="272">
        <v>0</v>
      </c>
      <c r="T17" s="272">
        <v>0</v>
      </c>
      <c r="U17" s="272">
        <v>0</v>
      </c>
      <c r="V17" s="273">
        <v>0</v>
      </c>
      <c r="W17" s="260"/>
      <c r="X17" s="260"/>
      <c r="Y17" s="629"/>
      <c r="Z17" s="274" t="s">
        <v>410</v>
      </c>
      <c r="AA17" s="375">
        <v>0</v>
      </c>
      <c r="AB17" s="272">
        <v>0</v>
      </c>
      <c r="AC17" s="272">
        <v>0</v>
      </c>
      <c r="AD17" s="272">
        <v>0</v>
      </c>
      <c r="AE17" s="273">
        <v>0</v>
      </c>
      <c r="AF17" s="353">
        <v>0</v>
      </c>
      <c r="AG17" s="272">
        <v>0</v>
      </c>
      <c r="AH17" s="272">
        <v>0</v>
      </c>
      <c r="AI17" s="347">
        <v>0</v>
      </c>
      <c r="AJ17" s="273">
        <v>0</v>
      </c>
      <c r="AK17" s="353">
        <f t="shared" si="0"/>
        <v>0</v>
      </c>
      <c r="AL17" s="272">
        <f t="shared" si="1"/>
        <v>0</v>
      </c>
      <c r="AM17" s="272">
        <f t="shared" si="2"/>
        <v>0</v>
      </c>
      <c r="AN17" s="272">
        <f t="shared" si="3"/>
        <v>2976</v>
      </c>
      <c r="AO17" s="273">
        <f t="shared" si="4"/>
        <v>2230</v>
      </c>
      <c r="AP17" s="259"/>
    </row>
    <row r="18" spans="1:42" ht="23.25" customHeight="1">
      <c r="A18" s="629"/>
      <c r="B18" s="271" t="s">
        <v>411</v>
      </c>
      <c r="C18" s="353">
        <v>0</v>
      </c>
      <c r="D18" s="272">
        <v>0</v>
      </c>
      <c r="E18" s="272">
        <v>0</v>
      </c>
      <c r="F18" s="347">
        <v>0</v>
      </c>
      <c r="G18" s="273">
        <v>0</v>
      </c>
      <c r="H18" s="272">
        <v>0</v>
      </c>
      <c r="I18" s="272">
        <v>0</v>
      </c>
      <c r="J18" s="272">
        <v>0</v>
      </c>
      <c r="K18" s="347">
        <v>0</v>
      </c>
      <c r="L18" s="273">
        <v>0</v>
      </c>
      <c r="M18" s="272">
        <v>0</v>
      </c>
      <c r="N18" s="272">
        <v>0</v>
      </c>
      <c r="O18" s="272">
        <v>0</v>
      </c>
      <c r="P18" s="347">
        <v>0</v>
      </c>
      <c r="Q18" s="273">
        <v>0</v>
      </c>
      <c r="R18" s="272">
        <v>0</v>
      </c>
      <c r="S18" s="272">
        <v>0</v>
      </c>
      <c r="T18" s="272">
        <v>0</v>
      </c>
      <c r="U18" s="272">
        <v>0</v>
      </c>
      <c r="V18" s="273">
        <v>0</v>
      </c>
      <c r="W18" s="260"/>
      <c r="X18" s="260"/>
      <c r="Y18" s="629"/>
      <c r="Z18" s="274" t="s">
        <v>411</v>
      </c>
      <c r="AA18" s="375">
        <v>0</v>
      </c>
      <c r="AB18" s="272">
        <v>0</v>
      </c>
      <c r="AC18" s="272">
        <v>0</v>
      </c>
      <c r="AD18" s="272">
        <v>0</v>
      </c>
      <c r="AE18" s="273">
        <v>0</v>
      </c>
      <c r="AF18" s="353">
        <v>49352</v>
      </c>
      <c r="AG18" s="272">
        <v>42294</v>
      </c>
      <c r="AH18" s="272">
        <v>40091</v>
      </c>
      <c r="AI18" s="347">
        <v>42916</v>
      </c>
      <c r="AJ18" s="273">
        <v>40681</v>
      </c>
      <c r="AK18" s="353">
        <f t="shared" si="0"/>
        <v>49352</v>
      </c>
      <c r="AL18" s="272">
        <f t="shared" si="1"/>
        <v>42294</v>
      </c>
      <c r="AM18" s="272">
        <f t="shared" si="2"/>
        <v>40091</v>
      </c>
      <c r="AN18" s="272">
        <f t="shared" si="3"/>
        <v>42916</v>
      </c>
      <c r="AO18" s="273">
        <f t="shared" si="4"/>
        <v>40681</v>
      </c>
      <c r="AP18" s="259"/>
    </row>
    <row r="19" spans="1:42" ht="23.25" customHeight="1">
      <c r="A19" s="629"/>
      <c r="B19" s="277" t="s">
        <v>412</v>
      </c>
      <c r="C19" s="353">
        <v>0</v>
      </c>
      <c r="D19" s="272">
        <v>0</v>
      </c>
      <c r="E19" s="272">
        <v>0</v>
      </c>
      <c r="F19" s="347">
        <v>0</v>
      </c>
      <c r="G19" s="273">
        <v>0</v>
      </c>
      <c r="H19" s="272">
        <v>0</v>
      </c>
      <c r="I19" s="272">
        <v>0</v>
      </c>
      <c r="J19" s="272">
        <v>0</v>
      </c>
      <c r="K19" s="347">
        <v>0</v>
      </c>
      <c r="L19" s="273">
        <v>0</v>
      </c>
      <c r="M19" s="272">
        <v>0</v>
      </c>
      <c r="N19" s="272">
        <v>0</v>
      </c>
      <c r="O19" s="272">
        <v>0</v>
      </c>
      <c r="P19" s="347">
        <v>0</v>
      </c>
      <c r="Q19" s="273">
        <v>0</v>
      </c>
      <c r="R19" s="272">
        <v>0</v>
      </c>
      <c r="S19" s="272">
        <v>0</v>
      </c>
      <c r="T19" s="272">
        <v>0</v>
      </c>
      <c r="U19" s="272">
        <v>0</v>
      </c>
      <c r="V19" s="273">
        <v>0</v>
      </c>
      <c r="W19" s="260"/>
      <c r="X19" s="260"/>
      <c r="Y19" s="629"/>
      <c r="Z19" s="429" t="s">
        <v>412</v>
      </c>
      <c r="AA19" s="375">
        <v>0</v>
      </c>
      <c r="AB19" s="272">
        <v>0</v>
      </c>
      <c r="AC19" s="272">
        <v>0</v>
      </c>
      <c r="AD19" s="272">
        <v>0</v>
      </c>
      <c r="AE19" s="273">
        <v>0</v>
      </c>
      <c r="AF19" s="353">
        <v>0</v>
      </c>
      <c r="AG19" s="272">
        <v>192159</v>
      </c>
      <c r="AH19" s="272">
        <v>109400</v>
      </c>
      <c r="AI19" s="347">
        <v>43087</v>
      </c>
      <c r="AJ19" s="273">
        <v>118394</v>
      </c>
      <c r="AK19" s="353">
        <f t="shared" si="0"/>
        <v>0</v>
      </c>
      <c r="AL19" s="272">
        <f t="shared" si="1"/>
        <v>192159</v>
      </c>
      <c r="AM19" s="272">
        <f t="shared" si="2"/>
        <v>109400</v>
      </c>
      <c r="AN19" s="272">
        <f t="shared" si="3"/>
        <v>43087</v>
      </c>
      <c r="AO19" s="273">
        <f t="shared" si="4"/>
        <v>118394</v>
      </c>
      <c r="AP19" s="259"/>
    </row>
    <row r="20" spans="1:42" ht="23.25" customHeight="1" thickBot="1">
      <c r="A20" s="629"/>
      <c r="B20" s="278" t="s">
        <v>326</v>
      </c>
      <c r="C20" s="355">
        <v>0</v>
      </c>
      <c r="D20" s="279">
        <v>0</v>
      </c>
      <c r="E20" s="279">
        <v>0</v>
      </c>
      <c r="F20" s="348">
        <v>0</v>
      </c>
      <c r="G20" s="280">
        <v>0</v>
      </c>
      <c r="H20" s="279">
        <v>0</v>
      </c>
      <c r="I20" s="279">
        <v>0</v>
      </c>
      <c r="J20" s="279">
        <v>0</v>
      </c>
      <c r="K20" s="348">
        <v>0</v>
      </c>
      <c r="L20" s="280">
        <v>0</v>
      </c>
      <c r="M20" s="279">
        <v>0</v>
      </c>
      <c r="N20" s="279">
        <v>0</v>
      </c>
      <c r="O20" s="279">
        <v>0</v>
      </c>
      <c r="P20" s="348">
        <v>0</v>
      </c>
      <c r="Q20" s="280">
        <v>0</v>
      </c>
      <c r="R20" s="279">
        <v>0</v>
      </c>
      <c r="S20" s="279">
        <v>0</v>
      </c>
      <c r="T20" s="279">
        <v>0</v>
      </c>
      <c r="U20" s="279">
        <v>0</v>
      </c>
      <c r="V20" s="280">
        <v>0</v>
      </c>
      <c r="W20" s="260"/>
      <c r="X20" s="260"/>
      <c r="Y20" s="629"/>
      <c r="Z20" s="274" t="s">
        <v>326</v>
      </c>
      <c r="AA20" s="375">
        <v>0</v>
      </c>
      <c r="AB20" s="272">
        <v>0</v>
      </c>
      <c r="AC20" s="272">
        <v>0</v>
      </c>
      <c r="AD20" s="272">
        <v>0</v>
      </c>
      <c r="AE20" s="273">
        <v>0</v>
      </c>
      <c r="AF20" s="353">
        <v>4708</v>
      </c>
      <c r="AG20" s="272">
        <v>33880</v>
      </c>
      <c r="AH20" s="272">
        <v>20462</v>
      </c>
      <c r="AI20" s="347">
        <v>10652</v>
      </c>
      <c r="AJ20" s="273">
        <v>6375</v>
      </c>
      <c r="AK20" s="353">
        <f t="shared" si="0"/>
        <v>4708</v>
      </c>
      <c r="AL20" s="272">
        <f t="shared" si="1"/>
        <v>33880</v>
      </c>
      <c r="AM20" s="272">
        <f t="shared" si="2"/>
        <v>20462</v>
      </c>
      <c r="AN20" s="272">
        <f t="shared" si="3"/>
        <v>10652</v>
      </c>
      <c r="AO20" s="273">
        <f t="shared" si="4"/>
        <v>6375</v>
      </c>
      <c r="AP20" s="259"/>
    </row>
    <row r="21" spans="1:42" ht="30" customHeight="1" thickBot="1" thickTop="1">
      <c r="A21" s="630"/>
      <c r="B21" s="281" t="s">
        <v>413</v>
      </c>
      <c r="C21" s="428">
        <f aca="true" t="shared" si="5" ref="C21:L21">SUM(C4:C20)</f>
        <v>43016</v>
      </c>
      <c r="D21" s="288">
        <f t="shared" si="5"/>
        <v>31048</v>
      </c>
      <c r="E21" s="288">
        <f t="shared" si="5"/>
        <v>35132</v>
      </c>
      <c r="F21" s="288">
        <f t="shared" si="5"/>
        <v>27909</v>
      </c>
      <c r="G21" s="289">
        <f t="shared" si="5"/>
        <v>34497</v>
      </c>
      <c r="H21" s="428">
        <f t="shared" si="5"/>
        <v>108242</v>
      </c>
      <c r="I21" s="282">
        <f t="shared" si="5"/>
        <v>149302</v>
      </c>
      <c r="J21" s="282">
        <f t="shared" si="5"/>
        <v>139959</v>
      </c>
      <c r="K21" s="349">
        <f t="shared" si="5"/>
        <v>105948</v>
      </c>
      <c r="L21" s="289">
        <f t="shared" si="5"/>
        <v>79344</v>
      </c>
      <c r="M21" s="282">
        <f aca="true" t="shared" si="6" ref="M21:V21">SUM(M4:M20)</f>
        <v>53300</v>
      </c>
      <c r="N21" s="282">
        <f t="shared" si="6"/>
        <v>57184</v>
      </c>
      <c r="O21" s="282">
        <f t="shared" si="6"/>
        <v>60766</v>
      </c>
      <c r="P21" s="349">
        <f t="shared" si="6"/>
        <v>55824</v>
      </c>
      <c r="Q21" s="289">
        <f t="shared" si="6"/>
        <v>32850</v>
      </c>
      <c r="R21" s="282">
        <f t="shared" si="6"/>
        <v>468</v>
      </c>
      <c r="S21" s="282">
        <f t="shared" si="6"/>
        <v>1278</v>
      </c>
      <c r="T21" s="282">
        <f t="shared" si="6"/>
        <v>788</v>
      </c>
      <c r="U21" s="282">
        <f t="shared" si="6"/>
        <v>7712</v>
      </c>
      <c r="V21" s="289">
        <f t="shared" si="6"/>
        <v>7170</v>
      </c>
      <c r="W21" s="260"/>
      <c r="X21" s="260"/>
      <c r="Y21" s="631"/>
      <c r="Z21" s="283" t="s">
        <v>413</v>
      </c>
      <c r="AA21" s="433">
        <f>SUM(AA4:AA20)</f>
        <v>1014</v>
      </c>
      <c r="AB21" s="284">
        <f>SUM(AB4:AB20)</f>
        <v>120</v>
      </c>
      <c r="AC21" s="284">
        <f>SUM(AC4:AC20)</f>
        <v>3</v>
      </c>
      <c r="AD21" s="361">
        <f>SUM(AD4:AD20)</f>
        <v>44</v>
      </c>
      <c r="AE21" s="363">
        <v>0</v>
      </c>
      <c r="AF21" s="365">
        <f aca="true" t="shared" si="7" ref="AF21:AN21">SUM(AF4:AF20)</f>
        <v>291090</v>
      </c>
      <c r="AG21" s="361">
        <f t="shared" si="7"/>
        <v>294413</v>
      </c>
      <c r="AH21" s="361">
        <f t="shared" si="7"/>
        <v>191344</v>
      </c>
      <c r="AI21" s="361">
        <f t="shared" si="7"/>
        <v>118112</v>
      </c>
      <c r="AJ21" s="363">
        <f t="shared" si="7"/>
        <v>196845</v>
      </c>
      <c r="AK21" s="362">
        <f t="shared" si="7"/>
        <v>497130</v>
      </c>
      <c r="AL21" s="284">
        <f t="shared" si="7"/>
        <v>533345</v>
      </c>
      <c r="AM21" s="284">
        <f t="shared" si="7"/>
        <v>427992</v>
      </c>
      <c r="AN21" s="284">
        <f t="shared" si="7"/>
        <v>315549</v>
      </c>
      <c r="AO21" s="363">
        <f>L21+G21+Q21+V21+AE21+AJ21</f>
        <v>350706</v>
      </c>
      <c r="AP21" s="259"/>
    </row>
    <row r="22" spans="1:42" ht="30" customHeight="1" thickBot="1">
      <c r="A22" s="632" t="s">
        <v>397</v>
      </c>
      <c r="B22" s="633"/>
      <c r="C22" s="450"/>
      <c r="D22" s="450"/>
      <c r="E22" s="450"/>
      <c r="F22" s="450"/>
      <c r="G22" s="450"/>
      <c r="H22" s="634"/>
      <c r="I22" s="635"/>
      <c r="J22" s="635"/>
      <c r="K22" s="635"/>
      <c r="L22" s="554"/>
      <c r="M22" s="635"/>
      <c r="N22" s="635"/>
      <c r="O22" s="635"/>
      <c r="P22" s="635"/>
      <c r="Q22" s="554"/>
      <c r="R22" s="635"/>
      <c r="S22" s="635"/>
      <c r="T22" s="635"/>
      <c r="U22" s="635"/>
      <c r="V22" s="636"/>
      <c r="W22" s="260"/>
      <c r="X22" s="260"/>
      <c r="Y22" s="632" t="s">
        <v>397</v>
      </c>
      <c r="Z22" s="635"/>
      <c r="AA22" s="634"/>
      <c r="AB22" s="635"/>
      <c r="AC22" s="635"/>
      <c r="AD22" s="635"/>
      <c r="AE22" s="525"/>
      <c r="AF22" s="635"/>
      <c r="AG22" s="635"/>
      <c r="AH22" s="635"/>
      <c r="AI22" s="635"/>
      <c r="AJ22" s="554"/>
      <c r="AK22" s="635"/>
      <c r="AL22" s="635"/>
      <c r="AM22" s="635"/>
      <c r="AN22" s="635"/>
      <c r="AO22" s="633"/>
      <c r="AP22" s="259"/>
    </row>
    <row r="23" spans="1:42" ht="26.25" customHeight="1">
      <c r="A23" s="619" t="s">
        <v>414</v>
      </c>
      <c r="B23" s="285" t="s">
        <v>415</v>
      </c>
      <c r="C23" s="268">
        <v>68851</v>
      </c>
      <c r="D23" s="268">
        <v>45020</v>
      </c>
      <c r="E23" s="268">
        <v>39002</v>
      </c>
      <c r="F23" s="346">
        <v>44685</v>
      </c>
      <c r="G23" s="351">
        <v>47635</v>
      </c>
      <c r="H23" s="268">
        <v>106572</v>
      </c>
      <c r="I23" s="268">
        <v>97593</v>
      </c>
      <c r="J23" s="268">
        <v>89243</v>
      </c>
      <c r="K23" s="346">
        <v>83764</v>
      </c>
      <c r="L23" s="351">
        <v>82789</v>
      </c>
      <c r="M23" s="268">
        <v>63717</v>
      </c>
      <c r="N23" s="268">
        <v>51486</v>
      </c>
      <c r="O23" s="268">
        <v>42126</v>
      </c>
      <c r="P23" s="346">
        <v>40647</v>
      </c>
      <c r="Q23" s="351">
        <v>39981</v>
      </c>
      <c r="R23" s="268">
        <v>561</v>
      </c>
      <c r="S23" s="268">
        <v>579</v>
      </c>
      <c r="T23" s="268">
        <v>578</v>
      </c>
      <c r="U23" s="268">
        <v>8341</v>
      </c>
      <c r="V23" s="351">
        <v>10326</v>
      </c>
      <c r="W23" s="260"/>
      <c r="X23" s="260"/>
      <c r="Y23" s="620" t="s">
        <v>414</v>
      </c>
      <c r="Z23" s="430" t="s">
        <v>415</v>
      </c>
      <c r="AA23" s="432">
        <v>3364</v>
      </c>
      <c r="AB23" s="268">
        <v>1047</v>
      </c>
      <c r="AC23" s="268">
        <v>569</v>
      </c>
      <c r="AD23" s="346">
        <v>92</v>
      </c>
      <c r="AE23" s="351">
        <v>0</v>
      </c>
      <c r="AF23" s="268">
        <v>41509</v>
      </c>
      <c r="AG23" s="268">
        <v>39086</v>
      </c>
      <c r="AH23" s="268">
        <v>37270</v>
      </c>
      <c r="AI23" s="346">
        <v>32726</v>
      </c>
      <c r="AJ23" s="351">
        <v>27059</v>
      </c>
      <c r="AK23" s="352">
        <f aca="true" t="shared" si="8" ref="AK23:AK33">H23+C23+M23+R23+AA23+AF23</f>
        <v>284574</v>
      </c>
      <c r="AL23" s="268">
        <f aca="true" t="shared" si="9" ref="AL23:AL33">I23+D23+N23+S23+AB23+AG23</f>
        <v>234811</v>
      </c>
      <c r="AM23" s="268">
        <f aca="true" t="shared" si="10" ref="AM23:AM33">J23+E23+O23+T23+AC23+AH23</f>
        <v>208788</v>
      </c>
      <c r="AN23" s="268">
        <f aca="true" t="shared" si="11" ref="AN23:AN33">K23+F23+P23+U23+AD23+AI23</f>
        <v>210255</v>
      </c>
      <c r="AO23" s="351">
        <f aca="true" t="shared" si="12" ref="AO23:AO33">L23+G23+Q23+V23+AE23+AJ23</f>
        <v>207790</v>
      </c>
      <c r="AP23" s="259"/>
    </row>
    <row r="24" spans="1:42" ht="22.5" customHeight="1">
      <c r="A24" s="620"/>
      <c r="B24" s="271" t="s">
        <v>416</v>
      </c>
      <c r="C24" s="272">
        <v>0</v>
      </c>
      <c r="D24" s="272">
        <v>0</v>
      </c>
      <c r="E24" s="272">
        <v>5500</v>
      </c>
      <c r="F24" s="347">
        <v>0</v>
      </c>
      <c r="G24" s="273">
        <v>0</v>
      </c>
      <c r="H24" s="272">
        <v>0</v>
      </c>
      <c r="I24" s="286">
        <v>0</v>
      </c>
      <c r="J24" s="272">
        <v>14504</v>
      </c>
      <c r="K24" s="347">
        <v>0</v>
      </c>
      <c r="L24" s="273">
        <v>0</v>
      </c>
      <c r="M24" s="272">
        <v>0</v>
      </c>
      <c r="N24" s="272">
        <v>0</v>
      </c>
      <c r="O24" s="272">
        <v>6339</v>
      </c>
      <c r="P24" s="347">
        <v>0</v>
      </c>
      <c r="Q24" s="359">
        <v>0</v>
      </c>
      <c r="R24" s="272">
        <v>0</v>
      </c>
      <c r="S24" s="272">
        <v>0</v>
      </c>
      <c r="T24" s="272">
        <v>0</v>
      </c>
      <c r="U24" s="272">
        <v>0</v>
      </c>
      <c r="V24" s="273">
        <v>0</v>
      </c>
      <c r="W24" s="260"/>
      <c r="X24" s="260"/>
      <c r="Y24" s="620"/>
      <c r="Z24" s="274" t="s">
        <v>416</v>
      </c>
      <c r="AA24" s="375">
        <v>40</v>
      </c>
      <c r="AB24" s="272">
        <v>332</v>
      </c>
      <c r="AC24" s="272">
        <v>35</v>
      </c>
      <c r="AD24" s="347">
        <v>0</v>
      </c>
      <c r="AE24" s="273">
        <v>0</v>
      </c>
      <c r="AF24" s="272">
        <v>513237</v>
      </c>
      <c r="AG24" s="272">
        <v>553247</v>
      </c>
      <c r="AH24" s="272">
        <v>322886</v>
      </c>
      <c r="AI24" s="347">
        <v>248312</v>
      </c>
      <c r="AJ24" s="273">
        <v>397507</v>
      </c>
      <c r="AK24" s="352">
        <f t="shared" si="8"/>
        <v>513277</v>
      </c>
      <c r="AL24" s="268">
        <f t="shared" si="9"/>
        <v>553579</v>
      </c>
      <c r="AM24" s="268">
        <f t="shared" si="10"/>
        <v>349264</v>
      </c>
      <c r="AN24" s="268">
        <f t="shared" si="11"/>
        <v>248312</v>
      </c>
      <c r="AO24" s="273">
        <f t="shared" si="12"/>
        <v>397507</v>
      </c>
      <c r="AP24" s="259"/>
    </row>
    <row r="25" spans="1:42" ht="22.5" customHeight="1">
      <c r="A25" s="620"/>
      <c r="B25" s="271" t="s">
        <v>417</v>
      </c>
      <c r="C25" s="272">
        <v>1113</v>
      </c>
      <c r="D25" s="272">
        <v>973</v>
      </c>
      <c r="E25" s="272">
        <v>983</v>
      </c>
      <c r="F25" s="347">
        <v>1068</v>
      </c>
      <c r="G25" s="273">
        <v>1443</v>
      </c>
      <c r="H25" s="272">
        <v>853</v>
      </c>
      <c r="I25" s="272">
        <v>186</v>
      </c>
      <c r="J25" s="272">
        <v>174</v>
      </c>
      <c r="K25" s="347">
        <v>126</v>
      </c>
      <c r="L25" s="273">
        <v>96</v>
      </c>
      <c r="M25" s="272">
        <v>776</v>
      </c>
      <c r="N25" s="272">
        <v>859</v>
      </c>
      <c r="O25" s="272">
        <v>151</v>
      </c>
      <c r="P25" s="347">
        <v>30</v>
      </c>
      <c r="Q25" s="359">
        <v>44</v>
      </c>
      <c r="R25" s="272">
        <v>49</v>
      </c>
      <c r="S25" s="272">
        <v>33</v>
      </c>
      <c r="T25" s="272">
        <v>11</v>
      </c>
      <c r="U25" s="272">
        <v>26</v>
      </c>
      <c r="V25" s="273">
        <v>62</v>
      </c>
      <c r="W25" s="260"/>
      <c r="X25" s="260"/>
      <c r="Y25" s="620"/>
      <c r="Z25" s="274" t="s">
        <v>417</v>
      </c>
      <c r="AA25" s="375">
        <v>43</v>
      </c>
      <c r="AB25" s="272">
        <v>30</v>
      </c>
      <c r="AC25" s="272">
        <v>21</v>
      </c>
      <c r="AD25" s="347">
        <v>23</v>
      </c>
      <c r="AE25" s="273">
        <v>0</v>
      </c>
      <c r="AF25" s="272">
        <v>8234</v>
      </c>
      <c r="AG25" s="272">
        <v>13659</v>
      </c>
      <c r="AH25" s="272">
        <v>5732</v>
      </c>
      <c r="AI25" s="347">
        <v>6338</v>
      </c>
      <c r="AJ25" s="273">
        <v>4702</v>
      </c>
      <c r="AK25" s="352">
        <f t="shared" si="8"/>
        <v>11068</v>
      </c>
      <c r="AL25" s="268">
        <f t="shared" si="9"/>
        <v>15740</v>
      </c>
      <c r="AM25" s="268">
        <f t="shared" si="10"/>
        <v>7072</v>
      </c>
      <c r="AN25" s="268">
        <f t="shared" si="11"/>
        <v>7611</v>
      </c>
      <c r="AO25" s="273">
        <f t="shared" si="12"/>
        <v>6347</v>
      </c>
      <c r="AP25" s="259"/>
    </row>
    <row r="26" spans="1:42" ht="22.5" customHeight="1">
      <c r="A26" s="620"/>
      <c r="B26" s="271" t="s">
        <v>418</v>
      </c>
      <c r="C26" s="272">
        <v>0</v>
      </c>
      <c r="D26" s="272">
        <v>0</v>
      </c>
      <c r="E26" s="272"/>
      <c r="F26" s="347">
        <v>2051</v>
      </c>
      <c r="G26" s="273">
        <v>0</v>
      </c>
      <c r="H26" s="272">
        <v>0</v>
      </c>
      <c r="I26" s="272">
        <v>0</v>
      </c>
      <c r="J26" s="272">
        <v>0</v>
      </c>
      <c r="K26" s="347">
        <v>4492</v>
      </c>
      <c r="L26" s="273">
        <v>0</v>
      </c>
      <c r="M26" s="272">
        <v>0</v>
      </c>
      <c r="N26" s="272">
        <v>43</v>
      </c>
      <c r="O26" s="272">
        <v>0</v>
      </c>
      <c r="P26" s="347">
        <v>1978</v>
      </c>
      <c r="Q26" s="359">
        <v>0</v>
      </c>
      <c r="R26" s="272">
        <v>0</v>
      </c>
      <c r="S26" s="272">
        <v>0</v>
      </c>
      <c r="T26" s="272">
        <v>0</v>
      </c>
      <c r="U26" s="272">
        <v>0</v>
      </c>
      <c r="V26" s="273">
        <v>0</v>
      </c>
      <c r="W26" s="260"/>
      <c r="X26" s="260"/>
      <c r="Y26" s="620"/>
      <c r="Z26" s="274" t="s">
        <v>418</v>
      </c>
      <c r="AA26" s="375">
        <v>0</v>
      </c>
      <c r="AB26" s="272">
        <v>0</v>
      </c>
      <c r="AC26" s="272">
        <v>0</v>
      </c>
      <c r="AD26" s="347">
        <v>0</v>
      </c>
      <c r="AE26" s="273">
        <v>0</v>
      </c>
      <c r="AF26" s="272">
        <v>0</v>
      </c>
      <c r="AG26" s="272">
        <v>0</v>
      </c>
      <c r="AH26" s="272">
        <v>0</v>
      </c>
      <c r="AI26" s="347">
        <v>0</v>
      </c>
      <c r="AJ26" s="273">
        <v>0</v>
      </c>
      <c r="AK26" s="352">
        <f t="shared" si="8"/>
        <v>0</v>
      </c>
      <c r="AL26" s="268">
        <f t="shared" si="9"/>
        <v>43</v>
      </c>
      <c r="AM26" s="268">
        <f t="shared" si="10"/>
        <v>0</v>
      </c>
      <c r="AN26" s="268">
        <f t="shared" si="11"/>
        <v>8521</v>
      </c>
      <c r="AO26" s="273">
        <f t="shared" si="12"/>
        <v>0</v>
      </c>
      <c r="AP26" s="259"/>
    </row>
    <row r="27" spans="1:42" ht="22.5" customHeight="1">
      <c r="A27" s="620"/>
      <c r="B27" s="275" t="s">
        <v>419</v>
      </c>
      <c r="C27" s="272">
        <v>1209</v>
      </c>
      <c r="D27" s="272">
        <v>1752</v>
      </c>
      <c r="E27" s="272">
        <v>226</v>
      </c>
      <c r="F27" s="347">
        <v>210</v>
      </c>
      <c r="G27" s="273">
        <v>2528</v>
      </c>
      <c r="H27" s="272">
        <v>582</v>
      </c>
      <c r="I27" s="272">
        <v>183</v>
      </c>
      <c r="J27" s="272">
        <v>902</v>
      </c>
      <c r="K27" s="347">
        <v>768</v>
      </c>
      <c r="L27" s="273">
        <v>855</v>
      </c>
      <c r="M27" s="272">
        <v>439</v>
      </c>
      <c r="N27" s="272">
        <v>180</v>
      </c>
      <c r="O27" s="272">
        <v>842</v>
      </c>
      <c r="P27" s="347">
        <v>50</v>
      </c>
      <c r="Q27" s="359">
        <v>88</v>
      </c>
      <c r="R27" s="272">
        <v>0</v>
      </c>
      <c r="S27" s="272">
        <v>0</v>
      </c>
      <c r="T27" s="272">
        <v>0</v>
      </c>
      <c r="U27" s="272">
        <v>0</v>
      </c>
      <c r="V27" s="273">
        <v>4</v>
      </c>
      <c r="W27" s="260"/>
      <c r="X27" s="260"/>
      <c r="Y27" s="620"/>
      <c r="Z27" s="276" t="s">
        <v>419</v>
      </c>
      <c r="AA27" s="375">
        <v>0</v>
      </c>
      <c r="AB27" s="272">
        <v>0</v>
      </c>
      <c r="AC27" s="272">
        <v>0</v>
      </c>
      <c r="AD27" s="347">
        <v>20</v>
      </c>
      <c r="AE27" s="273">
        <v>0</v>
      </c>
      <c r="AF27" s="272">
        <v>2001</v>
      </c>
      <c r="AG27" s="272">
        <v>0</v>
      </c>
      <c r="AH27" s="272">
        <v>104</v>
      </c>
      <c r="AI27" s="347">
        <v>174</v>
      </c>
      <c r="AJ27" s="273">
        <v>425</v>
      </c>
      <c r="AK27" s="352">
        <f t="shared" si="8"/>
        <v>4231</v>
      </c>
      <c r="AL27" s="268">
        <f t="shared" si="9"/>
        <v>2115</v>
      </c>
      <c r="AM27" s="268">
        <f t="shared" si="10"/>
        <v>2074</v>
      </c>
      <c r="AN27" s="268">
        <f t="shared" si="11"/>
        <v>1222</v>
      </c>
      <c r="AO27" s="273">
        <f t="shared" si="12"/>
        <v>3900</v>
      </c>
      <c r="AP27" s="259"/>
    </row>
    <row r="28" spans="1:42" ht="22.5" customHeight="1">
      <c r="A28" s="620"/>
      <c r="B28" s="271" t="s">
        <v>420</v>
      </c>
      <c r="C28" s="272">
        <v>0</v>
      </c>
      <c r="D28" s="272">
        <v>0</v>
      </c>
      <c r="E28" s="272">
        <v>18</v>
      </c>
      <c r="F28" s="347">
        <v>2</v>
      </c>
      <c r="G28" s="273">
        <v>43</v>
      </c>
      <c r="H28" s="272">
        <v>0</v>
      </c>
      <c r="I28" s="272">
        <v>0</v>
      </c>
      <c r="J28" s="272">
        <v>1840</v>
      </c>
      <c r="K28" s="347">
        <v>2589</v>
      </c>
      <c r="L28" s="273">
        <v>2272</v>
      </c>
      <c r="M28" s="272">
        <v>0</v>
      </c>
      <c r="N28" s="272">
        <v>0</v>
      </c>
      <c r="O28" s="272">
        <v>5455</v>
      </c>
      <c r="P28" s="347">
        <v>5455</v>
      </c>
      <c r="Q28" s="359">
        <v>1124</v>
      </c>
      <c r="R28" s="272">
        <v>0</v>
      </c>
      <c r="S28" s="272">
        <v>0</v>
      </c>
      <c r="T28" s="272">
        <v>0</v>
      </c>
      <c r="U28" s="272">
        <v>0</v>
      </c>
      <c r="V28" s="273">
        <v>0</v>
      </c>
      <c r="W28" s="260"/>
      <c r="X28" s="260"/>
      <c r="Y28" s="620"/>
      <c r="Z28" s="274" t="s">
        <v>420</v>
      </c>
      <c r="AA28" s="375">
        <v>0</v>
      </c>
      <c r="AB28" s="272">
        <v>0</v>
      </c>
      <c r="AC28" s="272">
        <v>0</v>
      </c>
      <c r="AD28" s="347">
        <v>0</v>
      </c>
      <c r="AE28" s="273">
        <v>0</v>
      </c>
      <c r="AF28" s="272">
        <v>0</v>
      </c>
      <c r="AG28" s="272">
        <v>0</v>
      </c>
      <c r="AH28" s="272">
        <v>3998</v>
      </c>
      <c r="AI28" s="347">
        <v>3011</v>
      </c>
      <c r="AJ28" s="273">
        <v>1155</v>
      </c>
      <c r="AK28" s="352">
        <f t="shared" si="8"/>
        <v>0</v>
      </c>
      <c r="AL28" s="268">
        <f t="shared" si="9"/>
        <v>0</v>
      </c>
      <c r="AM28" s="268">
        <f t="shared" si="10"/>
        <v>11311</v>
      </c>
      <c r="AN28" s="268">
        <f t="shared" si="11"/>
        <v>11057</v>
      </c>
      <c r="AO28" s="273">
        <f t="shared" si="12"/>
        <v>4594</v>
      </c>
      <c r="AP28" s="259"/>
    </row>
    <row r="29" spans="1:44" ht="22.5" customHeight="1">
      <c r="A29" s="620"/>
      <c r="B29" s="271" t="s">
        <v>421</v>
      </c>
      <c r="C29" s="272">
        <v>630</v>
      </c>
      <c r="D29" s="272">
        <v>612</v>
      </c>
      <c r="E29" s="272">
        <v>550</v>
      </c>
      <c r="F29" s="347">
        <v>124</v>
      </c>
      <c r="G29" s="273">
        <v>115</v>
      </c>
      <c r="H29" s="272">
        <v>739</v>
      </c>
      <c r="I29" s="272">
        <v>11229</v>
      </c>
      <c r="J29" s="272">
        <v>21</v>
      </c>
      <c r="K29" s="347">
        <v>212</v>
      </c>
      <c r="L29" s="273">
        <v>1454</v>
      </c>
      <c r="M29" s="272">
        <v>-135</v>
      </c>
      <c r="N29" s="272">
        <v>5448</v>
      </c>
      <c r="O29" s="272">
        <v>446</v>
      </c>
      <c r="P29" s="347">
        <v>8</v>
      </c>
      <c r="Q29" s="359">
        <v>88</v>
      </c>
      <c r="R29" s="272">
        <v>0</v>
      </c>
      <c r="S29" s="272">
        <v>0</v>
      </c>
      <c r="T29" s="272">
        <v>0</v>
      </c>
      <c r="U29" s="272">
        <v>0</v>
      </c>
      <c r="V29" s="273">
        <v>0</v>
      </c>
      <c r="W29" s="260"/>
      <c r="X29" s="260"/>
      <c r="Y29" s="620"/>
      <c r="Z29" s="274" t="s">
        <v>421</v>
      </c>
      <c r="AA29" s="375">
        <v>0</v>
      </c>
      <c r="AB29" s="272">
        <v>0</v>
      </c>
      <c r="AC29" s="272">
        <v>0</v>
      </c>
      <c r="AD29" s="347">
        <v>0</v>
      </c>
      <c r="AE29" s="273">
        <v>0</v>
      </c>
      <c r="AF29" s="272">
        <v>61356</v>
      </c>
      <c r="AG29" s="272">
        <v>18123</v>
      </c>
      <c r="AH29" s="272">
        <v>10708</v>
      </c>
      <c r="AI29" s="347">
        <v>2886</v>
      </c>
      <c r="AJ29" s="273">
        <v>5769</v>
      </c>
      <c r="AK29" s="352">
        <f t="shared" si="8"/>
        <v>62590</v>
      </c>
      <c r="AL29" s="268">
        <f t="shared" si="9"/>
        <v>35412</v>
      </c>
      <c r="AM29" s="268">
        <f t="shared" si="10"/>
        <v>11725</v>
      </c>
      <c r="AN29" s="268">
        <f t="shared" si="11"/>
        <v>3230</v>
      </c>
      <c r="AO29" s="273">
        <f t="shared" si="12"/>
        <v>7426</v>
      </c>
      <c r="AP29" s="259"/>
      <c r="AQ29" s="260"/>
      <c r="AR29" s="260"/>
    </row>
    <row r="30" spans="1:43" ht="22.5" customHeight="1" thickBot="1">
      <c r="A30" s="620"/>
      <c r="B30" s="278" t="s">
        <v>422</v>
      </c>
      <c r="C30" s="279">
        <v>0</v>
      </c>
      <c r="D30" s="279">
        <v>0</v>
      </c>
      <c r="E30" s="279"/>
      <c r="F30" s="348">
        <v>0</v>
      </c>
      <c r="G30" s="280">
        <v>0</v>
      </c>
      <c r="H30" s="279">
        <v>0</v>
      </c>
      <c r="I30" s="279">
        <v>0</v>
      </c>
      <c r="J30" s="279">
        <v>0</v>
      </c>
      <c r="K30" s="348">
        <v>0</v>
      </c>
      <c r="L30" s="280">
        <v>0</v>
      </c>
      <c r="M30" s="279">
        <v>0</v>
      </c>
      <c r="N30" s="279">
        <v>0</v>
      </c>
      <c r="O30" s="279">
        <v>0</v>
      </c>
      <c r="P30" s="348">
        <v>0</v>
      </c>
      <c r="Q30" s="360">
        <v>0</v>
      </c>
      <c r="R30" s="279">
        <v>0</v>
      </c>
      <c r="S30" s="279">
        <v>0</v>
      </c>
      <c r="T30" s="279">
        <v>0</v>
      </c>
      <c r="U30" s="279">
        <v>0</v>
      </c>
      <c r="V30" s="280">
        <v>0</v>
      </c>
      <c r="W30" s="260"/>
      <c r="X30" s="260"/>
      <c r="Y30" s="620"/>
      <c r="Z30" s="274" t="s">
        <v>422</v>
      </c>
      <c r="AA30" s="375">
        <v>0</v>
      </c>
      <c r="AB30" s="272">
        <v>0</v>
      </c>
      <c r="AC30" s="272">
        <v>0</v>
      </c>
      <c r="AD30" s="347">
        <v>0</v>
      </c>
      <c r="AE30" s="273">
        <v>0</v>
      </c>
      <c r="AF30" s="272">
        <v>-117369</v>
      </c>
      <c r="AG30" s="272">
        <v>-95590</v>
      </c>
      <c r="AH30" s="272">
        <v>-45428</v>
      </c>
      <c r="AI30" s="347">
        <v>-45411</v>
      </c>
      <c r="AJ30" s="273">
        <v>-66446</v>
      </c>
      <c r="AK30" s="352">
        <f t="shared" si="8"/>
        <v>-117369</v>
      </c>
      <c r="AL30" s="268">
        <f t="shared" si="9"/>
        <v>-95590</v>
      </c>
      <c r="AM30" s="268">
        <f t="shared" si="10"/>
        <v>-45428</v>
      </c>
      <c r="AN30" s="268">
        <f t="shared" si="11"/>
        <v>-45411</v>
      </c>
      <c r="AO30" s="273">
        <f t="shared" si="12"/>
        <v>-66446</v>
      </c>
      <c r="AP30" s="259"/>
      <c r="AQ30" s="260"/>
    </row>
    <row r="31" spans="1:42" ht="30.75" customHeight="1" thickBot="1" thickTop="1">
      <c r="A31" s="621"/>
      <c r="B31" s="287" t="s">
        <v>423</v>
      </c>
      <c r="C31" s="288">
        <f>SUM(C23:C30)</f>
        <v>71803</v>
      </c>
      <c r="D31" s="288">
        <f>SUM(D23:D30)</f>
        <v>48357</v>
      </c>
      <c r="E31" s="288">
        <f>SUM(E23:E30)</f>
        <v>46279</v>
      </c>
      <c r="F31" s="357">
        <f>SUM(F23:F30)</f>
        <v>48140</v>
      </c>
      <c r="G31" s="289">
        <f>SUM(G23:G30)</f>
        <v>51764</v>
      </c>
      <c r="H31" s="288">
        <f aca="true" t="shared" si="13" ref="H31:V31">SUM(H23:H30)</f>
        <v>108746</v>
      </c>
      <c r="I31" s="288">
        <f t="shared" si="13"/>
        <v>109191</v>
      </c>
      <c r="J31" s="288">
        <f t="shared" si="13"/>
        <v>106684</v>
      </c>
      <c r="K31" s="357">
        <f t="shared" si="13"/>
        <v>91951</v>
      </c>
      <c r="L31" s="289">
        <f t="shared" si="13"/>
        <v>87466</v>
      </c>
      <c r="M31" s="288">
        <f t="shared" si="13"/>
        <v>64797</v>
      </c>
      <c r="N31" s="288">
        <f t="shared" si="13"/>
        <v>58016</v>
      </c>
      <c r="O31" s="288">
        <f t="shared" si="13"/>
        <v>55359</v>
      </c>
      <c r="P31" s="357">
        <f t="shared" si="13"/>
        <v>48168</v>
      </c>
      <c r="Q31" s="289">
        <f t="shared" si="13"/>
        <v>41325</v>
      </c>
      <c r="R31" s="288">
        <f t="shared" si="13"/>
        <v>610</v>
      </c>
      <c r="S31" s="288">
        <f t="shared" si="13"/>
        <v>612</v>
      </c>
      <c r="T31" s="288">
        <f t="shared" si="13"/>
        <v>589</v>
      </c>
      <c r="U31" s="288">
        <f t="shared" si="13"/>
        <v>8367</v>
      </c>
      <c r="V31" s="289">
        <f t="shared" si="13"/>
        <v>10392</v>
      </c>
      <c r="W31" s="260"/>
      <c r="X31" s="260"/>
      <c r="Y31" s="620"/>
      <c r="Z31" s="290" t="s">
        <v>423</v>
      </c>
      <c r="AA31" s="433">
        <f>SUM(AA23:AA30)</f>
        <v>3447</v>
      </c>
      <c r="AB31" s="284">
        <f>SUM(AB23:AB30)</f>
        <v>1409</v>
      </c>
      <c r="AC31" s="284">
        <f>SUM(AC23:AC30)</f>
        <v>625</v>
      </c>
      <c r="AD31" s="364">
        <f>SUM(AD23:AD30)</f>
        <v>135</v>
      </c>
      <c r="AE31" s="363">
        <v>0</v>
      </c>
      <c r="AF31" s="284">
        <f>SUM(AF23:AF30)</f>
        <v>508968</v>
      </c>
      <c r="AG31" s="284">
        <f>SUM(AG23:AG30)</f>
        <v>528525</v>
      </c>
      <c r="AH31" s="284">
        <f>SUM(AH23:AH30)</f>
        <v>335270</v>
      </c>
      <c r="AI31" s="364">
        <f>SUM(AI23:AI30)</f>
        <v>248036</v>
      </c>
      <c r="AJ31" s="363">
        <f>SUM(AJ23:AJ30)</f>
        <v>370171</v>
      </c>
      <c r="AK31" s="365">
        <f t="shared" si="8"/>
        <v>758371</v>
      </c>
      <c r="AL31" s="361">
        <f t="shared" si="9"/>
        <v>746110</v>
      </c>
      <c r="AM31" s="361">
        <f t="shared" si="10"/>
        <v>544806</v>
      </c>
      <c r="AN31" s="361">
        <f t="shared" si="11"/>
        <v>444797</v>
      </c>
      <c r="AO31" s="363">
        <f t="shared" si="12"/>
        <v>561118</v>
      </c>
      <c r="AP31" s="259"/>
    </row>
    <row r="32" spans="1:42" ht="30.75" customHeight="1">
      <c r="A32" s="622" t="s">
        <v>424</v>
      </c>
      <c r="B32" s="623"/>
      <c r="C32" s="373">
        <f>C31-C21</f>
        <v>28787</v>
      </c>
      <c r="D32" s="374">
        <f>D31-D21</f>
        <v>17309</v>
      </c>
      <c r="E32" s="374">
        <f>E31-E21</f>
        <v>11147</v>
      </c>
      <c r="F32" s="374">
        <f>F31-F21</f>
        <v>20231</v>
      </c>
      <c r="G32" s="292">
        <f>G31-G21</f>
        <v>17267</v>
      </c>
      <c r="H32" s="373">
        <f aca="true" t="shared" si="14" ref="H32:V32">H31-H21</f>
        <v>504</v>
      </c>
      <c r="I32" s="374">
        <f t="shared" si="14"/>
        <v>-40111</v>
      </c>
      <c r="J32" s="374">
        <f t="shared" si="14"/>
        <v>-33275</v>
      </c>
      <c r="K32" s="374">
        <f t="shared" si="14"/>
        <v>-13997</v>
      </c>
      <c r="L32" s="292">
        <f t="shared" si="14"/>
        <v>8122</v>
      </c>
      <c r="M32" s="373">
        <f t="shared" si="14"/>
        <v>11497</v>
      </c>
      <c r="N32" s="374">
        <f t="shared" si="14"/>
        <v>832</v>
      </c>
      <c r="O32" s="374">
        <f t="shared" si="14"/>
        <v>-5407</v>
      </c>
      <c r="P32" s="374">
        <f t="shared" si="14"/>
        <v>-7656</v>
      </c>
      <c r="Q32" s="292">
        <f t="shared" si="14"/>
        <v>8475</v>
      </c>
      <c r="R32" s="373">
        <f t="shared" si="14"/>
        <v>142</v>
      </c>
      <c r="S32" s="374">
        <f t="shared" si="14"/>
        <v>-666</v>
      </c>
      <c r="T32" s="374">
        <f t="shared" si="14"/>
        <v>-199</v>
      </c>
      <c r="U32" s="374">
        <f t="shared" si="14"/>
        <v>655</v>
      </c>
      <c r="V32" s="292">
        <f t="shared" si="14"/>
        <v>3222</v>
      </c>
      <c r="W32" s="260"/>
      <c r="X32" s="260"/>
      <c r="Y32" s="622" t="s">
        <v>424</v>
      </c>
      <c r="Z32" s="624"/>
      <c r="AA32" s="373">
        <f aca="true" t="shared" si="15" ref="AA32:AJ32">AA31-AA21</f>
        <v>2433</v>
      </c>
      <c r="AB32" s="374">
        <f t="shared" si="15"/>
        <v>1289</v>
      </c>
      <c r="AC32" s="374">
        <f t="shared" si="15"/>
        <v>622</v>
      </c>
      <c r="AD32" s="374">
        <f t="shared" si="15"/>
        <v>91</v>
      </c>
      <c r="AE32" s="292">
        <f t="shared" si="15"/>
        <v>0</v>
      </c>
      <c r="AF32" s="373">
        <f t="shared" si="15"/>
        <v>217878</v>
      </c>
      <c r="AG32" s="374">
        <f t="shared" si="15"/>
        <v>234112</v>
      </c>
      <c r="AH32" s="374">
        <f t="shared" si="15"/>
        <v>143926</v>
      </c>
      <c r="AI32" s="374">
        <f t="shared" si="15"/>
        <v>129924</v>
      </c>
      <c r="AJ32" s="292">
        <f t="shared" si="15"/>
        <v>173326</v>
      </c>
      <c r="AK32" s="358">
        <f t="shared" si="8"/>
        <v>261241</v>
      </c>
      <c r="AL32" s="291">
        <f t="shared" si="9"/>
        <v>212765</v>
      </c>
      <c r="AM32" s="291">
        <f t="shared" si="10"/>
        <v>116814</v>
      </c>
      <c r="AN32" s="291">
        <f t="shared" si="11"/>
        <v>129248</v>
      </c>
      <c r="AO32" s="292">
        <f t="shared" si="12"/>
        <v>210412</v>
      </c>
      <c r="AP32" s="259"/>
    </row>
    <row r="33" spans="1:42" ht="23.25" customHeight="1" thickBot="1">
      <c r="A33" s="615" t="s">
        <v>199</v>
      </c>
      <c r="B33" s="616"/>
      <c r="C33" s="420">
        <v>11618</v>
      </c>
      <c r="D33" s="420">
        <v>9438</v>
      </c>
      <c r="E33" s="420">
        <v>4724</v>
      </c>
      <c r="F33" s="421">
        <v>209</v>
      </c>
      <c r="G33" s="421">
        <v>17632</v>
      </c>
      <c r="H33" s="427">
        <v>19408</v>
      </c>
      <c r="I33" s="420">
        <v>24714</v>
      </c>
      <c r="J33" s="420">
        <v>14971</v>
      </c>
      <c r="K33" s="420">
        <v>2694</v>
      </c>
      <c r="L33" s="422">
        <v>26101</v>
      </c>
      <c r="M33" s="427">
        <v>9433</v>
      </c>
      <c r="N33" s="420">
        <v>11035</v>
      </c>
      <c r="O33" s="420">
        <v>4702</v>
      </c>
      <c r="P33" s="421">
        <v>1251</v>
      </c>
      <c r="Q33" s="422">
        <v>20568</v>
      </c>
      <c r="R33" s="420">
        <v>853</v>
      </c>
      <c r="S33" s="420">
        <v>56</v>
      </c>
      <c r="T33" s="420">
        <v>10</v>
      </c>
      <c r="U33" s="420">
        <v>7</v>
      </c>
      <c r="V33" s="423">
        <v>139</v>
      </c>
      <c r="W33" s="260"/>
      <c r="X33" s="260"/>
      <c r="Y33" s="617" t="s">
        <v>199</v>
      </c>
      <c r="Z33" s="618"/>
      <c r="AA33" s="420">
        <v>620</v>
      </c>
      <c r="AB33" s="420">
        <v>116</v>
      </c>
      <c r="AC33" s="420">
        <v>65</v>
      </c>
      <c r="AD33" s="421">
        <v>0</v>
      </c>
      <c r="AE33" s="422">
        <v>0</v>
      </c>
      <c r="AF33" s="420">
        <v>122679</v>
      </c>
      <c r="AG33" s="420">
        <v>89067</v>
      </c>
      <c r="AH33" s="420">
        <v>67533</v>
      </c>
      <c r="AI33" s="421">
        <v>2374</v>
      </c>
      <c r="AJ33" s="423">
        <v>73774</v>
      </c>
      <c r="AK33" s="424">
        <f t="shared" si="8"/>
        <v>164611</v>
      </c>
      <c r="AL33" s="425">
        <f t="shared" si="9"/>
        <v>134426</v>
      </c>
      <c r="AM33" s="425">
        <f t="shared" si="10"/>
        <v>92005</v>
      </c>
      <c r="AN33" s="425">
        <f t="shared" si="11"/>
        <v>6535</v>
      </c>
      <c r="AO33" s="426">
        <f t="shared" si="12"/>
        <v>138214</v>
      </c>
      <c r="AP33" s="259"/>
    </row>
    <row r="34" spans="1:42" ht="30" customHeight="1">
      <c r="A34" s="614" t="s">
        <v>592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X34" s="259"/>
      <c r="Y34" s="614" t="s">
        <v>592</v>
      </c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259"/>
      <c r="AK34" s="259"/>
      <c r="AL34" s="259"/>
      <c r="AM34" s="259"/>
      <c r="AN34" s="259"/>
      <c r="AO34" s="259"/>
      <c r="AP34" s="259"/>
    </row>
    <row r="35" spans="21:42" ht="15">
      <c r="U35" s="259"/>
      <c r="V35" s="259"/>
      <c r="X35" s="259"/>
      <c r="AA35" s="293"/>
      <c r="AB35" s="293"/>
      <c r="AC35" s="293"/>
      <c r="AO35" s="259"/>
      <c r="AP35" s="259"/>
    </row>
    <row r="36" spans="21:42" ht="15">
      <c r="U36" s="259"/>
      <c r="V36" s="259"/>
      <c r="X36" s="259"/>
      <c r="AO36" s="259"/>
      <c r="AP36" s="259"/>
    </row>
    <row r="37" spans="21:42" ht="15">
      <c r="U37" s="259"/>
      <c r="V37" s="259"/>
      <c r="X37" s="259"/>
      <c r="AO37" s="259"/>
      <c r="AP37" s="259"/>
    </row>
    <row r="38" spans="21:42" ht="15">
      <c r="U38" s="259"/>
      <c r="V38" s="259"/>
      <c r="X38" s="259"/>
      <c r="AO38" s="259"/>
      <c r="AP38" s="259"/>
    </row>
    <row r="39" spans="21:42" ht="15">
      <c r="U39" s="259"/>
      <c r="V39" s="259"/>
      <c r="X39" s="259"/>
      <c r="AO39" s="259"/>
      <c r="AP39" s="259"/>
    </row>
    <row r="40" spans="21:42" ht="15">
      <c r="U40" s="259"/>
      <c r="V40" s="259"/>
      <c r="X40" s="259"/>
      <c r="AO40" s="259"/>
      <c r="AP40" s="259"/>
    </row>
    <row r="41" spans="21:42" ht="15">
      <c r="U41" s="259"/>
      <c r="V41" s="259"/>
      <c r="X41" s="259"/>
      <c r="AO41" s="259"/>
      <c r="AP41" s="259"/>
    </row>
    <row r="42" spans="21:42" ht="15">
      <c r="U42" s="259"/>
      <c r="V42" s="259"/>
      <c r="X42" s="259"/>
      <c r="AO42" s="259"/>
      <c r="AP42" s="259"/>
    </row>
    <row r="43" spans="21:42" ht="15">
      <c r="U43" s="259"/>
      <c r="V43" s="259"/>
      <c r="X43" s="259"/>
      <c r="AO43" s="259"/>
      <c r="AP43" s="259"/>
    </row>
    <row r="44" spans="21:42" ht="15">
      <c r="U44" s="259"/>
      <c r="V44" s="259"/>
      <c r="X44" s="259"/>
      <c r="AO44" s="259"/>
      <c r="AP44" s="259"/>
    </row>
    <row r="45" spans="21:42" ht="15">
      <c r="U45" s="259"/>
      <c r="V45" s="259"/>
      <c r="X45" s="259"/>
      <c r="AO45" s="259"/>
      <c r="AP45" s="259"/>
    </row>
    <row r="46" spans="21:42" ht="15">
      <c r="U46" s="259"/>
      <c r="V46" s="259"/>
      <c r="X46" s="259"/>
      <c r="AO46" s="259"/>
      <c r="AP46" s="259"/>
    </row>
    <row r="47" spans="21:42" ht="15">
      <c r="U47" s="259"/>
      <c r="V47" s="259"/>
      <c r="X47" s="259"/>
      <c r="AO47" s="259"/>
      <c r="AP47" s="259"/>
    </row>
    <row r="48" spans="21:42" ht="15">
      <c r="U48" s="259"/>
      <c r="V48" s="259"/>
      <c r="X48" s="259"/>
      <c r="AO48" s="259"/>
      <c r="AP48" s="259"/>
    </row>
    <row r="49" spans="21:42" ht="15">
      <c r="U49" s="259"/>
      <c r="V49" s="259"/>
      <c r="X49" s="259"/>
      <c r="AO49" s="259"/>
      <c r="AP49" s="259"/>
    </row>
    <row r="50" spans="21:42" ht="15">
      <c r="U50" s="259"/>
      <c r="V50" s="259"/>
      <c r="X50" s="259"/>
      <c r="AO50" s="259"/>
      <c r="AP50" s="259"/>
    </row>
    <row r="51" spans="21:42" ht="15">
      <c r="U51" s="259"/>
      <c r="V51" s="259"/>
      <c r="X51" s="259"/>
      <c r="AO51" s="259"/>
      <c r="AP51" s="259"/>
    </row>
    <row r="52" spans="21:42" ht="15">
      <c r="U52" s="259"/>
      <c r="V52" s="259"/>
      <c r="X52" s="259"/>
      <c r="AO52" s="259"/>
      <c r="AP52" s="259"/>
    </row>
    <row r="53" spans="21:42" ht="15">
      <c r="U53" s="259"/>
      <c r="V53" s="259"/>
      <c r="X53" s="259"/>
      <c r="AO53" s="259"/>
      <c r="AP53" s="259"/>
    </row>
    <row r="54" spans="21:42" ht="15">
      <c r="U54" s="259"/>
      <c r="V54" s="259"/>
      <c r="X54" s="259"/>
      <c r="AO54" s="259"/>
      <c r="AP54" s="259"/>
    </row>
    <row r="55" spans="21:42" ht="15">
      <c r="U55" s="259"/>
      <c r="V55" s="259"/>
      <c r="X55" s="259"/>
      <c r="AO55" s="259"/>
      <c r="AP55" s="259"/>
    </row>
    <row r="56" spans="21:42" ht="15">
      <c r="U56" s="259"/>
      <c r="V56" s="259"/>
      <c r="X56" s="259"/>
      <c r="AO56" s="259"/>
      <c r="AP56" s="259"/>
    </row>
    <row r="57" spans="21:42" ht="15">
      <c r="U57" s="259"/>
      <c r="V57" s="259"/>
      <c r="X57" s="259"/>
      <c r="AO57" s="259"/>
      <c r="AP57" s="259"/>
    </row>
    <row r="58" spans="21:42" ht="15">
      <c r="U58" s="259"/>
      <c r="V58" s="259"/>
      <c r="X58" s="259"/>
      <c r="AO58" s="259"/>
      <c r="AP58" s="259"/>
    </row>
    <row r="59" spans="21:42" ht="15">
      <c r="U59" s="259"/>
      <c r="V59" s="259"/>
      <c r="X59" s="259"/>
      <c r="AO59" s="259"/>
      <c r="AP59" s="259"/>
    </row>
    <row r="60" spans="21:42" ht="15">
      <c r="U60" s="259"/>
      <c r="V60" s="259"/>
      <c r="X60" s="259"/>
      <c r="AO60" s="259"/>
      <c r="AP60" s="259"/>
    </row>
    <row r="61" spans="21:42" ht="15">
      <c r="U61" s="259"/>
      <c r="V61" s="259"/>
      <c r="X61" s="259"/>
      <c r="AO61" s="259"/>
      <c r="AP61" s="259"/>
    </row>
    <row r="62" spans="21:42" ht="15">
      <c r="U62" s="259"/>
      <c r="V62" s="259"/>
      <c r="X62" s="259"/>
      <c r="AO62" s="259"/>
      <c r="AP62" s="259"/>
    </row>
    <row r="63" spans="21:42" ht="15">
      <c r="U63" s="259"/>
      <c r="V63" s="259"/>
      <c r="X63" s="259"/>
      <c r="AO63" s="259"/>
      <c r="AP63" s="259"/>
    </row>
    <row r="64" spans="21:42" ht="15">
      <c r="U64" s="259"/>
      <c r="V64" s="259"/>
      <c r="X64" s="259"/>
      <c r="AO64" s="259"/>
      <c r="AP64" s="259"/>
    </row>
    <row r="65" spans="21:42" ht="15">
      <c r="U65" s="259"/>
      <c r="V65" s="259"/>
      <c r="X65" s="259"/>
      <c r="AO65" s="259"/>
      <c r="AP65" s="259"/>
    </row>
    <row r="66" spans="21:42" ht="15">
      <c r="U66" s="259"/>
      <c r="V66" s="259"/>
      <c r="X66" s="259"/>
      <c r="AO66" s="259"/>
      <c r="AP66" s="259"/>
    </row>
    <row r="67" spans="21:42" ht="15">
      <c r="U67" s="259"/>
      <c r="V67" s="259"/>
      <c r="X67" s="259"/>
      <c r="AO67" s="259"/>
      <c r="AP67" s="259"/>
    </row>
    <row r="68" spans="21:42" ht="15">
      <c r="U68" s="259"/>
      <c r="V68" s="259"/>
      <c r="X68" s="259"/>
      <c r="AO68" s="259"/>
      <c r="AP68" s="259"/>
    </row>
    <row r="69" spans="21:42" ht="15">
      <c r="U69" s="259"/>
      <c r="V69" s="259"/>
      <c r="X69" s="259"/>
      <c r="AO69" s="259"/>
      <c r="AP69" s="259"/>
    </row>
    <row r="70" spans="21:42" ht="15">
      <c r="U70" s="259"/>
      <c r="V70" s="259"/>
      <c r="X70" s="259"/>
      <c r="AO70" s="259"/>
      <c r="AP70" s="259"/>
    </row>
    <row r="71" spans="21:42" ht="15">
      <c r="U71" s="259"/>
      <c r="V71" s="259"/>
      <c r="X71" s="259"/>
      <c r="AO71" s="259"/>
      <c r="AP71" s="259"/>
    </row>
    <row r="72" spans="21:42" ht="15">
      <c r="U72" s="259"/>
      <c r="V72" s="259"/>
      <c r="X72" s="259"/>
      <c r="AO72" s="259"/>
      <c r="AP72" s="259"/>
    </row>
    <row r="73" spans="21:42" ht="15">
      <c r="U73" s="259"/>
      <c r="V73" s="259"/>
      <c r="X73" s="259"/>
      <c r="AO73" s="259"/>
      <c r="AP73" s="259"/>
    </row>
    <row r="74" spans="21:42" ht="15">
      <c r="U74" s="259"/>
      <c r="V74" s="259"/>
      <c r="X74" s="259"/>
      <c r="AO74" s="259"/>
      <c r="AP74" s="259"/>
    </row>
    <row r="75" spans="21:42" ht="15">
      <c r="U75" s="259"/>
      <c r="V75" s="259"/>
      <c r="X75" s="259"/>
      <c r="AO75" s="259"/>
      <c r="AP75" s="259"/>
    </row>
    <row r="76" spans="21:42" ht="15">
      <c r="U76" s="259"/>
      <c r="V76" s="259"/>
      <c r="X76" s="259"/>
      <c r="AO76" s="259"/>
      <c r="AP76" s="259"/>
    </row>
    <row r="77" spans="21:42" ht="15">
      <c r="U77" s="259"/>
      <c r="V77" s="259"/>
      <c r="X77" s="259"/>
      <c r="AO77" s="259"/>
      <c r="AP77" s="259"/>
    </row>
    <row r="78" spans="21:42" ht="15">
      <c r="U78" s="259"/>
      <c r="V78" s="259"/>
      <c r="X78" s="259"/>
      <c r="AO78" s="259"/>
      <c r="AP78" s="259"/>
    </row>
    <row r="79" spans="21:42" ht="15">
      <c r="U79" s="259"/>
      <c r="V79" s="259"/>
      <c r="X79" s="259"/>
      <c r="AO79" s="259"/>
      <c r="AP79" s="259"/>
    </row>
    <row r="80" spans="21:42" ht="15">
      <c r="U80" s="259"/>
      <c r="V80" s="259"/>
      <c r="X80" s="259"/>
      <c r="AO80" s="259"/>
      <c r="AP80" s="259"/>
    </row>
    <row r="81" spans="21:42" ht="15">
      <c r="U81" s="259"/>
      <c r="V81" s="259"/>
      <c r="X81" s="259"/>
      <c r="AO81" s="259"/>
      <c r="AP81" s="259"/>
    </row>
    <row r="82" spans="21:42" ht="15">
      <c r="U82" s="259"/>
      <c r="V82" s="259"/>
      <c r="X82" s="259"/>
      <c r="AO82" s="259"/>
      <c r="AP82" s="259"/>
    </row>
    <row r="83" spans="21:42" ht="15">
      <c r="U83" s="259"/>
      <c r="V83" s="259"/>
      <c r="X83" s="259"/>
      <c r="AO83" s="259"/>
      <c r="AP83" s="259"/>
    </row>
    <row r="84" spans="21:42" ht="15">
      <c r="U84" s="259"/>
      <c r="V84" s="259"/>
      <c r="X84" s="259"/>
      <c r="AO84" s="259"/>
      <c r="AP84" s="259"/>
    </row>
    <row r="85" spans="21:42" ht="15">
      <c r="U85" s="259"/>
      <c r="V85" s="259"/>
      <c r="X85" s="259"/>
      <c r="AO85" s="259"/>
      <c r="AP85" s="259"/>
    </row>
    <row r="86" spans="21:42" ht="15">
      <c r="U86" s="259"/>
      <c r="V86" s="259"/>
      <c r="X86" s="259"/>
      <c r="AO86" s="259"/>
      <c r="AP86" s="259"/>
    </row>
    <row r="87" spans="21:42" ht="15">
      <c r="U87" s="259"/>
      <c r="V87" s="259"/>
      <c r="X87" s="259"/>
      <c r="AO87" s="259"/>
      <c r="AP87" s="259"/>
    </row>
    <row r="88" spans="21:42" ht="15">
      <c r="U88" s="259"/>
      <c r="V88" s="259"/>
      <c r="X88" s="259"/>
      <c r="AO88" s="259"/>
      <c r="AP88" s="259"/>
    </row>
    <row r="89" spans="21:42" ht="15">
      <c r="U89" s="259"/>
      <c r="V89" s="259"/>
      <c r="X89" s="259"/>
      <c r="AO89" s="259"/>
      <c r="AP89" s="259"/>
    </row>
    <row r="90" spans="21:42" ht="15">
      <c r="U90" s="259"/>
      <c r="V90" s="259"/>
      <c r="X90" s="259"/>
      <c r="AO90" s="259"/>
      <c r="AP90" s="259"/>
    </row>
    <row r="91" spans="21:42" ht="15">
      <c r="U91" s="259"/>
      <c r="V91" s="259"/>
      <c r="X91" s="259"/>
      <c r="AO91" s="259"/>
      <c r="AP91" s="259"/>
    </row>
    <row r="92" spans="21:42" ht="15">
      <c r="U92" s="259"/>
      <c r="V92" s="259"/>
      <c r="X92" s="259"/>
      <c r="AO92" s="259"/>
      <c r="AP92" s="259"/>
    </row>
    <row r="93" spans="21:42" ht="15">
      <c r="U93" s="259"/>
      <c r="V93" s="259"/>
      <c r="X93" s="259"/>
      <c r="AO93" s="259"/>
      <c r="AP93" s="259"/>
    </row>
    <row r="94" spans="21:42" ht="15">
      <c r="U94" s="259"/>
      <c r="V94" s="259"/>
      <c r="X94" s="259"/>
      <c r="AO94" s="259"/>
      <c r="AP94" s="259"/>
    </row>
    <row r="95" spans="21:42" ht="15">
      <c r="U95" s="259"/>
      <c r="V95" s="259"/>
      <c r="X95" s="259"/>
      <c r="AO95" s="259"/>
      <c r="AP95" s="259"/>
    </row>
    <row r="96" spans="21:42" ht="15">
      <c r="U96" s="259"/>
      <c r="V96" s="259"/>
      <c r="X96" s="259"/>
      <c r="AO96" s="259"/>
      <c r="AP96" s="259"/>
    </row>
    <row r="97" spans="21:42" ht="15">
      <c r="U97" s="259"/>
      <c r="V97" s="259"/>
      <c r="X97" s="259"/>
      <c r="AO97" s="259"/>
      <c r="AP97" s="259"/>
    </row>
    <row r="98" spans="21:42" ht="15">
      <c r="U98" s="259"/>
      <c r="V98" s="259"/>
      <c r="X98" s="259"/>
      <c r="AO98" s="259"/>
      <c r="AP98" s="259"/>
    </row>
    <row r="99" spans="21:42" ht="15">
      <c r="U99" s="259"/>
      <c r="V99" s="259"/>
      <c r="X99" s="259"/>
      <c r="AO99" s="259"/>
      <c r="AP99" s="259"/>
    </row>
    <row r="100" spans="21:42" ht="15">
      <c r="U100" s="259"/>
      <c r="V100" s="259"/>
      <c r="X100" s="259"/>
      <c r="AO100" s="259"/>
      <c r="AP100" s="259"/>
    </row>
    <row r="101" spans="21:42" ht="15">
      <c r="U101" s="259"/>
      <c r="V101" s="259"/>
      <c r="X101" s="259"/>
      <c r="AO101" s="259"/>
      <c r="AP101" s="259"/>
    </row>
    <row r="102" spans="21:42" ht="15">
      <c r="U102" s="259"/>
      <c r="V102" s="259"/>
      <c r="X102" s="259"/>
      <c r="AO102" s="259"/>
      <c r="AP102" s="259"/>
    </row>
    <row r="103" spans="21:42" ht="15">
      <c r="U103" s="259"/>
      <c r="V103" s="259"/>
      <c r="X103" s="259"/>
      <c r="AO103" s="259"/>
      <c r="AP103" s="259"/>
    </row>
    <row r="104" spans="21:42" ht="15">
      <c r="U104" s="259"/>
      <c r="V104" s="259"/>
      <c r="X104" s="259"/>
      <c r="AO104" s="259"/>
      <c r="AP104" s="259"/>
    </row>
    <row r="105" spans="21:42" ht="15">
      <c r="U105" s="259"/>
      <c r="V105" s="259"/>
      <c r="X105" s="259"/>
      <c r="AO105" s="259"/>
      <c r="AP105" s="259"/>
    </row>
    <row r="106" spans="21:42" ht="15">
      <c r="U106" s="259"/>
      <c r="V106" s="259"/>
      <c r="X106" s="259"/>
      <c r="AO106" s="259"/>
      <c r="AP106" s="259"/>
    </row>
    <row r="107" spans="21:42" ht="15">
      <c r="U107" s="259"/>
      <c r="V107" s="259"/>
      <c r="X107" s="259"/>
      <c r="AO107" s="259"/>
      <c r="AP107" s="259"/>
    </row>
    <row r="108" spans="21:42" ht="15">
      <c r="U108" s="259"/>
      <c r="V108" s="259"/>
      <c r="X108" s="259"/>
      <c r="AO108" s="259"/>
      <c r="AP108" s="259"/>
    </row>
    <row r="109" spans="21:42" ht="15">
      <c r="U109" s="259"/>
      <c r="V109" s="259"/>
      <c r="X109" s="259"/>
      <c r="AO109" s="259"/>
      <c r="AP109" s="259"/>
    </row>
    <row r="110" spans="21:42" ht="15">
      <c r="U110" s="259"/>
      <c r="V110" s="259"/>
      <c r="X110" s="259"/>
      <c r="AO110" s="259"/>
      <c r="AP110" s="259"/>
    </row>
    <row r="111" spans="21:42" ht="15">
      <c r="U111" s="259"/>
      <c r="V111" s="259"/>
      <c r="X111" s="259"/>
      <c r="AO111" s="259"/>
      <c r="AP111" s="259"/>
    </row>
    <row r="112" spans="21:42" ht="15">
      <c r="U112" s="259"/>
      <c r="V112" s="259"/>
      <c r="X112" s="259"/>
      <c r="AO112" s="259"/>
      <c r="AP112" s="259"/>
    </row>
    <row r="113" spans="21:42" ht="15">
      <c r="U113" s="259"/>
      <c r="V113" s="259"/>
      <c r="X113" s="259"/>
      <c r="AO113" s="259"/>
      <c r="AP113" s="259"/>
    </row>
    <row r="114" spans="21:42" ht="15">
      <c r="U114" s="259"/>
      <c r="V114" s="259"/>
      <c r="X114" s="259"/>
      <c r="AO114" s="259"/>
      <c r="AP114" s="259"/>
    </row>
    <row r="115" spans="21:42" ht="15">
      <c r="U115" s="259"/>
      <c r="V115" s="259"/>
      <c r="X115" s="259"/>
      <c r="AO115" s="259"/>
      <c r="AP115" s="259"/>
    </row>
    <row r="116" spans="21:42" ht="15">
      <c r="U116" s="259"/>
      <c r="V116" s="259"/>
      <c r="X116" s="259"/>
      <c r="AO116" s="259"/>
      <c r="AP116" s="259"/>
    </row>
    <row r="117" spans="21:42" ht="15">
      <c r="U117" s="259"/>
      <c r="V117" s="259"/>
      <c r="X117" s="259"/>
      <c r="AO117" s="259"/>
      <c r="AP117" s="259"/>
    </row>
    <row r="118" spans="21:42" ht="15">
      <c r="U118" s="259"/>
      <c r="V118" s="259"/>
      <c r="X118" s="259"/>
      <c r="AO118" s="259"/>
      <c r="AP118" s="259"/>
    </row>
    <row r="119" spans="21:42" ht="15">
      <c r="U119" s="259"/>
      <c r="V119" s="259"/>
      <c r="X119" s="259"/>
      <c r="AO119" s="259"/>
      <c r="AP119" s="259"/>
    </row>
    <row r="120" spans="21:42" ht="15">
      <c r="U120" s="259"/>
      <c r="V120" s="259"/>
      <c r="X120" s="259"/>
      <c r="AO120" s="259"/>
      <c r="AP120" s="259"/>
    </row>
    <row r="121" spans="21:42" ht="15">
      <c r="U121" s="259"/>
      <c r="V121" s="259"/>
      <c r="X121" s="259"/>
      <c r="AO121" s="259"/>
      <c r="AP121" s="259"/>
    </row>
    <row r="122" spans="21:24" ht="15">
      <c r="U122" s="259"/>
      <c r="V122" s="259"/>
      <c r="X122" s="259"/>
    </row>
    <row r="123" spans="21:24" ht="15">
      <c r="U123" s="259"/>
      <c r="V123" s="259"/>
      <c r="X123" s="259"/>
    </row>
    <row r="124" spans="21:24" ht="15">
      <c r="U124" s="259"/>
      <c r="V124" s="259"/>
      <c r="X124" s="259"/>
    </row>
    <row r="125" spans="21:24" ht="15">
      <c r="U125" s="259"/>
      <c r="V125" s="259"/>
      <c r="X125" s="259"/>
    </row>
    <row r="126" spans="21:24" ht="15">
      <c r="U126" s="259"/>
      <c r="V126" s="259"/>
      <c r="X126" s="259"/>
    </row>
    <row r="127" spans="21:24" ht="15">
      <c r="U127" s="259"/>
      <c r="V127" s="259"/>
      <c r="X127" s="259"/>
    </row>
    <row r="128" spans="21:24" ht="15">
      <c r="U128" s="259"/>
      <c r="V128" s="259"/>
      <c r="X128" s="259"/>
    </row>
    <row r="129" spans="21:24" ht="15">
      <c r="U129" s="259"/>
      <c r="V129" s="259"/>
      <c r="X129" s="259"/>
    </row>
    <row r="130" spans="21:24" ht="15">
      <c r="U130" s="259"/>
      <c r="V130" s="259"/>
      <c r="X130" s="259"/>
    </row>
    <row r="131" spans="21:24" ht="15">
      <c r="U131" s="259"/>
      <c r="V131" s="259"/>
      <c r="X131" s="259"/>
    </row>
    <row r="132" spans="21:24" ht="15">
      <c r="U132" s="259"/>
      <c r="V132" s="259"/>
      <c r="X132" s="259"/>
    </row>
    <row r="133" spans="21:24" ht="15">
      <c r="U133" s="259"/>
      <c r="V133" s="259"/>
      <c r="X133" s="259"/>
    </row>
    <row r="134" spans="21:24" ht="15">
      <c r="U134" s="259"/>
      <c r="V134" s="259"/>
      <c r="X134" s="259"/>
    </row>
    <row r="135" spans="21:24" ht="15">
      <c r="U135" s="259"/>
      <c r="V135" s="259"/>
      <c r="X135" s="259"/>
    </row>
    <row r="136" spans="21:24" ht="15">
      <c r="U136" s="259"/>
      <c r="V136" s="259"/>
      <c r="X136" s="259"/>
    </row>
    <row r="137" spans="21:24" ht="15">
      <c r="U137" s="259"/>
      <c r="V137" s="259"/>
      <c r="X137" s="259"/>
    </row>
    <row r="138" spans="21:24" ht="15">
      <c r="U138" s="259"/>
      <c r="V138" s="259"/>
      <c r="X138" s="259"/>
    </row>
    <row r="139" spans="21:24" ht="15">
      <c r="U139" s="259"/>
      <c r="V139" s="259"/>
      <c r="X139" s="259"/>
    </row>
    <row r="140" spans="21:24" ht="15">
      <c r="U140" s="259"/>
      <c r="V140" s="259"/>
      <c r="X140" s="259"/>
    </row>
    <row r="141" spans="21:24" ht="15">
      <c r="U141" s="259"/>
      <c r="V141" s="259"/>
      <c r="X141" s="259"/>
    </row>
    <row r="142" spans="21:24" ht="15">
      <c r="U142" s="259"/>
      <c r="V142" s="259"/>
      <c r="X142" s="259"/>
    </row>
    <row r="143" spans="21:24" ht="15">
      <c r="U143" s="259"/>
      <c r="V143" s="259"/>
      <c r="X143" s="259"/>
    </row>
    <row r="144" spans="21:24" ht="15">
      <c r="U144" s="259"/>
      <c r="V144" s="259"/>
      <c r="X144" s="259"/>
    </row>
    <row r="145" spans="21:24" ht="15">
      <c r="U145" s="259"/>
      <c r="V145" s="259"/>
      <c r="X145" s="259"/>
    </row>
    <row r="146" spans="21:24" ht="15">
      <c r="U146" s="259"/>
      <c r="V146" s="259"/>
      <c r="X146" s="259"/>
    </row>
    <row r="147" spans="21:24" ht="15">
      <c r="U147" s="259"/>
      <c r="V147" s="259"/>
      <c r="X147" s="259"/>
    </row>
    <row r="148" spans="21:24" ht="15">
      <c r="U148" s="259"/>
      <c r="V148" s="259"/>
      <c r="X148" s="259"/>
    </row>
    <row r="149" spans="21:24" ht="15">
      <c r="U149" s="259"/>
      <c r="V149" s="259"/>
      <c r="X149" s="259"/>
    </row>
    <row r="150" spans="21:24" ht="15">
      <c r="U150" s="259"/>
      <c r="V150" s="259"/>
      <c r="X150" s="259"/>
    </row>
    <row r="151" spans="21:24" ht="15">
      <c r="U151" s="259"/>
      <c r="V151" s="259"/>
      <c r="X151" s="259"/>
    </row>
    <row r="152" spans="21:24" ht="15">
      <c r="U152" s="259"/>
      <c r="V152" s="259"/>
      <c r="X152" s="259"/>
    </row>
    <row r="153" spans="21:24" ht="15">
      <c r="U153" s="259"/>
      <c r="V153" s="259"/>
      <c r="X153" s="259"/>
    </row>
    <row r="154" spans="21:24" ht="15">
      <c r="U154" s="259"/>
      <c r="V154" s="259"/>
      <c r="X154" s="259"/>
    </row>
    <row r="155" spans="21:24" ht="15">
      <c r="U155" s="259"/>
      <c r="V155" s="259"/>
      <c r="X155" s="259"/>
    </row>
    <row r="156" spans="21:24" ht="15">
      <c r="U156" s="259"/>
      <c r="V156" s="259"/>
      <c r="X156" s="259"/>
    </row>
    <row r="157" spans="21:24" ht="15">
      <c r="U157" s="259"/>
      <c r="V157" s="259"/>
      <c r="X157" s="259"/>
    </row>
    <row r="158" spans="21:24" ht="15">
      <c r="U158" s="259"/>
      <c r="V158" s="259"/>
      <c r="X158" s="259"/>
    </row>
    <row r="159" spans="21:24" ht="15">
      <c r="U159" s="259"/>
      <c r="V159" s="259"/>
      <c r="X159" s="259"/>
    </row>
    <row r="160" spans="21:24" ht="15">
      <c r="U160" s="259"/>
      <c r="V160" s="259"/>
      <c r="X160" s="259"/>
    </row>
    <row r="161" spans="21:24" ht="15">
      <c r="U161" s="259"/>
      <c r="V161" s="259"/>
      <c r="X161" s="259"/>
    </row>
    <row r="162" spans="21:24" ht="15">
      <c r="U162" s="259"/>
      <c r="V162" s="259"/>
      <c r="X162" s="259"/>
    </row>
    <row r="163" spans="21:24" ht="15">
      <c r="U163" s="259"/>
      <c r="V163" s="259"/>
      <c r="X163" s="259"/>
    </row>
    <row r="164" spans="21:24" ht="15">
      <c r="U164" s="259"/>
      <c r="V164" s="259"/>
      <c r="X164" s="259"/>
    </row>
    <row r="165" spans="21:24" ht="15">
      <c r="U165" s="259"/>
      <c r="V165" s="259"/>
      <c r="X165" s="259"/>
    </row>
    <row r="166" spans="21:24" ht="15">
      <c r="U166" s="259"/>
      <c r="V166" s="259"/>
      <c r="X166" s="259"/>
    </row>
    <row r="167" spans="21:24" ht="15">
      <c r="U167" s="259"/>
      <c r="V167" s="259"/>
      <c r="X167" s="259"/>
    </row>
    <row r="168" spans="21:24" ht="15">
      <c r="U168" s="259"/>
      <c r="V168" s="259"/>
      <c r="X168" s="259"/>
    </row>
    <row r="169" spans="21:24" ht="15">
      <c r="U169" s="259"/>
      <c r="V169" s="259"/>
      <c r="X169" s="259"/>
    </row>
    <row r="170" spans="21:24" ht="15">
      <c r="U170" s="259"/>
      <c r="V170" s="259"/>
      <c r="X170" s="259"/>
    </row>
    <row r="171" spans="21:24" ht="15">
      <c r="U171" s="259"/>
      <c r="V171" s="259"/>
      <c r="X171" s="259"/>
    </row>
    <row r="172" spans="21:24" ht="15">
      <c r="U172" s="259"/>
      <c r="V172" s="259"/>
      <c r="X172" s="259"/>
    </row>
    <row r="173" spans="21:24" ht="15">
      <c r="U173" s="259"/>
      <c r="V173" s="259"/>
      <c r="X173" s="259"/>
    </row>
    <row r="174" spans="21:24" ht="15">
      <c r="U174" s="259"/>
      <c r="V174" s="259"/>
      <c r="X174" s="259"/>
    </row>
    <row r="175" spans="21:24" ht="15">
      <c r="U175" s="259"/>
      <c r="V175" s="259"/>
      <c r="X175" s="259"/>
    </row>
    <row r="176" spans="21:24" ht="15">
      <c r="U176" s="259"/>
      <c r="V176" s="259"/>
      <c r="X176" s="259"/>
    </row>
    <row r="177" spans="21:24" ht="15">
      <c r="U177" s="259"/>
      <c r="V177" s="259"/>
      <c r="X177" s="259"/>
    </row>
    <row r="178" spans="21:24" ht="15">
      <c r="U178" s="259"/>
      <c r="V178" s="259"/>
      <c r="X178" s="259"/>
    </row>
    <row r="179" spans="21:24" ht="15">
      <c r="U179" s="259"/>
      <c r="V179" s="259"/>
      <c r="X179" s="259"/>
    </row>
    <row r="180" spans="21:24" ht="15">
      <c r="U180" s="259"/>
      <c r="V180" s="259"/>
      <c r="X180" s="259"/>
    </row>
    <row r="181" spans="21:24" ht="15">
      <c r="U181" s="259"/>
      <c r="V181" s="259"/>
      <c r="X181" s="259"/>
    </row>
    <row r="182" spans="21:24" ht="15">
      <c r="U182" s="259"/>
      <c r="V182" s="259"/>
      <c r="X182" s="259"/>
    </row>
    <row r="183" spans="21:24" ht="15">
      <c r="U183" s="259"/>
      <c r="V183" s="259"/>
      <c r="X183" s="259"/>
    </row>
    <row r="184" spans="21:24" ht="15">
      <c r="U184" s="259"/>
      <c r="V184" s="259"/>
      <c r="X184" s="259"/>
    </row>
    <row r="185" spans="21:24" ht="15">
      <c r="U185" s="259"/>
      <c r="V185" s="259"/>
      <c r="X185" s="259"/>
    </row>
    <row r="186" spans="21:24" ht="15">
      <c r="U186" s="259"/>
      <c r="V186" s="259"/>
      <c r="X186" s="259"/>
    </row>
    <row r="187" spans="21:24" ht="15">
      <c r="U187" s="259"/>
      <c r="V187" s="259"/>
      <c r="X187" s="259"/>
    </row>
    <row r="188" spans="21:24" ht="15">
      <c r="U188" s="259"/>
      <c r="V188" s="259"/>
      <c r="X188" s="259"/>
    </row>
    <row r="189" spans="21:24" ht="15">
      <c r="U189" s="259"/>
      <c r="V189" s="259"/>
      <c r="X189" s="259"/>
    </row>
    <row r="190" spans="21:24" ht="15">
      <c r="U190" s="259"/>
      <c r="V190" s="259"/>
      <c r="X190" s="259"/>
    </row>
    <row r="191" spans="21:24" ht="15">
      <c r="U191" s="259"/>
      <c r="V191" s="259"/>
      <c r="X191" s="259"/>
    </row>
    <row r="192" spans="21:24" ht="15">
      <c r="U192" s="259"/>
      <c r="V192" s="259"/>
      <c r="X192" s="259"/>
    </row>
    <row r="193" spans="21:24" ht="15">
      <c r="U193" s="259"/>
      <c r="V193" s="259"/>
      <c r="X193" s="259"/>
    </row>
    <row r="194" spans="21:24" ht="15">
      <c r="U194" s="259"/>
      <c r="V194" s="259"/>
      <c r="X194" s="259"/>
    </row>
    <row r="195" spans="21:24" ht="15">
      <c r="U195" s="259"/>
      <c r="V195" s="259"/>
      <c r="X195" s="259"/>
    </row>
    <row r="196" spans="21:24" ht="15">
      <c r="U196" s="259"/>
      <c r="V196" s="259"/>
      <c r="X196" s="259"/>
    </row>
    <row r="197" spans="21:24" ht="15">
      <c r="U197" s="259"/>
      <c r="V197" s="259"/>
      <c r="X197" s="259"/>
    </row>
    <row r="198" spans="21:24" ht="15">
      <c r="U198" s="259"/>
      <c r="V198" s="259"/>
      <c r="X198" s="259"/>
    </row>
    <row r="199" spans="21:24" ht="15">
      <c r="U199" s="259"/>
      <c r="V199" s="259"/>
      <c r="X199" s="259"/>
    </row>
    <row r="200" spans="21:24" ht="15">
      <c r="U200" s="259"/>
      <c r="V200" s="259"/>
      <c r="X200" s="259"/>
    </row>
    <row r="201" spans="21:24" ht="15">
      <c r="U201" s="259"/>
      <c r="V201" s="259"/>
      <c r="X201" s="259"/>
    </row>
    <row r="202" spans="21:24" ht="15">
      <c r="U202" s="259"/>
      <c r="V202" s="259"/>
      <c r="X202" s="259"/>
    </row>
    <row r="203" spans="21:24" ht="15">
      <c r="U203" s="259"/>
      <c r="V203" s="259"/>
      <c r="X203" s="259"/>
    </row>
    <row r="204" spans="21:24" ht="15">
      <c r="U204" s="259"/>
      <c r="V204" s="259"/>
      <c r="X204" s="259"/>
    </row>
    <row r="205" spans="21:24" ht="15">
      <c r="U205" s="259"/>
      <c r="V205" s="259"/>
      <c r="X205" s="259"/>
    </row>
    <row r="206" spans="21:24" ht="15">
      <c r="U206" s="259"/>
      <c r="V206" s="259"/>
      <c r="X206" s="259"/>
    </row>
    <row r="207" spans="21:24" ht="15">
      <c r="U207" s="259"/>
      <c r="V207" s="259"/>
      <c r="X207" s="259"/>
    </row>
    <row r="208" spans="21:24" ht="15">
      <c r="U208" s="259"/>
      <c r="V208" s="259"/>
      <c r="X208" s="259"/>
    </row>
    <row r="209" spans="21:24" ht="15">
      <c r="U209" s="259"/>
      <c r="V209" s="259"/>
      <c r="X209" s="259"/>
    </row>
    <row r="210" spans="21:24" ht="15">
      <c r="U210" s="259"/>
      <c r="V210" s="259"/>
      <c r="X210" s="259"/>
    </row>
    <row r="211" spans="21:24" ht="15">
      <c r="U211" s="259"/>
      <c r="V211" s="259"/>
      <c r="X211" s="259"/>
    </row>
    <row r="212" spans="21:24" ht="15">
      <c r="U212" s="259"/>
      <c r="V212" s="259"/>
      <c r="X212" s="259"/>
    </row>
    <row r="213" spans="21:24" ht="15">
      <c r="U213" s="259"/>
      <c r="V213" s="259"/>
      <c r="X213" s="259"/>
    </row>
    <row r="214" spans="21:24" ht="15">
      <c r="U214" s="259"/>
      <c r="V214" s="259"/>
      <c r="X214" s="259"/>
    </row>
    <row r="215" spans="21:24" ht="15">
      <c r="U215" s="259"/>
      <c r="V215" s="259"/>
      <c r="X215" s="259"/>
    </row>
    <row r="216" spans="21:24" ht="15">
      <c r="U216" s="259"/>
      <c r="V216" s="259"/>
      <c r="X216" s="259"/>
    </row>
    <row r="217" spans="21:24" ht="15">
      <c r="U217" s="259"/>
      <c r="V217" s="259"/>
      <c r="X217" s="259"/>
    </row>
    <row r="218" spans="21:24" ht="15">
      <c r="U218" s="259"/>
      <c r="V218" s="259"/>
      <c r="X218" s="259"/>
    </row>
    <row r="219" spans="21:24" ht="15">
      <c r="U219" s="259"/>
      <c r="V219" s="259"/>
      <c r="X219" s="259"/>
    </row>
    <row r="220" spans="21:24" ht="15">
      <c r="U220" s="259"/>
      <c r="V220" s="259"/>
      <c r="X220" s="259"/>
    </row>
    <row r="221" spans="21:24" ht="15">
      <c r="U221" s="259"/>
      <c r="V221" s="259"/>
      <c r="X221" s="259"/>
    </row>
    <row r="222" spans="21:24" ht="15">
      <c r="U222" s="259"/>
      <c r="V222" s="259"/>
      <c r="X222" s="259"/>
    </row>
    <row r="223" spans="21:24" ht="15">
      <c r="U223" s="259"/>
      <c r="V223" s="259"/>
      <c r="X223" s="259"/>
    </row>
    <row r="224" spans="21:24" ht="15">
      <c r="U224" s="259"/>
      <c r="V224" s="259"/>
      <c r="X224" s="259"/>
    </row>
    <row r="225" spans="21:24" ht="15">
      <c r="U225" s="259"/>
      <c r="V225" s="259"/>
      <c r="X225" s="259"/>
    </row>
    <row r="226" spans="21:24" ht="15">
      <c r="U226" s="259"/>
      <c r="V226" s="259"/>
      <c r="X226" s="259"/>
    </row>
    <row r="227" spans="21:24" ht="15">
      <c r="U227" s="259"/>
      <c r="V227" s="259"/>
      <c r="X227" s="259"/>
    </row>
    <row r="228" spans="21:24" ht="15">
      <c r="U228" s="259"/>
      <c r="V228" s="259"/>
      <c r="X228" s="259"/>
    </row>
    <row r="229" spans="21:24" ht="15">
      <c r="U229" s="259"/>
      <c r="V229" s="259"/>
      <c r="X229" s="259"/>
    </row>
    <row r="230" spans="21:24" ht="15">
      <c r="U230" s="259"/>
      <c r="V230" s="259"/>
      <c r="X230" s="259"/>
    </row>
    <row r="231" spans="21:24" ht="15">
      <c r="U231" s="259"/>
      <c r="V231" s="259"/>
      <c r="X231" s="259"/>
    </row>
    <row r="232" spans="21:24" ht="15">
      <c r="U232" s="259"/>
      <c r="V232" s="259"/>
      <c r="X232" s="259"/>
    </row>
    <row r="233" spans="21:24" ht="15">
      <c r="U233" s="259"/>
      <c r="V233" s="259"/>
      <c r="X233" s="259"/>
    </row>
    <row r="234" spans="21:24" ht="15">
      <c r="U234" s="259"/>
      <c r="V234" s="259"/>
      <c r="X234" s="259"/>
    </row>
    <row r="235" spans="21:24" ht="15">
      <c r="U235" s="259"/>
      <c r="V235" s="259"/>
      <c r="X235" s="259"/>
    </row>
    <row r="236" spans="21:24" ht="15">
      <c r="U236" s="259"/>
      <c r="V236" s="259"/>
      <c r="X236" s="259"/>
    </row>
    <row r="237" spans="21:24" ht="15">
      <c r="U237" s="259"/>
      <c r="V237" s="259"/>
      <c r="X237" s="259"/>
    </row>
    <row r="238" spans="21:24" ht="15">
      <c r="U238" s="259"/>
      <c r="V238" s="259"/>
      <c r="X238" s="259"/>
    </row>
    <row r="239" spans="21:24" ht="15">
      <c r="U239" s="259"/>
      <c r="V239" s="259"/>
      <c r="X239" s="259"/>
    </row>
    <row r="240" spans="21:24" ht="15">
      <c r="U240" s="259"/>
      <c r="V240" s="259"/>
      <c r="X240" s="259"/>
    </row>
    <row r="241" spans="21:24" ht="15">
      <c r="U241" s="259"/>
      <c r="V241" s="259"/>
      <c r="X241" s="259"/>
    </row>
    <row r="242" spans="21:24" ht="15">
      <c r="U242" s="259"/>
      <c r="V242" s="259"/>
      <c r="X242" s="259"/>
    </row>
    <row r="243" spans="21:24" ht="15">
      <c r="U243" s="259"/>
      <c r="V243" s="259"/>
      <c r="X243" s="259"/>
    </row>
    <row r="244" spans="21:24" ht="15">
      <c r="U244" s="259"/>
      <c r="V244" s="259"/>
      <c r="X244" s="259"/>
    </row>
    <row r="245" spans="21:24" ht="15">
      <c r="U245" s="259"/>
      <c r="V245" s="259"/>
      <c r="X245" s="259"/>
    </row>
    <row r="246" spans="21:24" ht="15">
      <c r="U246" s="259"/>
      <c r="V246" s="259"/>
      <c r="X246" s="259"/>
    </row>
    <row r="247" spans="21:24" ht="15">
      <c r="U247" s="259"/>
      <c r="V247" s="259"/>
      <c r="X247" s="259"/>
    </row>
    <row r="248" spans="21:24" ht="15">
      <c r="U248" s="259"/>
      <c r="V248" s="259"/>
      <c r="X248" s="259"/>
    </row>
    <row r="249" spans="21:24" ht="15">
      <c r="U249" s="259"/>
      <c r="V249" s="259"/>
      <c r="X249" s="259"/>
    </row>
    <row r="250" spans="21:24" ht="15">
      <c r="U250" s="259"/>
      <c r="V250" s="259"/>
      <c r="X250" s="259"/>
    </row>
    <row r="251" spans="21:24" ht="15">
      <c r="U251" s="259"/>
      <c r="V251" s="259"/>
      <c r="X251" s="259"/>
    </row>
    <row r="252" spans="21:24" ht="15">
      <c r="U252" s="259"/>
      <c r="V252" s="259"/>
      <c r="X252" s="259"/>
    </row>
    <row r="253" spans="21:24" ht="15">
      <c r="U253" s="259"/>
      <c r="V253" s="259"/>
      <c r="X253" s="259"/>
    </row>
    <row r="254" spans="21:24" ht="15">
      <c r="U254" s="259"/>
      <c r="V254" s="259"/>
      <c r="X254" s="259"/>
    </row>
    <row r="255" spans="21:24" ht="15">
      <c r="U255" s="259"/>
      <c r="V255" s="259"/>
      <c r="X255" s="259"/>
    </row>
    <row r="256" spans="21:24" ht="15">
      <c r="U256" s="259"/>
      <c r="V256" s="259"/>
      <c r="X256" s="259"/>
    </row>
    <row r="257" spans="21:24" ht="15">
      <c r="U257" s="259"/>
      <c r="V257" s="259"/>
      <c r="X257" s="259"/>
    </row>
    <row r="258" spans="21:24" ht="15">
      <c r="U258" s="259"/>
      <c r="V258" s="259"/>
      <c r="X258" s="259"/>
    </row>
    <row r="259" spans="21:24" ht="15">
      <c r="U259" s="259"/>
      <c r="V259" s="259"/>
      <c r="X259" s="259"/>
    </row>
    <row r="260" spans="21:24" ht="15">
      <c r="U260" s="259"/>
      <c r="V260" s="259"/>
      <c r="X260" s="259"/>
    </row>
    <row r="261" spans="21:24" ht="15">
      <c r="U261" s="259"/>
      <c r="V261" s="259"/>
      <c r="X261" s="259"/>
    </row>
    <row r="262" spans="21:24" ht="15">
      <c r="U262" s="259"/>
      <c r="V262" s="259"/>
      <c r="X262" s="259"/>
    </row>
    <row r="263" spans="21:24" ht="15">
      <c r="U263" s="259"/>
      <c r="V263" s="259"/>
      <c r="X263" s="259"/>
    </row>
    <row r="264" spans="21:24" ht="15">
      <c r="U264" s="259"/>
      <c r="V264" s="259"/>
      <c r="X264" s="259"/>
    </row>
    <row r="265" spans="21:24" ht="15">
      <c r="U265" s="259"/>
      <c r="V265" s="259"/>
      <c r="X265" s="259"/>
    </row>
    <row r="266" spans="21:24" ht="15">
      <c r="U266" s="259"/>
      <c r="V266" s="259"/>
      <c r="X266" s="259"/>
    </row>
    <row r="267" spans="21:24" ht="15">
      <c r="U267" s="259"/>
      <c r="V267" s="259"/>
      <c r="X267" s="259"/>
    </row>
    <row r="268" spans="21:24" ht="15">
      <c r="U268" s="259"/>
      <c r="V268" s="259"/>
      <c r="X268" s="259"/>
    </row>
    <row r="269" spans="21:24" ht="15">
      <c r="U269" s="259"/>
      <c r="V269" s="259"/>
      <c r="X269" s="259"/>
    </row>
    <row r="270" spans="21:24" ht="15">
      <c r="U270" s="259"/>
      <c r="V270" s="259"/>
      <c r="X270" s="259"/>
    </row>
    <row r="271" spans="21:24" ht="15">
      <c r="U271" s="259"/>
      <c r="V271" s="259"/>
      <c r="X271" s="259"/>
    </row>
    <row r="272" spans="21:24" ht="15">
      <c r="U272" s="259"/>
      <c r="V272" s="259"/>
      <c r="X272" s="259"/>
    </row>
    <row r="273" spans="21:24" ht="15">
      <c r="U273" s="259"/>
      <c r="V273" s="259"/>
      <c r="X273" s="259"/>
    </row>
    <row r="274" spans="21:24" ht="15">
      <c r="U274" s="259"/>
      <c r="V274" s="259"/>
      <c r="X274" s="259"/>
    </row>
    <row r="275" spans="21:24" ht="15">
      <c r="U275" s="259"/>
      <c r="V275" s="259"/>
      <c r="X275" s="259"/>
    </row>
    <row r="276" spans="21:24" ht="15">
      <c r="U276" s="259"/>
      <c r="V276" s="259"/>
      <c r="X276" s="259"/>
    </row>
    <row r="277" spans="21:24" ht="15">
      <c r="U277" s="259"/>
      <c r="V277" s="259"/>
      <c r="X277" s="259"/>
    </row>
    <row r="278" spans="21:24" ht="15">
      <c r="U278" s="259"/>
      <c r="V278" s="259"/>
      <c r="X278" s="259"/>
    </row>
    <row r="279" spans="21:24" ht="15">
      <c r="U279" s="259"/>
      <c r="V279" s="259"/>
      <c r="X279" s="259"/>
    </row>
    <row r="280" spans="21:24" ht="15">
      <c r="U280" s="259"/>
      <c r="V280" s="259"/>
      <c r="X280" s="259"/>
    </row>
    <row r="281" spans="21:24" ht="15">
      <c r="U281" s="259"/>
      <c r="V281" s="259"/>
      <c r="X281" s="259"/>
    </row>
    <row r="282" spans="21:24" ht="15">
      <c r="U282" s="259"/>
      <c r="V282" s="259"/>
      <c r="X282" s="259"/>
    </row>
    <row r="283" spans="21:24" ht="15">
      <c r="U283" s="259"/>
      <c r="V283" s="259"/>
      <c r="X283" s="259"/>
    </row>
    <row r="284" spans="21:24" ht="15">
      <c r="U284" s="259"/>
      <c r="V284" s="259"/>
      <c r="X284" s="259"/>
    </row>
    <row r="285" spans="21:24" ht="15">
      <c r="U285" s="259"/>
      <c r="V285" s="259"/>
      <c r="X285" s="259"/>
    </row>
    <row r="286" spans="21:24" ht="15">
      <c r="U286" s="259"/>
      <c r="V286" s="259"/>
      <c r="X286" s="259"/>
    </row>
    <row r="287" spans="21:24" ht="15">
      <c r="U287" s="259"/>
      <c r="V287" s="259"/>
      <c r="X287" s="259"/>
    </row>
    <row r="288" spans="21:24" ht="15">
      <c r="U288" s="259"/>
      <c r="V288" s="259"/>
      <c r="X288" s="259"/>
    </row>
    <row r="289" spans="21:24" ht="15">
      <c r="U289" s="259"/>
      <c r="V289" s="259"/>
      <c r="X289" s="259"/>
    </row>
    <row r="290" spans="21:24" ht="15">
      <c r="U290" s="259"/>
      <c r="V290" s="259"/>
      <c r="X290" s="259"/>
    </row>
    <row r="291" spans="21:24" ht="15">
      <c r="U291" s="259"/>
      <c r="V291" s="259"/>
      <c r="X291" s="259"/>
    </row>
    <row r="292" spans="21:24" ht="15">
      <c r="U292" s="259"/>
      <c r="V292" s="259"/>
      <c r="X292" s="259"/>
    </row>
    <row r="293" spans="21:24" ht="15">
      <c r="U293" s="259"/>
      <c r="V293" s="259"/>
      <c r="X293" s="259"/>
    </row>
    <row r="294" spans="21:24" ht="15">
      <c r="U294" s="259"/>
      <c r="V294" s="259"/>
      <c r="X294" s="259"/>
    </row>
    <row r="295" spans="21:24" ht="15">
      <c r="U295" s="259"/>
      <c r="V295" s="259"/>
      <c r="X295" s="259"/>
    </row>
    <row r="296" spans="21:24" ht="15">
      <c r="U296" s="259"/>
      <c r="V296" s="259"/>
      <c r="X296" s="259"/>
    </row>
    <row r="297" spans="21:24" ht="15">
      <c r="U297" s="259"/>
      <c r="V297" s="259"/>
      <c r="X297" s="259"/>
    </row>
    <row r="298" spans="21:24" ht="15">
      <c r="U298" s="259"/>
      <c r="V298" s="259"/>
      <c r="X298" s="259"/>
    </row>
    <row r="299" spans="21:24" ht="15">
      <c r="U299" s="259"/>
      <c r="V299" s="259"/>
      <c r="X299" s="259"/>
    </row>
    <row r="300" spans="21:24" ht="15">
      <c r="U300" s="259"/>
      <c r="V300" s="259"/>
      <c r="X300" s="259"/>
    </row>
    <row r="301" spans="21:24" ht="15">
      <c r="U301" s="259"/>
      <c r="V301" s="259"/>
      <c r="X301" s="259"/>
    </row>
    <row r="302" spans="21:24" ht="15">
      <c r="U302" s="259"/>
      <c r="V302" s="259"/>
      <c r="X302" s="259"/>
    </row>
    <row r="303" spans="21:24" ht="15">
      <c r="U303" s="259"/>
      <c r="V303" s="259"/>
      <c r="X303" s="259"/>
    </row>
    <row r="304" spans="21:24" ht="15">
      <c r="U304" s="259"/>
      <c r="V304" s="259"/>
      <c r="X304" s="259"/>
    </row>
    <row r="305" spans="21:24" ht="15">
      <c r="U305" s="259"/>
      <c r="V305" s="259"/>
      <c r="X305" s="259"/>
    </row>
    <row r="306" spans="21:24" ht="15">
      <c r="U306" s="259"/>
      <c r="V306" s="259"/>
      <c r="X306" s="259"/>
    </row>
    <row r="307" spans="21:24" ht="15">
      <c r="U307" s="259"/>
      <c r="V307" s="259"/>
      <c r="X307" s="259"/>
    </row>
    <row r="308" spans="21:24" ht="15">
      <c r="U308" s="259"/>
      <c r="V308" s="259"/>
      <c r="X308" s="259"/>
    </row>
    <row r="309" spans="21:24" ht="15">
      <c r="U309" s="259"/>
      <c r="V309" s="259"/>
      <c r="X309" s="259"/>
    </row>
    <row r="310" spans="21:24" ht="15">
      <c r="U310" s="259"/>
      <c r="V310" s="259"/>
      <c r="X310" s="259"/>
    </row>
    <row r="311" spans="21:24" ht="15">
      <c r="U311" s="259"/>
      <c r="V311" s="259"/>
      <c r="X311" s="259"/>
    </row>
    <row r="312" spans="21:24" ht="15">
      <c r="U312" s="259"/>
      <c r="V312" s="259"/>
      <c r="X312" s="259"/>
    </row>
    <row r="313" spans="21:24" ht="15">
      <c r="U313" s="259"/>
      <c r="V313" s="259"/>
      <c r="X313" s="259"/>
    </row>
    <row r="314" spans="21:24" ht="15">
      <c r="U314" s="259"/>
      <c r="V314" s="259"/>
      <c r="X314" s="259"/>
    </row>
    <row r="315" spans="21:24" ht="15">
      <c r="U315" s="259"/>
      <c r="V315" s="259"/>
      <c r="X315" s="259"/>
    </row>
    <row r="316" spans="21:24" ht="15">
      <c r="U316" s="259"/>
      <c r="V316" s="259"/>
      <c r="X316" s="259"/>
    </row>
    <row r="317" spans="21:24" ht="15">
      <c r="U317" s="259"/>
      <c r="V317" s="259"/>
      <c r="X317" s="259"/>
    </row>
    <row r="318" spans="21:24" ht="15">
      <c r="U318" s="259"/>
      <c r="V318" s="259"/>
      <c r="X318" s="259"/>
    </row>
    <row r="319" spans="21:24" ht="15">
      <c r="U319" s="259"/>
      <c r="V319" s="259"/>
      <c r="X319" s="259"/>
    </row>
    <row r="320" spans="21:24" ht="15">
      <c r="U320" s="259"/>
      <c r="V320" s="259"/>
      <c r="X320" s="259"/>
    </row>
    <row r="321" spans="21:24" ht="15">
      <c r="U321" s="259"/>
      <c r="V321" s="259"/>
      <c r="X321" s="259"/>
    </row>
    <row r="322" spans="21:24" ht="15">
      <c r="U322" s="259"/>
      <c r="V322" s="259"/>
      <c r="X322" s="259"/>
    </row>
    <row r="323" spans="21:24" ht="15">
      <c r="U323" s="259"/>
      <c r="V323" s="259"/>
      <c r="X323" s="259"/>
    </row>
    <row r="324" spans="21:24" ht="15">
      <c r="U324" s="259"/>
      <c r="V324" s="259"/>
      <c r="X324" s="259"/>
    </row>
    <row r="325" spans="21:24" ht="15">
      <c r="U325" s="259"/>
      <c r="V325" s="259"/>
      <c r="X325" s="259"/>
    </row>
    <row r="326" spans="21:24" ht="15">
      <c r="U326" s="259"/>
      <c r="V326" s="259"/>
      <c r="X326" s="259"/>
    </row>
    <row r="327" spans="21:24" ht="15">
      <c r="U327" s="259"/>
      <c r="V327" s="259"/>
      <c r="X327" s="259"/>
    </row>
    <row r="328" spans="21:24" ht="15">
      <c r="U328" s="259"/>
      <c r="V328" s="259"/>
      <c r="X328" s="259"/>
    </row>
    <row r="329" spans="21:24" ht="15">
      <c r="U329" s="259"/>
      <c r="V329" s="259"/>
      <c r="X329" s="259"/>
    </row>
    <row r="330" spans="21:24" ht="15">
      <c r="U330" s="259"/>
      <c r="V330" s="259"/>
      <c r="X330" s="259"/>
    </row>
    <row r="331" spans="21:24" ht="15">
      <c r="U331" s="259"/>
      <c r="V331" s="259"/>
      <c r="X331" s="259"/>
    </row>
    <row r="332" spans="21:24" ht="15">
      <c r="U332" s="259"/>
      <c r="V332" s="259"/>
      <c r="X332" s="259"/>
    </row>
    <row r="333" spans="21:24" ht="15">
      <c r="U333" s="259"/>
      <c r="V333" s="259"/>
      <c r="X333" s="259"/>
    </row>
    <row r="334" spans="21:24" ht="15">
      <c r="U334" s="259"/>
      <c r="V334" s="259"/>
      <c r="X334" s="259"/>
    </row>
    <row r="335" spans="21:24" ht="15">
      <c r="U335" s="259"/>
      <c r="V335" s="259"/>
      <c r="X335" s="259"/>
    </row>
    <row r="336" spans="21:24" ht="15">
      <c r="U336" s="259"/>
      <c r="V336" s="259"/>
      <c r="X336" s="259"/>
    </row>
    <row r="337" spans="21:24" ht="15">
      <c r="U337" s="259"/>
      <c r="V337" s="259"/>
      <c r="X337" s="259"/>
    </row>
    <row r="338" spans="21:24" ht="15">
      <c r="U338" s="259"/>
      <c r="V338" s="259"/>
      <c r="X338" s="259"/>
    </row>
    <row r="339" spans="21:24" ht="15">
      <c r="U339" s="259"/>
      <c r="V339" s="259"/>
      <c r="X339" s="259"/>
    </row>
    <row r="340" spans="21:24" ht="15">
      <c r="U340" s="259"/>
      <c r="V340" s="259"/>
      <c r="X340" s="259"/>
    </row>
    <row r="341" spans="21:24" ht="15">
      <c r="U341" s="259"/>
      <c r="V341" s="259"/>
      <c r="X341" s="259"/>
    </row>
    <row r="342" spans="21:24" ht="15">
      <c r="U342" s="259"/>
      <c r="V342" s="259"/>
      <c r="X342" s="259"/>
    </row>
    <row r="343" spans="21:24" ht="15">
      <c r="U343" s="259"/>
      <c r="V343" s="259"/>
      <c r="X343" s="259"/>
    </row>
    <row r="344" spans="21:24" ht="15">
      <c r="U344" s="259"/>
      <c r="V344" s="259"/>
      <c r="X344" s="259"/>
    </row>
    <row r="345" spans="21:24" ht="15">
      <c r="U345" s="259"/>
      <c r="V345" s="259"/>
      <c r="X345" s="259"/>
    </row>
    <row r="346" spans="21:24" ht="15">
      <c r="U346" s="259"/>
      <c r="V346" s="259"/>
      <c r="X346" s="259"/>
    </row>
    <row r="347" spans="21:24" ht="15">
      <c r="U347" s="259"/>
      <c r="V347" s="259"/>
      <c r="X347" s="259"/>
    </row>
    <row r="348" spans="21:24" ht="15">
      <c r="U348" s="259"/>
      <c r="V348" s="259"/>
      <c r="X348" s="259"/>
    </row>
    <row r="349" spans="21:24" ht="15">
      <c r="U349" s="259"/>
      <c r="V349" s="259"/>
      <c r="X349" s="259"/>
    </row>
    <row r="350" spans="21:24" ht="15">
      <c r="U350" s="259"/>
      <c r="V350" s="259"/>
      <c r="X350" s="259"/>
    </row>
    <row r="351" spans="21:24" ht="15">
      <c r="U351" s="259"/>
      <c r="V351" s="259"/>
      <c r="X351" s="259"/>
    </row>
    <row r="352" spans="21:24" ht="15">
      <c r="U352" s="259"/>
      <c r="V352" s="259"/>
      <c r="X352" s="259"/>
    </row>
    <row r="353" spans="21:24" ht="15">
      <c r="U353" s="259"/>
      <c r="V353" s="259"/>
      <c r="X353" s="259"/>
    </row>
    <row r="354" spans="21:24" ht="15">
      <c r="U354" s="259"/>
      <c r="V354" s="259"/>
      <c r="X354" s="259"/>
    </row>
    <row r="355" spans="21:24" ht="15">
      <c r="U355" s="259"/>
      <c r="V355" s="259"/>
      <c r="X355" s="259"/>
    </row>
    <row r="356" spans="21:24" ht="15">
      <c r="U356" s="259"/>
      <c r="V356" s="259"/>
      <c r="X356" s="259"/>
    </row>
    <row r="357" spans="21:24" ht="15">
      <c r="U357" s="259"/>
      <c r="V357" s="259"/>
      <c r="X357" s="259"/>
    </row>
    <row r="358" spans="21:24" ht="15">
      <c r="U358" s="259"/>
      <c r="V358" s="259"/>
      <c r="X358" s="259"/>
    </row>
    <row r="359" spans="21:24" ht="15">
      <c r="U359" s="259"/>
      <c r="V359" s="259"/>
      <c r="X359" s="259"/>
    </row>
    <row r="360" spans="21:24" ht="15">
      <c r="U360" s="259"/>
      <c r="V360" s="259"/>
      <c r="X360" s="259"/>
    </row>
    <row r="361" spans="21:24" ht="15">
      <c r="U361" s="259"/>
      <c r="V361" s="259"/>
      <c r="X361" s="259"/>
    </row>
    <row r="362" spans="21:24" ht="15">
      <c r="U362" s="259"/>
      <c r="V362" s="259"/>
      <c r="X362" s="259"/>
    </row>
    <row r="363" spans="21:24" ht="15">
      <c r="U363" s="259"/>
      <c r="V363" s="259"/>
      <c r="X363" s="259"/>
    </row>
    <row r="364" spans="21:24" ht="15">
      <c r="U364" s="259"/>
      <c r="V364" s="259"/>
      <c r="X364" s="259"/>
    </row>
    <row r="365" spans="21:24" ht="15">
      <c r="U365" s="259"/>
      <c r="V365" s="259"/>
      <c r="X365" s="259"/>
    </row>
    <row r="366" spans="21:24" ht="15">
      <c r="U366" s="259"/>
      <c r="V366" s="259"/>
      <c r="X366" s="259"/>
    </row>
    <row r="367" spans="21:24" ht="15">
      <c r="U367" s="259"/>
      <c r="V367" s="259"/>
      <c r="X367" s="259"/>
    </row>
    <row r="368" spans="21:24" ht="15">
      <c r="U368" s="259"/>
      <c r="V368" s="259"/>
      <c r="X368" s="259"/>
    </row>
    <row r="369" spans="21:24" ht="15">
      <c r="U369" s="259"/>
      <c r="V369" s="259"/>
      <c r="X369" s="259"/>
    </row>
    <row r="370" spans="21:24" ht="15">
      <c r="U370" s="259"/>
      <c r="V370" s="259"/>
      <c r="X370" s="259"/>
    </row>
    <row r="371" spans="21:24" ht="15">
      <c r="U371" s="259"/>
      <c r="V371" s="259"/>
      <c r="X371" s="259"/>
    </row>
    <row r="372" spans="21:24" ht="15">
      <c r="U372" s="259"/>
      <c r="V372" s="259"/>
      <c r="X372" s="259"/>
    </row>
    <row r="373" spans="21:24" ht="15">
      <c r="U373" s="259"/>
      <c r="V373" s="259"/>
      <c r="X373" s="259"/>
    </row>
    <row r="374" spans="21:24" ht="15">
      <c r="U374" s="259"/>
      <c r="V374" s="259"/>
      <c r="X374" s="259"/>
    </row>
    <row r="375" spans="21:24" ht="15">
      <c r="U375" s="259"/>
      <c r="V375" s="259"/>
      <c r="X375" s="259"/>
    </row>
    <row r="376" spans="21:24" ht="15">
      <c r="U376" s="259"/>
      <c r="V376" s="259"/>
      <c r="X376" s="259"/>
    </row>
    <row r="377" spans="21:24" ht="15">
      <c r="U377" s="259"/>
      <c r="V377" s="259"/>
      <c r="X377" s="259"/>
    </row>
    <row r="378" spans="21:24" ht="15">
      <c r="U378" s="259"/>
      <c r="V378" s="259"/>
      <c r="X378" s="259"/>
    </row>
    <row r="379" spans="21:24" ht="15">
      <c r="U379" s="259"/>
      <c r="V379" s="259"/>
      <c r="X379" s="259"/>
    </row>
    <row r="380" spans="21:24" ht="15">
      <c r="U380" s="259"/>
      <c r="V380" s="259"/>
      <c r="X380" s="259"/>
    </row>
    <row r="381" spans="21:24" ht="15">
      <c r="U381" s="259"/>
      <c r="V381" s="259"/>
      <c r="X381" s="259"/>
    </row>
    <row r="382" spans="21:24" ht="15">
      <c r="U382" s="259"/>
      <c r="V382" s="259"/>
      <c r="X382" s="259"/>
    </row>
    <row r="383" spans="21:24" ht="15">
      <c r="U383" s="259"/>
      <c r="V383" s="259"/>
      <c r="X383" s="259"/>
    </row>
    <row r="384" spans="21:24" ht="15">
      <c r="U384" s="259"/>
      <c r="V384" s="259"/>
      <c r="X384" s="259"/>
    </row>
    <row r="385" spans="21:24" ht="15">
      <c r="U385" s="259"/>
      <c r="V385" s="259"/>
      <c r="X385" s="259"/>
    </row>
    <row r="386" spans="21:24" ht="15">
      <c r="U386" s="259"/>
      <c r="V386" s="259"/>
      <c r="X386" s="259"/>
    </row>
    <row r="387" spans="21:24" ht="15">
      <c r="U387" s="259"/>
      <c r="V387" s="259"/>
      <c r="X387" s="259"/>
    </row>
    <row r="388" spans="21:24" ht="15">
      <c r="U388" s="259"/>
      <c r="V388" s="259"/>
      <c r="X388" s="259"/>
    </row>
    <row r="389" spans="21:24" ht="15">
      <c r="U389" s="259"/>
      <c r="V389" s="259"/>
      <c r="X389" s="259"/>
    </row>
    <row r="390" spans="21:24" ht="15">
      <c r="U390" s="259"/>
      <c r="V390" s="259"/>
      <c r="X390" s="259"/>
    </row>
    <row r="391" spans="21:24" ht="15">
      <c r="U391" s="259"/>
      <c r="V391" s="259"/>
      <c r="X391" s="259"/>
    </row>
    <row r="392" spans="21:24" ht="15">
      <c r="U392" s="259"/>
      <c r="V392" s="259"/>
      <c r="X392" s="259"/>
    </row>
    <row r="393" spans="21:24" ht="15">
      <c r="U393" s="259"/>
      <c r="V393" s="259"/>
      <c r="X393" s="259"/>
    </row>
    <row r="394" spans="21:24" ht="15">
      <c r="U394" s="259"/>
      <c r="V394" s="259"/>
      <c r="X394" s="259"/>
    </row>
    <row r="395" spans="21:24" ht="15">
      <c r="U395" s="259"/>
      <c r="V395" s="259"/>
      <c r="X395" s="259"/>
    </row>
    <row r="396" spans="21:24" ht="15">
      <c r="U396" s="259"/>
      <c r="V396" s="259"/>
      <c r="X396" s="259"/>
    </row>
    <row r="397" spans="21:24" ht="15">
      <c r="U397" s="259"/>
      <c r="V397" s="259"/>
      <c r="X397" s="259"/>
    </row>
    <row r="398" spans="21:24" ht="15">
      <c r="U398" s="259"/>
      <c r="V398" s="259"/>
      <c r="X398" s="259"/>
    </row>
    <row r="399" spans="21:24" ht="15">
      <c r="U399" s="259"/>
      <c r="V399" s="259"/>
      <c r="X399" s="259"/>
    </row>
    <row r="400" spans="21:24" ht="15">
      <c r="U400" s="259"/>
      <c r="V400" s="259"/>
      <c r="X400" s="259"/>
    </row>
    <row r="401" spans="21:24" ht="15">
      <c r="U401" s="259"/>
      <c r="V401" s="259"/>
      <c r="X401" s="259"/>
    </row>
    <row r="402" spans="21:24" ht="15">
      <c r="U402" s="259"/>
      <c r="V402" s="259"/>
      <c r="X402" s="259"/>
    </row>
    <row r="403" spans="21:24" ht="15">
      <c r="U403" s="259"/>
      <c r="V403" s="259"/>
      <c r="X403" s="259"/>
    </row>
    <row r="404" spans="21:24" ht="15">
      <c r="U404" s="259"/>
      <c r="V404" s="259"/>
      <c r="X404" s="259"/>
    </row>
    <row r="405" spans="21:24" ht="15">
      <c r="U405" s="259"/>
      <c r="V405" s="259"/>
      <c r="X405" s="259"/>
    </row>
    <row r="406" spans="21:24" ht="15">
      <c r="U406" s="259"/>
      <c r="V406" s="259"/>
      <c r="X406" s="259"/>
    </row>
    <row r="407" spans="21:24" ht="15">
      <c r="U407" s="259"/>
      <c r="V407" s="259"/>
      <c r="X407" s="259"/>
    </row>
    <row r="408" spans="21:24" ht="15">
      <c r="U408" s="259"/>
      <c r="V408" s="259"/>
      <c r="X408" s="259"/>
    </row>
    <row r="409" spans="21:24" ht="15">
      <c r="U409" s="259"/>
      <c r="V409" s="259"/>
      <c r="X409" s="259"/>
    </row>
    <row r="410" spans="21:24" ht="15">
      <c r="U410" s="259"/>
      <c r="V410" s="259"/>
      <c r="X410" s="259"/>
    </row>
    <row r="411" spans="21:24" ht="15">
      <c r="U411" s="259"/>
      <c r="V411" s="259"/>
      <c r="X411" s="259"/>
    </row>
    <row r="412" spans="21:24" ht="15">
      <c r="U412" s="259"/>
      <c r="V412" s="259"/>
      <c r="X412" s="259"/>
    </row>
    <row r="413" spans="21:24" ht="15">
      <c r="U413" s="259"/>
      <c r="V413" s="259"/>
      <c r="X413" s="259"/>
    </row>
    <row r="414" spans="21:24" ht="15">
      <c r="U414" s="259"/>
      <c r="V414" s="259"/>
      <c r="X414" s="259"/>
    </row>
    <row r="415" spans="21:24" ht="15">
      <c r="U415" s="259"/>
      <c r="V415" s="259"/>
      <c r="X415" s="259"/>
    </row>
    <row r="416" spans="21:24" ht="15">
      <c r="U416" s="259"/>
      <c r="V416" s="259"/>
      <c r="X416" s="259"/>
    </row>
    <row r="417" spans="21:24" ht="15">
      <c r="U417" s="259"/>
      <c r="V417" s="259"/>
      <c r="X417" s="259"/>
    </row>
    <row r="418" spans="21:24" ht="15">
      <c r="U418" s="259"/>
      <c r="V418" s="259"/>
      <c r="X418" s="259"/>
    </row>
    <row r="419" spans="21:24" ht="15">
      <c r="U419" s="259"/>
      <c r="V419" s="259"/>
      <c r="X419" s="259"/>
    </row>
    <row r="420" spans="21:24" ht="15">
      <c r="U420" s="259"/>
      <c r="V420" s="259"/>
      <c r="X420" s="259"/>
    </row>
    <row r="421" spans="21:24" ht="15">
      <c r="U421" s="259"/>
      <c r="V421" s="259"/>
      <c r="X421" s="259"/>
    </row>
    <row r="422" spans="21:24" ht="15">
      <c r="U422" s="259"/>
      <c r="V422" s="259"/>
      <c r="X422" s="259"/>
    </row>
    <row r="423" spans="21:24" ht="15">
      <c r="U423" s="259"/>
      <c r="V423" s="259"/>
      <c r="X423" s="259"/>
    </row>
    <row r="424" spans="21:24" ht="15">
      <c r="U424" s="259"/>
      <c r="V424" s="259"/>
      <c r="X424" s="259"/>
    </row>
    <row r="425" spans="21:24" ht="15">
      <c r="U425" s="259"/>
      <c r="V425" s="259"/>
      <c r="X425" s="259"/>
    </row>
    <row r="426" spans="21:24" ht="15">
      <c r="U426" s="259"/>
      <c r="V426" s="259"/>
      <c r="X426" s="259"/>
    </row>
    <row r="427" spans="21:24" ht="15">
      <c r="U427" s="259"/>
      <c r="V427" s="259"/>
      <c r="X427" s="259"/>
    </row>
    <row r="428" spans="21:24" ht="15">
      <c r="U428" s="259"/>
      <c r="V428" s="259"/>
      <c r="X428" s="259"/>
    </row>
    <row r="429" spans="21:24" ht="15">
      <c r="U429" s="259"/>
      <c r="V429" s="259"/>
      <c r="X429" s="259"/>
    </row>
    <row r="430" spans="21:24" ht="15">
      <c r="U430" s="259"/>
      <c r="V430" s="259"/>
      <c r="X430" s="259"/>
    </row>
    <row r="431" spans="21:24" ht="15">
      <c r="U431" s="259"/>
      <c r="V431" s="259"/>
      <c r="X431" s="259"/>
    </row>
    <row r="432" spans="21:24" ht="15">
      <c r="U432" s="259"/>
      <c r="V432" s="259"/>
      <c r="X432" s="259"/>
    </row>
    <row r="433" spans="21:24" ht="15">
      <c r="U433" s="259"/>
      <c r="V433" s="259"/>
      <c r="X433" s="259"/>
    </row>
    <row r="434" spans="21:24" ht="15">
      <c r="U434" s="259"/>
      <c r="V434" s="259"/>
      <c r="X434" s="259"/>
    </row>
    <row r="435" spans="21:24" ht="15">
      <c r="U435" s="259"/>
      <c r="V435" s="259"/>
      <c r="X435" s="259"/>
    </row>
    <row r="436" spans="21:24" ht="15">
      <c r="U436" s="259"/>
      <c r="V436" s="259"/>
      <c r="X436" s="259"/>
    </row>
    <row r="437" spans="21:24" ht="15">
      <c r="U437" s="259"/>
      <c r="V437" s="259"/>
      <c r="X437" s="259"/>
    </row>
    <row r="438" spans="21:24" ht="15">
      <c r="U438" s="259"/>
      <c r="V438" s="259"/>
      <c r="X438" s="259"/>
    </row>
    <row r="439" spans="21:24" ht="15">
      <c r="U439" s="259"/>
      <c r="V439" s="259"/>
      <c r="X439" s="259"/>
    </row>
    <row r="440" spans="21:24" ht="15">
      <c r="U440" s="259"/>
      <c r="V440" s="259"/>
      <c r="X440" s="259"/>
    </row>
    <row r="441" spans="21:24" ht="15">
      <c r="U441" s="259"/>
      <c r="V441" s="259"/>
      <c r="X441" s="259"/>
    </row>
    <row r="442" spans="21:24" ht="15">
      <c r="U442" s="259"/>
      <c r="V442" s="259"/>
      <c r="X442" s="259"/>
    </row>
    <row r="443" spans="21:24" ht="15">
      <c r="U443" s="259"/>
      <c r="V443" s="259"/>
      <c r="X443" s="259"/>
    </row>
    <row r="444" spans="21:24" ht="15">
      <c r="U444" s="259"/>
      <c r="V444" s="259"/>
      <c r="X444" s="259"/>
    </row>
    <row r="445" spans="21:24" ht="15">
      <c r="U445" s="259"/>
      <c r="V445" s="259"/>
      <c r="X445" s="259"/>
    </row>
    <row r="446" spans="21:24" ht="15">
      <c r="U446" s="259"/>
      <c r="V446" s="259"/>
      <c r="X446" s="259"/>
    </row>
    <row r="447" spans="21:24" ht="15">
      <c r="U447" s="259"/>
      <c r="V447" s="259"/>
      <c r="X447" s="259"/>
    </row>
    <row r="448" spans="21:24" ht="15">
      <c r="U448" s="259"/>
      <c r="V448" s="259"/>
      <c r="X448" s="259"/>
    </row>
    <row r="449" spans="21:24" ht="15">
      <c r="U449" s="259"/>
      <c r="V449" s="259"/>
      <c r="X449" s="259"/>
    </row>
    <row r="450" spans="21:24" ht="15">
      <c r="U450" s="259"/>
      <c r="V450" s="259"/>
      <c r="X450" s="259"/>
    </row>
    <row r="451" spans="21:24" ht="15">
      <c r="U451" s="259"/>
      <c r="V451" s="259"/>
      <c r="X451" s="259"/>
    </row>
    <row r="452" spans="21:24" ht="15">
      <c r="U452" s="259"/>
      <c r="V452" s="259"/>
      <c r="X452" s="259"/>
    </row>
    <row r="453" spans="21:24" ht="15">
      <c r="U453" s="259"/>
      <c r="V453" s="259"/>
      <c r="X453" s="259"/>
    </row>
    <row r="454" spans="21:24" ht="15">
      <c r="U454" s="259"/>
      <c r="V454" s="259"/>
      <c r="X454" s="259"/>
    </row>
    <row r="455" spans="21:24" ht="15">
      <c r="U455" s="259"/>
      <c r="V455" s="259"/>
      <c r="X455" s="259"/>
    </row>
    <row r="456" spans="21:24" ht="15">
      <c r="U456" s="259"/>
      <c r="V456" s="259"/>
      <c r="X456" s="259"/>
    </row>
    <row r="457" spans="21:24" ht="15">
      <c r="U457" s="259"/>
      <c r="V457" s="259"/>
      <c r="X457" s="259"/>
    </row>
    <row r="458" spans="21:24" ht="15">
      <c r="U458" s="259"/>
      <c r="V458" s="259"/>
      <c r="X458" s="259"/>
    </row>
    <row r="459" spans="21:24" ht="15">
      <c r="U459" s="259"/>
      <c r="V459" s="259"/>
      <c r="X459" s="259"/>
    </row>
    <row r="460" spans="21:24" ht="15">
      <c r="U460" s="259"/>
      <c r="V460" s="259"/>
      <c r="X460" s="259"/>
    </row>
    <row r="461" spans="21:24" ht="15">
      <c r="U461" s="259"/>
      <c r="V461" s="259"/>
      <c r="X461" s="259"/>
    </row>
    <row r="462" spans="21:24" ht="15">
      <c r="U462" s="259"/>
      <c r="V462" s="259"/>
      <c r="X462" s="259"/>
    </row>
    <row r="463" spans="21:24" ht="15">
      <c r="U463" s="259"/>
      <c r="V463" s="259"/>
      <c r="X463" s="259"/>
    </row>
    <row r="464" spans="21:24" ht="15">
      <c r="U464" s="259"/>
      <c r="V464" s="259"/>
      <c r="X464" s="259"/>
    </row>
    <row r="465" spans="21:24" ht="15">
      <c r="U465" s="259"/>
      <c r="V465" s="259"/>
      <c r="X465" s="259"/>
    </row>
    <row r="466" spans="21:24" ht="15">
      <c r="U466" s="259"/>
      <c r="V466" s="259"/>
      <c r="X466" s="259"/>
    </row>
    <row r="467" spans="21:24" ht="15">
      <c r="U467" s="259"/>
      <c r="V467" s="259"/>
      <c r="X467" s="259"/>
    </row>
    <row r="468" spans="21:24" ht="15">
      <c r="U468" s="259"/>
      <c r="V468" s="259"/>
      <c r="X468" s="259"/>
    </row>
    <row r="469" spans="21:24" ht="15">
      <c r="U469" s="259"/>
      <c r="V469" s="259"/>
      <c r="X469" s="259"/>
    </row>
    <row r="470" spans="21:24" ht="15">
      <c r="U470" s="259"/>
      <c r="V470" s="259"/>
      <c r="X470" s="259"/>
    </row>
    <row r="471" spans="21:24" ht="15">
      <c r="U471" s="259"/>
      <c r="V471" s="259"/>
      <c r="X471" s="259"/>
    </row>
    <row r="472" spans="21:24" ht="15">
      <c r="U472" s="259"/>
      <c r="V472" s="259"/>
      <c r="X472" s="259"/>
    </row>
    <row r="473" spans="21:24" ht="15">
      <c r="U473" s="259"/>
      <c r="V473" s="259"/>
      <c r="X473" s="259"/>
    </row>
    <row r="474" spans="21:24" ht="15">
      <c r="U474" s="259"/>
      <c r="V474" s="259"/>
      <c r="X474" s="259"/>
    </row>
    <row r="475" spans="21:24" ht="15">
      <c r="U475" s="259"/>
      <c r="V475" s="259"/>
      <c r="X475" s="259"/>
    </row>
    <row r="476" spans="21:24" ht="15">
      <c r="U476" s="259"/>
      <c r="V476" s="259"/>
      <c r="X476" s="259"/>
    </row>
    <row r="477" spans="21:24" ht="15">
      <c r="U477" s="259"/>
      <c r="V477" s="259"/>
      <c r="X477" s="259"/>
    </row>
    <row r="478" spans="21:24" ht="15">
      <c r="U478" s="259"/>
      <c r="V478" s="259"/>
      <c r="X478" s="259"/>
    </row>
    <row r="479" spans="21:24" ht="15">
      <c r="U479" s="259"/>
      <c r="V479" s="259"/>
      <c r="X479" s="259"/>
    </row>
    <row r="480" spans="21:24" ht="15">
      <c r="U480" s="259"/>
      <c r="V480" s="259"/>
      <c r="X480" s="259"/>
    </row>
    <row r="481" spans="21:24" ht="15">
      <c r="U481" s="259"/>
      <c r="V481" s="259"/>
      <c r="X481" s="259"/>
    </row>
    <row r="482" spans="21:24" ht="15">
      <c r="U482" s="259"/>
      <c r="V482" s="259"/>
      <c r="X482" s="259"/>
    </row>
    <row r="483" spans="21:24" ht="15">
      <c r="U483" s="259"/>
      <c r="V483" s="259"/>
      <c r="X483" s="259"/>
    </row>
    <row r="484" spans="21:24" ht="15">
      <c r="U484" s="259"/>
      <c r="V484" s="259"/>
      <c r="X484" s="259"/>
    </row>
    <row r="485" spans="21:24" ht="15">
      <c r="U485" s="259"/>
      <c r="V485" s="259"/>
      <c r="X485" s="259"/>
    </row>
    <row r="486" spans="21:24" ht="15">
      <c r="U486" s="259"/>
      <c r="V486" s="259"/>
      <c r="X486" s="259"/>
    </row>
    <row r="487" spans="21:24" ht="15">
      <c r="U487" s="259"/>
      <c r="V487" s="259"/>
      <c r="X487" s="259"/>
    </row>
    <row r="488" spans="21:24" ht="15">
      <c r="U488" s="259"/>
      <c r="V488" s="259"/>
      <c r="X488" s="259"/>
    </row>
    <row r="489" spans="21:24" ht="15">
      <c r="U489" s="259"/>
      <c r="V489" s="259"/>
      <c r="X489" s="259"/>
    </row>
    <row r="490" spans="21:24" ht="15">
      <c r="U490" s="259"/>
      <c r="V490" s="259"/>
      <c r="X490" s="259"/>
    </row>
    <row r="491" spans="21:24" ht="15">
      <c r="U491" s="259"/>
      <c r="V491" s="259"/>
      <c r="X491" s="259"/>
    </row>
    <row r="492" spans="21:24" ht="15">
      <c r="U492" s="259"/>
      <c r="V492" s="259"/>
      <c r="X492" s="259"/>
    </row>
    <row r="493" spans="21:24" ht="15">
      <c r="U493" s="259"/>
      <c r="V493" s="259"/>
      <c r="X493" s="259"/>
    </row>
    <row r="494" spans="21:24" ht="15">
      <c r="U494" s="259"/>
      <c r="V494" s="259"/>
      <c r="X494" s="259"/>
    </row>
    <row r="495" spans="21:24" ht="15">
      <c r="U495" s="259"/>
      <c r="V495" s="259"/>
      <c r="X495" s="259"/>
    </row>
    <row r="496" spans="21:24" ht="15">
      <c r="U496" s="259"/>
      <c r="V496" s="259"/>
      <c r="X496" s="259"/>
    </row>
    <row r="497" spans="21:24" ht="15">
      <c r="U497" s="259"/>
      <c r="V497" s="259"/>
      <c r="X497" s="259"/>
    </row>
    <row r="498" spans="21:24" ht="15">
      <c r="U498" s="259"/>
      <c r="V498" s="259"/>
      <c r="X498" s="259"/>
    </row>
    <row r="499" spans="21:24" ht="15">
      <c r="U499" s="259"/>
      <c r="V499" s="259"/>
      <c r="X499" s="259"/>
    </row>
    <row r="500" spans="21:24" ht="15">
      <c r="U500" s="259"/>
      <c r="V500" s="259"/>
      <c r="X500" s="259"/>
    </row>
    <row r="501" spans="21:24" ht="15">
      <c r="U501" s="259"/>
      <c r="V501" s="259"/>
      <c r="X501" s="259"/>
    </row>
    <row r="502" spans="21:24" ht="15">
      <c r="U502" s="259"/>
      <c r="V502" s="259"/>
      <c r="X502" s="259"/>
    </row>
    <row r="503" spans="21:24" ht="15">
      <c r="U503" s="259"/>
      <c r="V503" s="259"/>
      <c r="X503" s="259"/>
    </row>
    <row r="504" spans="21:24" ht="15">
      <c r="U504" s="259"/>
      <c r="V504" s="259"/>
      <c r="X504" s="259"/>
    </row>
    <row r="505" spans="21:24" ht="15">
      <c r="U505" s="259"/>
      <c r="V505" s="259"/>
      <c r="X505" s="259"/>
    </row>
    <row r="506" spans="21:24" ht="15">
      <c r="U506" s="259"/>
      <c r="V506" s="259"/>
      <c r="X506" s="259"/>
    </row>
    <row r="507" spans="21:24" ht="15">
      <c r="U507" s="259"/>
      <c r="V507" s="259"/>
      <c r="X507" s="259"/>
    </row>
    <row r="508" spans="21:24" ht="15">
      <c r="U508" s="259"/>
      <c r="V508" s="259"/>
      <c r="X508" s="259"/>
    </row>
    <row r="509" spans="21:24" ht="15">
      <c r="U509" s="259"/>
      <c r="V509" s="259"/>
      <c r="X509" s="259"/>
    </row>
    <row r="510" spans="21:24" ht="15">
      <c r="U510" s="259"/>
      <c r="V510" s="259"/>
      <c r="X510" s="259"/>
    </row>
    <row r="511" spans="21:24" ht="15">
      <c r="U511" s="259"/>
      <c r="V511" s="259"/>
      <c r="X511" s="259"/>
    </row>
    <row r="512" spans="21:24" ht="15">
      <c r="U512" s="259"/>
      <c r="V512" s="259"/>
      <c r="X512" s="259"/>
    </row>
    <row r="513" spans="21:24" ht="15">
      <c r="U513" s="259"/>
      <c r="V513" s="259"/>
      <c r="X513" s="259"/>
    </row>
    <row r="514" spans="21:24" ht="15">
      <c r="U514" s="259"/>
      <c r="V514" s="259"/>
      <c r="X514" s="259"/>
    </row>
    <row r="515" spans="21:24" ht="15">
      <c r="U515" s="259"/>
      <c r="V515" s="259"/>
      <c r="X515" s="259"/>
    </row>
    <row r="516" spans="21:24" ht="15">
      <c r="U516" s="259"/>
      <c r="V516" s="259"/>
      <c r="X516" s="259"/>
    </row>
    <row r="517" spans="21:24" ht="15">
      <c r="U517" s="259"/>
      <c r="V517" s="259"/>
      <c r="X517" s="259"/>
    </row>
    <row r="518" spans="21:24" ht="15">
      <c r="U518" s="259"/>
      <c r="V518" s="259"/>
      <c r="X518" s="259"/>
    </row>
    <row r="519" spans="21:24" ht="15">
      <c r="U519" s="259"/>
      <c r="V519" s="259"/>
      <c r="X519" s="259"/>
    </row>
    <row r="520" spans="21:24" ht="15">
      <c r="U520" s="259"/>
      <c r="V520" s="259"/>
      <c r="X520" s="259"/>
    </row>
    <row r="521" spans="21:24" ht="15">
      <c r="U521" s="259"/>
      <c r="V521" s="259"/>
      <c r="X521" s="259"/>
    </row>
    <row r="522" spans="21:24" ht="15">
      <c r="U522" s="259"/>
      <c r="V522" s="259"/>
      <c r="X522" s="259"/>
    </row>
    <row r="523" spans="21:24" ht="15">
      <c r="U523" s="259"/>
      <c r="V523" s="259"/>
      <c r="X523" s="259"/>
    </row>
    <row r="524" spans="21:24" ht="15">
      <c r="U524" s="259"/>
      <c r="V524" s="259"/>
      <c r="X524" s="259"/>
    </row>
    <row r="525" spans="21:24" ht="15">
      <c r="U525" s="259"/>
      <c r="V525" s="259"/>
      <c r="X525" s="259"/>
    </row>
    <row r="526" spans="21:24" ht="15">
      <c r="U526" s="259"/>
      <c r="V526" s="259"/>
      <c r="X526" s="259"/>
    </row>
    <row r="527" spans="21:24" ht="15">
      <c r="U527" s="259"/>
      <c r="V527" s="259"/>
      <c r="X527" s="259"/>
    </row>
    <row r="528" spans="21:24" ht="15">
      <c r="U528" s="259"/>
      <c r="V528" s="259"/>
      <c r="X528" s="259"/>
    </row>
    <row r="529" spans="21:24" ht="15">
      <c r="U529" s="259"/>
      <c r="V529" s="259"/>
      <c r="X529" s="259"/>
    </row>
    <row r="530" spans="21:24" ht="15">
      <c r="U530" s="259"/>
      <c r="V530" s="259"/>
      <c r="X530" s="259"/>
    </row>
    <row r="531" spans="21:24" ht="15">
      <c r="U531" s="259"/>
      <c r="V531" s="259"/>
      <c r="X531" s="259"/>
    </row>
    <row r="532" spans="21:24" ht="15">
      <c r="U532" s="259"/>
      <c r="V532" s="259"/>
      <c r="X532" s="259"/>
    </row>
    <row r="533" spans="21:24" ht="15">
      <c r="U533" s="259"/>
      <c r="V533" s="259"/>
      <c r="X533" s="259"/>
    </row>
    <row r="534" spans="21:24" ht="15">
      <c r="U534" s="259"/>
      <c r="V534" s="259"/>
      <c r="X534" s="259"/>
    </row>
    <row r="535" spans="21:24" ht="15">
      <c r="U535" s="259"/>
      <c r="V535" s="259"/>
      <c r="X535" s="259"/>
    </row>
    <row r="536" spans="21:24" ht="15">
      <c r="U536" s="259"/>
      <c r="V536" s="259"/>
      <c r="X536" s="259"/>
    </row>
    <row r="537" spans="21:24" ht="15">
      <c r="U537" s="259"/>
      <c r="V537" s="259"/>
      <c r="X537" s="259"/>
    </row>
    <row r="538" spans="21:24" ht="15">
      <c r="U538" s="259"/>
      <c r="V538" s="259"/>
      <c r="X538" s="259"/>
    </row>
    <row r="539" spans="21:24" ht="15">
      <c r="U539" s="259"/>
      <c r="V539" s="259"/>
      <c r="X539" s="259"/>
    </row>
    <row r="540" spans="21:24" ht="15">
      <c r="U540" s="259"/>
      <c r="V540" s="259"/>
      <c r="X540" s="259"/>
    </row>
    <row r="541" spans="21:24" ht="15">
      <c r="U541" s="259"/>
      <c r="V541" s="259"/>
      <c r="X541" s="259"/>
    </row>
    <row r="542" spans="21:24" ht="15">
      <c r="U542" s="259"/>
      <c r="V542" s="259"/>
      <c r="X542" s="259"/>
    </row>
    <row r="543" spans="21:24" ht="15">
      <c r="U543" s="259"/>
      <c r="V543" s="259"/>
      <c r="X543" s="259"/>
    </row>
    <row r="544" spans="21:24" ht="15">
      <c r="U544" s="259"/>
      <c r="V544" s="259"/>
      <c r="X544" s="259"/>
    </row>
    <row r="545" spans="21:24" ht="15">
      <c r="U545" s="259"/>
      <c r="V545" s="259"/>
      <c r="X545" s="259"/>
    </row>
    <row r="546" spans="21:24" ht="15">
      <c r="U546" s="259"/>
      <c r="V546" s="259"/>
      <c r="X546" s="259"/>
    </row>
  </sheetData>
  <sheetProtection/>
  <mergeCells count="27">
    <mergeCell ref="AN1:AO1"/>
    <mergeCell ref="AF2:AJ2"/>
    <mergeCell ref="A2:B3"/>
    <mergeCell ref="H2:L2"/>
    <mergeCell ref="C2:G2"/>
    <mergeCell ref="M2:Q2"/>
    <mergeCell ref="A1:T1"/>
    <mergeCell ref="U1:V1"/>
    <mergeCell ref="Z1:AM1"/>
    <mergeCell ref="AK2:AO2"/>
    <mergeCell ref="A4:A21"/>
    <mergeCell ref="Y4:Y21"/>
    <mergeCell ref="A22:B22"/>
    <mergeCell ref="H22:V22"/>
    <mergeCell ref="Y22:Z22"/>
    <mergeCell ref="AA22:AO22"/>
    <mergeCell ref="R2:V2"/>
    <mergeCell ref="Y2:Z3"/>
    <mergeCell ref="AA2:AE2"/>
    <mergeCell ref="A34:L34"/>
    <mergeCell ref="Y34:AI34"/>
    <mergeCell ref="A33:B33"/>
    <mergeCell ref="Y33:Z33"/>
    <mergeCell ref="A23:A31"/>
    <mergeCell ref="Y23:Y31"/>
    <mergeCell ref="A32:B32"/>
    <mergeCell ref="Y32:Z32"/>
  </mergeCells>
  <printOptions/>
  <pageMargins left="0.37" right="0.41" top="0.35" bottom="0.31" header="0.35" footer="0.3"/>
  <pageSetup horizontalDpi="600" verticalDpi="600" orientation="landscape" paperSize="9" scale="65" r:id="rId1"/>
  <headerFooter alignWithMargins="0">
    <oddFooter>&amp;L&amp;"Times New Roman,Obyčejné"Rozbor za rok 2006</oddFooter>
  </headerFooter>
  <rowBreaks count="1" manualBreakCount="1">
    <brk id="35" max="40" man="1"/>
  </rowBreaks>
  <colBreaks count="1" manualBreakCount="1"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Pražáková Marcela</dc:creator>
  <cp:keywords/>
  <dc:description/>
  <cp:lastModifiedBy> </cp:lastModifiedBy>
  <cp:lastPrinted>2007-06-07T07:48:45Z</cp:lastPrinted>
  <dcterms:created xsi:type="dcterms:W3CDTF">2001-10-18T11:13:00Z</dcterms:created>
  <dcterms:modified xsi:type="dcterms:W3CDTF">2010-05-10T10:57:24Z</dcterms:modified>
  <cp:category/>
  <cp:version/>
  <cp:contentType/>
  <cp:contentStatus/>
</cp:coreProperties>
</file>