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356" yWindow="645" windowWidth="19320" windowHeight="13155" tabRatio="805" activeTab="1"/>
  </bookViews>
  <sheets>
    <sheet name="1 příjmy " sheetId="1" r:id="rId1"/>
    <sheet name="2 výdaje" sheetId="2" r:id="rId2"/>
    <sheet name="3 investice" sheetId="3" r:id="rId3"/>
    <sheet name="4 správní poplatky" sheetId="4" r:id="rId4"/>
    <sheet name="5 přehled plnění P a V" sheetId="5" r:id="rId5"/>
    <sheet name="6 porovnání P a V 2004-09" sheetId="6" r:id="rId6"/>
    <sheet name="7 náklady a výnosy ZČ" sheetId="7" r:id="rId7"/>
    <sheet name="8 náklady a výnosy OZČ, stř. 6" sheetId="8" r:id="rId8"/>
    <sheet name="9 přehled o fin. tocích" sheetId="9" r:id="rId9"/>
    <sheet name="10 porovnání zd.č." sheetId="10" r:id="rId10"/>
    <sheet name="11 Finanční  vypořádání" sheetId="11" r:id="rId11"/>
    <sheet name="List1" sheetId="12" r:id="rId12"/>
  </sheets>
  <definedNames>
    <definedName name="_xlnm.Print_Area" localSheetId="0">'1 příjmy '!$A$1:$E$41</definedName>
    <definedName name="_xlnm.Print_Area" localSheetId="9">'10 porovnání zd.č.'!$A$1:$AN$32</definedName>
    <definedName name="_xlnm.Print_Area" localSheetId="10">'11 Finanční  vypořádání'!$A$1:$B$68</definedName>
    <definedName name="_xlnm.Print_Area" localSheetId="1">'2 výdaje'!$A$1:$F$206</definedName>
    <definedName name="_xlnm.Print_Area" localSheetId="2">'3 investice'!$A$1:$F$123</definedName>
    <definedName name="_xlnm.Print_Area" localSheetId="4">'5 přehled plnění P a V'!$A$1:$E$38</definedName>
    <definedName name="_xlnm.Print_Area" localSheetId="5">'6 porovnání P a V 2004-09'!$A$1:$H$32</definedName>
    <definedName name="_xlnm.Print_Area" localSheetId="6">'7 náklady a výnosy ZČ'!$A$1:$AZ$43</definedName>
  </definedNames>
  <calcPr fullCalcOnLoad="1"/>
</workbook>
</file>

<file path=xl/sharedStrings.xml><?xml version="1.0" encoding="utf-8"?>
<sst xmlns="http://schemas.openxmlformats.org/spreadsheetml/2006/main" count="1190" uniqueCount="627">
  <si>
    <t>Správní poplatky</t>
  </si>
  <si>
    <t>Pobytové poplatky</t>
  </si>
  <si>
    <t>Daň z nemovitosti</t>
  </si>
  <si>
    <t xml:space="preserve">Třída  1  C E L K E M   </t>
  </si>
  <si>
    <t>T ř í d a   2</t>
  </si>
  <si>
    <t>Příjmy z úroků</t>
  </si>
  <si>
    <t xml:space="preserve">Pokuty </t>
  </si>
  <si>
    <t>Třída 2   C E L K E M</t>
  </si>
  <si>
    <t xml:space="preserve">VLASTNÍ  PŘÍJMY  CELKEM </t>
  </si>
  <si>
    <t>T ř í d a  4</t>
  </si>
  <si>
    <t xml:space="preserve">C E L K E M    P Ř Í J M Y  </t>
  </si>
  <si>
    <t>neinvestiční</t>
  </si>
  <si>
    <t xml:space="preserve">neinvestiční </t>
  </si>
  <si>
    <t>SF</t>
  </si>
  <si>
    <t>C E L K E M    V Ý D A J E</t>
  </si>
  <si>
    <t>granty</t>
  </si>
  <si>
    <t>nájmy z bytů</t>
  </si>
  <si>
    <t>nájmy z pozemků</t>
  </si>
  <si>
    <t>úroky z účtu</t>
  </si>
  <si>
    <t>pokuty, penále</t>
  </si>
  <si>
    <t>odhady, znalecké posudky</t>
  </si>
  <si>
    <t>odměna za správu</t>
  </si>
  <si>
    <t>inženýring</t>
  </si>
  <si>
    <t>ostatní služby</t>
  </si>
  <si>
    <t>úklid chodníků</t>
  </si>
  <si>
    <t>odpisy DHM</t>
  </si>
  <si>
    <t>zůstatková cena prodaného DHM</t>
  </si>
  <si>
    <t>materiálové náklady</t>
  </si>
  <si>
    <t>odměna za privatizaci</t>
  </si>
  <si>
    <t xml:space="preserve">P Ř Í J M Y  </t>
  </si>
  <si>
    <t xml:space="preserve"> T ř í d a  1</t>
  </si>
  <si>
    <t>Třída  4  C E L K E M</t>
  </si>
  <si>
    <t>nájmy z nebytových prostor</t>
  </si>
  <si>
    <t>Poplatek ze psů</t>
  </si>
  <si>
    <t>Poplatek za užívání veřejného prostranství</t>
  </si>
  <si>
    <t>Poplatek ze vstupného</t>
  </si>
  <si>
    <t>Poplatek z ubytovací kapacity</t>
  </si>
  <si>
    <t>Poplatek za provozovaný výher. hrací přístroj</t>
  </si>
  <si>
    <t xml:space="preserve">Splátky půjček do sociálního  fondu </t>
  </si>
  <si>
    <t>Poplatky za znečišťování ovzduší</t>
  </si>
  <si>
    <t>KULTURA - CELKEM</t>
  </si>
  <si>
    <t>BEZPEČNOST A VEŘEJNÝ POŘÁDEK - CELKEM</t>
  </si>
  <si>
    <t>SOCIÁLNÍ VĚCI A ZDRAVOTNICTVÍ - CELKEM</t>
  </si>
  <si>
    <t xml:space="preserve">ŠKOLSTVÍ - CELKEM     </t>
  </si>
  <si>
    <t>Třída    8 - financování</t>
  </si>
  <si>
    <t>Příjmy z poskytování služeb celkem</t>
  </si>
  <si>
    <t>Odvod výtěžku z provozování loterií</t>
  </si>
  <si>
    <t>Odvody příspěvkových organizací</t>
  </si>
  <si>
    <t xml:space="preserve">C  E  L  K  E  M   </t>
  </si>
  <si>
    <t>druh
výdajů</t>
  </si>
  <si>
    <t>ÚZEMNÍ ROZHODOVÁNÍ  A ROZVOJ BYDLENÍ - CELKEM</t>
  </si>
  <si>
    <t>Městská zeleň - celkem</t>
  </si>
  <si>
    <t>Životní prostředí - celkem</t>
  </si>
  <si>
    <t>Doprava  - celkem</t>
  </si>
  <si>
    <t xml:space="preserve">Školství  - celkem    </t>
  </si>
  <si>
    <t>neinv.přísp.MČ</t>
  </si>
  <si>
    <t>Základní školy - celkem</t>
  </si>
  <si>
    <t>Mateřské školy - celkem</t>
  </si>
  <si>
    <t>Školy s právní subjektivitou - celkem</t>
  </si>
  <si>
    <t>Sociální věci  -  celkem</t>
  </si>
  <si>
    <t xml:space="preserve">Kultura - celkem </t>
  </si>
  <si>
    <t>Bezpečnost a veřejný pořádek - celkem</t>
  </si>
  <si>
    <t>BYTOVÉ HOSPODÁŘSTVÍ, POHŘEBNICTVÍ - CELKEM</t>
  </si>
  <si>
    <t>Správa služeb  -  celkem</t>
  </si>
  <si>
    <t>MÍSTNÍ SPRÁVA A ZASTUPITELSTVA OBCÍ - CELKEM</t>
  </si>
  <si>
    <t>OSTATNÍ ČINNOSTI - CELKEM</t>
  </si>
  <si>
    <t>0127 - Ostatní rozvoj bydlení a bytového hospodářství</t>
  </si>
  <si>
    <t xml:space="preserve">0205 - Městská zeleň </t>
  </si>
  <si>
    <t xml:space="preserve">0400 - Školství     </t>
  </si>
  <si>
    <t>0413 - Školství - opravy a udržování</t>
  </si>
  <si>
    <t>0500 - Sociální věci</t>
  </si>
  <si>
    <t>0608 - Občansko správní činnost</t>
  </si>
  <si>
    <t xml:space="preserve">0604 - Kultura  </t>
  </si>
  <si>
    <t>0801 - Pohřebnictví</t>
  </si>
  <si>
    <t>0811 - Správa bytů</t>
  </si>
  <si>
    <t>0813 - Správa majetku</t>
  </si>
  <si>
    <t>0827 - Obchodní aktivity</t>
  </si>
  <si>
    <t>0912 - Správa služeb</t>
  </si>
  <si>
    <t>0920 - Mzdové výdaje</t>
  </si>
  <si>
    <t>0925 - Zastupitelstva obcí</t>
  </si>
  <si>
    <t>0926 - Sociální fond</t>
  </si>
  <si>
    <t>0924 - Informatika</t>
  </si>
  <si>
    <t>Informatika - celkem</t>
  </si>
  <si>
    <t>1012 - Pojištění</t>
  </si>
  <si>
    <t>investiční</t>
  </si>
  <si>
    <t>0202 - Životní prostředí</t>
  </si>
  <si>
    <t>0302 - Doprava</t>
  </si>
  <si>
    <t>0625 - Kancelář městské části</t>
  </si>
  <si>
    <t>Kancelář městské části  -  celkem</t>
  </si>
  <si>
    <t xml:space="preserve">           - přebytek minulého roku</t>
  </si>
  <si>
    <t>Zdravotnictví - celkem</t>
  </si>
  <si>
    <t>DOPRAVA  - CELKEM</t>
  </si>
  <si>
    <t>MĚSTSKÁ ZELEŇ A OCHRANA ŽIVOTNÍHO PROSTŘEDÍ  - CELKEM</t>
  </si>
  <si>
    <t>0421 - Školství - investice</t>
  </si>
  <si>
    <t xml:space="preserve">0519 - Jeselská zařízení  </t>
  </si>
  <si>
    <t xml:space="preserve">0520  - Mzdové výdaje </t>
  </si>
  <si>
    <t xml:space="preserve">0500 - CSOP  </t>
  </si>
  <si>
    <t>0821 - Bytové hospodářství - investice</t>
  </si>
  <si>
    <t>Bytové hospodářství - investiční odbor - celkem</t>
  </si>
  <si>
    <t>1000 - Bankovní poplatky</t>
  </si>
  <si>
    <t xml:space="preserve">            Rezerva</t>
  </si>
  <si>
    <t>Druh</t>
  </si>
  <si>
    <t>SR</t>
  </si>
  <si>
    <t>UR</t>
  </si>
  <si>
    <t>Skut.</t>
  </si>
  <si>
    <t xml:space="preserve"> %</t>
  </si>
  <si>
    <t xml:space="preserve"> % </t>
  </si>
  <si>
    <t>Spravované domy</t>
  </si>
  <si>
    <t>z toho podílové</t>
  </si>
  <si>
    <t>Bytové jednotky</t>
  </si>
  <si>
    <t>Nebytové prostory</t>
  </si>
  <si>
    <t>Kotelny</t>
  </si>
  <si>
    <t xml:space="preserve">0604 - KK  Poštovka </t>
  </si>
  <si>
    <t xml:space="preserve">0500 - Zdravotnictví </t>
  </si>
  <si>
    <t>% k UR</t>
  </si>
  <si>
    <t>Základní školy</t>
  </si>
  <si>
    <t xml:space="preserve">Mateřské školy </t>
  </si>
  <si>
    <t>náklady</t>
  </si>
  <si>
    <t>výnosy</t>
  </si>
  <si>
    <t>majetek</t>
  </si>
  <si>
    <t>výsledky hospodaření</t>
  </si>
  <si>
    <t>celkem</t>
  </si>
  <si>
    <t>Tabulka č. 2
v tis.Kč</t>
  </si>
  <si>
    <t xml:space="preserve">Třída 8 - financování: </t>
  </si>
  <si>
    <t>náklady podílové domy</t>
  </si>
  <si>
    <t>daň z převodu nemovitosti</t>
  </si>
  <si>
    <t>jiné ostatní náklady</t>
  </si>
  <si>
    <t>prodej majetku - privatizace</t>
  </si>
  <si>
    <t>prodej majetku - statut</t>
  </si>
  <si>
    <t>výnosy podílových domů</t>
  </si>
  <si>
    <t>jiné ostatní výnosy</t>
  </si>
  <si>
    <t>Školství - investice - celkem</t>
  </si>
  <si>
    <t>0613 - KK Poštovka - opravy a udržování</t>
  </si>
  <si>
    <t>0901 - Místní správa</t>
  </si>
  <si>
    <t xml:space="preserve">           Ostatní činnosti</t>
  </si>
  <si>
    <t>Školství - opravy a udržování - celkem</t>
  </si>
  <si>
    <t>0513 - Opravy a udržování (jesle a smíchovská pláž)</t>
  </si>
  <si>
    <t>0827 - Obchodní aktivity  - celkem</t>
  </si>
  <si>
    <t>0620 - Kultura - mzdové výdaje</t>
  </si>
  <si>
    <t>0725 - Bezpečnost a veřejný pořádek</t>
  </si>
  <si>
    <t>Ostatní odvody příspěvkových organizací a ostatní příjmy</t>
  </si>
  <si>
    <t>CELKEM</t>
  </si>
  <si>
    <t>Přijaté nekapitálové příspěvky a náhrady</t>
  </si>
  <si>
    <t>Ostatní nedaňové příjmy jinde nezařazené</t>
  </si>
  <si>
    <t>Neinvestiční přijaté transfery ze státního rozpočtu</t>
  </si>
  <si>
    <t>Neinvestiční přijaté transfery od HMP</t>
  </si>
  <si>
    <t>Převody z vlastních fondů hospodářské činnosti</t>
  </si>
  <si>
    <t>Příjmy celkem</t>
  </si>
  <si>
    <t>Výdaje celkem</t>
  </si>
  <si>
    <t>opravy a údržba nad 200  tis.Kč</t>
  </si>
  <si>
    <t>opravy a údržba do 200  tis.Kč</t>
  </si>
  <si>
    <t>kapitola</t>
  </si>
  <si>
    <t>Druh výdaje</t>
  </si>
  <si>
    <t>P Ř E H L E D     A K C Í</t>
  </si>
  <si>
    <t>Nákup pozemků a podílových domů</t>
  </si>
  <si>
    <t>Ostatní nákupy dlouhodobého nehmotného majetku</t>
  </si>
  <si>
    <t>Výdaje na průzkumy, studie a projekty</t>
  </si>
  <si>
    <t>kap. 04 - Školství</t>
  </si>
  <si>
    <t>kap. 06 - Kultura</t>
  </si>
  <si>
    <t>Rozšíření Městského kamerového systému</t>
  </si>
  <si>
    <t>kap. 07 - Bezpečnost a veřejný pořádek</t>
  </si>
  <si>
    <t>Výdaje na rekonstrukce uvolněných prostor v bytových domech</t>
  </si>
  <si>
    <t>kap. 08 - Bytové hospodářství</t>
  </si>
  <si>
    <t>I N V E S T I C E   P O   K A P I T O L Á C H</t>
  </si>
  <si>
    <t>01</t>
  </si>
  <si>
    <t>02</t>
  </si>
  <si>
    <t>04</t>
  </si>
  <si>
    <t>Školství</t>
  </si>
  <si>
    <t>05</t>
  </si>
  <si>
    <t>Sociální věci a zdravotnictví</t>
  </si>
  <si>
    <t>06</t>
  </si>
  <si>
    <t>Kultura</t>
  </si>
  <si>
    <t>07</t>
  </si>
  <si>
    <t>Bezpečnost a veřejný pořádek</t>
  </si>
  <si>
    <t>08</t>
  </si>
  <si>
    <t>Bytové hospodářství</t>
  </si>
  <si>
    <t>09</t>
  </si>
  <si>
    <t>Místní správa a zastupitelstva obcí</t>
  </si>
  <si>
    <t>INVESTIČNÍ VÝDAJE CELKEM</t>
  </si>
  <si>
    <t>Projekty na akce v budoucích letech</t>
  </si>
  <si>
    <t>Nákup nových herních prvků</t>
  </si>
  <si>
    <t>kap. 03 - Doprava</t>
  </si>
  <si>
    <t>Vybavení základních škol výpočetní technikou</t>
  </si>
  <si>
    <t>Úpravy hřišť a zahrad mateřských  a základních škol</t>
  </si>
  <si>
    <t>FZŠ Barrandov II., V Remízku 919, objekt Záhorského 887, zateplení fasády, včetně výměny oken</t>
  </si>
  <si>
    <t>ZŠ a MŠ Radlická 140/115, výstavba tělocvičny</t>
  </si>
  <si>
    <t>Výstavba osobního výtahu v objektu Janáčkovo nábřeží 729/31</t>
  </si>
  <si>
    <t>Nátěry střešní krytiny, Štefánikova 13, 15</t>
  </si>
  <si>
    <t>Doplnění pojízdného regálu OŽI, nám. 14. října 1381/4</t>
  </si>
  <si>
    <t>Dovybavení nábytkem v budovách ÚMČ</t>
  </si>
  <si>
    <t>Nákup programového produktu od firmy Architekt IS</t>
  </si>
  <si>
    <t>Nákup SW dle požadavků odborů</t>
  </si>
  <si>
    <t>03</t>
  </si>
  <si>
    <t>Doprava</t>
  </si>
  <si>
    <t>Účelové neinvestiční přijaté transfery ze státního rozpočtu</t>
  </si>
  <si>
    <t>Ostatní neinvestiční přijaté transfery ze státního rozpočtu</t>
  </si>
  <si>
    <t>Investiční přijaté transfery od obcí</t>
  </si>
  <si>
    <t>MŠ Lohniského 830, rekonstrukce kuchyně</t>
  </si>
  <si>
    <t>kap. 05 - Sociální věci a zdravotnictví</t>
  </si>
  <si>
    <t>granty MHMP</t>
  </si>
  <si>
    <t>Ostatní neinvest.přijaté transfery od rozp.územ.úrovně</t>
  </si>
  <si>
    <t>PŘÍJMY</t>
  </si>
  <si>
    <t>ČÁSTKA</t>
  </si>
  <si>
    <t>VÝDAJE</t>
  </si>
  <si>
    <t>Poplatky za znečištění ovzduší</t>
  </si>
  <si>
    <t>01 Ostatní záležitosti bydlení</t>
  </si>
  <si>
    <t>Poplatky ze psů</t>
  </si>
  <si>
    <t>02 Ochrana životního prostředí</t>
  </si>
  <si>
    <t xml:space="preserve">02 Městská zeleň </t>
  </si>
  <si>
    <t>Popl. za užív. veřej. prostranství</t>
  </si>
  <si>
    <t>03 Doprava</t>
  </si>
  <si>
    <t>Poplatky ze vstupného</t>
  </si>
  <si>
    <t xml:space="preserve">04 Školství </t>
  </si>
  <si>
    <t>Poplatky z ubytovací kapacity</t>
  </si>
  <si>
    <t xml:space="preserve">04 Školy </t>
  </si>
  <si>
    <t>Poplatky za provoz VHP</t>
  </si>
  <si>
    <t>Výtěžek z výherních hracích přístrojů</t>
  </si>
  <si>
    <t>05 Zdravotnictví</t>
  </si>
  <si>
    <t>05 Jesle</t>
  </si>
  <si>
    <t>Daň z nemovitostí</t>
  </si>
  <si>
    <t>05 Soc. věci</t>
  </si>
  <si>
    <t>05 CSOP</t>
  </si>
  <si>
    <t>06 Kultura</t>
  </si>
  <si>
    <t>06 KK Poštovka</t>
  </si>
  <si>
    <t>Pokuty</t>
  </si>
  <si>
    <t>07 Bezpečnost a veřejný pořádek</t>
  </si>
  <si>
    <t>08 Bytové hospodářství</t>
  </si>
  <si>
    <t>08 Pohřebnictví</t>
  </si>
  <si>
    <t>09 Zastupitelstva obcí</t>
  </si>
  <si>
    <t>09 Místní správa</t>
  </si>
  <si>
    <t>10 Ostatní výdaje</t>
  </si>
  <si>
    <t>Splátky půjček soc. fondu</t>
  </si>
  <si>
    <t>Ostatní příjmy</t>
  </si>
  <si>
    <t>Neinvestiční transfery od HMP</t>
  </si>
  <si>
    <t>Neinvestiční přijaté dotace z MČ P13</t>
  </si>
  <si>
    <t>Převody ze zdaňované činnosti</t>
  </si>
  <si>
    <t>C e l k e m</t>
  </si>
  <si>
    <t xml:space="preserve">C e l k e m </t>
  </si>
  <si>
    <t>Výsledek hospodaření v hlavní činnosti</t>
  </si>
  <si>
    <t>DRUH PŘÍJMU</t>
  </si>
  <si>
    <t>2006</t>
  </si>
  <si>
    <t>2007</t>
  </si>
  <si>
    <t>VLASTNÍ  PŘÍJMY</t>
  </si>
  <si>
    <t>Daňové příjmy</t>
  </si>
  <si>
    <t>Nedaňové příjmy</t>
  </si>
  <si>
    <t>Kapitálové příjmy</t>
  </si>
  <si>
    <t>Celkem</t>
  </si>
  <si>
    <t>Ze státního rozpočtu</t>
  </si>
  <si>
    <t>Od hlavního města Prahy</t>
  </si>
  <si>
    <t xml:space="preserve">Dotace od mezinár.institucí (grant) </t>
  </si>
  <si>
    <t>Od jiných obcí</t>
  </si>
  <si>
    <t>Ostatní</t>
  </si>
  <si>
    <t>Financování</t>
  </si>
  <si>
    <t>Celkem příjmy</t>
  </si>
  <si>
    <t>KAPITOLA</t>
  </si>
  <si>
    <t>Územní rozhodování 
a rozvoj bydlení</t>
  </si>
  <si>
    <t>Městská zeleň 
a ochrana životního prostředí</t>
  </si>
  <si>
    <t xml:space="preserve">Sociální věci a zdravotnictví </t>
  </si>
  <si>
    <t>10</t>
  </si>
  <si>
    <t>Ostatní činnosti</t>
  </si>
  <si>
    <t>tř. 8</t>
  </si>
  <si>
    <t xml:space="preserve">Celkem výdaje </t>
  </si>
  <si>
    <t>nedoplatky</t>
  </si>
  <si>
    <t>Nájmy z bytů</t>
  </si>
  <si>
    <t>Nájmy z nebytových prostor</t>
  </si>
  <si>
    <t>Nájmy z pozemků</t>
  </si>
  <si>
    <t>Úroky z účtů</t>
  </si>
  <si>
    <t>Tržby z prodeje majetku-privatizace</t>
  </si>
  <si>
    <t>Tržby z prodeje-statut</t>
  </si>
  <si>
    <t>Pokuty,penále</t>
  </si>
  <si>
    <t>Příjmy celkem:</t>
  </si>
  <si>
    <t>Opravy a údržba (proplacené faktury)</t>
  </si>
  <si>
    <t>Převod MČ P5 HV+10% nájm.</t>
  </si>
  <si>
    <t>Inženýringy</t>
  </si>
  <si>
    <t>Odměna za správu</t>
  </si>
  <si>
    <t>Materiálové výdaje</t>
  </si>
  <si>
    <t>Ostatní služby /přes BÚ/</t>
  </si>
  <si>
    <t>Záloha na světlo</t>
  </si>
  <si>
    <t>Záloha na topení</t>
  </si>
  <si>
    <t>Záloha na vodu</t>
  </si>
  <si>
    <t>Ostatní zálohy</t>
  </si>
  <si>
    <t>Odhady, znalecké posudky</t>
  </si>
  <si>
    <t>Daň z příjmu</t>
  </si>
  <si>
    <t>Daň z převodu nemovitostí</t>
  </si>
  <si>
    <t>Bankovní poplatky</t>
  </si>
  <si>
    <t>Ostatní výdaje /přes BÚ/</t>
  </si>
  <si>
    <t>Výdaje celkem:</t>
  </si>
  <si>
    <t xml:space="preserve">DRUH  </t>
  </si>
  <si>
    <t>OSTATNÍ  SPRÁVNÍ   FIRMY</t>
  </si>
  <si>
    <t>ŠKOLSTVÍ</t>
  </si>
  <si>
    <t>NÁKLADY</t>
  </si>
  <si>
    <t>opravy a údržba</t>
  </si>
  <si>
    <t>odměny za správu</t>
  </si>
  <si>
    <t>odpis nedob. pohledávek</t>
  </si>
  <si>
    <t>náklady z vyúčt.pod.domů</t>
  </si>
  <si>
    <t>ostatní náklády</t>
  </si>
  <si>
    <t>ostatní nákldy</t>
  </si>
  <si>
    <t>manka a škody</t>
  </si>
  <si>
    <t>náklady uplatněné koef.DPH</t>
  </si>
  <si>
    <t>daň.odpis HIM</t>
  </si>
  <si>
    <t>zůst.cena prodaného DHM</t>
  </si>
  <si>
    <t>Celkem náklady</t>
  </si>
  <si>
    <t>VÝNOSY</t>
  </si>
  <si>
    <t>nájmy z bytů, nebyt.prostor, 
pozemků</t>
  </si>
  <si>
    <t>tržby z prodeje majetku</t>
  </si>
  <si>
    <t>úroky z účtů</t>
  </si>
  <si>
    <t>odpis pohledávek</t>
  </si>
  <si>
    <t>pokuty,  penále</t>
  </si>
  <si>
    <t>zúčtování podíl.domů</t>
  </si>
  <si>
    <t>ostatní výnosy</t>
  </si>
  <si>
    <t>daň z příjmů práv.osob</t>
  </si>
  <si>
    <t>Celkem výnosy</t>
  </si>
  <si>
    <t>Zisk, ztráta</t>
  </si>
  <si>
    <t>Odbor</t>
  </si>
  <si>
    <t>Částka</t>
  </si>
  <si>
    <t>Podání žádosti (povolení záloh, jiné úlevy)</t>
  </si>
  <si>
    <t>Povolení provozu výherního hracího přístroje</t>
  </si>
  <si>
    <t>Tomboly</t>
  </si>
  <si>
    <t xml:space="preserve">Přemístění výherního hracího přístroje </t>
  </si>
  <si>
    <t>Odvod z povolení provozu výherních hracích přístrojů</t>
  </si>
  <si>
    <t>Celkem odbor ekonomický</t>
  </si>
  <si>
    <t>Lovecké lístky</t>
  </si>
  <si>
    <t>ODŽ</t>
  </si>
  <si>
    <t>Rybářské lístky</t>
  </si>
  <si>
    <t>Zábory</t>
  </si>
  <si>
    <t>Celkem odbor dopravy a životního prostředí</t>
  </si>
  <si>
    <t>Ověření podpisu, razítka</t>
  </si>
  <si>
    <t>OOS</t>
  </si>
  <si>
    <t>Ověření stejnopisu</t>
  </si>
  <si>
    <t>Osvědčení o právní způsobilosti k manželství</t>
  </si>
  <si>
    <t>Osvědčení o státním občanství</t>
  </si>
  <si>
    <t>Změna příjmení, jména</t>
  </si>
  <si>
    <t>Sňatky</t>
  </si>
  <si>
    <t xml:space="preserve">Vydání stejnopisu výpis ze živnostenského rejstříku </t>
  </si>
  <si>
    <t>Vydání stejnopisu výpis z obchodního rejstříku</t>
  </si>
  <si>
    <t>Vydání stejnopisu výpis z katastru nemovitostí</t>
  </si>
  <si>
    <t>Vydání duplikátu občanského průkazu</t>
  </si>
  <si>
    <t>Vydání cestovního pasu</t>
  </si>
  <si>
    <t>Potvrzení, písemné sdělení o pobytu osob</t>
  </si>
  <si>
    <t>Celkem odbor občansko správní</t>
  </si>
  <si>
    <t>Stavební povolení</t>
  </si>
  <si>
    <t>OVÝ</t>
  </si>
  <si>
    <t>Vydání stejnopisu</t>
  </si>
  <si>
    <t>Celkem odbor výstavby</t>
  </si>
  <si>
    <t>Vydání živnostenského listu, licence</t>
  </si>
  <si>
    <t>OŽI</t>
  </si>
  <si>
    <t>Celkem odbor živnostenský</t>
  </si>
  <si>
    <t>Vydání průkazu mimořádných výhod</t>
  </si>
  <si>
    <t>OSO</t>
  </si>
  <si>
    <t>Celkem odbor sociální</t>
  </si>
  <si>
    <t>C e l k e m   s p r á v n í   p o p l a t k y</t>
  </si>
  <si>
    <t>Poznámka: ostatní správní  firmy  - od roku 2005 i Poliklinika Barrandov, od roku 2006 i Poliklinika Kartouzská, od roku 2007 i ISCO (areál Klikatá), od roku 2008 i Aquadream (Sportovní centrum Barrandov)</t>
  </si>
  <si>
    <t>Poznámka: ostatní správní  firmy  - od roku 2005 i Poliklinika Barrandov, od roku 2006 i Poliklinika Kartouzská, od roku 2007 i ISCO (areál Klikatá), od r. 2008 i Aquadream (Sportovní centrum Barrandov)</t>
  </si>
  <si>
    <t>2008</t>
  </si>
  <si>
    <t>09 Volby</t>
  </si>
  <si>
    <t>Neinvestiční transfery ze SR</t>
  </si>
  <si>
    <t>Ostatní neinvestiční přijaté transfery ze SR</t>
  </si>
  <si>
    <t>Ostatní neinvestiční přijaté transfery od rozpočtu územní úrovně</t>
  </si>
  <si>
    <t>Ostatní investiční přijaté transf.ery od rozpočtu územní úrovně</t>
  </si>
  <si>
    <t>Uliční stromořadí a stavební úpravy komunilkace Zborovská</t>
  </si>
  <si>
    <t>Modernizace osobního výtahu v objektu Janáčkovo nábř. 9/84</t>
  </si>
  <si>
    <t>CENTRA CELKEM</t>
  </si>
  <si>
    <t>Vydání stejnopisu výpis z trestního rejstříku vnitřní věci</t>
  </si>
  <si>
    <t>Vydání stejnopisu výpis rodného, oddacího nebo úmrtního listu</t>
  </si>
  <si>
    <t>OÚR</t>
  </si>
  <si>
    <t>Celkem odbor územního rozhodování</t>
  </si>
  <si>
    <t>A/ Povinné odvody</t>
  </si>
  <si>
    <t>Odvody do státního rozpočtu</t>
  </si>
  <si>
    <t>Odvody do rozpočtu hlavního města</t>
  </si>
  <si>
    <t>Povinné odvody celkem</t>
  </si>
  <si>
    <t>B/ Povinné doplatky od HMP</t>
  </si>
  <si>
    <t>Povinné doplatky od HMP celkem</t>
  </si>
  <si>
    <t>C/ Odvody do rozpočtu městské části od příspěvkových organizací</t>
  </si>
  <si>
    <t>CSOP</t>
  </si>
  <si>
    <t>Odvody do rozpočtu městské části celkem</t>
  </si>
  <si>
    <t>vratka z příspěvku při péči o osobu blízkou - odvod za měsíc prosinec (MHMP)</t>
  </si>
  <si>
    <t>C E L K E M   ODVODY,  PŘEVODY  A  VYPOŘÁDÁNÍ</t>
  </si>
  <si>
    <t>0525 - Prevence kriminality</t>
  </si>
  <si>
    <t>Tabulka č. 11
v Kč</t>
  </si>
  <si>
    <t xml:space="preserve">z dotace na sociálně právní ochranu dětí </t>
  </si>
  <si>
    <t>z dotace na dávky sociální péče a hmotnou nouzi</t>
  </si>
  <si>
    <t xml:space="preserve">z dotace na výplatu příspěvku na péči dle zák. č. 108/2006 Sb. </t>
  </si>
  <si>
    <t xml:space="preserve">z dotace na financování sociálních služeb </t>
  </si>
  <si>
    <t>Převody ze zdrojů státního rozpočtu</t>
  </si>
  <si>
    <t xml:space="preserve">MŠ Beníškové </t>
  </si>
  <si>
    <t xml:space="preserve">MŠ Kudrnova </t>
  </si>
  <si>
    <t xml:space="preserve">ZŠ Kořenského </t>
  </si>
  <si>
    <t xml:space="preserve">ZŠ Plzeňská </t>
  </si>
  <si>
    <t xml:space="preserve">ZŠ a MŠ U Santošky </t>
  </si>
  <si>
    <t xml:space="preserve">Celkem odvody </t>
  </si>
  <si>
    <t xml:space="preserve">Celkem </t>
  </si>
  <si>
    <t>Celkem odvody od příspěvkových organizací:</t>
  </si>
  <si>
    <t>Nedočerpané účelové granty z rozpočtu HMP sociální oblast (ÚZ 00081)</t>
  </si>
  <si>
    <t>Nedočerpané účelové příspěvky z rozpočtu městské části a granty:</t>
  </si>
  <si>
    <t>převod ze zdaňované činnosti do rozpočtu - refundace nákladů na mzdy a související odvody za prosinec dle skutečného čerpání)</t>
  </si>
  <si>
    <t>převod 6,4 % do sociálního fondu z objemu mezd za měsíc prosinec</t>
  </si>
  <si>
    <t>E/ Městská část odvede či převede dále</t>
  </si>
  <si>
    <t>D/ Ostatní odvody organizací:</t>
  </si>
  <si>
    <t>Příjmy za správní poplatky</t>
  </si>
  <si>
    <t>CELKEM CENTRA a OSTATNÍ SPRÁVNÍ FIRMY</t>
  </si>
  <si>
    <t>CELKOVÝ  VÝSLEDEK   HOSPODAŘENÍ PO ODVODECH</t>
  </si>
  <si>
    <t xml:space="preserve">Nákup dvou koní pro hlídkovou činnost pro Městskou policii Praha, Obvodní ředitelství  Praha 5 </t>
  </si>
  <si>
    <t>Rekonstrukce pánského WC na sprchu  (1., 2. a 4.patro) Štefánikova 13,15</t>
  </si>
  <si>
    <t>SR 2009</t>
  </si>
  <si>
    <t>UR 2009</t>
  </si>
  <si>
    <t>Skutečnost 
k  31.12.2009</t>
  </si>
  <si>
    <t>Skutečnost 
k 31.12.2009</t>
  </si>
  <si>
    <t xml:space="preserve">             Výsledky hospodaření Městské části Praha 5 za rok 2009</t>
  </si>
  <si>
    <t>2009</t>
  </si>
  <si>
    <t>Zůstatek bankovních účtu a pokladny k 31.12.2009</t>
  </si>
  <si>
    <t>Výsledek hospodaření za rok 2009</t>
  </si>
  <si>
    <t>převod ze sociálního fondu do rozpočtu (na základě skutečného čerpání penzij. připojištění a poměrná část na rekreaci za prosinec 2009)</t>
  </si>
  <si>
    <t xml:space="preserve">V Ý D A J E - K A P I T O L Y   </t>
  </si>
  <si>
    <t>0129 - Kancelář architekta</t>
  </si>
  <si>
    <t xml:space="preserve">0221 - Investice - městská zeleň </t>
  </si>
  <si>
    <t xml:space="preserve">04 - ZŠ + MŠ  Barrandov     </t>
  </si>
  <si>
    <t xml:space="preserve">        FZŠ Barrandov II. </t>
  </si>
  <si>
    <t xml:space="preserve">        FZŠ Drtinova </t>
  </si>
  <si>
    <t xml:space="preserve">        ZŠ + MŠ Grafická                </t>
  </si>
  <si>
    <t xml:space="preserve">        ZŠ Kořenského</t>
  </si>
  <si>
    <t xml:space="preserve">        ZŠ Nepomucká </t>
  </si>
  <si>
    <t xml:space="preserve">        ZŠ Plzeňská </t>
  </si>
  <si>
    <t xml:space="preserve">        ZŠ Podbělohorská </t>
  </si>
  <si>
    <t xml:space="preserve">        ZŠ Radlická</t>
  </si>
  <si>
    <t xml:space="preserve">        ZŠ + MŠ Tyršova </t>
  </si>
  <si>
    <t xml:space="preserve">        ZŠ + MŠ U Santošky </t>
  </si>
  <si>
    <t xml:space="preserve">        ZŠ waldorfská         </t>
  </si>
  <si>
    <t xml:space="preserve">        ZŠ Weberova </t>
  </si>
  <si>
    <t xml:space="preserve">04 - MŠ Beníškové </t>
  </si>
  <si>
    <t xml:space="preserve">        MŠ Hlubočepská </t>
  </si>
  <si>
    <t xml:space="preserve">        MŠ Kroupova </t>
  </si>
  <si>
    <t xml:space="preserve">        MŠ Kudrnova </t>
  </si>
  <si>
    <t xml:space="preserve">        MŠ Kurandové </t>
  </si>
  <si>
    <t xml:space="preserve">        MŠ Lohniského 830 </t>
  </si>
  <si>
    <t xml:space="preserve">        MŠ Lohniského 851 </t>
  </si>
  <si>
    <t xml:space="preserve">        MŠ Nad Palatou</t>
  </si>
  <si>
    <t xml:space="preserve">        MŠ Nám. 14. října </t>
  </si>
  <si>
    <t xml:space="preserve">        MŠ Peroutkova </t>
  </si>
  <si>
    <t xml:space="preserve">        MŠ Peškova </t>
  </si>
  <si>
    <t xml:space="preserve">        MŠ Podbělohorská </t>
  </si>
  <si>
    <t xml:space="preserve">        MŠ Tréglová </t>
  </si>
  <si>
    <t xml:space="preserve">        MŠ Trojdílná </t>
  </si>
  <si>
    <t xml:space="preserve">        MŠ U železničního mostu </t>
  </si>
  <si>
    <t>0405 - Městská zeleň - školství</t>
  </si>
  <si>
    <t>0500 - ZZ Smíchov</t>
  </si>
  <si>
    <t>0505 - Ostatní zájmová činnost</t>
  </si>
  <si>
    <t>0513 - celkem</t>
  </si>
  <si>
    <t>CSOP - celkem</t>
  </si>
  <si>
    <t xml:space="preserve">KK  Poštovka  </t>
  </si>
  <si>
    <t>0612 - Informační centra</t>
  </si>
  <si>
    <t>0624 - Informatika</t>
  </si>
  <si>
    <t>Správa majetku - celkem</t>
  </si>
  <si>
    <t>Obchodní aktivity - celkem</t>
  </si>
  <si>
    <t xml:space="preserve">0912 - Volby do EP </t>
  </si>
  <si>
    <t xml:space="preserve">0912 - Volby do PS </t>
  </si>
  <si>
    <t xml:space="preserve">0920 - Volby do EP </t>
  </si>
  <si>
    <t xml:space="preserve">0920 - Volby do PS </t>
  </si>
  <si>
    <t>0921 - Místní správa - investice</t>
  </si>
  <si>
    <t>Místní správa - investice - celkem</t>
  </si>
  <si>
    <t xml:space="preserve">0924 - Volby do EP </t>
  </si>
  <si>
    <t xml:space="preserve">0924 - Volby do PS </t>
  </si>
  <si>
    <t>Ostatní neinvestiční přijaté transfery - MČ Praha 13</t>
  </si>
  <si>
    <t>621 - Kultura - mzdové výdaje</t>
  </si>
  <si>
    <t>0621 - Kultura - investice</t>
  </si>
  <si>
    <t xml:space="preserve">Finanční vypořádání HMP r. 2008 </t>
  </si>
  <si>
    <t xml:space="preserve">           - poskytnutá půjčka MČ Praha - Lipence</t>
  </si>
  <si>
    <t>Podzemní kontejnéry, Stroupežnického a Nám. 14. října</t>
  </si>
  <si>
    <t>Smíchovská promenáda a cyklostezska Na Náplavce</t>
  </si>
  <si>
    <t>Park Skalka, sanace skály a jezírka - havarijní stav</t>
  </si>
  <si>
    <t>Park Portheimka, oplocení při ulici Matoušova</t>
  </si>
  <si>
    <t>Tilleho náměstí, rekonstrukce</t>
  </si>
  <si>
    <t>Toalety na dětských hřištích, zkušební provoz</t>
  </si>
  <si>
    <t>MŠ Tréglova 780, výměna technologie kuchyně</t>
  </si>
  <si>
    <t>ZŠ Weberova 1090/1, rekonstrukce fasády pavilonu "D"a  kuchyně</t>
  </si>
  <si>
    <t>ZŠ a MŠ Barrandov, Chaplinovo nám. 615, stavební úpravy pro přestěhování přípravného ročníku z pavilonu MŠ Renoirova 648</t>
  </si>
  <si>
    <t>ZŠ a MŠ Barrandov, Chaplinovo nám. 615, stavební úpravy v pavilonu MŠ Renoirova 648 po přípravném ročníku</t>
  </si>
  <si>
    <t>ZŠ Kořenského 760/10, stavební úpravy fasády, včetně výměny oken (pouze projektová dokumentace)</t>
  </si>
  <si>
    <t>ZŠ a MŠ Tyršova, U Tyršovy školy 430/1, rekonstrukce tělocvičny (pouze projektová dokumentace)</t>
  </si>
  <si>
    <t>ZŠ Nepomucká 1/139, objekt Beníškové 1258, rekonstrukce kuchyně, instalace plynové kotelny, rozvodů ústředního topení a zateplení fasády (pouze projektová dokumentace)</t>
  </si>
  <si>
    <t>FZŠ Barrandov II., V Remízku 919, rekonstrukce střechy pavilonu S</t>
  </si>
  <si>
    <t>ZŠ Podbělohorská 720, řešení pavilonu tělocvičny (pouze projektová dokumentace)</t>
  </si>
  <si>
    <t>MŠ Náměstí 14. října 2994, dispoziční úpravy, dostavba a zakrytí schodiště (pouze projektová dokumentace)</t>
  </si>
  <si>
    <t>MŠ DUHA,Trojdílná 1117, dispoziční úpravy</t>
  </si>
  <si>
    <t>MŠ DUHA,Trojdílná 1117, fotovoltaické panely</t>
  </si>
  <si>
    <t>MŠ Kroupova 2275,rekonstrukce kuchyně</t>
  </si>
  <si>
    <t>MŠ Nad Palatou, objekt Pod Lipkami 3183/5, rekonstrukce kuchyně, vybudování cvičebního sálu, zateplení</t>
  </si>
  <si>
    <t>Rekonstrukce objektu čp. 1253, Nepomucká 5 na MŠ</t>
  </si>
  <si>
    <t>Úpravy pro dočasné využití objektu Hlubočepská 31a</t>
  </si>
  <si>
    <t>Nákup zdravotnického zařízení pro  FN Motol</t>
  </si>
  <si>
    <t>Nákup herních prvků pro Jesle</t>
  </si>
  <si>
    <t>Restaurování soch svěřených Magistrátem hl. m. Praha do péče</t>
  </si>
  <si>
    <t>Rekonstrukce stávající zpevněné panelové plochy v areálu Klikatá 90c</t>
  </si>
  <si>
    <t xml:space="preserve">Výstavba bytových domů s občanskou vybaveností u Hlubočepského zámečku </t>
  </si>
  <si>
    <t>Prodloužení vodovodního a kanalizačního řádu v ul. Pod Kesnerkou (sdružená investice)</t>
  </si>
  <si>
    <t>Rekonstrukce bytového domu Janáčkovo nábřeží 29/1072 včetně vybudování výtahu</t>
  </si>
  <si>
    <t>Švédská 1844/35, zateplení dvorní fasády a štítu včetně výměny oken</t>
  </si>
  <si>
    <t>Modernizace osobního výtahu v objektu nám. 14. října 8/153</t>
  </si>
  <si>
    <t>Výstavba osobního výtahu v objektu Stroupežnického 28/2327</t>
  </si>
  <si>
    <t>Výstavba osobního výtahu v objektu Štefánikova 51/259</t>
  </si>
  <si>
    <t>Výpis z insolvenčního rejstříku</t>
  </si>
  <si>
    <t>Rejstřík přestupků</t>
  </si>
  <si>
    <t>Výstavba osobního výtahu v objektu Pod Kavalírkou 6/299</t>
  </si>
  <si>
    <t>DPS Zubatého 10/330 - Instalace Komunikačního systému první pomoci a telefonní ústředny</t>
  </si>
  <si>
    <t xml:space="preserve">Modernizace telefonní ústředny </t>
  </si>
  <si>
    <t>Kopírovací stroje (4 ks)</t>
  </si>
  <si>
    <t>Modernizace vozového parku</t>
  </si>
  <si>
    <t>Košířská radnice, Plzeňská 314/115, odstranění vlhkosti v suterénu</t>
  </si>
  <si>
    <t>Štefánikova 236/13 a 246/15, doplnění chlazení přepážkových pracovišť Czech Point</t>
  </si>
  <si>
    <t>Stavební úpravy pro vybudování Informačního centra v nových prostorách</t>
  </si>
  <si>
    <t>Park Portheimka, oplocení při ul. Matoušova</t>
  </si>
  <si>
    <t>Výstavba osobního výtahu Pod Kavalírkou 8/298</t>
  </si>
  <si>
    <t>Výstavba osobního výtahu Brožíkova 6/281</t>
  </si>
  <si>
    <t>Vybudování osobního výtahu Na Bělidle 42/65</t>
  </si>
  <si>
    <t>Štefánikova 236/13 a 246/15 - optimalizace využití</t>
  </si>
  <si>
    <t>Formulář výpisu bodového hodnocení osoby</t>
  </si>
  <si>
    <t>ZŠ Waldorfská  - navýšení nvestičního příspěvku</t>
  </si>
  <si>
    <t>Statické zajištění Sala Terrena</t>
  </si>
  <si>
    <t>Aquapark Barrandov - přeložka teplovodního potrubí</t>
  </si>
  <si>
    <t>Centra, stř. 1 (Machatého)</t>
  </si>
  <si>
    <t>Centra, stř. 2 (J. Plachty)</t>
  </si>
  <si>
    <t>Centra, stř. 3 (Staropramenná)</t>
  </si>
  <si>
    <t>Poliklinika Kartouzská, stř. 4</t>
  </si>
  <si>
    <t>Poliklinika Barrandov, stř. 5</t>
  </si>
  <si>
    <t>ostatní nedoplatky</t>
  </si>
  <si>
    <t>Ostatní zdaňovaná činnost, stř. 6 a 11</t>
  </si>
  <si>
    <t>Sportovní centrum Barrandov, stř. 8</t>
  </si>
  <si>
    <t>Areál Klikatá, stř. 9</t>
  </si>
  <si>
    <t>Centra, stř. 12 (nebytové prostory)</t>
  </si>
  <si>
    <t xml:space="preserve">za byty </t>
  </si>
  <si>
    <t>z prodeje majetku</t>
  </si>
  <si>
    <t>za nebytové prostory</t>
  </si>
  <si>
    <t>Švédská 1845/37, zateplení dvorní fasády včetně výměny oken, statické úpravy balkonů</t>
  </si>
  <si>
    <t>Výstavba osobního výtahu v bytovém domě Mělnická 4/624</t>
  </si>
  <si>
    <t>Výstavba osobního výtahu v bytovém domě Lidická 38/292</t>
  </si>
  <si>
    <t>Zhodnocení NP v č.p.1146, Ke Kotlářce 12</t>
  </si>
  <si>
    <t>Obřadní síň v ul. Stroupežnického 493/10, odstranění vlhkosti obvodového zdiva</t>
  </si>
  <si>
    <t>Modernizace osobního výtahu nám. 14. října 1381/4</t>
  </si>
  <si>
    <t>Košířská radnice, Plzeňská 314/115, stavební úpravy</t>
  </si>
  <si>
    <t>Neinvestiční přijaté transfery z všeobecné pokladní správy SR</t>
  </si>
  <si>
    <t>OEK</t>
  </si>
  <si>
    <t>Příjmy z poskytování služeb + prodej služeb</t>
  </si>
  <si>
    <t>Finanční vypořádání za r. 2008 - HMP</t>
  </si>
  <si>
    <t>Přebytek</t>
  </si>
  <si>
    <t>daň z příjmu práv. osob</t>
  </si>
  <si>
    <t>daň z příjmu právnických osob</t>
  </si>
  <si>
    <t>Stav bankovních účtů a pokladny k 1.1.2009</t>
  </si>
  <si>
    <t>Kauce přijaté a vrácené v r.2009</t>
  </si>
  <si>
    <t>OSTATNÍ  HOSPODÁŘSKÁ  ČINNOST</t>
  </si>
  <si>
    <t>náklady uplatněné koeficientem DPH</t>
  </si>
  <si>
    <t>Centra, stř. 2 (J.Plachty)</t>
  </si>
  <si>
    <t>areál 
Klikatá, stř. 9</t>
  </si>
  <si>
    <t>Tabulka č. 8
v tis.Kč</t>
  </si>
  <si>
    <t>Přijaté nekapitálové příspěvky a pojistné náhrady</t>
  </si>
  <si>
    <t>Nahodilé příjmy</t>
  </si>
  <si>
    <t>Modernizace hlasového systému "Ministr V"</t>
  </si>
  <si>
    <t>Modernizace pobočkové telefonní ústředny v objektu Štefánikova 13,15</t>
  </si>
  <si>
    <t>z dotace na krajský program prevence kriminality HMP 2009 -   resocializační tábor pro 24 dětí</t>
  </si>
  <si>
    <t>z dotace na podporu terénní práce</t>
  </si>
  <si>
    <t>z dotace na zkoušky zvláštní odborné způsobilosti</t>
  </si>
  <si>
    <t>z dotace na protidrogovou politiku školy od ZŠ a MŠ U Santošky</t>
  </si>
  <si>
    <t>z dotace na integraci žáků vratka od ZŠ Kořenského</t>
  </si>
  <si>
    <t>z dotace na dokrytí integrace žáků vratka od MŠ Slunéčko, Beníškové</t>
  </si>
  <si>
    <t>z dotace na dokrytí integrace žáků vratka od MŠ Barrandov, Kurandové</t>
  </si>
  <si>
    <t>z dotace na dokrytí integrace žáků vratka od MŠ Barrandov, Lohniského 830</t>
  </si>
  <si>
    <t>z dotace na dokrytí integrace žáků vratka od ZŠ Smíchov, Kořenského</t>
  </si>
  <si>
    <t xml:space="preserve">na dokrytí vynaložených nákladů na volby do Evropského parlamentu </t>
  </si>
  <si>
    <t xml:space="preserve">Převody z rozpočtu hl.m.Prahy </t>
  </si>
  <si>
    <t>vratka přeplatku na místních poplatcích za rok 2009 (povinné odvody na HMP-místní poplatek ze psů nedoplatek 3.812,54 Kč a místní poplatek za rekreační pobyt přeplatek 46.445 Kč)</t>
  </si>
  <si>
    <t xml:space="preserve">FZŠ Barrandov II. </t>
  </si>
  <si>
    <t xml:space="preserve">ZŠ a MŠ Grafická </t>
  </si>
  <si>
    <t>ZŠ a MŠ Barrandov</t>
  </si>
  <si>
    <t xml:space="preserve">ZŠ a MŠ Radlická </t>
  </si>
  <si>
    <t xml:space="preserve">ZŠ waldorfská </t>
  </si>
  <si>
    <t>ZŠ a MŠ U Tyršovy školy</t>
  </si>
  <si>
    <t>MŠ Barrandov, Kurandové</t>
  </si>
  <si>
    <t>MŠ Barrandov, Lohniského 830</t>
  </si>
  <si>
    <t>Dílny tvořivosti, o.s.</t>
  </si>
  <si>
    <t>Krajské ředitelství policie hl.m.Prahy</t>
  </si>
  <si>
    <t>Vysoká škola manažerské informatiky a ekonomiky, a.s. (grant)</t>
  </si>
  <si>
    <t>Svatobor (grant)</t>
  </si>
  <si>
    <t>Spolek pro ochranu Prokopského a Dalejského údolí (grant)</t>
  </si>
  <si>
    <t>Sdružení rodičů a přátel dětských folklorních souborů Jaro (grant)</t>
  </si>
  <si>
    <t>ROPID - vyúčtování autobusové linky Žvahov PID 128</t>
  </si>
  <si>
    <t>CTECH, s.r.o. (grant z r. 2008)</t>
  </si>
  <si>
    <t>Život 90, o.s. (příspěvek na sociální služby)</t>
  </si>
  <si>
    <t xml:space="preserve">Ostatní zdaňovaná činnost, stř. 6 </t>
  </si>
  <si>
    <t>Ostatní zdaňovaná činnost, stř.  11  El. Peškové</t>
  </si>
  <si>
    <t>Ostatní rozvoj bydlení a bytového hospodářství - celkem</t>
  </si>
  <si>
    <t>neinv.přísp.</t>
  </si>
  <si>
    <t>invest.přísp.</t>
  </si>
  <si>
    <t xml:space="preserve">                      Výsledky hospodaření Městské části Praha 5 za  rok 2009
                      Výdaje - hlavní činnost</t>
  </si>
  <si>
    <t>Výsadba stromů do ulic (Zborovská)</t>
  </si>
  <si>
    <t>Tabulka č. 1
v tis.Kč</t>
  </si>
  <si>
    <t>Investiční majetek - drobné akce (doplňování nákladnějšího městského mobiliáře do parků, apod., budování nových povrchů - malty, dlažby apod.,či drobnější rekonstrukce v rámci svěřených ploch</t>
  </si>
  <si>
    <t xml:space="preserve">                Výsledky hospodaření Městské části Praha 5 za rok 2009
              Příjmy - hlavní činnost</t>
  </si>
  <si>
    <t>kap. 01 - Ostatní rozvoj bydlení a bytového hospodářství</t>
  </si>
  <si>
    <t xml:space="preserve">Rozvoj cyklistiky na území MČ </t>
  </si>
  <si>
    <t xml:space="preserve">             Plnění plánu investičních výdajů </t>
  </si>
  <si>
    <t>kap. 02 - Městská zeleň a ochrana životního prostředí</t>
  </si>
  <si>
    <t>kap. 09 - Místní správa a zastupitelstva obcí</t>
  </si>
  <si>
    <t>Ostatní rozvoj bydlení a bytového hospodářství</t>
  </si>
  <si>
    <t>Městská zeleň a ochrana životního prostředí</t>
  </si>
  <si>
    <t>Tabulka č. 3
v tis.Kč</t>
  </si>
  <si>
    <t>Tabulka č. 4 
v Kč</t>
  </si>
  <si>
    <t xml:space="preserve">                                    Výsledky hospodaření Městské části Praha 5 za rok 2009
                                      Přehled o inkasu správních poplatků</t>
  </si>
  <si>
    <t>PŘIJATÉ  TRANSFERY</t>
  </si>
  <si>
    <t xml:space="preserve">                  Výsledky hospodaření Městské části Praha 5 za rok 2009                
                   Porovnání příjmů a výdajů za roky 2004 - 2009</t>
  </si>
  <si>
    <t>Tabulka č. 6
v tis.Kč</t>
  </si>
  <si>
    <t xml:space="preserve">                         Výsledky hospodaření Městské části Praha 5 za rok 2009
                          Náklady a výnosy - zdaňovaná činnost</t>
  </si>
  <si>
    <t xml:space="preserve">                                              Výsledky hospodaření Městské části Praha 5 za rok 2009
                                                              Náklady a výnosy - zdaňovaná činnost</t>
  </si>
  <si>
    <t>Tabulka č. 7
v tis.Kč</t>
  </si>
  <si>
    <t>OOA</t>
  </si>
  <si>
    <t>OSM</t>
  </si>
  <si>
    <t>OSB</t>
  </si>
  <si>
    <t>OVV</t>
  </si>
  <si>
    <t>OSS</t>
  </si>
  <si>
    <t>Hospodářský výsledek před zdaněním</t>
  </si>
  <si>
    <t>KTA</t>
  </si>
  <si>
    <t>Tabulka č. 5
v Kč</t>
  </si>
  <si>
    <t xml:space="preserve">                      Výsledky hospodaření Městské části Praha 5 za rok 2009                    
                     Přehled plnění příjmů a výdajů hlavní činnosti </t>
  </si>
  <si>
    <t xml:space="preserve">                                                     Výsledky hospodaření Městské části Praha 5 za rok 2009                                                                               
                                                       Ostatní zdaňovaná činnost, středisko 6 - výsledky hospodaření       </t>
  </si>
  <si>
    <t>Tabulka č. 9
 v tis. Kč</t>
  </si>
  <si>
    <t xml:space="preserve">                 Výsledky hospodaření Městské části Praha 5 za rok 2009          
                Přehled o finančních tocích zdaňované činnosti </t>
  </si>
  <si>
    <t xml:space="preserve">Tabulka č. 10
v tis. Kč </t>
  </si>
  <si>
    <t xml:space="preserve">                          Výsledky hospodření Městské části Praha 5 za rok 2009                               
                        Finanční vypořádání </t>
  </si>
  <si>
    <t xml:space="preserve">                           Výsledky hospodaření Městské části Praha 5 za rok 2009                                                                               
                            Ostatní zdaňovaná činnost, středisko 6 - výsledky hospodaření       </t>
  </si>
  <si>
    <t>Výsledky hospodaření Městské části Praha 5 za rok 2009                               
Zdaňovaná činnost - porovnání hospodaření za roky 2004 - 2009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</si>
</sst>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  <numFmt numFmtId="186" formatCode="#,##0.0\ &quot;Kč&quot;"/>
    <numFmt numFmtId="187" formatCode="0.000%"/>
    <numFmt numFmtId="188" formatCode="[$€-2]\ #\ ##,000_);[Red]\([$€-2]\ #\ ##,000\)"/>
    <numFmt numFmtId="189" formatCode="[$-405]d\.\ mmmm\ yyyy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  <font>
      <b/>
      <u val="single"/>
      <sz val="11"/>
      <name val="Times New Roman CE"/>
      <family val="1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b/>
      <sz val="14"/>
      <name val="Times New Roman CE"/>
      <family val="1"/>
    </font>
    <font>
      <sz val="14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Arial CE"/>
      <family val="0"/>
    </font>
    <font>
      <sz val="14"/>
      <name val="Times New Roman CE"/>
      <family val="1"/>
    </font>
    <font>
      <b/>
      <sz val="13"/>
      <name val="Times New Roman"/>
      <family val="1"/>
    </font>
    <font>
      <b/>
      <sz val="18"/>
      <name val="Times New Roman CE"/>
      <family val="0"/>
    </font>
    <font>
      <sz val="18"/>
      <name val="Arial CE"/>
      <family val="0"/>
    </font>
    <font>
      <b/>
      <sz val="18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>
        <color indexed="57"/>
      </left>
      <right style="medium">
        <color indexed="57"/>
      </right>
      <top style="thin"/>
      <bottom style="hair"/>
    </border>
    <border>
      <left style="medium">
        <color indexed="57"/>
      </left>
      <right style="medium">
        <color indexed="57"/>
      </right>
      <top style="hair"/>
      <bottom style="hair"/>
    </border>
    <border>
      <left style="medium">
        <color indexed="57"/>
      </left>
      <right style="medium">
        <color indexed="57"/>
      </right>
      <top style="hair"/>
      <bottom style="thin"/>
    </border>
    <border>
      <left style="medium">
        <color indexed="57"/>
      </left>
      <right style="hair"/>
      <top style="thin"/>
      <bottom style="thin"/>
    </border>
    <border>
      <left style="medium">
        <color indexed="57"/>
      </left>
      <right>
        <color indexed="63"/>
      </right>
      <top>
        <color indexed="63"/>
      </top>
      <bottom style="thin"/>
    </border>
    <border>
      <left style="medium">
        <color indexed="57"/>
      </left>
      <right style="hair"/>
      <top style="hair"/>
      <bottom style="hair"/>
    </border>
    <border>
      <left style="medium">
        <color indexed="57"/>
      </left>
      <right style="hair"/>
      <top style="hair"/>
      <bottom style="thin"/>
    </border>
    <border>
      <left style="medium">
        <color indexed="57"/>
      </left>
      <right style="hair"/>
      <top>
        <color indexed="63"/>
      </top>
      <bottom style="hair"/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rgb="FF00B050"/>
      </left>
      <right style="medium">
        <color rgb="FF00B050"/>
      </right>
      <top style="thin"/>
      <bottom style="hair"/>
    </border>
    <border>
      <left style="medium">
        <color rgb="FF00B050"/>
      </left>
      <right style="medium">
        <color rgb="FF00B050"/>
      </right>
      <top style="hair"/>
      <bottom style="hair"/>
    </border>
    <border>
      <left style="medium">
        <color rgb="FF00B050"/>
      </left>
      <right style="medium">
        <color rgb="FF00B050"/>
      </right>
      <top style="hair"/>
      <bottom style="thin"/>
    </border>
    <border>
      <left style="thick">
        <color indexed="57"/>
      </left>
      <right style="hair"/>
      <top style="thin"/>
      <bottom style="thin"/>
    </border>
    <border>
      <left style="hair"/>
      <right style="thick">
        <color indexed="57"/>
      </right>
      <top style="thin"/>
      <bottom style="thin"/>
    </border>
    <border>
      <left style="hair"/>
      <right style="thick">
        <color indexed="57"/>
      </right>
      <top style="thin"/>
      <bottom>
        <color indexed="63"/>
      </bottom>
    </border>
    <border>
      <left style="medium">
        <color rgb="FF00B050"/>
      </left>
      <right style="hair"/>
      <top style="thin"/>
      <bottom style="hair"/>
    </border>
    <border>
      <left style="medium">
        <color rgb="FF00B050"/>
      </left>
      <right style="hair"/>
      <top style="hair"/>
      <bottom style="hair"/>
    </border>
    <border>
      <left style="medium">
        <color rgb="FF00B050"/>
      </left>
      <right style="hair"/>
      <top style="hair"/>
      <bottom style="thin"/>
    </border>
    <border>
      <left style="thick">
        <color indexed="57"/>
      </left>
      <right style="hair"/>
      <top style="thin"/>
      <bottom style="hair"/>
    </border>
    <border>
      <left style="hair"/>
      <right style="thick">
        <color indexed="57"/>
      </right>
      <top style="thin"/>
      <bottom style="hair"/>
    </border>
    <border>
      <left style="thick">
        <color indexed="57"/>
      </left>
      <right style="hair"/>
      <top style="hair"/>
      <bottom style="hair"/>
    </border>
    <border>
      <left style="hair"/>
      <right style="thick">
        <color indexed="57"/>
      </right>
      <top style="hair"/>
      <bottom style="hair"/>
    </border>
    <border>
      <left style="thick">
        <color indexed="57"/>
      </left>
      <right style="hair"/>
      <top style="hair"/>
      <bottom style="thin"/>
    </border>
    <border>
      <left style="hair"/>
      <right style="thick">
        <color indexed="57"/>
      </right>
      <top style="hair"/>
      <bottom style="thin"/>
    </border>
    <border>
      <left style="medium">
        <color rgb="FF00B050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ck">
        <color indexed="57"/>
      </left>
      <right style="hair"/>
      <top>
        <color indexed="63"/>
      </top>
      <bottom style="thick">
        <color indexed="57"/>
      </bottom>
    </border>
    <border>
      <left style="hair"/>
      <right style="hair"/>
      <top>
        <color indexed="63"/>
      </top>
      <bottom style="thick">
        <color indexed="57"/>
      </bottom>
    </border>
    <border>
      <left style="hair"/>
      <right style="thick">
        <color indexed="57"/>
      </right>
      <top>
        <color indexed="63"/>
      </top>
      <bottom style="thick">
        <color indexed="57"/>
      </bottom>
    </border>
    <border>
      <left style="medium">
        <color rgb="FF00B050"/>
      </left>
      <right style="medium">
        <color rgb="FF00B05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>
        <color indexed="57"/>
      </left>
      <right>
        <color indexed="63"/>
      </right>
      <top style="thin"/>
      <bottom style="thin"/>
    </border>
    <border>
      <left style="thin">
        <color indexed="57"/>
      </left>
      <right>
        <color indexed="63"/>
      </right>
      <top style="thin"/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rgb="FF00B050"/>
      </right>
      <top style="thin"/>
      <bottom>
        <color indexed="63"/>
      </bottom>
    </border>
    <border>
      <left style="thin"/>
      <right style="medium">
        <color rgb="FF00B050"/>
      </right>
      <top>
        <color indexed="63"/>
      </top>
      <bottom>
        <color indexed="63"/>
      </bottom>
    </border>
    <border>
      <left style="thin"/>
      <right style="medium">
        <color rgb="FF00B050"/>
      </right>
      <top>
        <color indexed="63"/>
      </top>
      <bottom style="thin"/>
    </border>
    <border>
      <left style="thin">
        <color indexed="57"/>
      </left>
      <right>
        <color indexed="63"/>
      </right>
      <top style="thin"/>
      <bottom style="thin"/>
    </border>
    <border>
      <left>
        <color indexed="63"/>
      </left>
      <right style="medium">
        <color rgb="FF00B050"/>
      </right>
      <top style="thin"/>
      <bottom style="thin"/>
    </border>
    <border>
      <left>
        <color indexed="63"/>
      </left>
      <right style="medium">
        <color indexed="57"/>
      </right>
      <top style="thin"/>
      <bottom style="thin"/>
    </border>
    <border>
      <left style="thin"/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 style="thin"/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 style="thin"/>
    </border>
    <border>
      <left style="thick">
        <color indexed="57"/>
      </left>
      <right>
        <color indexed="63"/>
      </right>
      <top style="thick">
        <color indexed="57"/>
      </top>
      <bottom style="thin"/>
    </border>
    <border>
      <left>
        <color indexed="63"/>
      </left>
      <right>
        <color indexed="63"/>
      </right>
      <top style="thick">
        <color indexed="57"/>
      </top>
      <bottom style="thin"/>
    </border>
    <border>
      <left>
        <color indexed="63"/>
      </left>
      <right style="thick">
        <color indexed="57"/>
      </right>
      <top style="thick">
        <color indexed="57"/>
      </top>
      <bottom style="thin"/>
    </border>
    <border>
      <left style="thin"/>
      <right style="thick">
        <color indexed="57"/>
      </right>
      <top style="thin"/>
      <bottom style="thin"/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0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177" fontId="8" fillId="0" borderId="11" xfId="0" applyNumberFormat="1" applyFont="1" applyFill="1" applyBorder="1" applyAlignment="1">
      <alignment vertical="center" wrapText="1"/>
    </xf>
    <xf numFmtId="177" fontId="8" fillId="0" borderId="12" xfId="0" applyNumberFormat="1" applyFont="1" applyFill="1" applyBorder="1" applyAlignment="1">
      <alignment vertical="center" wrapText="1"/>
    </xf>
    <xf numFmtId="177" fontId="8" fillId="0" borderId="12" xfId="0" applyNumberFormat="1" applyFont="1" applyFill="1" applyBorder="1" applyAlignment="1">
      <alignment vertical="center" wrapText="1"/>
    </xf>
    <xf numFmtId="177" fontId="8" fillId="0" borderId="13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4" fillId="0" borderId="15" xfId="0" applyFont="1" applyFill="1" applyBorder="1" applyAlignment="1">
      <alignment vertical="center"/>
    </xf>
    <xf numFmtId="0" fontId="24" fillId="0" borderId="0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4" fontId="26" fillId="0" borderId="16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85" fontId="8" fillId="0" borderId="13" xfId="0" applyNumberFormat="1" applyFont="1" applyFill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horizontal="right" vertical="center" wrapText="1"/>
    </xf>
    <xf numFmtId="185" fontId="8" fillId="0" borderId="12" xfId="0" applyNumberFormat="1" applyFont="1" applyFill="1" applyBorder="1" applyAlignment="1">
      <alignment horizontal="right" vertical="center" wrapText="1"/>
    </xf>
    <xf numFmtId="177" fontId="8" fillId="0" borderId="13" xfId="0" applyNumberFormat="1" applyFont="1" applyFill="1" applyBorder="1" applyAlignment="1">
      <alignment horizontal="right" vertical="center" wrapText="1"/>
    </xf>
    <xf numFmtId="185" fontId="8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0" fontId="10" fillId="0" borderId="19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/>
    </xf>
    <xf numFmtId="0" fontId="25" fillId="0" borderId="11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justify"/>
    </xf>
    <xf numFmtId="0" fontId="12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4" fontId="26" fillId="0" borderId="20" xfId="0" applyNumberFormat="1" applyFont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177" fontId="8" fillId="0" borderId="21" xfId="0" applyNumberFormat="1" applyFont="1" applyFill="1" applyBorder="1" applyAlignment="1">
      <alignment horizontal="right" vertical="center" wrapText="1"/>
    </xf>
    <xf numFmtId="177" fontId="14" fillId="0" borderId="21" xfId="0" applyNumberFormat="1" applyFont="1" applyFill="1" applyBorder="1" applyAlignment="1">
      <alignment horizontal="right" vertical="center" wrapText="1"/>
    </xf>
    <xf numFmtId="185" fontId="8" fillId="0" borderId="21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7" fontId="8" fillId="0" borderId="14" xfId="0" applyNumberFormat="1" applyFont="1" applyFill="1" applyBorder="1" applyAlignment="1">
      <alignment horizontal="right" vertical="center" wrapText="1"/>
    </xf>
    <xf numFmtId="177" fontId="14" fillId="0" borderId="14" xfId="0" applyNumberFormat="1" applyFont="1" applyFill="1" applyBorder="1" applyAlignment="1">
      <alignment horizontal="right" vertical="center" wrapText="1"/>
    </xf>
    <xf numFmtId="185" fontId="8" fillId="0" borderId="14" xfId="0" applyNumberFormat="1" applyFont="1" applyFill="1" applyBorder="1" applyAlignment="1">
      <alignment horizontal="right" vertical="center" wrapText="1"/>
    </xf>
    <xf numFmtId="177" fontId="8" fillId="0" borderId="14" xfId="0" applyNumberFormat="1" applyFont="1" applyFill="1" applyBorder="1" applyAlignment="1">
      <alignment horizontal="right" vertical="center" wrapText="1" shrinkToFit="1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6" fillId="0" borderId="14" xfId="0" applyFont="1" applyBorder="1" applyAlignment="1">
      <alignment horizontal="right" vertical="center" wrapText="1"/>
    </xf>
    <xf numFmtId="0" fontId="18" fillId="0" borderId="15" xfId="0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177" fontId="18" fillId="33" borderId="11" xfId="0" applyNumberFormat="1" applyFont="1" applyFill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177" fontId="18" fillId="33" borderId="13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77" fontId="18" fillId="0" borderId="10" xfId="0" applyNumberFormat="1" applyFont="1" applyFill="1" applyBorder="1" applyAlignment="1">
      <alignment vertical="center"/>
    </xf>
    <xf numFmtId="177" fontId="18" fillId="0" borderId="12" xfId="0" applyNumberFormat="1" applyFont="1" applyFill="1" applyBorder="1" applyAlignment="1">
      <alignment vertical="center"/>
    </xf>
    <xf numFmtId="185" fontId="18" fillId="0" borderId="10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185" fontId="18" fillId="0" borderId="12" xfId="0" applyNumberFormat="1" applyFont="1" applyFill="1" applyBorder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177" fontId="18" fillId="0" borderId="13" xfId="0" applyNumberFormat="1" applyFont="1" applyFill="1" applyBorder="1" applyAlignment="1">
      <alignment vertical="center"/>
    </xf>
    <xf numFmtId="185" fontId="18" fillId="33" borderId="10" xfId="0" applyNumberFormat="1" applyFont="1" applyFill="1" applyBorder="1" applyAlignment="1">
      <alignment vertical="center"/>
    </xf>
    <xf numFmtId="185" fontId="18" fillId="33" borderId="12" xfId="0" applyNumberFormat="1" applyFont="1" applyFill="1" applyBorder="1" applyAlignment="1">
      <alignment vertical="center"/>
    </xf>
    <xf numFmtId="185" fontId="18" fillId="33" borderId="11" xfId="0" applyNumberFormat="1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177" fontId="18" fillId="0" borderId="14" xfId="0" applyNumberFormat="1" applyFont="1" applyFill="1" applyBorder="1" applyAlignment="1">
      <alignment vertical="center"/>
    </xf>
    <xf numFmtId="185" fontId="18" fillId="33" borderId="14" xfId="0" applyNumberFormat="1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 wrapText="1"/>
    </xf>
    <xf numFmtId="176" fontId="18" fillId="0" borderId="26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76" fontId="18" fillId="0" borderId="13" xfId="0" applyNumberFormat="1" applyFont="1" applyBorder="1" applyAlignment="1">
      <alignment vertical="center"/>
    </xf>
    <xf numFmtId="177" fontId="9" fillId="0" borderId="17" xfId="0" applyNumberFormat="1" applyFont="1" applyBorder="1" applyAlignment="1">
      <alignment vertical="center"/>
    </xf>
    <xf numFmtId="185" fontId="9" fillId="0" borderId="18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85" fontId="9" fillId="0" borderId="16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26" fillId="0" borderId="0" xfId="0" applyNumberFormat="1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176" fontId="18" fillId="0" borderId="27" xfId="0" applyNumberFormat="1" applyFont="1" applyBorder="1" applyAlignment="1">
      <alignment vertical="center"/>
    </xf>
    <xf numFmtId="176" fontId="18" fillId="0" borderId="28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177" fontId="9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4" fontId="26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" fontId="26" fillId="0" borderId="11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 vertical="center"/>
    </xf>
    <xf numFmtId="4" fontId="22" fillId="0" borderId="29" xfId="0" applyNumberFormat="1" applyFont="1" applyBorder="1" applyAlignment="1">
      <alignment vertical="center"/>
    </xf>
    <xf numFmtId="4" fontId="22" fillId="0" borderId="29" xfId="0" applyNumberFormat="1" applyFont="1" applyBorder="1" applyAlignment="1">
      <alignment horizontal="right" vertical="center"/>
    </xf>
    <xf numFmtId="4" fontId="22" fillId="0" borderId="22" xfId="0" applyNumberFormat="1" applyFont="1" applyFill="1" applyBorder="1" applyAlignment="1">
      <alignment horizontal="right" vertical="center"/>
    </xf>
    <xf numFmtId="0" fontId="22" fillId="0" borderId="30" xfId="0" applyFont="1" applyBorder="1" applyAlignment="1">
      <alignment vertical="center"/>
    </xf>
    <xf numFmtId="4" fontId="22" fillId="0" borderId="30" xfId="0" applyNumberFormat="1" applyFont="1" applyBorder="1" applyAlignment="1">
      <alignment vertical="center"/>
    </xf>
    <xf numFmtId="176" fontId="18" fillId="0" borderId="31" xfId="0" applyNumberFormat="1" applyFont="1" applyBorder="1" applyAlignment="1">
      <alignment vertical="center"/>
    </xf>
    <xf numFmtId="176" fontId="31" fillId="0" borderId="32" xfId="0" applyNumberFormat="1" applyFont="1" applyBorder="1" applyAlignment="1">
      <alignment vertical="center" textRotation="90"/>
    </xf>
    <xf numFmtId="177" fontId="5" fillId="0" borderId="15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85" fontId="9" fillId="0" borderId="16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185" fontId="5" fillId="0" borderId="33" xfId="0" applyNumberFormat="1" applyFont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9" fillId="0" borderId="34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35" xfId="0" applyFont="1" applyBorder="1" applyAlignment="1">
      <alignment vertical="center"/>
    </xf>
    <xf numFmtId="177" fontId="18" fillId="33" borderId="35" xfId="0" applyNumberFormat="1" applyFont="1" applyFill="1" applyBorder="1" applyAlignment="1">
      <alignment vertical="center"/>
    </xf>
    <xf numFmtId="0" fontId="18" fillId="0" borderId="36" xfId="0" applyFont="1" applyBorder="1" applyAlignment="1">
      <alignment vertical="center"/>
    </xf>
    <xf numFmtId="177" fontId="18" fillId="0" borderId="36" xfId="0" applyNumberFormat="1" applyFont="1" applyFill="1" applyBorder="1" applyAlignment="1">
      <alignment vertical="center"/>
    </xf>
    <xf numFmtId="0" fontId="18" fillId="0" borderId="37" xfId="0" applyFont="1" applyBorder="1" applyAlignment="1">
      <alignment vertical="center"/>
    </xf>
    <xf numFmtId="177" fontId="18" fillId="0" borderId="37" xfId="0" applyNumberFormat="1" applyFont="1" applyFill="1" applyBorder="1" applyAlignment="1">
      <alignment vertical="center"/>
    </xf>
    <xf numFmtId="0" fontId="18" fillId="0" borderId="38" xfId="0" applyFont="1" applyBorder="1" applyAlignment="1">
      <alignment vertical="center"/>
    </xf>
    <xf numFmtId="185" fontId="18" fillId="33" borderId="39" xfId="0" applyNumberFormat="1" applyFont="1" applyFill="1" applyBorder="1" applyAlignment="1">
      <alignment vertical="center"/>
    </xf>
    <xf numFmtId="0" fontId="18" fillId="0" borderId="40" xfId="0" applyFont="1" applyBorder="1" applyAlignment="1">
      <alignment vertical="center"/>
    </xf>
    <xf numFmtId="185" fontId="18" fillId="33" borderId="41" xfId="0" applyNumberFormat="1" applyFont="1" applyFill="1" applyBorder="1" applyAlignment="1">
      <alignment vertical="center"/>
    </xf>
    <xf numFmtId="0" fontId="18" fillId="0" borderId="42" xfId="0" applyFont="1" applyBorder="1" applyAlignment="1">
      <alignment vertical="center"/>
    </xf>
    <xf numFmtId="185" fontId="18" fillId="33" borderId="43" xfId="0" applyNumberFormat="1" applyFont="1" applyFill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47" xfId="0" applyFont="1" applyFill="1" applyBorder="1" applyAlignment="1">
      <alignment vertical="center"/>
    </xf>
    <xf numFmtId="177" fontId="18" fillId="33" borderId="47" xfId="0" applyNumberFormat="1" applyFont="1" applyFill="1" applyBorder="1" applyAlignment="1">
      <alignment vertical="center"/>
    </xf>
    <xf numFmtId="185" fontId="18" fillId="0" borderId="48" xfId="0" applyNumberFormat="1" applyFont="1" applyFill="1" applyBorder="1" applyAlignment="1">
      <alignment vertical="center"/>
    </xf>
    <xf numFmtId="0" fontId="18" fillId="0" borderId="49" xfId="0" applyFont="1" applyBorder="1" applyAlignment="1">
      <alignment vertical="center"/>
    </xf>
    <xf numFmtId="177" fontId="18" fillId="33" borderId="49" xfId="0" applyNumberFormat="1" applyFont="1" applyFill="1" applyBorder="1" applyAlignment="1">
      <alignment vertical="center"/>
    </xf>
    <xf numFmtId="185" fontId="18" fillId="0" borderId="50" xfId="0" applyNumberFormat="1" applyFont="1" applyFill="1" applyBorder="1" applyAlignment="1">
      <alignment vertical="center"/>
    </xf>
    <xf numFmtId="177" fontId="18" fillId="33" borderId="37" xfId="0" applyNumberFormat="1" applyFont="1" applyFill="1" applyBorder="1" applyAlignment="1">
      <alignment vertical="center"/>
    </xf>
    <xf numFmtId="0" fontId="18" fillId="0" borderId="51" xfId="0" applyFont="1" applyFill="1" applyBorder="1" applyAlignment="1">
      <alignment vertical="center"/>
    </xf>
    <xf numFmtId="177" fontId="18" fillId="0" borderId="47" xfId="0" applyNumberFormat="1" applyFont="1" applyFill="1" applyBorder="1" applyAlignment="1">
      <alignment vertical="center"/>
    </xf>
    <xf numFmtId="0" fontId="18" fillId="0" borderId="52" xfId="0" applyFont="1" applyFill="1" applyBorder="1" applyAlignment="1">
      <alignment vertical="center"/>
    </xf>
    <xf numFmtId="177" fontId="18" fillId="0" borderId="53" xfId="0" applyNumberFormat="1" applyFont="1" applyFill="1" applyBorder="1" applyAlignment="1">
      <alignment vertical="center"/>
    </xf>
    <xf numFmtId="185" fontId="18" fillId="0" borderId="5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177" fontId="7" fillId="0" borderId="55" xfId="0" applyNumberFormat="1" applyFont="1" applyFill="1" applyBorder="1" applyAlignment="1">
      <alignment vertical="center"/>
    </xf>
    <xf numFmtId="185" fontId="7" fillId="0" borderId="56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77" fontId="18" fillId="33" borderId="57" xfId="0" applyNumberFormat="1" applyFont="1" applyFill="1" applyBorder="1" applyAlignment="1">
      <alignment vertical="center"/>
    </xf>
    <xf numFmtId="185" fontId="18" fillId="0" borderId="16" xfId="0" applyNumberFormat="1" applyFont="1" applyFill="1" applyBorder="1" applyAlignment="1">
      <alignment vertical="center"/>
    </xf>
    <xf numFmtId="0" fontId="18" fillId="33" borderId="42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185" fontId="18" fillId="0" borderId="43" xfId="0" applyNumberFormat="1" applyFont="1" applyFill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18" fillId="0" borderId="5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177" fontId="18" fillId="0" borderId="57" xfId="0" applyNumberFormat="1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185" fontId="18" fillId="0" borderId="60" xfId="0" applyNumberFormat="1" applyFont="1" applyFill="1" applyBorder="1" applyAlignment="1">
      <alignment vertical="center"/>
    </xf>
    <xf numFmtId="0" fontId="18" fillId="0" borderId="61" xfId="0" applyFont="1" applyBorder="1" applyAlignment="1">
      <alignment vertical="center"/>
    </xf>
    <xf numFmtId="185" fontId="18" fillId="0" borderId="62" xfId="0" applyNumberFormat="1" applyFont="1" applyFill="1" applyBorder="1" applyAlignment="1">
      <alignment vertical="center"/>
    </xf>
    <xf numFmtId="177" fontId="18" fillId="0" borderId="49" xfId="0" applyNumberFormat="1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177" fontId="18" fillId="0" borderId="61" xfId="0" applyNumberFormat="1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185" fontId="7" fillId="0" borderId="56" xfId="0" applyNumberFormat="1" applyFont="1" applyFill="1" applyBorder="1" applyAlignment="1">
      <alignment vertical="center"/>
    </xf>
    <xf numFmtId="0" fontId="18" fillId="33" borderId="51" xfId="0" applyFont="1" applyFill="1" applyBorder="1" applyAlignment="1">
      <alignment vertical="center"/>
    </xf>
    <xf numFmtId="185" fontId="18" fillId="33" borderId="48" xfId="0" applyNumberFormat="1" applyFont="1" applyFill="1" applyBorder="1" applyAlignment="1">
      <alignment vertical="center"/>
    </xf>
    <xf numFmtId="185" fontId="18" fillId="33" borderId="62" xfId="0" applyNumberFormat="1" applyFont="1" applyFill="1" applyBorder="1" applyAlignment="1">
      <alignment vertical="center"/>
    </xf>
    <xf numFmtId="185" fontId="18" fillId="33" borderId="50" xfId="0" applyNumberFormat="1" applyFont="1" applyFill="1" applyBorder="1" applyAlignment="1">
      <alignment vertical="center"/>
    </xf>
    <xf numFmtId="185" fontId="18" fillId="33" borderId="16" xfId="0" applyNumberFormat="1" applyFont="1" applyFill="1" applyBorder="1" applyAlignment="1">
      <alignment vertical="center"/>
    </xf>
    <xf numFmtId="0" fontId="18" fillId="0" borderId="57" xfId="0" applyFont="1" applyBorder="1" applyAlignment="1">
      <alignment vertical="center"/>
    </xf>
    <xf numFmtId="185" fontId="18" fillId="33" borderId="60" xfId="0" applyNumberFormat="1" applyFont="1" applyFill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185" fontId="18" fillId="33" borderId="22" xfId="0" applyNumberFormat="1" applyFont="1" applyFill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65" xfId="0" applyFont="1" applyBorder="1" applyAlignment="1">
      <alignment vertical="center"/>
    </xf>
    <xf numFmtId="185" fontId="18" fillId="33" borderId="66" xfId="0" applyNumberFormat="1" applyFont="1" applyFill="1" applyBorder="1" applyAlignment="1">
      <alignment vertical="center"/>
    </xf>
    <xf numFmtId="0" fontId="18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185" fontId="18" fillId="33" borderId="69" xfId="0" applyNumberFormat="1" applyFont="1" applyFill="1" applyBorder="1" applyAlignment="1">
      <alignment vertical="center"/>
    </xf>
    <xf numFmtId="0" fontId="18" fillId="33" borderId="44" xfId="0" applyFont="1" applyFill="1" applyBorder="1" applyAlignment="1">
      <alignment vertical="center"/>
    </xf>
    <xf numFmtId="0" fontId="18" fillId="33" borderId="63" xfId="0" applyFont="1" applyFill="1" applyBorder="1" applyAlignment="1">
      <alignment vertical="center"/>
    </xf>
    <xf numFmtId="0" fontId="18" fillId="0" borderId="70" xfId="0" applyFont="1" applyBorder="1" applyAlignment="1">
      <alignment vertical="center"/>
    </xf>
    <xf numFmtId="185" fontId="18" fillId="33" borderId="20" xfId="0" applyNumberFormat="1" applyFont="1" applyFill="1" applyBorder="1" applyAlignment="1">
      <alignment vertical="center"/>
    </xf>
    <xf numFmtId="185" fontId="7" fillId="33" borderId="18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177" fontId="18" fillId="0" borderId="57" xfId="0" applyNumberFormat="1" applyFont="1" applyFill="1" applyBorder="1" applyAlignment="1">
      <alignment horizontal="right" vertical="center"/>
    </xf>
    <xf numFmtId="177" fontId="18" fillId="0" borderId="61" xfId="0" applyNumberFormat="1" applyFont="1" applyFill="1" applyBorder="1" applyAlignment="1">
      <alignment horizontal="right" vertical="center"/>
    </xf>
    <xf numFmtId="177" fontId="18" fillId="0" borderId="53" xfId="0" applyNumberFormat="1" applyFont="1" applyFill="1" applyBorder="1" applyAlignment="1">
      <alignment horizontal="right" vertical="center"/>
    </xf>
    <xf numFmtId="177" fontId="18" fillId="0" borderId="55" xfId="0" applyNumberFormat="1" applyFont="1" applyFill="1" applyBorder="1" applyAlignment="1">
      <alignment vertical="center"/>
    </xf>
    <xf numFmtId="0" fontId="18" fillId="0" borderId="71" xfId="0" applyFont="1" applyBorder="1" applyAlignment="1">
      <alignment vertical="center"/>
    </xf>
    <xf numFmtId="0" fontId="18" fillId="0" borderId="72" xfId="0" applyFont="1" applyBorder="1" applyAlignment="1">
      <alignment vertical="center"/>
    </xf>
    <xf numFmtId="0" fontId="18" fillId="0" borderId="73" xfId="0" applyFont="1" applyBorder="1" applyAlignment="1">
      <alignment vertical="center"/>
    </xf>
    <xf numFmtId="177" fontId="18" fillId="0" borderId="49" xfId="0" applyNumberFormat="1" applyFont="1" applyFill="1" applyBorder="1" applyAlignment="1">
      <alignment horizontal="right" vertical="center"/>
    </xf>
    <xf numFmtId="185" fontId="18" fillId="33" borderId="74" xfId="0" applyNumberFormat="1" applyFont="1" applyFill="1" applyBorder="1" applyAlignment="1">
      <alignment vertical="center"/>
    </xf>
    <xf numFmtId="185" fontId="18" fillId="33" borderId="0" xfId="0" applyNumberFormat="1" applyFont="1" applyFill="1" applyBorder="1" applyAlignment="1">
      <alignment vertical="center"/>
    </xf>
    <xf numFmtId="177" fontId="18" fillId="0" borderId="36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177" fontId="18" fillId="0" borderId="47" xfId="0" applyNumberFormat="1" applyFont="1" applyFill="1" applyBorder="1" applyAlignment="1">
      <alignment horizontal="right" vertical="center"/>
    </xf>
    <xf numFmtId="185" fontId="7" fillId="33" borderId="22" xfId="0" applyNumberFormat="1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185" fontId="18" fillId="33" borderId="54" xfId="0" applyNumberFormat="1" applyFont="1" applyFill="1" applyBorder="1" applyAlignment="1">
      <alignment vertical="center"/>
    </xf>
    <xf numFmtId="185" fontId="7" fillId="33" borderId="56" xfId="0" applyNumberFormat="1" applyFont="1" applyFill="1" applyBorder="1" applyAlignment="1">
      <alignment vertical="center"/>
    </xf>
    <xf numFmtId="0" fontId="18" fillId="0" borderId="58" xfId="0" applyFont="1" applyBorder="1" applyAlignment="1">
      <alignment vertical="center"/>
    </xf>
    <xf numFmtId="185" fontId="18" fillId="33" borderId="56" xfId="0" applyNumberFormat="1" applyFont="1" applyFill="1" applyBorder="1" applyAlignment="1">
      <alignment vertical="center"/>
    </xf>
    <xf numFmtId="177" fontId="18" fillId="0" borderId="35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185" fontId="7" fillId="33" borderId="20" xfId="0" applyNumberFormat="1" applyFont="1" applyFill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177" fontId="7" fillId="33" borderId="55" xfId="0" applyNumberFormat="1" applyFont="1" applyFill="1" applyBorder="1" applyAlignment="1">
      <alignment vertical="center"/>
    </xf>
    <xf numFmtId="0" fontId="18" fillId="33" borderId="34" xfId="0" applyFont="1" applyFill="1" applyBorder="1" applyAlignment="1">
      <alignment vertical="center"/>
    </xf>
    <xf numFmtId="177" fontId="18" fillId="0" borderId="75" xfId="0" applyNumberFormat="1" applyFont="1" applyFill="1" applyBorder="1" applyAlignment="1">
      <alignment vertical="center"/>
    </xf>
    <xf numFmtId="185" fontId="18" fillId="33" borderId="76" xfId="0" applyNumberFormat="1" applyFont="1" applyFill="1" applyBorder="1" applyAlignment="1">
      <alignment vertical="center"/>
    </xf>
    <xf numFmtId="0" fontId="18" fillId="0" borderId="77" xfId="0" applyFont="1" applyBorder="1" applyAlignment="1">
      <alignment vertical="center"/>
    </xf>
    <xf numFmtId="0" fontId="7" fillId="0" borderId="78" xfId="0" applyFont="1" applyFill="1" applyBorder="1" applyAlignment="1">
      <alignment horizontal="center" vertical="center"/>
    </xf>
    <xf numFmtId="177" fontId="7" fillId="0" borderId="79" xfId="0" applyNumberFormat="1" applyFont="1" applyFill="1" applyBorder="1" applyAlignment="1">
      <alignment vertical="center"/>
    </xf>
    <xf numFmtId="185" fontId="7" fillId="33" borderId="8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185" fontId="18" fillId="0" borderId="17" xfId="0" applyNumberFormat="1" applyFont="1" applyBorder="1" applyAlignment="1">
      <alignment vertical="center"/>
    </xf>
    <xf numFmtId="176" fontId="10" fillId="0" borderId="59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177" fontId="8" fillId="0" borderId="36" xfId="0" applyNumberFormat="1" applyFont="1" applyFill="1" applyBorder="1" applyAlignment="1">
      <alignment horizontal="right" vertical="center" wrapText="1"/>
    </xf>
    <xf numFmtId="185" fontId="8" fillId="0" borderId="41" xfId="0" applyNumberFormat="1" applyFont="1" applyFill="1" applyBorder="1" applyAlignment="1">
      <alignment horizontal="right" vertical="center" wrapText="1"/>
    </xf>
    <xf numFmtId="177" fontId="8" fillId="0" borderId="36" xfId="0" applyNumberFormat="1" applyFont="1" applyFill="1" applyBorder="1" applyAlignment="1">
      <alignment vertical="center" wrapText="1"/>
    </xf>
    <xf numFmtId="177" fontId="8" fillId="0" borderId="37" xfId="0" applyNumberFormat="1" applyFont="1" applyFill="1" applyBorder="1" applyAlignment="1">
      <alignment horizontal="right" vertical="center" wrapText="1"/>
    </xf>
    <xf numFmtId="177" fontId="8" fillId="0" borderId="37" xfId="0" applyNumberFormat="1" applyFont="1" applyFill="1" applyBorder="1" applyAlignment="1">
      <alignment vertical="center" wrapText="1"/>
    </xf>
    <xf numFmtId="185" fontId="8" fillId="0" borderId="43" xfId="0" applyNumberFormat="1" applyFont="1" applyFill="1" applyBorder="1" applyAlignment="1">
      <alignment horizontal="right" vertical="center" wrapText="1"/>
    </xf>
    <xf numFmtId="177" fontId="8" fillId="0" borderId="36" xfId="0" applyNumberFormat="1" applyFont="1" applyFill="1" applyBorder="1" applyAlignment="1">
      <alignment vertical="center"/>
    </xf>
    <xf numFmtId="177" fontId="14" fillId="0" borderId="36" xfId="0" applyNumberFormat="1" applyFont="1" applyFill="1" applyBorder="1" applyAlignment="1">
      <alignment vertical="center" wrapText="1"/>
    </xf>
    <xf numFmtId="177" fontId="14" fillId="0" borderId="36" xfId="0" applyNumberFormat="1" applyFont="1" applyFill="1" applyBorder="1" applyAlignment="1">
      <alignment horizontal="right" vertical="center" wrapText="1"/>
    </xf>
    <xf numFmtId="177" fontId="14" fillId="0" borderId="37" xfId="0" applyNumberFormat="1" applyFont="1" applyFill="1" applyBorder="1" applyAlignment="1">
      <alignment horizontal="right" vertical="center" wrapText="1"/>
    </xf>
    <xf numFmtId="177" fontId="8" fillId="0" borderId="35" xfId="0" applyNumberFormat="1" applyFont="1" applyFill="1" applyBorder="1" applyAlignment="1">
      <alignment horizontal="right" vertical="center" wrapText="1"/>
    </xf>
    <xf numFmtId="177" fontId="14" fillId="0" borderId="35" xfId="0" applyNumberFormat="1" applyFont="1" applyFill="1" applyBorder="1" applyAlignment="1">
      <alignment horizontal="right" vertical="center" wrapText="1"/>
    </xf>
    <xf numFmtId="185" fontId="8" fillId="0" borderId="39" xfId="0" applyNumberFormat="1" applyFont="1" applyFill="1" applyBorder="1" applyAlignment="1">
      <alignment horizontal="right" vertical="center" wrapText="1"/>
    </xf>
    <xf numFmtId="177" fontId="8" fillId="0" borderId="37" xfId="0" applyNumberFormat="1" applyFont="1" applyFill="1" applyBorder="1" applyAlignment="1">
      <alignment horizontal="right" vertical="center" wrapText="1" shrinkToFit="1"/>
    </xf>
    <xf numFmtId="177" fontId="14" fillId="0" borderId="55" xfId="0" applyNumberFormat="1" applyFont="1" applyFill="1" applyBorder="1" applyAlignment="1">
      <alignment vertical="center" wrapText="1"/>
    </xf>
    <xf numFmtId="185" fontId="8" fillId="0" borderId="56" xfId="0" applyNumberFormat="1" applyFont="1" applyFill="1" applyBorder="1" applyAlignment="1">
      <alignment horizontal="right" vertical="center" wrapText="1"/>
    </xf>
    <xf numFmtId="0" fontId="8" fillId="0" borderId="55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wrapText="1"/>
    </xf>
    <xf numFmtId="177" fontId="8" fillId="0" borderId="36" xfId="0" applyNumberFormat="1" applyFont="1" applyFill="1" applyBorder="1" applyAlignment="1">
      <alignment vertical="center" wrapText="1" shrinkToFit="1"/>
    </xf>
    <xf numFmtId="177" fontId="8" fillId="0" borderId="36" xfId="0" applyNumberFormat="1" applyFont="1" applyFill="1" applyBorder="1" applyAlignment="1">
      <alignment horizontal="right" vertical="center" wrapText="1" shrinkToFit="1"/>
    </xf>
    <xf numFmtId="177" fontId="5" fillId="0" borderId="47" xfId="0" applyNumberFormat="1" applyFont="1" applyFill="1" applyBorder="1" applyAlignment="1">
      <alignment vertical="center" wrapText="1"/>
    </xf>
    <xf numFmtId="185" fontId="5" fillId="0" borderId="48" xfId="0" applyNumberFormat="1" applyFont="1" applyFill="1" applyBorder="1" applyAlignment="1">
      <alignment horizontal="right" vertical="center" wrapText="1"/>
    </xf>
    <xf numFmtId="177" fontId="8" fillId="0" borderId="35" xfId="0" applyNumberFormat="1" applyFont="1" applyFill="1" applyBorder="1" applyAlignment="1">
      <alignment vertical="center" wrapText="1"/>
    </xf>
    <xf numFmtId="177" fontId="8" fillId="0" borderId="35" xfId="0" applyNumberFormat="1" applyFont="1" applyFill="1" applyBorder="1" applyAlignment="1">
      <alignment horizontal="right" vertical="center" wrapText="1" shrinkToFit="1"/>
    </xf>
    <xf numFmtId="0" fontId="22" fillId="0" borderId="17" xfId="0" applyFont="1" applyFill="1" applyBorder="1" applyAlignment="1">
      <alignment horizontal="left" vertical="center"/>
    </xf>
    <xf numFmtId="177" fontId="26" fillId="0" borderId="36" xfId="0" applyNumberFormat="1" applyFont="1" applyFill="1" applyBorder="1" applyAlignment="1">
      <alignment horizontal="right" vertical="center"/>
    </xf>
    <xf numFmtId="177" fontId="14" fillId="0" borderId="41" xfId="0" applyNumberFormat="1" applyFont="1" applyFill="1" applyBorder="1" applyAlignment="1">
      <alignment vertical="center"/>
    </xf>
    <xf numFmtId="177" fontId="26" fillId="0" borderId="36" xfId="0" applyNumberFormat="1" applyFont="1" applyFill="1" applyBorder="1" applyAlignment="1">
      <alignment vertical="center"/>
    </xf>
    <xf numFmtId="177" fontId="26" fillId="0" borderId="41" xfId="0" applyNumberFormat="1" applyFont="1" applyFill="1" applyBorder="1" applyAlignment="1">
      <alignment vertical="center"/>
    </xf>
    <xf numFmtId="177" fontId="26" fillId="0" borderId="81" xfId="0" applyNumberFormat="1" applyFont="1" applyFill="1" applyBorder="1" applyAlignment="1">
      <alignment vertical="center"/>
    </xf>
    <xf numFmtId="177" fontId="26" fillId="0" borderId="82" xfId="0" applyNumberFormat="1" applyFont="1" applyFill="1" applyBorder="1" applyAlignment="1">
      <alignment vertical="center"/>
    </xf>
    <xf numFmtId="177" fontId="26" fillId="0" borderId="49" xfId="0" applyNumberFormat="1" applyFont="1" applyFill="1" applyBorder="1" applyAlignment="1">
      <alignment horizontal="right" vertical="center"/>
    </xf>
    <xf numFmtId="177" fontId="14" fillId="0" borderId="50" xfId="0" applyNumberFormat="1" applyFont="1" applyFill="1" applyBorder="1" applyAlignment="1">
      <alignment vertical="center"/>
    </xf>
    <xf numFmtId="49" fontId="22" fillId="0" borderId="55" xfId="0" applyNumberFormat="1" applyFont="1" applyFill="1" applyBorder="1" applyAlignment="1">
      <alignment horizontal="center" vertical="center" wrapText="1"/>
    </xf>
    <xf numFmtId="49" fontId="22" fillId="0" borderId="56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/>
    </xf>
    <xf numFmtId="177" fontId="26" fillId="0" borderId="37" xfId="0" applyNumberFormat="1" applyFont="1" applyFill="1" applyBorder="1" applyAlignment="1">
      <alignment horizontal="right" vertical="center"/>
    </xf>
    <xf numFmtId="177" fontId="14" fillId="0" borderId="43" xfId="0" applyNumberFormat="1" applyFont="1" applyFill="1" applyBorder="1" applyAlignment="1">
      <alignment vertical="center"/>
    </xf>
    <xf numFmtId="177" fontId="26" fillId="0" borderId="49" xfId="0" applyNumberFormat="1" applyFont="1" applyFill="1" applyBorder="1" applyAlignment="1">
      <alignment vertical="center"/>
    </xf>
    <xf numFmtId="177" fontId="26" fillId="0" borderId="50" xfId="0" applyNumberFormat="1" applyFont="1" applyFill="1" applyBorder="1" applyAlignment="1">
      <alignment vertical="center"/>
    </xf>
    <xf numFmtId="177" fontId="22" fillId="0" borderId="55" xfId="0" applyNumberFormat="1" applyFont="1" applyFill="1" applyBorder="1" applyAlignment="1">
      <alignment vertical="center"/>
    </xf>
    <xf numFmtId="177" fontId="22" fillId="0" borderId="56" xfId="0" applyNumberFormat="1" applyFont="1" applyFill="1" applyBorder="1" applyAlignment="1">
      <alignment vertical="center"/>
    </xf>
    <xf numFmtId="177" fontId="26" fillId="0" borderId="57" xfId="0" applyNumberFormat="1" applyFont="1" applyFill="1" applyBorder="1" applyAlignment="1">
      <alignment vertical="center"/>
    </xf>
    <xf numFmtId="177" fontId="26" fillId="0" borderId="60" xfId="0" applyNumberFormat="1" applyFont="1" applyFill="1" applyBorder="1" applyAlignment="1">
      <alignment vertical="center"/>
    </xf>
    <xf numFmtId="177" fontId="26" fillId="0" borderId="83" xfId="0" applyNumberFormat="1" applyFont="1" applyFill="1" applyBorder="1" applyAlignment="1">
      <alignment vertical="center"/>
    </xf>
    <xf numFmtId="177" fontId="26" fillId="0" borderId="84" xfId="0" applyNumberFormat="1" applyFont="1" applyFill="1" applyBorder="1" applyAlignment="1">
      <alignment vertical="center"/>
    </xf>
    <xf numFmtId="177" fontId="26" fillId="0" borderId="55" xfId="0" applyNumberFormat="1" applyFont="1" applyFill="1" applyBorder="1" applyAlignment="1">
      <alignment vertical="center"/>
    </xf>
    <xf numFmtId="177" fontId="26" fillId="0" borderId="56" xfId="0" applyNumberFormat="1" applyFont="1" applyFill="1" applyBorder="1" applyAlignment="1">
      <alignment vertical="center"/>
    </xf>
    <xf numFmtId="177" fontId="22" fillId="0" borderId="79" xfId="0" applyNumberFormat="1" applyFont="1" applyFill="1" applyBorder="1" applyAlignment="1">
      <alignment vertical="center"/>
    </xf>
    <xf numFmtId="177" fontId="22" fillId="0" borderId="80" xfId="0" applyNumberFormat="1" applyFont="1" applyFill="1" applyBorder="1" applyAlignment="1">
      <alignment vertical="center"/>
    </xf>
    <xf numFmtId="0" fontId="22" fillId="0" borderId="58" xfId="0" applyFont="1" applyFill="1" applyBorder="1" applyAlignment="1">
      <alignment horizontal="center" vertical="center"/>
    </xf>
    <xf numFmtId="49" fontId="22" fillId="0" borderId="55" xfId="0" applyNumberFormat="1" applyFont="1" applyFill="1" applyBorder="1" applyAlignment="1">
      <alignment horizontal="center" vertical="center"/>
    </xf>
    <xf numFmtId="49" fontId="22" fillId="0" borderId="56" xfId="0" applyNumberFormat="1" applyFont="1" applyFill="1" applyBorder="1" applyAlignment="1">
      <alignment horizontal="center" vertical="center"/>
    </xf>
    <xf numFmtId="49" fontId="26" fillId="0" borderId="38" xfId="0" applyNumberFormat="1" applyFont="1" applyFill="1" applyBorder="1" applyAlignment="1">
      <alignment horizontal="center" vertical="center"/>
    </xf>
    <xf numFmtId="177" fontId="26" fillId="0" borderId="35" xfId="0" applyNumberFormat="1" applyFont="1" applyFill="1" applyBorder="1" applyAlignment="1">
      <alignment vertical="center"/>
    </xf>
    <xf numFmtId="177" fontId="26" fillId="0" borderId="39" xfId="0" applyNumberFormat="1" applyFont="1" applyFill="1" applyBorder="1" applyAlignment="1">
      <alignment vertical="center"/>
    </xf>
    <xf numFmtId="49" fontId="26" fillId="0" borderId="40" xfId="0" applyNumberFormat="1" applyFont="1" applyFill="1" applyBorder="1" applyAlignment="1">
      <alignment horizontal="center" vertical="center"/>
    </xf>
    <xf numFmtId="49" fontId="26" fillId="0" borderId="85" xfId="0" applyNumberFormat="1" applyFont="1" applyFill="1" applyBorder="1" applyAlignment="1">
      <alignment horizontal="center" vertical="center"/>
    </xf>
    <xf numFmtId="177" fontId="5" fillId="0" borderId="53" xfId="0" applyNumberFormat="1" applyFont="1" applyFill="1" applyBorder="1" applyAlignment="1">
      <alignment vertical="center" wrapText="1"/>
    </xf>
    <xf numFmtId="185" fontId="5" fillId="0" borderId="54" xfId="0" applyNumberFormat="1" applyFont="1" applyFill="1" applyBorder="1" applyAlignment="1">
      <alignment horizontal="right" vertical="center" wrapText="1"/>
    </xf>
    <xf numFmtId="177" fontId="5" fillId="0" borderId="55" xfId="0" applyNumberFormat="1" applyFont="1" applyFill="1" applyBorder="1" applyAlignment="1">
      <alignment vertical="center" wrapText="1"/>
    </xf>
    <xf numFmtId="185" fontId="5" fillId="0" borderId="56" xfId="0" applyNumberFormat="1" applyFont="1" applyFill="1" applyBorder="1" applyAlignment="1">
      <alignment horizontal="right" vertical="center" wrapText="1"/>
    </xf>
    <xf numFmtId="177" fontId="8" fillId="0" borderId="49" xfId="0" applyNumberFormat="1" applyFont="1" applyFill="1" applyBorder="1" applyAlignment="1">
      <alignment vertical="center" wrapText="1"/>
    </xf>
    <xf numFmtId="177" fontId="14" fillId="0" borderId="49" xfId="0" applyNumberFormat="1" applyFont="1" applyFill="1" applyBorder="1" applyAlignment="1">
      <alignment horizontal="right" vertical="center" wrapText="1"/>
    </xf>
    <xf numFmtId="185" fontId="8" fillId="0" borderId="50" xfId="0" applyNumberFormat="1" applyFont="1" applyFill="1" applyBorder="1" applyAlignment="1">
      <alignment horizontal="right" vertical="center" wrapText="1"/>
    </xf>
    <xf numFmtId="177" fontId="23" fillId="0" borderId="47" xfId="0" applyNumberFormat="1" applyFont="1" applyFill="1" applyBorder="1" applyAlignment="1">
      <alignment vertical="center" wrapText="1"/>
    </xf>
    <xf numFmtId="185" fontId="8" fillId="0" borderId="11" xfId="0" applyNumberFormat="1" applyFont="1" applyFill="1" applyBorder="1" applyAlignment="1">
      <alignment horizontal="right" vertical="center" wrapText="1"/>
    </xf>
    <xf numFmtId="177" fontId="8" fillId="0" borderId="49" xfId="0" applyNumberFormat="1" applyFont="1" applyFill="1" applyBorder="1" applyAlignment="1">
      <alignment vertical="center" wrapText="1" shrinkToFit="1"/>
    </xf>
    <xf numFmtId="177" fontId="5" fillId="0" borderId="13" xfId="0" applyNumberFormat="1" applyFont="1" applyFill="1" applyBorder="1" applyAlignment="1">
      <alignment vertical="center" wrapText="1"/>
    </xf>
    <xf numFmtId="185" fontId="5" fillId="0" borderId="13" xfId="0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85" fontId="9" fillId="0" borderId="14" xfId="0" applyNumberFormat="1" applyFont="1" applyBorder="1" applyAlignment="1">
      <alignment vertical="center"/>
    </xf>
    <xf numFmtId="177" fontId="9" fillId="0" borderId="2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85" fontId="9" fillId="0" borderId="22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vertical="center"/>
    </xf>
    <xf numFmtId="177" fontId="9" fillId="0" borderId="55" xfId="0" applyNumberFormat="1" applyFont="1" applyBorder="1" applyAlignment="1">
      <alignment vertical="center"/>
    </xf>
    <xf numFmtId="177" fontId="10" fillId="0" borderId="55" xfId="0" applyNumberFormat="1" applyFont="1" applyBorder="1" applyAlignment="1">
      <alignment vertical="center"/>
    </xf>
    <xf numFmtId="185" fontId="9" fillId="0" borderId="56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vertical="center"/>
    </xf>
    <xf numFmtId="185" fontId="10" fillId="0" borderId="41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vertical="center"/>
    </xf>
    <xf numFmtId="185" fontId="10" fillId="0" borderId="43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vertical="center"/>
    </xf>
    <xf numFmtId="185" fontId="10" fillId="0" borderId="50" xfId="0" applyNumberFormat="1" applyFont="1" applyBorder="1" applyAlignment="1">
      <alignment vertical="center"/>
    </xf>
    <xf numFmtId="177" fontId="10" fillId="0" borderId="38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vertical="center"/>
    </xf>
    <xf numFmtId="185" fontId="10" fillId="0" borderId="39" xfId="0" applyNumberFormat="1" applyFont="1" applyBorder="1" applyAlignment="1">
      <alignment vertical="center"/>
    </xf>
    <xf numFmtId="177" fontId="10" fillId="0" borderId="40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6" fontId="18" fillId="0" borderId="86" xfId="0" applyNumberFormat="1" applyFont="1" applyBorder="1" applyAlignment="1">
      <alignment vertical="center"/>
    </xf>
    <xf numFmtId="176" fontId="18" fillId="0" borderId="87" xfId="0" applyNumberFormat="1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176" fontId="18" fillId="0" borderId="29" xfId="0" applyNumberFormat="1" applyFont="1" applyBorder="1" applyAlignment="1">
      <alignment vertical="center"/>
    </xf>
    <xf numFmtId="177" fontId="10" fillId="0" borderId="88" xfId="0" applyNumberFormat="1" applyFont="1" applyBorder="1" applyAlignment="1">
      <alignment vertical="center"/>
    </xf>
    <xf numFmtId="177" fontId="10" fillId="0" borderId="70" xfId="0" applyNumberFormat="1" applyFont="1" applyBorder="1" applyAlignment="1">
      <alignment vertical="center"/>
    </xf>
    <xf numFmtId="177" fontId="10" fillId="0" borderId="89" xfId="0" applyNumberFormat="1" applyFont="1" applyBorder="1" applyAlignment="1">
      <alignment vertical="center"/>
    </xf>
    <xf numFmtId="177" fontId="9" fillId="0" borderId="90" xfId="0" applyNumberFormat="1" applyFont="1" applyBorder="1" applyAlignment="1">
      <alignment vertical="center"/>
    </xf>
    <xf numFmtId="177" fontId="10" fillId="0" borderId="64" xfId="0" applyNumberFormat="1" applyFont="1" applyBorder="1" applyAlignment="1">
      <alignment vertical="center"/>
    </xf>
    <xf numFmtId="177" fontId="9" fillId="0" borderId="58" xfId="0" applyNumberFormat="1" applyFont="1" applyBorder="1" applyAlignment="1">
      <alignment vertical="center"/>
    </xf>
    <xf numFmtId="177" fontId="10" fillId="0" borderId="45" xfId="0" applyNumberFormat="1" applyFont="1" applyBorder="1" applyAlignment="1">
      <alignment vertical="center"/>
    </xf>
    <xf numFmtId="176" fontId="10" fillId="0" borderId="35" xfId="0" applyNumberFormat="1" applyFont="1" applyBorder="1" applyAlignment="1">
      <alignment vertical="center"/>
    </xf>
    <xf numFmtId="176" fontId="10" fillId="0" borderId="36" xfId="0" applyNumberFormat="1" applyFont="1" applyBorder="1" applyAlignment="1">
      <alignment vertical="center"/>
    </xf>
    <xf numFmtId="176" fontId="10" fillId="0" borderId="37" xfId="0" applyNumberFormat="1" applyFont="1" applyBorder="1" applyAlignment="1">
      <alignment vertical="center"/>
    </xf>
    <xf numFmtId="177" fontId="9" fillId="0" borderId="59" xfId="0" applyNumberFormat="1" applyFont="1" applyBorder="1" applyAlignment="1">
      <alignment vertical="center"/>
    </xf>
    <xf numFmtId="177" fontId="9" fillId="0" borderId="91" xfId="0" applyNumberFormat="1" applyFont="1" applyBorder="1" applyAlignment="1">
      <alignment vertical="center"/>
    </xf>
    <xf numFmtId="177" fontId="9" fillId="0" borderId="92" xfId="0" applyNumberFormat="1" applyFont="1" applyBorder="1" applyAlignment="1">
      <alignment vertical="center"/>
    </xf>
    <xf numFmtId="177" fontId="9" fillId="0" borderId="93" xfId="0" applyNumberFormat="1" applyFont="1" applyBorder="1" applyAlignment="1">
      <alignment vertical="center"/>
    </xf>
    <xf numFmtId="185" fontId="9" fillId="0" borderId="48" xfId="0" applyNumberFormat="1" applyFont="1" applyBorder="1" applyAlignment="1">
      <alignment vertical="center"/>
    </xf>
    <xf numFmtId="185" fontId="9" fillId="0" borderId="62" xfId="0" applyNumberFormat="1" applyFont="1" applyBorder="1" applyAlignment="1">
      <alignment vertical="center"/>
    </xf>
    <xf numFmtId="185" fontId="9" fillId="0" borderId="54" xfId="0" applyNumberFormat="1" applyFont="1" applyBorder="1" applyAlignment="1">
      <alignment vertical="center"/>
    </xf>
    <xf numFmtId="176" fontId="10" fillId="0" borderId="58" xfId="0" applyNumberFormat="1" applyFont="1" applyBorder="1" applyAlignment="1">
      <alignment horizontal="center" vertical="center"/>
    </xf>
    <xf numFmtId="176" fontId="10" fillId="0" borderId="55" xfId="0" applyNumberFormat="1" applyFont="1" applyBorder="1" applyAlignment="1">
      <alignment horizontal="center" vertical="center"/>
    </xf>
    <xf numFmtId="176" fontId="10" fillId="0" borderId="56" xfId="0" applyNumberFormat="1" applyFon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93" xfId="0" applyBorder="1" applyAlignment="1">
      <alignment vertical="center"/>
    </xf>
    <xf numFmtId="176" fontId="10" fillId="0" borderId="48" xfId="0" applyNumberFormat="1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91" xfId="0" applyFont="1" applyBorder="1" applyAlignment="1">
      <alignment vertical="center"/>
    </xf>
    <xf numFmtId="0" fontId="25" fillId="0" borderId="9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93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177" fontId="22" fillId="0" borderId="35" xfId="0" applyNumberFormat="1" applyFont="1" applyFill="1" applyBorder="1" applyAlignment="1">
      <alignment vertical="center" wrapText="1"/>
    </xf>
    <xf numFmtId="177" fontId="22" fillId="0" borderId="35" xfId="0" applyNumberFormat="1" applyFont="1" applyFill="1" applyBorder="1" applyAlignment="1">
      <alignment vertical="center"/>
    </xf>
    <xf numFmtId="177" fontId="22" fillId="0" borderId="39" xfId="0" applyNumberFormat="1" applyFont="1" applyFill="1" applyBorder="1" applyAlignment="1">
      <alignment vertical="center"/>
    </xf>
    <xf numFmtId="177" fontId="26" fillId="0" borderId="37" xfId="0" applyNumberFormat="1" applyFont="1" applyFill="1" applyBorder="1" applyAlignment="1">
      <alignment vertical="center"/>
    </xf>
    <xf numFmtId="177" fontId="26" fillId="0" borderId="43" xfId="0" applyNumberFormat="1" applyFont="1" applyFill="1" applyBorder="1" applyAlignment="1">
      <alignment vertical="center"/>
    </xf>
    <xf numFmtId="0" fontId="17" fillId="0" borderId="94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/>
    </xf>
    <xf numFmtId="0" fontId="11" fillId="0" borderId="95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1" fillId="0" borderId="94" xfId="0" applyFont="1" applyFill="1" applyBorder="1" applyAlignment="1">
      <alignment vertical="center"/>
    </xf>
    <xf numFmtId="0" fontId="17" fillId="0" borderId="59" xfId="0" applyFont="1" applyFill="1" applyBorder="1" applyAlignment="1">
      <alignment vertical="center"/>
    </xf>
    <xf numFmtId="177" fontId="22" fillId="0" borderId="38" xfId="0" applyNumberFormat="1" applyFont="1" applyFill="1" applyBorder="1" applyAlignment="1">
      <alignment vertical="center" wrapText="1"/>
    </xf>
    <xf numFmtId="177" fontId="26" fillId="0" borderId="40" xfId="0" applyNumberFormat="1" applyFont="1" applyFill="1" applyBorder="1" applyAlignment="1">
      <alignment vertical="center"/>
    </xf>
    <xf numFmtId="177" fontId="26" fillId="0" borderId="42" xfId="0" applyNumberFormat="1" applyFont="1" applyFill="1" applyBorder="1" applyAlignment="1">
      <alignment vertical="center"/>
    </xf>
    <xf numFmtId="177" fontId="22" fillId="0" borderId="58" xfId="0" applyNumberFormat="1" applyFont="1" applyFill="1" applyBorder="1" applyAlignment="1">
      <alignment vertical="center"/>
    </xf>
    <xf numFmtId="177" fontId="26" fillId="0" borderId="38" xfId="0" applyNumberFormat="1" applyFont="1" applyFill="1" applyBorder="1" applyAlignment="1">
      <alignment vertical="center"/>
    </xf>
    <xf numFmtId="177" fontId="26" fillId="0" borderId="58" xfId="0" applyNumberFormat="1" applyFont="1" applyFill="1" applyBorder="1" applyAlignment="1">
      <alignment horizontal="right" vertical="center" wrapText="1"/>
    </xf>
    <xf numFmtId="177" fontId="26" fillId="0" borderId="55" xfId="0" applyNumberFormat="1" applyFont="1" applyFill="1" applyBorder="1" applyAlignment="1">
      <alignment horizontal="right" vertical="center" wrapText="1"/>
    </xf>
    <xf numFmtId="0" fontId="11" fillId="0" borderId="29" xfId="0" applyFont="1" applyBorder="1" applyAlignment="1">
      <alignment vertical="center"/>
    </xf>
    <xf numFmtId="185" fontId="18" fillId="0" borderId="86" xfId="0" applyNumberFormat="1" applyFont="1" applyBorder="1" applyAlignment="1">
      <alignment vertical="center"/>
    </xf>
    <xf numFmtId="185" fontId="18" fillId="0" borderId="87" xfId="0" applyNumberFormat="1" applyFont="1" applyBorder="1" applyAlignment="1">
      <alignment vertical="center"/>
    </xf>
    <xf numFmtId="185" fontId="18" fillId="0" borderId="29" xfId="0" applyNumberFormat="1" applyFont="1" applyBorder="1" applyAlignment="1">
      <alignment vertical="center"/>
    </xf>
    <xf numFmtId="185" fontId="10" fillId="0" borderId="73" xfId="0" applyNumberFormat="1" applyFont="1" applyBorder="1" applyAlignment="1">
      <alignment vertical="center"/>
    </xf>
    <xf numFmtId="185" fontId="18" fillId="0" borderId="0" xfId="0" applyNumberFormat="1" applyFont="1" applyBorder="1" applyAlignment="1">
      <alignment vertical="center"/>
    </xf>
    <xf numFmtId="185" fontId="18" fillId="0" borderId="13" xfId="0" applyNumberFormat="1" applyFont="1" applyBorder="1" applyAlignment="1">
      <alignment vertical="center"/>
    </xf>
    <xf numFmtId="185" fontId="9" fillId="0" borderId="96" xfId="0" applyNumberFormat="1" applyFont="1" applyBorder="1" applyAlignment="1">
      <alignment vertical="center"/>
    </xf>
    <xf numFmtId="185" fontId="18" fillId="0" borderId="86" xfId="0" applyNumberFormat="1" applyFont="1" applyBorder="1" applyAlignment="1">
      <alignment vertical="center"/>
    </xf>
    <xf numFmtId="185" fontId="18" fillId="0" borderId="87" xfId="0" applyNumberFormat="1" applyFont="1" applyBorder="1" applyAlignment="1">
      <alignment vertical="center"/>
    </xf>
    <xf numFmtId="185" fontId="18" fillId="0" borderId="29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vertical="center"/>
    </xf>
    <xf numFmtId="185" fontId="10" fillId="0" borderId="97" xfId="0" applyNumberFormat="1" applyFont="1" applyBorder="1" applyAlignment="1">
      <alignment vertical="center"/>
    </xf>
    <xf numFmtId="185" fontId="10" fillId="0" borderId="98" xfId="0" applyNumberFormat="1" applyFont="1" applyBorder="1" applyAlignment="1">
      <alignment vertical="center"/>
    </xf>
    <xf numFmtId="177" fontId="10" fillId="0" borderId="64" xfId="0" applyNumberFormat="1" applyFont="1" applyBorder="1" applyAlignment="1">
      <alignment vertical="center"/>
    </xf>
    <xf numFmtId="177" fontId="10" fillId="0" borderId="70" xfId="0" applyNumberFormat="1" applyFont="1" applyBorder="1" applyAlignment="1">
      <alignment vertical="center"/>
    </xf>
    <xf numFmtId="177" fontId="10" fillId="0" borderId="89" xfId="0" applyNumberFormat="1" applyFont="1" applyBorder="1" applyAlignment="1">
      <alignment vertical="center"/>
    </xf>
    <xf numFmtId="177" fontId="10" fillId="0" borderId="99" xfId="0" applyNumberFormat="1" applyFont="1" applyBorder="1" applyAlignment="1">
      <alignment vertical="center"/>
    </xf>
    <xf numFmtId="177" fontId="10" fillId="0" borderId="57" xfId="0" applyNumberFormat="1" applyFont="1" applyBorder="1" applyAlignment="1">
      <alignment vertical="center"/>
    </xf>
    <xf numFmtId="185" fontId="10" fillId="0" borderId="71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vertical="center"/>
    </xf>
    <xf numFmtId="185" fontId="10" fillId="0" borderId="60" xfId="0" applyNumberFormat="1" applyFont="1" applyBorder="1" applyAlignment="1">
      <alignment vertical="center"/>
    </xf>
    <xf numFmtId="177" fontId="10" fillId="0" borderId="99" xfId="0" applyNumberFormat="1" applyFont="1" applyBorder="1" applyAlignment="1">
      <alignment vertical="center"/>
    </xf>
    <xf numFmtId="177" fontId="10" fillId="0" borderId="57" xfId="0" applyNumberFormat="1" applyFont="1" applyBorder="1" applyAlignment="1">
      <alignment vertical="center"/>
    </xf>
    <xf numFmtId="177" fontId="9" fillId="0" borderId="90" xfId="0" applyNumberFormat="1" applyFont="1" applyBorder="1" applyAlignment="1">
      <alignment vertical="center"/>
    </xf>
    <xf numFmtId="177" fontId="9" fillId="0" borderId="55" xfId="0" applyNumberFormat="1" applyFont="1" applyBorder="1" applyAlignment="1">
      <alignment vertical="center"/>
    </xf>
    <xf numFmtId="185" fontId="9" fillId="0" borderId="56" xfId="0" applyNumberFormat="1" applyFont="1" applyBorder="1" applyAlignment="1">
      <alignment vertical="center"/>
    </xf>
    <xf numFmtId="177" fontId="9" fillId="0" borderId="58" xfId="0" applyNumberFormat="1" applyFont="1" applyBorder="1" applyAlignment="1">
      <alignment vertical="center"/>
    </xf>
    <xf numFmtId="177" fontId="26" fillId="0" borderId="35" xfId="0" applyNumberFormat="1" applyFont="1" applyBorder="1" applyAlignment="1">
      <alignment vertical="center"/>
    </xf>
    <xf numFmtId="177" fontId="26" fillId="0" borderId="36" xfId="0" applyNumberFormat="1" applyFont="1" applyBorder="1" applyAlignment="1">
      <alignment vertical="center"/>
    </xf>
    <xf numFmtId="177" fontId="26" fillId="0" borderId="37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85" fontId="9" fillId="0" borderId="21" xfId="0" applyNumberFormat="1" applyFont="1" applyBorder="1" applyAlignment="1">
      <alignment vertical="center"/>
    </xf>
    <xf numFmtId="185" fontId="9" fillId="0" borderId="20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85" fontId="10" fillId="0" borderId="50" xfId="0" applyNumberFormat="1" applyFont="1" applyBorder="1" applyAlignment="1">
      <alignment vertical="center"/>
    </xf>
    <xf numFmtId="185" fontId="10" fillId="0" borderId="41" xfId="0" applyNumberFormat="1" applyFont="1" applyBorder="1" applyAlignment="1">
      <alignment vertical="center"/>
    </xf>
    <xf numFmtId="185" fontId="10" fillId="0" borderId="60" xfId="0" applyNumberFormat="1" applyFont="1" applyBorder="1" applyAlignment="1">
      <alignment vertical="center"/>
    </xf>
    <xf numFmtId="185" fontId="10" fillId="0" borderId="43" xfId="0" applyNumberFormat="1" applyFont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176" fontId="18" fillId="0" borderId="100" xfId="0" applyNumberFormat="1" applyFont="1" applyBorder="1" applyAlignment="1">
      <alignment vertical="center"/>
    </xf>
    <xf numFmtId="176" fontId="10" fillId="0" borderId="91" xfId="0" applyNumberFormat="1" applyFont="1" applyBorder="1" applyAlignment="1">
      <alignment vertical="center"/>
    </xf>
    <xf numFmtId="176" fontId="10" fillId="0" borderId="92" xfId="0" applyNumberFormat="1" applyFont="1" applyBorder="1" applyAlignment="1">
      <alignment vertical="center"/>
    </xf>
    <xf numFmtId="176" fontId="10" fillId="0" borderId="23" xfId="0" applyNumberFormat="1" applyFont="1" applyBorder="1" applyAlignment="1">
      <alignment vertical="center"/>
    </xf>
    <xf numFmtId="176" fontId="10" fillId="0" borderId="93" xfId="0" applyNumberFormat="1" applyFont="1" applyBorder="1" applyAlignment="1">
      <alignment vertical="center"/>
    </xf>
    <xf numFmtId="176" fontId="10" fillId="0" borderId="62" xfId="0" applyNumberFormat="1" applyFont="1" applyBorder="1" applyAlignment="1">
      <alignment vertical="center"/>
    </xf>
    <xf numFmtId="176" fontId="10" fillId="0" borderId="54" xfId="0" applyNumberFormat="1" applyFont="1" applyBorder="1" applyAlignment="1">
      <alignment vertical="center"/>
    </xf>
    <xf numFmtId="177" fontId="10" fillId="0" borderId="38" xfId="0" applyNumberFormat="1" applyFont="1" applyBorder="1" applyAlignment="1">
      <alignment vertical="center"/>
    </xf>
    <xf numFmtId="185" fontId="10" fillId="0" borderId="39" xfId="0" applyNumberFormat="1" applyFont="1" applyBorder="1" applyAlignment="1">
      <alignment vertical="center"/>
    </xf>
    <xf numFmtId="177" fontId="10" fillId="0" borderId="40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6" fontId="18" fillId="0" borderId="101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177" fontId="26" fillId="0" borderId="14" xfId="0" applyNumberFormat="1" applyFont="1" applyBorder="1" applyAlignment="1">
      <alignment vertical="center"/>
    </xf>
    <xf numFmtId="176" fontId="26" fillId="0" borderId="35" xfId="0" applyNumberFormat="1" applyFont="1" applyBorder="1" applyAlignment="1">
      <alignment vertical="center"/>
    </xf>
    <xf numFmtId="176" fontId="26" fillId="0" borderId="36" xfId="0" applyNumberFormat="1" applyFont="1" applyBorder="1" applyAlignment="1">
      <alignment vertical="center"/>
    </xf>
    <xf numFmtId="176" fontId="26" fillId="0" borderId="37" xfId="0" applyNumberFormat="1" applyFon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26" fillId="0" borderId="55" xfId="0" applyNumberFormat="1" applyFont="1" applyBorder="1" applyAlignment="1">
      <alignment vertical="center"/>
    </xf>
    <xf numFmtId="185" fontId="18" fillId="0" borderId="13" xfId="0" applyNumberFormat="1" applyFont="1" applyBorder="1" applyAlignment="1">
      <alignment vertical="center"/>
    </xf>
    <xf numFmtId="176" fontId="11" fillId="0" borderId="86" xfId="0" applyNumberFormat="1" applyFont="1" applyBorder="1" applyAlignment="1">
      <alignment vertical="center"/>
    </xf>
    <xf numFmtId="176" fontId="11" fillId="0" borderId="87" xfId="0" applyNumberFormat="1" applyFont="1" applyBorder="1" applyAlignment="1">
      <alignment vertical="center"/>
    </xf>
    <xf numFmtId="176" fontId="11" fillId="0" borderId="29" xfId="0" applyNumberFormat="1" applyFont="1" applyBorder="1" applyAlignment="1">
      <alignment vertical="center"/>
    </xf>
    <xf numFmtId="177" fontId="9" fillId="0" borderId="59" xfId="0" applyNumberFormat="1" applyFont="1" applyBorder="1" applyAlignment="1">
      <alignment vertical="center"/>
    </xf>
    <xf numFmtId="177" fontId="9" fillId="0" borderId="91" xfId="0" applyNumberFormat="1" applyFont="1" applyBorder="1" applyAlignment="1">
      <alignment vertical="center"/>
    </xf>
    <xf numFmtId="185" fontId="5" fillId="0" borderId="48" xfId="0" applyNumberFormat="1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4" xfId="0" applyBorder="1" applyAlignment="1">
      <alignment vertical="center"/>
    </xf>
    <xf numFmtId="176" fontId="17" fillId="0" borderId="13" xfId="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7" xfId="0" applyBorder="1" applyAlignment="1">
      <alignment vertical="center"/>
    </xf>
    <xf numFmtId="177" fontId="8" fillId="0" borderId="57" xfId="0" applyNumberFormat="1" applyFont="1" applyFill="1" applyBorder="1" applyAlignment="1">
      <alignment horizontal="right" vertical="center" wrapText="1"/>
    </xf>
    <xf numFmtId="185" fontId="8" fillId="0" borderId="60" xfId="0" applyNumberFormat="1" applyFont="1" applyFill="1" applyBorder="1" applyAlignment="1">
      <alignment horizontal="right" vertical="center" wrapText="1"/>
    </xf>
    <xf numFmtId="0" fontId="26" fillId="0" borderId="94" xfId="0" applyFont="1" applyFill="1" applyBorder="1" applyAlignment="1">
      <alignment vertical="center"/>
    </xf>
    <xf numFmtId="0" fontId="26" fillId="0" borderId="67" xfId="0" applyFont="1" applyFill="1" applyBorder="1" applyAlignment="1">
      <alignment vertical="center"/>
    </xf>
    <xf numFmtId="0" fontId="26" fillId="0" borderId="95" xfId="0" applyFont="1" applyFill="1" applyBorder="1" applyAlignment="1">
      <alignment vertical="center"/>
    </xf>
    <xf numFmtId="0" fontId="26" fillId="0" borderId="65" xfId="0" applyFont="1" applyFill="1" applyBorder="1" applyAlignment="1">
      <alignment vertical="center"/>
    </xf>
    <xf numFmtId="177" fontId="26" fillId="0" borderId="45" xfId="0" applyNumberFormat="1" applyFont="1" applyFill="1" applyBorder="1" applyAlignment="1">
      <alignment horizontal="right" vertical="center"/>
    </xf>
    <xf numFmtId="177" fontId="26" fillId="0" borderId="40" xfId="0" applyNumberFormat="1" applyFont="1" applyFill="1" applyBorder="1" applyAlignment="1">
      <alignment horizontal="right" vertical="center"/>
    </xf>
    <xf numFmtId="177" fontId="26" fillId="0" borderId="42" xfId="0" applyNumberFormat="1" applyFont="1" applyFill="1" applyBorder="1" applyAlignment="1">
      <alignment horizontal="right" vertical="center"/>
    </xf>
    <xf numFmtId="177" fontId="26" fillId="0" borderId="45" xfId="0" applyNumberFormat="1" applyFont="1" applyFill="1" applyBorder="1" applyAlignment="1">
      <alignment vertical="center"/>
    </xf>
    <xf numFmtId="177" fontId="26" fillId="0" borderId="44" xfId="0" applyNumberFormat="1" applyFont="1" applyFill="1" applyBorder="1" applyAlignment="1">
      <alignment vertical="center"/>
    </xf>
    <xf numFmtId="177" fontId="26" fillId="0" borderId="102" xfId="0" applyNumberFormat="1" applyFont="1" applyFill="1" applyBorder="1" applyAlignment="1">
      <alignment vertical="center"/>
    </xf>
    <xf numFmtId="177" fontId="22" fillId="0" borderId="103" xfId="0" applyNumberFormat="1" applyFont="1" applyFill="1" applyBorder="1" applyAlignment="1">
      <alignment vertical="center"/>
    </xf>
    <xf numFmtId="0" fontId="26" fillId="0" borderId="104" xfId="0" applyFont="1" applyFill="1" applyBorder="1" applyAlignment="1">
      <alignment vertical="center" wrapText="1"/>
    </xf>
    <xf numFmtId="0" fontId="26" fillId="0" borderId="97" xfId="0" applyFont="1" applyFill="1" applyBorder="1" applyAlignment="1">
      <alignment vertical="center" wrapText="1"/>
    </xf>
    <xf numFmtId="0" fontId="26" fillId="0" borderId="105" xfId="0" applyFont="1" applyFill="1" applyBorder="1" applyAlignment="1">
      <alignment vertical="center" wrapText="1"/>
    </xf>
    <xf numFmtId="177" fontId="26" fillId="0" borderId="85" xfId="0" applyNumberFormat="1" applyFont="1" applyFill="1" applyBorder="1" applyAlignment="1">
      <alignment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177" fontId="10" fillId="0" borderId="46" xfId="0" applyNumberFormat="1" applyFont="1" applyFill="1" applyBorder="1" applyAlignment="1">
      <alignment vertical="center"/>
    </xf>
    <xf numFmtId="177" fontId="10" fillId="0" borderId="61" xfId="0" applyNumberFormat="1" applyFont="1" applyFill="1" applyBorder="1" applyAlignment="1">
      <alignment vertical="center"/>
    </xf>
    <xf numFmtId="185" fontId="10" fillId="0" borderId="62" xfId="0" applyNumberFormat="1" applyFont="1" applyFill="1" applyBorder="1" applyAlignment="1">
      <alignment vertical="center"/>
    </xf>
    <xf numFmtId="177" fontId="10" fillId="0" borderId="52" xfId="0" applyNumberFormat="1" applyFont="1" applyFill="1" applyBorder="1" applyAlignment="1">
      <alignment vertical="center"/>
    </xf>
    <xf numFmtId="177" fontId="10" fillId="0" borderId="53" xfId="0" applyNumberFormat="1" applyFont="1" applyFill="1" applyBorder="1" applyAlignment="1">
      <alignment vertical="center"/>
    </xf>
    <xf numFmtId="177" fontId="9" fillId="0" borderId="52" xfId="0" applyNumberFormat="1" applyFont="1" applyFill="1" applyBorder="1" applyAlignment="1">
      <alignment vertical="center"/>
    </xf>
    <xf numFmtId="177" fontId="9" fillId="0" borderId="53" xfId="0" applyNumberFormat="1" applyFont="1" applyFill="1" applyBorder="1" applyAlignment="1">
      <alignment vertical="center"/>
    </xf>
    <xf numFmtId="185" fontId="9" fillId="0" borderId="56" xfId="0" applyNumberFormat="1" applyFont="1" applyFill="1" applyBorder="1" applyAlignment="1">
      <alignment vertical="center"/>
    </xf>
    <xf numFmtId="185" fontId="10" fillId="0" borderId="54" xfId="0" applyNumberFormat="1" applyFont="1" applyFill="1" applyBorder="1" applyAlignment="1">
      <alignment vertical="center"/>
    </xf>
    <xf numFmtId="177" fontId="9" fillId="0" borderId="102" xfId="0" applyNumberFormat="1" applyFont="1" applyFill="1" applyBorder="1" applyAlignment="1">
      <alignment vertical="center"/>
    </xf>
    <xf numFmtId="177" fontId="9" fillId="0" borderId="83" xfId="0" applyNumberFormat="1" applyFont="1" applyFill="1" applyBorder="1" applyAlignment="1">
      <alignment vertical="center"/>
    </xf>
    <xf numFmtId="185" fontId="9" fillId="0" borderId="84" xfId="0" applyNumberFormat="1" applyFont="1" applyFill="1" applyBorder="1" applyAlignment="1">
      <alignment vertical="center"/>
    </xf>
    <xf numFmtId="185" fontId="9" fillId="0" borderId="80" xfId="0" applyNumberFormat="1" applyFont="1" applyFill="1" applyBorder="1" applyAlignment="1">
      <alignment vertical="center"/>
    </xf>
    <xf numFmtId="185" fontId="10" fillId="0" borderId="48" xfId="0" applyNumberFormat="1" applyFont="1" applyFill="1" applyBorder="1" applyAlignment="1">
      <alignment vertical="center"/>
    </xf>
    <xf numFmtId="177" fontId="26" fillId="0" borderId="61" xfId="0" applyNumberFormat="1" applyFont="1" applyFill="1" applyBorder="1" applyAlignment="1">
      <alignment vertical="center"/>
    </xf>
    <xf numFmtId="177" fontId="10" fillId="0" borderId="102" xfId="0" applyNumberFormat="1" applyFont="1" applyFill="1" applyBorder="1" applyAlignment="1">
      <alignment vertical="center"/>
    </xf>
    <xf numFmtId="177" fontId="10" fillId="0" borderId="83" xfId="0" applyNumberFormat="1" applyFont="1" applyFill="1" applyBorder="1" applyAlignment="1">
      <alignment vertical="center"/>
    </xf>
    <xf numFmtId="185" fontId="10" fillId="0" borderId="84" xfId="0" applyNumberFormat="1" applyFont="1" applyFill="1" applyBorder="1" applyAlignment="1">
      <alignment vertical="center"/>
    </xf>
    <xf numFmtId="185" fontId="9" fillId="0" borderId="54" xfId="0" applyNumberFormat="1" applyFont="1" applyFill="1" applyBorder="1" applyAlignment="1">
      <alignment vertical="center"/>
    </xf>
    <xf numFmtId="0" fontId="8" fillId="0" borderId="58" xfId="0" applyFont="1" applyFill="1" applyBorder="1" applyAlignment="1">
      <alignment horizontal="center" vertical="center" wrapText="1" shrinkToFit="1"/>
    </xf>
    <xf numFmtId="177" fontId="14" fillId="0" borderId="58" xfId="0" applyNumberFormat="1" applyFont="1" applyFill="1" applyBorder="1" applyAlignment="1">
      <alignment vertical="center" wrapText="1"/>
    </xf>
    <xf numFmtId="177" fontId="23" fillId="0" borderId="51" xfId="0" applyNumberFormat="1" applyFont="1" applyFill="1" applyBorder="1" applyAlignment="1">
      <alignment vertical="center" wrapText="1"/>
    </xf>
    <xf numFmtId="177" fontId="8" fillId="0" borderId="38" xfId="0" applyNumberFormat="1" applyFont="1" applyFill="1" applyBorder="1" applyAlignment="1">
      <alignment horizontal="right" vertical="center" wrapText="1"/>
    </xf>
    <xf numFmtId="177" fontId="8" fillId="0" borderId="40" xfId="0" applyNumberFormat="1" applyFont="1" applyFill="1" applyBorder="1" applyAlignment="1">
      <alignment horizontal="right" vertical="center" wrapText="1"/>
    </xf>
    <xf numFmtId="177" fontId="8" fillId="0" borderId="42" xfId="0" applyNumberFormat="1" applyFont="1" applyFill="1" applyBorder="1" applyAlignment="1">
      <alignment horizontal="right" vertical="center" wrapText="1"/>
    </xf>
    <xf numFmtId="177" fontId="5" fillId="0" borderId="58" xfId="0" applyNumberFormat="1" applyFont="1" applyFill="1" applyBorder="1" applyAlignment="1">
      <alignment vertical="center" wrapText="1"/>
    </xf>
    <xf numFmtId="177" fontId="8" fillId="0" borderId="45" xfId="0" applyNumberFormat="1" applyFont="1" applyFill="1" applyBorder="1" applyAlignment="1">
      <alignment horizontal="right" vertical="center" wrapText="1"/>
    </xf>
    <xf numFmtId="177" fontId="8" fillId="0" borderId="40" xfId="0" applyNumberFormat="1" applyFont="1" applyFill="1" applyBorder="1" applyAlignment="1">
      <alignment horizontal="right" vertical="center" wrapText="1"/>
    </xf>
    <xf numFmtId="177" fontId="8" fillId="0" borderId="40" xfId="0" applyNumberFormat="1" applyFont="1" applyFill="1" applyBorder="1" applyAlignment="1">
      <alignment horizontal="right" vertical="center"/>
    </xf>
    <xf numFmtId="177" fontId="8" fillId="0" borderId="40" xfId="0" applyNumberFormat="1" applyFont="1" applyFill="1" applyBorder="1" applyAlignment="1">
      <alignment vertical="center" wrapText="1"/>
    </xf>
    <xf numFmtId="177" fontId="8" fillId="0" borderId="45" xfId="0" applyNumberFormat="1" applyFont="1" applyFill="1" applyBorder="1" applyAlignment="1">
      <alignment vertical="center" wrapText="1"/>
    </xf>
    <xf numFmtId="177" fontId="8" fillId="0" borderId="42" xfId="0" applyNumberFormat="1" applyFont="1" applyFill="1" applyBorder="1" applyAlignment="1">
      <alignment vertical="center" wrapText="1"/>
    </xf>
    <xf numFmtId="177" fontId="5" fillId="0" borderId="51" xfId="0" applyNumberFormat="1" applyFont="1" applyFill="1" applyBorder="1" applyAlignment="1">
      <alignment vertical="center" wrapText="1"/>
    </xf>
    <xf numFmtId="177" fontId="8" fillId="0" borderId="38" xfId="0" applyNumberFormat="1" applyFont="1" applyFill="1" applyBorder="1" applyAlignment="1">
      <alignment horizontal="right" vertical="center" wrapText="1" shrinkToFit="1"/>
    </xf>
    <xf numFmtId="177" fontId="8" fillId="0" borderId="42" xfId="0" applyNumberFormat="1" applyFont="1" applyFill="1" applyBorder="1" applyAlignment="1">
      <alignment horizontal="right" vertical="center" wrapText="1" shrinkToFit="1"/>
    </xf>
    <xf numFmtId="177" fontId="8" fillId="0" borderId="45" xfId="0" applyNumberFormat="1" applyFont="1" applyFill="1" applyBorder="1" applyAlignment="1">
      <alignment vertical="center" wrapText="1"/>
    </xf>
    <xf numFmtId="177" fontId="8" fillId="0" borderId="40" xfId="0" applyNumberFormat="1" applyFont="1" applyFill="1" applyBorder="1" applyAlignment="1">
      <alignment vertical="center" wrapText="1"/>
    </xf>
    <xf numFmtId="177" fontId="8" fillId="0" borderId="38" xfId="0" applyNumberFormat="1" applyFont="1" applyFill="1" applyBorder="1" applyAlignment="1">
      <alignment vertical="center" wrapText="1"/>
    </xf>
    <xf numFmtId="177" fontId="8" fillId="0" borderId="40" xfId="0" applyNumberFormat="1" applyFont="1" applyFill="1" applyBorder="1" applyAlignment="1">
      <alignment horizontal="right" vertical="center" wrapText="1" shrinkToFit="1"/>
    </xf>
    <xf numFmtId="177" fontId="8" fillId="0" borderId="44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94" xfId="0" applyNumberFormat="1" applyFont="1" applyFill="1" applyBorder="1" applyAlignment="1">
      <alignment horizontal="center" vertical="center" wrapText="1"/>
    </xf>
    <xf numFmtId="49" fontId="8" fillId="0" borderId="67" xfId="0" applyNumberFormat="1" applyFont="1" applyFill="1" applyBorder="1" applyAlignment="1">
      <alignment horizontal="center" vertical="center" wrapText="1"/>
    </xf>
    <xf numFmtId="49" fontId="8" fillId="0" borderId="65" xfId="0" applyNumberFormat="1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left" vertical="center" wrapText="1"/>
    </xf>
    <xf numFmtId="0" fontId="8" fillId="0" borderId="87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center" vertical="center" textRotation="90"/>
    </xf>
    <xf numFmtId="0" fontId="17" fillId="0" borderId="55" xfId="0" applyFont="1" applyFill="1" applyBorder="1" applyAlignment="1">
      <alignment horizontal="center" vertical="center" textRotation="90"/>
    </xf>
    <xf numFmtId="0" fontId="17" fillId="0" borderId="55" xfId="0" applyFont="1" applyFill="1" applyBorder="1" applyAlignment="1">
      <alignment horizontal="center" vertical="center" textRotation="90" wrapText="1"/>
    </xf>
    <xf numFmtId="0" fontId="17" fillId="0" borderId="56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76" fontId="18" fillId="0" borderId="94" xfId="0" applyNumberFormat="1" applyFont="1" applyBorder="1" applyAlignment="1">
      <alignment vertical="center"/>
    </xf>
    <xf numFmtId="176" fontId="18" fillId="0" borderId="67" xfId="0" applyNumberFormat="1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176" fontId="18" fillId="0" borderId="95" xfId="0" applyNumberFormat="1" applyFont="1" applyBorder="1" applyAlignment="1">
      <alignment vertical="center"/>
    </xf>
    <xf numFmtId="176" fontId="18" fillId="0" borderId="17" xfId="0" applyNumberFormat="1" applyFont="1" applyBorder="1" applyAlignment="1">
      <alignment vertical="center"/>
    </xf>
    <xf numFmtId="176" fontId="18" fillId="0" borderId="63" xfId="0" applyNumberFormat="1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/>
    </xf>
    <xf numFmtId="185" fontId="9" fillId="0" borderId="18" xfId="0" applyNumberFormat="1" applyFont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177" fontId="10" fillId="0" borderId="39" xfId="0" applyNumberFormat="1" applyFont="1" applyBorder="1" applyAlignment="1">
      <alignment vertical="center"/>
    </xf>
    <xf numFmtId="177" fontId="10" fillId="0" borderId="41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7" fontId="9" fillId="0" borderId="34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185" fontId="9" fillId="0" borderId="34" xfId="0" applyNumberFormat="1" applyFont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0" fontId="10" fillId="0" borderId="106" xfId="0" applyFont="1" applyFill="1" applyBorder="1" applyAlignment="1">
      <alignment vertical="center" wrapText="1"/>
    </xf>
    <xf numFmtId="4" fontId="10" fillId="0" borderId="106" xfId="0" applyNumberFormat="1" applyFont="1" applyFill="1" applyBorder="1" applyAlignment="1">
      <alignment vertical="center"/>
    </xf>
    <xf numFmtId="0" fontId="10" fillId="0" borderId="87" xfId="0" applyFont="1" applyFill="1" applyBorder="1" applyAlignment="1">
      <alignment vertical="center"/>
    </xf>
    <xf numFmtId="4" fontId="10" fillId="0" borderId="87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vertical="center"/>
    </xf>
    <xf numFmtId="0" fontId="10" fillId="0" borderId="86" xfId="0" applyFont="1" applyFill="1" applyBorder="1" applyAlignment="1">
      <alignment vertical="center"/>
    </xf>
    <xf numFmtId="4" fontId="10" fillId="0" borderId="86" xfId="0" applyNumberFormat="1" applyFont="1" applyFill="1" applyBorder="1" applyAlignment="1">
      <alignment vertical="center"/>
    </xf>
    <xf numFmtId="0" fontId="10" fillId="0" borderId="87" xfId="0" applyFont="1" applyFill="1" applyBorder="1" applyAlignment="1">
      <alignment vertical="center" wrapText="1"/>
    </xf>
    <xf numFmtId="0" fontId="10" fillId="0" borderId="87" xfId="0" applyFont="1" applyFill="1" applyBorder="1" applyAlignment="1">
      <alignment vertical="center" wrapText="1" shrinkToFit="1"/>
    </xf>
    <xf numFmtId="0" fontId="10" fillId="0" borderId="29" xfId="0" applyFont="1" applyFill="1" applyBorder="1" applyAlignment="1">
      <alignment vertical="center"/>
    </xf>
    <xf numFmtId="4" fontId="10" fillId="0" borderId="94" xfId="0" applyNumberFormat="1" applyFont="1" applyFill="1" applyBorder="1" applyAlignment="1">
      <alignment vertical="center"/>
    </xf>
    <xf numFmtId="0" fontId="10" fillId="0" borderId="107" xfId="0" applyFont="1" applyFill="1" applyBorder="1" applyAlignment="1">
      <alignment vertical="center"/>
    </xf>
    <xf numFmtId="4" fontId="10" fillId="0" borderId="107" xfId="0" applyNumberFormat="1" applyFont="1" applyFill="1" applyBorder="1" applyAlignment="1">
      <alignment vertical="center"/>
    </xf>
    <xf numFmtId="4" fontId="10" fillId="0" borderId="67" xfId="0" applyNumberFormat="1" applyFont="1" applyFill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4" fontId="10" fillId="0" borderId="69" xfId="0" applyNumberFormat="1" applyFont="1" applyFill="1" applyBorder="1" applyAlignment="1">
      <alignment vertical="center"/>
    </xf>
    <xf numFmtId="4" fontId="10" fillId="0" borderId="95" xfId="0" applyNumberFormat="1" applyFont="1" applyFill="1" applyBorder="1" applyAlignment="1">
      <alignment vertical="center"/>
    </xf>
    <xf numFmtId="0" fontId="10" fillId="0" borderId="108" xfId="0" applyFont="1" applyFill="1" applyBorder="1" applyAlignment="1">
      <alignment vertical="center"/>
    </xf>
    <xf numFmtId="0" fontId="17" fillId="0" borderId="5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/>
    </xf>
    <xf numFmtId="0" fontId="26" fillId="0" borderId="87" xfId="0" applyFont="1" applyFill="1" applyBorder="1" applyAlignment="1">
      <alignment vertical="center" wrapText="1"/>
    </xf>
    <xf numFmtId="4" fontId="11" fillId="0" borderId="69" xfId="0" applyNumberFormat="1" applyFont="1" applyFill="1" applyBorder="1" applyAlignment="1">
      <alignment horizontal="right" vertical="center" wrapText="1"/>
    </xf>
    <xf numFmtId="0" fontId="11" fillId="0" borderId="87" xfId="0" applyFont="1" applyFill="1" applyBorder="1" applyAlignment="1">
      <alignment vertical="center" wrapText="1"/>
    </xf>
    <xf numFmtId="0" fontId="11" fillId="0" borderId="87" xfId="0" applyFont="1" applyFill="1" applyBorder="1" applyAlignment="1">
      <alignment horizontal="justify" vertical="center" wrapText="1"/>
    </xf>
    <xf numFmtId="0" fontId="17" fillId="0" borderId="12" xfId="0" applyFont="1" applyFill="1" applyBorder="1" applyAlignment="1">
      <alignment vertical="center" wrapText="1"/>
    </xf>
    <xf numFmtId="4" fontId="17" fillId="0" borderId="12" xfId="0" applyNumberFormat="1" applyFont="1" applyFill="1" applyBorder="1" applyAlignment="1">
      <alignment vertical="center"/>
    </xf>
    <xf numFmtId="4" fontId="11" fillId="0" borderId="87" xfId="0" applyNumberFormat="1" applyFont="1" applyFill="1" applyBorder="1" applyAlignment="1">
      <alignment horizontal="right" vertical="center" wrapText="1"/>
    </xf>
    <xf numFmtId="0" fontId="17" fillId="0" borderId="29" xfId="0" applyFont="1" applyFill="1" applyBorder="1" applyAlignment="1">
      <alignment vertical="center" wrapText="1"/>
    </xf>
    <xf numFmtId="4" fontId="17" fillId="0" borderId="29" xfId="0" applyNumberFormat="1" applyFont="1" applyFill="1" applyBorder="1" applyAlignment="1">
      <alignment vertical="center"/>
    </xf>
    <xf numFmtId="4" fontId="11" fillId="0" borderId="69" xfId="0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4" fontId="11" fillId="0" borderId="87" xfId="0" applyNumberFormat="1" applyFont="1" applyFill="1" applyBorder="1" applyAlignment="1">
      <alignment vertical="center"/>
    </xf>
    <xf numFmtId="0" fontId="11" fillId="0" borderId="29" xfId="0" applyFont="1" applyFill="1" applyBorder="1" applyAlignment="1">
      <alignment vertical="center" wrapText="1"/>
    </xf>
    <xf numFmtId="4" fontId="11" fillId="0" borderId="29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11" fillId="0" borderId="87" xfId="0" applyFont="1" applyFill="1" applyBorder="1" applyAlignment="1">
      <alignment vertical="center"/>
    </xf>
    <xf numFmtId="4" fontId="11" fillId="0" borderId="87" xfId="0" applyNumberFormat="1" applyFont="1" applyFill="1" applyBorder="1" applyAlignment="1">
      <alignment horizontal="right" wrapText="1"/>
    </xf>
    <xf numFmtId="0" fontId="17" fillId="0" borderId="13" xfId="0" applyFont="1" applyFill="1" applyBorder="1" applyAlignment="1">
      <alignment vertical="center" wrapText="1"/>
    </xf>
    <xf numFmtId="4" fontId="17" fillId="0" borderId="13" xfId="0" applyNumberFormat="1" applyFont="1" applyFill="1" applyBorder="1" applyAlignment="1">
      <alignment vertical="center"/>
    </xf>
    <xf numFmtId="0" fontId="17" fillId="0" borderId="9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justify" vertical="center"/>
    </xf>
    <xf numFmtId="0" fontId="26" fillId="0" borderId="67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horizontal="justify" vertical="center"/>
    </xf>
    <xf numFmtId="0" fontId="17" fillId="0" borderId="15" xfId="0" applyFont="1" applyFill="1" applyBorder="1" applyAlignment="1">
      <alignment vertical="center" wrapText="1"/>
    </xf>
    <xf numFmtId="0" fontId="17" fillId="0" borderId="87" xfId="0" applyFont="1" applyFill="1" applyBorder="1" applyAlignment="1">
      <alignment horizontal="justify" vertical="center"/>
    </xf>
    <xf numFmtId="0" fontId="22" fillId="0" borderId="87" xfId="0" applyFont="1" applyFill="1" applyBorder="1" applyAlignment="1">
      <alignment vertical="center" wrapText="1"/>
    </xf>
    <xf numFmtId="0" fontId="26" fillId="0" borderId="106" xfId="0" applyFont="1" applyFill="1" applyBorder="1" applyAlignment="1">
      <alignment vertical="center"/>
    </xf>
    <xf numFmtId="4" fontId="22" fillId="0" borderId="106" xfId="0" applyNumberFormat="1" applyFont="1" applyFill="1" applyBorder="1" applyAlignment="1">
      <alignment vertical="center"/>
    </xf>
    <xf numFmtId="4" fontId="22" fillId="0" borderId="86" xfId="0" applyNumberFormat="1" applyFont="1" applyFill="1" applyBorder="1" applyAlignment="1">
      <alignment vertical="center"/>
    </xf>
    <xf numFmtId="4" fontId="26" fillId="0" borderId="87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177" fontId="11" fillId="0" borderId="36" xfId="0" applyNumberFormat="1" applyFont="1" applyFill="1" applyBorder="1" applyAlignment="1">
      <alignment vertical="center"/>
    </xf>
    <xf numFmtId="177" fontId="11" fillId="0" borderId="41" xfId="0" applyNumberFormat="1" applyFont="1" applyFill="1" applyBorder="1" applyAlignment="1">
      <alignment vertical="center"/>
    </xf>
    <xf numFmtId="177" fontId="11" fillId="0" borderId="37" xfId="0" applyNumberFormat="1" applyFont="1" applyFill="1" applyBorder="1" applyAlignment="1">
      <alignment vertical="center"/>
    </xf>
    <xf numFmtId="177" fontId="11" fillId="0" borderId="43" xfId="0" applyNumberFormat="1" applyFont="1" applyFill="1" applyBorder="1" applyAlignment="1">
      <alignment vertical="center"/>
    </xf>
    <xf numFmtId="177" fontId="11" fillId="0" borderId="40" xfId="0" applyNumberFormat="1" applyFont="1" applyFill="1" applyBorder="1" applyAlignment="1">
      <alignment vertical="center"/>
    </xf>
    <xf numFmtId="177" fontId="11" fillId="0" borderId="42" xfId="0" applyNumberFormat="1" applyFont="1" applyFill="1" applyBorder="1" applyAlignment="1">
      <alignment vertical="center"/>
    </xf>
    <xf numFmtId="177" fontId="11" fillId="0" borderId="45" xfId="0" applyNumberFormat="1" applyFont="1" applyFill="1" applyBorder="1" applyAlignment="1">
      <alignment vertical="center"/>
    </xf>
    <xf numFmtId="177" fontId="11" fillId="0" borderId="49" xfId="0" applyNumberFormat="1" applyFont="1" applyFill="1" applyBorder="1" applyAlignment="1">
      <alignment vertical="center"/>
    </xf>
    <xf numFmtId="177" fontId="11" fillId="0" borderId="50" xfId="0" applyNumberFormat="1" applyFont="1" applyFill="1" applyBorder="1" applyAlignment="1">
      <alignment vertical="center"/>
    </xf>
    <xf numFmtId="177" fontId="11" fillId="0" borderId="35" xfId="0" applyNumberFormat="1" applyFont="1" applyFill="1" applyBorder="1" applyAlignment="1">
      <alignment vertical="center"/>
    </xf>
    <xf numFmtId="177" fontId="11" fillId="0" borderId="39" xfId="0" applyNumberFormat="1" applyFont="1" applyFill="1" applyBorder="1" applyAlignment="1">
      <alignment vertical="center"/>
    </xf>
    <xf numFmtId="177" fontId="26" fillId="0" borderId="88" xfId="0" applyNumberFormat="1" applyFont="1" applyFill="1" applyBorder="1" applyAlignment="1">
      <alignment vertical="center"/>
    </xf>
    <xf numFmtId="177" fontId="26" fillId="0" borderId="70" xfId="0" applyNumberFormat="1" applyFont="1" applyFill="1" applyBorder="1" applyAlignment="1">
      <alignment vertical="center"/>
    </xf>
    <xf numFmtId="177" fontId="26" fillId="0" borderId="89" xfId="0" applyNumberFormat="1" applyFont="1" applyFill="1" applyBorder="1" applyAlignment="1">
      <alignment vertical="center"/>
    </xf>
    <xf numFmtId="0" fontId="26" fillId="0" borderId="109" xfId="0" applyFont="1" applyFill="1" applyBorder="1" applyAlignment="1">
      <alignment vertical="center"/>
    </xf>
    <xf numFmtId="0" fontId="26" fillId="0" borderId="110" xfId="0" applyFont="1" applyFill="1" applyBorder="1" applyAlignment="1">
      <alignment vertical="center"/>
    </xf>
    <xf numFmtId="0" fontId="26" fillId="0" borderId="110" xfId="0" applyFont="1" applyFill="1" applyBorder="1" applyAlignment="1">
      <alignment horizontal="left" vertical="center"/>
    </xf>
    <xf numFmtId="0" fontId="26" fillId="0" borderId="110" xfId="0" applyFont="1" applyFill="1" applyBorder="1" applyAlignment="1">
      <alignment vertical="center" wrapText="1"/>
    </xf>
    <xf numFmtId="0" fontId="26" fillId="0" borderId="111" xfId="0" applyFont="1" applyFill="1" applyBorder="1" applyAlignment="1">
      <alignment vertical="center"/>
    </xf>
    <xf numFmtId="0" fontId="14" fillId="0" borderId="112" xfId="0" applyFont="1" applyFill="1" applyBorder="1" applyAlignment="1">
      <alignment horizontal="center" vertical="center"/>
    </xf>
    <xf numFmtId="0" fontId="17" fillId="0" borderId="113" xfId="0" applyFont="1" applyFill="1" applyBorder="1" applyAlignment="1">
      <alignment vertical="center"/>
    </xf>
    <xf numFmtId="177" fontId="26" fillId="0" borderId="114" xfId="0" applyNumberFormat="1" applyFont="1" applyFill="1" applyBorder="1" applyAlignment="1">
      <alignment vertical="center"/>
    </xf>
    <xf numFmtId="177" fontId="26" fillId="0" borderId="115" xfId="0" applyNumberFormat="1" applyFont="1" applyFill="1" applyBorder="1" applyAlignment="1">
      <alignment vertical="center"/>
    </xf>
    <xf numFmtId="177" fontId="26" fillId="0" borderId="116" xfId="0" applyNumberFormat="1" applyFont="1" applyFill="1" applyBorder="1" applyAlignment="1">
      <alignment vertical="center"/>
    </xf>
    <xf numFmtId="177" fontId="11" fillId="0" borderId="112" xfId="0" applyNumberFormat="1" applyFont="1" applyFill="1" applyBorder="1" applyAlignment="1">
      <alignment vertical="center"/>
    </xf>
    <xf numFmtId="177" fontId="11" fillId="0" borderId="55" xfId="0" applyNumberFormat="1" applyFont="1" applyFill="1" applyBorder="1" applyAlignment="1">
      <alignment vertical="center"/>
    </xf>
    <xf numFmtId="177" fontId="11" fillId="0" borderId="56" xfId="0" applyNumberFormat="1" applyFont="1" applyFill="1" applyBorder="1" applyAlignment="1">
      <alignment vertical="center"/>
    </xf>
    <xf numFmtId="177" fontId="11" fillId="0" borderId="58" xfId="0" applyNumberFormat="1" applyFont="1" applyFill="1" applyBorder="1" applyAlignment="1">
      <alignment vertical="center"/>
    </xf>
    <xf numFmtId="0" fontId="26" fillId="0" borderId="109" xfId="0" applyFont="1" applyFill="1" applyBorder="1" applyAlignment="1">
      <alignment vertical="center" wrapText="1"/>
    </xf>
    <xf numFmtId="0" fontId="22" fillId="0" borderId="117" xfId="0" applyFont="1" applyFill="1" applyBorder="1" applyAlignment="1">
      <alignment vertical="center"/>
    </xf>
    <xf numFmtId="177" fontId="11" fillId="0" borderId="38" xfId="0" applyNumberFormat="1" applyFont="1" applyFill="1" applyBorder="1" applyAlignment="1">
      <alignment vertical="center"/>
    </xf>
    <xf numFmtId="0" fontId="26" fillId="0" borderId="118" xfId="0" applyFont="1" applyFill="1" applyBorder="1" applyAlignment="1">
      <alignment vertical="center" wrapText="1"/>
    </xf>
    <xf numFmtId="0" fontId="26" fillId="0" borderId="119" xfId="0" applyFont="1" applyFill="1" applyBorder="1" applyAlignment="1">
      <alignment vertical="center"/>
    </xf>
    <xf numFmtId="0" fontId="26" fillId="0" borderId="119" xfId="0" applyFont="1" applyFill="1" applyBorder="1" applyAlignment="1">
      <alignment horizontal="left" vertical="center"/>
    </xf>
    <xf numFmtId="0" fontId="22" fillId="0" borderId="120" xfId="0" applyFont="1" applyFill="1" applyBorder="1" applyAlignment="1">
      <alignment vertical="center"/>
    </xf>
    <xf numFmtId="0" fontId="26" fillId="0" borderId="118" xfId="0" applyFont="1" applyFill="1" applyBorder="1" applyAlignment="1">
      <alignment vertical="center"/>
    </xf>
    <xf numFmtId="0" fontId="26" fillId="0" borderId="119" xfId="0" applyFont="1" applyFill="1" applyBorder="1" applyAlignment="1">
      <alignment vertical="center" wrapText="1"/>
    </xf>
    <xf numFmtId="0" fontId="26" fillId="0" borderId="120" xfId="0" applyFont="1" applyFill="1" applyBorder="1" applyAlignment="1">
      <alignment vertical="center"/>
    </xf>
    <xf numFmtId="0" fontId="14" fillId="0" borderId="121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23" xfId="0" applyFont="1" applyFill="1" applyBorder="1" applyAlignment="1">
      <alignment horizontal="center" vertical="center"/>
    </xf>
    <xf numFmtId="177" fontId="11" fillId="0" borderId="124" xfId="0" applyNumberFormat="1" applyFont="1" applyFill="1" applyBorder="1" applyAlignment="1">
      <alignment vertical="center"/>
    </xf>
    <xf numFmtId="177" fontId="11" fillId="0" borderId="125" xfId="0" applyNumberFormat="1" applyFont="1" applyFill="1" applyBorder="1" applyAlignment="1">
      <alignment vertical="center"/>
    </xf>
    <xf numFmtId="177" fontId="11" fillId="0" borderId="126" xfId="0" applyNumberFormat="1" applyFont="1" applyFill="1" applyBorder="1" applyAlignment="1">
      <alignment vertical="center"/>
    </xf>
    <xf numFmtId="177" fontId="11" fillId="0" borderId="127" xfId="0" applyNumberFormat="1" applyFont="1" applyFill="1" applyBorder="1" applyAlignment="1">
      <alignment vertical="center"/>
    </xf>
    <xf numFmtId="177" fontId="11" fillId="0" borderId="128" xfId="0" applyNumberFormat="1" applyFont="1" applyFill="1" applyBorder="1" applyAlignment="1">
      <alignment vertical="center"/>
    </xf>
    <xf numFmtId="177" fontId="11" fillId="0" borderId="129" xfId="0" applyNumberFormat="1" applyFont="1" applyFill="1" applyBorder="1" applyAlignment="1">
      <alignment vertical="center"/>
    </xf>
    <xf numFmtId="177" fontId="11" fillId="0" borderId="130" xfId="0" applyNumberFormat="1" applyFont="1" applyFill="1" applyBorder="1" applyAlignment="1">
      <alignment vertical="center"/>
    </xf>
    <xf numFmtId="177" fontId="11" fillId="0" borderId="131" xfId="0" applyNumberFormat="1" applyFont="1" applyFill="1" applyBorder="1" applyAlignment="1">
      <alignment vertical="center"/>
    </xf>
    <xf numFmtId="177" fontId="11" fillId="0" borderId="132" xfId="0" applyNumberFormat="1" applyFont="1" applyFill="1" applyBorder="1" applyAlignment="1">
      <alignment vertical="center"/>
    </xf>
    <xf numFmtId="177" fontId="11" fillId="0" borderId="133" xfId="0" applyNumberFormat="1" applyFont="1" applyFill="1" applyBorder="1" applyAlignment="1">
      <alignment vertical="center"/>
    </xf>
    <xf numFmtId="177" fontId="11" fillId="0" borderId="122" xfId="0" applyNumberFormat="1" applyFont="1" applyFill="1" applyBorder="1" applyAlignment="1">
      <alignment vertical="center"/>
    </xf>
    <xf numFmtId="177" fontId="11" fillId="0" borderId="121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39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1" fillId="0" borderId="41" xfId="0" applyNumberFormat="1" applyFont="1" applyFill="1" applyBorder="1" applyAlignment="1">
      <alignment vertical="center"/>
    </xf>
    <xf numFmtId="176" fontId="11" fillId="0" borderId="37" xfId="0" applyNumberFormat="1" applyFont="1" applyFill="1" applyBorder="1" applyAlignment="1">
      <alignment vertical="center"/>
    </xf>
    <xf numFmtId="176" fontId="11" fillId="0" borderId="43" xfId="0" applyNumberFormat="1" applyFont="1" applyFill="1" applyBorder="1" applyAlignment="1">
      <alignment vertical="center"/>
    </xf>
    <xf numFmtId="176" fontId="11" fillId="0" borderId="55" xfId="0" applyNumberFormat="1" applyFont="1" applyFill="1" applyBorder="1" applyAlignment="1">
      <alignment vertical="center"/>
    </xf>
    <xf numFmtId="176" fontId="11" fillId="0" borderId="96" xfId="0" applyNumberFormat="1" applyFont="1" applyFill="1" applyBorder="1" applyAlignment="1">
      <alignment vertical="center"/>
    </xf>
    <xf numFmtId="176" fontId="11" fillId="0" borderId="134" xfId="0" applyNumberFormat="1" applyFont="1" applyFill="1" applyBorder="1" applyAlignment="1">
      <alignment vertical="center"/>
    </xf>
    <xf numFmtId="177" fontId="11" fillId="0" borderId="135" xfId="0" applyNumberFormat="1" applyFont="1" applyFill="1" applyBorder="1" applyAlignment="1">
      <alignment vertical="center"/>
    </xf>
    <xf numFmtId="177" fontId="11" fillId="0" borderId="136" xfId="0" applyNumberFormat="1" applyFont="1" applyFill="1" applyBorder="1" applyAlignment="1">
      <alignment vertical="center"/>
    </xf>
    <xf numFmtId="177" fontId="11" fillId="0" borderId="137" xfId="0" applyNumberFormat="1" applyFont="1" applyFill="1" applyBorder="1" applyAlignment="1">
      <alignment vertical="center"/>
    </xf>
    <xf numFmtId="0" fontId="17" fillId="0" borderId="13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8" fillId="0" borderId="65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7" fillId="0" borderId="59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18" fillId="0" borderId="139" xfId="0" applyFont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33" borderId="59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0" fontId="13" fillId="0" borderId="96" xfId="0" applyFont="1" applyFill="1" applyBorder="1" applyAlignment="1">
      <alignment vertical="center" wrapText="1"/>
    </xf>
    <xf numFmtId="0" fontId="5" fillId="0" borderId="58" xfId="0" applyNumberFormat="1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0" fillId="0" borderId="97" xfId="0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0" fillId="0" borderId="98" xfId="0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0" fillId="0" borderId="104" xfId="0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13" fillId="0" borderId="140" xfId="0" applyFont="1" applyFill="1" applyBorder="1" applyAlignment="1">
      <alignment vertical="center" wrapText="1"/>
    </xf>
    <xf numFmtId="0" fontId="8" fillId="0" borderId="97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0" fillId="0" borderId="73" xfId="0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97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0" fillId="0" borderId="98" xfId="0" applyBorder="1" applyAlignment="1">
      <alignment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vertical="center"/>
    </xf>
    <xf numFmtId="0" fontId="8" fillId="0" borderId="97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vertical="center" wrapText="1"/>
    </xf>
    <xf numFmtId="0" fontId="0" fillId="0" borderId="97" xfId="0" applyFill="1" applyBorder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vertical="center" wrapText="1"/>
    </xf>
    <xf numFmtId="0" fontId="0" fillId="0" borderId="96" xfId="0" applyFill="1" applyBorder="1" applyAlignment="1">
      <alignment vertical="center" wrapText="1"/>
    </xf>
    <xf numFmtId="0" fontId="9" fillId="0" borderId="23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41" xfId="0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22" fillId="0" borderId="142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 textRotation="90"/>
    </xf>
    <xf numFmtId="0" fontId="22" fillId="0" borderId="13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6" fillId="0" borderId="143" xfId="0" applyFont="1" applyFill="1" applyBorder="1" applyAlignment="1">
      <alignment vertical="center"/>
    </xf>
    <xf numFmtId="0" fontId="26" fillId="0" borderId="144" xfId="0" applyFont="1" applyFill="1" applyBorder="1" applyAlignment="1">
      <alignment vertical="center"/>
    </xf>
    <xf numFmtId="0" fontId="22" fillId="0" borderId="58" xfId="0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176" fontId="10" fillId="0" borderId="38" xfId="0" applyNumberFormat="1" applyFont="1" applyBorder="1" applyAlignment="1">
      <alignment vertical="center"/>
    </xf>
    <xf numFmtId="176" fontId="10" fillId="0" borderId="35" xfId="0" applyNumberFormat="1" applyFont="1" applyBorder="1" applyAlignment="1">
      <alignment vertical="center"/>
    </xf>
    <xf numFmtId="176" fontId="10" fillId="0" borderId="40" xfId="0" applyNumberFormat="1" applyFont="1" applyBorder="1" applyAlignment="1">
      <alignment vertical="center"/>
    </xf>
    <xf numFmtId="176" fontId="10" fillId="0" borderId="36" xfId="0" applyNumberFormat="1" applyFont="1" applyBorder="1" applyAlignment="1">
      <alignment vertical="center"/>
    </xf>
    <xf numFmtId="176" fontId="10" fillId="0" borderId="42" xfId="0" applyNumberFormat="1" applyFont="1" applyBorder="1" applyAlignment="1">
      <alignment vertical="center"/>
    </xf>
    <xf numFmtId="176" fontId="10" fillId="0" borderId="37" xfId="0" applyNumberFormat="1" applyFont="1" applyBorder="1" applyAlignment="1">
      <alignment vertical="center"/>
    </xf>
    <xf numFmtId="176" fontId="33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/>
    </xf>
    <xf numFmtId="176" fontId="19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185" fontId="7" fillId="0" borderId="17" xfId="0" applyNumberFormat="1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76" fontId="8" fillId="0" borderId="38" xfId="0" applyNumberFormat="1" applyFont="1" applyBorder="1" applyAlignment="1">
      <alignment vertical="center"/>
    </xf>
    <xf numFmtId="176" fontId="8" fillId="0" borderId="35" xfId="0" applyNumberFormat="1" applyFont="1" applyBorder="1" applyAlignment="1">
      <alignment vertical="center"/>
    </xf>
    <xf numFmtId="176" fontId="8" fillId="0" borderId="40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vertical="center"/>
    </xf>
    <xf numFmtId="176" fontId="8" fillId="0" borderId="42" xfId="0" applyNumberFormat="1" applyFont="1" applyBorder="1" applyAlignment="1">
      <alignment vertical="center"/>
    </xf>
    <xf numFmtId="176" fontId="8" fillId="0" borderId="37" xfId="0" applyNumberFormat="1" applyFont="1" applyBorder="1" applyAlignment="1">
      <alignment vertical="center"/>
    </xf>
    <xf numFmtId="0" fontId="31" fillId="0" borderId="11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textRotation="90"/>
    </xf>
    <xf numFmtId="176" fontId="10" fillId="0" borderId="39" xfId="0" applyNumberFormat="1" applyFont="1" applyBorder="1" applyAlignment="1">
      <alignment vertical="center"/>
    </xf>
    <xf numFmtId="176" fontId="10" fillId="0" borderId="41" xfId="0" applyNumberFormat="1" applyFont="1" applyBorder="1" applyAlignment="1">
      <alignment vertical="center"/>
    </xf>
    <xf numFmtId="176" fontId="10" fillId="0" borderId="43" xfId="0" applyNumberFormat="1" applyFont="1" applyBorder="1" applyAlignment="1">
      <alignment vertical="center"/>
    </xf>
    <xf numFmtId="0" fontId="31" fillId="0" borderId="15" xfId="0" applyFont="1" applyBorder="1" applyAlignment="1">
      <alignment horizontal="center" vertical="center" textRotation="90"/>
    </xf>
    <xf numFmtId="176" fontId="7" fillId="0" borderId="58" xfId="0" applyNumberFormat="1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1" fillId="0" borderId="10" xfId="0" applyFont="1" applyBorder="1" applyAlignment="1">
      <alignment horizontal="center" vertical="center" textRotation="90"/>
    </xf>
    <xf numFmtId="0" fontId="29" fillId="0" borderId="11" xfId="0" applyFont="1" applyBorder="1" applyAlignment="1">
      <alignment vertical="center" textRotation="90"/>
    </xf>
    <xf numFmtId="0" fontId="29" fillId="0" borderId="12" xfId="0" applyFont="1" applyBorder="1" applyAlignment="1">
      <alignment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9" fillId="0" borderId="10" xfId="0" applyFont="1" applyBorder="1" applyAlignment="1">
      <alignment vertical="center" textRotation="90"/>
    </xf>
    <xf numFmtId="0" fontId="21" fillId="0" borderId="5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176" fontId="19" fillId="0" borderId="17" xfId="0" applyNumberFormat="1" applyFont="1" applyBorder="1" applyAlignment="1">
      <alignment horizontal="center" vertical="center" wrapText="1"/>
    </xf>
    <xf numFmtId="0" fontId="30" fillId="0" borderId="34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176" fontId="19" fillId="0" borderId="34" xfId="0" applyNumberFormat="1" applyFont="1" applyBorder="1" applyAlignment="1">
      <alignment horizontal="center" vertical="center" wrapText="1"/>
    </xf>
    <xf numFmtId="176" fontId="19" fillId="0" borderId="18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176" fontId="19" fillId="0" borderId="13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/>
    </xf>
    <xf numFmtId="0" fontId="35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176" fontId="7" fillId="0" borderId="5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85" fontId="7" fillId="0" borderId="17" xfId="0" applyNumberFormat="1" applyFont="1" applyBorder="1" applyAlignment="1">
      <alignment vertical="center"/>
    </xf>
    <xf numFmtId="185" fontId="7" fillId="0" borderId="18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8" fillId="0" borderId="39" xfId="0" applyNumberFormat="1" applyFont="1" applyBorder="1" applyAlignment="1">
      <alignment vertical="center"/>
    </xf>
    <xf numFmtId="176" fontId="8" fillId="0" borderId="41" xfId="0" applyNumberFormat="1" applyFont="1" applyBorder="1" applyAlignment="1">
      <alignment vertical="center"/>
    </xf>
    <xf numFmtId="176" fontId="8" fillId="0" borderId="4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176" fontId="7" fillId="0" borderId="23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176" fontId="7" fillId="0" borderId="17" xfId="0" applyNumberFormat="1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1" fillId="0" borderId="17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21" fillId="0" borderId="5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 textRotation="90"/>
    </xf>
    <xf numFmtId="0" fontId="26" fillId="0" borderId="15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14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14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1" fillId="0" borderId="146" xfId="0" applyFont="1" applyFill="1" applyBorder="1" applyAlignment="1">
      <alignment vertical="center" textRotation="90"/>
    </xf>
    <xf numFmtId="0" fontId="21" fillId="0" borderId="147" xfId="0" applyFont="1" applyFill="1" applyBorder="1" applyAlignment="1">
      <alignment vertical="center" textRotation="90"/>
    </xf>
    <xf numFmtId="0" fontId="21" fillId="0" borderId="148" xfId="0" applyFont="1" applyFill="1" applyBorder="1" applyAlignment="1">
      <alignment vertical="center" textRotation="90"/>
    </xf>
    <xf numFmtId="0" fontId="21" fillId="0" borderId="149" xfId="0" applyFont="1" applyFill="1" applyBorder="1" applyAlignment="1">
      <alignment vertical="center" textRotation="90"/>
    </xf>
    <xf numFmtId="0" fontId="21" fillId="0" borderId="150" xfId="0" applyFont="1" applyFill="1" applyBorder="1" applyAlignment="1">
      <alignment vertical="center" textRotation="90"/>
    </xf>
    <xf numFmtId="0" fontId="22" fillId="0" borderId="151" xfId="0" applyFont="1" applyFill="1" applyBorder="1" applyAlignment="1">
      <alignment vertical="center"/>
    </xf>
    <xf numFmtId="0" fontId="0" fillId="0" borderId="152" xfId="0" applyFill="1" applyBorder="1" applyAlignment="1">
      <alignment vertical="center"/>
    </xf>
    <xf numFmtId="0" fontId="26" fillId="0" borderId="151" xfId="0" applyFont="1" applyFill="1" applyBorder="1" applyAlignment="1">
      <alignment vertical="center"/>
    </xf>
    <xf numFmtId="0" fontId="0" fillId="0" borderId="153" xfId="0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2" fillId="0" borderId="154" xfId="0" applyFont="1" applyFill="1" applyBorder="1" applyAlignment="1">
      <alignment horizontal="center" vertical="center"/>
    </xf>
    <xf numFmtId="0" fontId="0" fillId="0" borderId="15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1" fillId="0" borderId="156" xfId="0" applyFont="1" applyFill="1" applyBorder="1" applyAlignment="1">
      <alignment horizontal="center" vertical="center" textRotation="90"/>
    </xf>
    <xf numFmtId="0" fontId="0" fillId="0" borderId="157" xfId="0" applyFill="1" applyBorder="1" applyAlignment="1">
      <alignment horizontal="center" vertical="center" textRotation="90"/>
    </xf>
    <xf numFmtId="0" fontId="0" fillId="0" borderId="158" xfId="0" applyFill="1" applyBorder="1" applyAlignment="1">
      <alignment vertical="center"/>
    </xf>
    <xf numFmtId="0" fontId="21" fillId="0" borderId="148" xfId="0" applyFont="1" applyFill="1" applyBorder="1" applyAlignment="1">
      <alignment horizontal="center" vertical="center" textRotation="90"/>
    </xf>
    <xf numFmtId="0" fontId="0" fillId="0" borderId="149" xfId="0" applyFill="1" applyBorder="1" applyAlignment="1">
      <alignment horizontal="center" vertical="center" textRotation="90"/>
    </xf>
    <xf numFmtId="0" fontId="0" fillId="0" borderId="150" xfId="0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59" xfId="0" applyFont="1" applyFill="1" applyBorder="1" applyAlignment="1">
      <alignment horizontal="center" vertical="center"/>
    </xf>
    <xf numFmtId="0" fontId="22" fillId="0" borderId="160" xfId="0" applyFont="1" applyFill="1" applyBorder="1" applyAlignment="1">
      <alignment horizontal="center" vertical="center"/>
    </xf>
    <xf numFmtId="0" fontId="0" fillId="0" borderId="161" xfId="0" applyBorder="1" applyAlignment="1">
      <alignment vertical="center"/>
    </xf>
    <xf numFmtId="0" fontId="22" fillId="0" borderId="162" xfId="0" applyFont="1" applyFill="1" applyBorder="1" applyAlignment="1">
      <alignment horizontal="center" vertical="center"/>
    </xf>
    <xf numFmtId="0" fontId="22" fillId="0" borderId="163" xfId="0" applyFont="1" applyFill="1" applyBorder="1" applyAlignment="1">
      <alignment horizontal="center" vertical="center"/>
    </xf>
    <xf numFmtId="0" fontId="0" fillId="0" borderId="155" xfId="0" applyFill="1" applyBorder="1" applyAlignment="1">
      <alignment vertical="center"/>
    </xf>
    <xf numFmtId="0" fontId="0" fillId="0" borderId="147" xfId="0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4"/>
  <sheetViews>
    <sheetView view="pageBreakPreview" zoomScaleSheetLayoutView="100" workbookViewId="0" topLeftCell="A1">
      <selection activeCell="H14" sqref="H14"/>
    </sheetView>
  </sheetViews>
  <sheetFormatPr defaultColWidth="9.00390625" defaultRowHeight="12.75"/>
  <cols>
    <col min="1" max="1" width="48.625" style="77" customWidth="1"/>
    <col min="2" max="4" width="12.625" style="77" customWidth="1"/>
    <col min="5" max="5" width="10.375" style="77" customWidth="1"/>
    <col min="6" max="16384" width="9.125" style="77" customWidth="1"/>
  </cols>
  <sheetData>
    <row r="1" spans="1:5" ht="45.75" customHeight="1">
      <c r="A1" s="766" t="s">
        <v>594</v>
      </c>
      <c r="B1" s="767"/>
      <c r="C1" s="767"/>
      <c r="D1" s="767"/>
      <c r="E1" s="8" t="s">
        <v>592</v>
      </c>
    </row>
    <row r="2" spans="1:8" s="2" customFormat="1" ht="41.25" customHeight="1">
      <c r="A2" s="42" t="s">
        <v>29</v>
      </c>
      <c r="B2" s="538" t="s">
        <v>403</v>
      </c>
      <c r="C2" s="209" t="s">
        <v>404</v>
      </c>
      <c r="D2" s="539" t="s">
        <v>405</v>
      </c>
      <c r="E2" s="540" t="s">
        <v>114</v>
      </c>
      <c r="H2" s="78"/>
    </row>
    <row r="3" spans="1:5" s="2" customFormat="1" ht="15" customHeight="1">
      <c r="A3" s="79" t="s">
        <v>30</v>
      </c>
      <c r="B3" s="541"/>
      <c r="C3" s="542"/>
      <c r="D3" s="542"/>
      <c r="E3" s="543"/>
    </row>
    <row r="4" spans="1:5" ht="15">
      <c r="A4" s="6" t="s">
        <v>39</v>
      </c>
      <c r="B4" s="544">
        <v>5</v>
      </c>
      <c r="C4" s="545">
        <v>5</v>
      </c>
      <c r="D4" s="545">
        <v>1.3</v>
      </c>
      <c r="E4" s="546">
        <f>D4/C4</f>
        <v>0.26</v>
      </c>
    </row>
    <row r="5" spans="1:5" ht="15">
      <c r="A5" s="6" t="s">
        <v>33</v>
      </c>
      <c r="B5" s="544">
        <v>2700</v>
      </c>
      <c r="C5" s="545">
        <v>2700</v>
      </c>
      <c r="D5" s="545">
        <v>2838.3</v>
      </c>
      <c r="E5" s="546">
        <f aca="true" t="shared" si="0" ref="E5:E14">D5/C5</f>
        <v>1.0512222222222223</v>
      </c>
    </row>
    <row r="6" spans="1:5" ht="15">
      <c r="A6" s="6" t="s">
        <v>1</v>
      </c>
      <c r="B6" s="544">
        <v>600</v>
      </c>
      <c r="C6" s="545">
        <v>600</v>
      </c>
      <c r="D6" s="545">
        <v>423.8</v>
      </c>
      <c r="E6" s="546">
        <f t="shared" si="0"/>
        <v>0.7063333333333334</v>
      </c>
    </row>
    <row r="7" spans="1:5" ht="15">
      <c r="A7" s="6" t="s">
        <v>34</v>
      </c>
      <c r="B7" s="544">
        <v>10500</v>
      </c>
      <c r="C7" s="545">
        <v>10500</v>
      </c>
      <c r="D7" s="545">
        <v>8455.3</v>
      </c>
      <c r="E7" s="546">
        <f t="shared" si="0"/>
        <v>0.8052666666666666</v>
      </c>
    </row>
    <row r="8" spans="1:5" ht="15">
      <c r="A8" s="6" t="s">
        <v>35</v>
      </c>
      <c r="B8" s="544">
        <v>20</v>
      </c>
      <c r="C8" s="545">
        <v>20</v>
      </c>
      <c r="D8" s="545">
        <v>176.7</v>
      </c>
      <c r="E8" s="546">
        <f t="shared" si="0"/>
        <v>8.834999999999999</v>
      </c>
    </row>
    <row r="9" spans="1:5" ht="15">
      <c r="A9" s="6" t="s">
        <v>36</v>
      </c>
      <c r="B9" s="544">
        <v>550</v>
      </c>
      <c r="C9" s="545">
        <v>550</v>
      </c>
      <c r="D9" s="545">
        <v>437.9</v>
      </c>
      <c r="E9" s="546">
        <f t="shared" si="0"/>
        <v>0.7961818181818181</v>
      </c>
    </row>
    <row r="10" spans="1:5" ht="15">
      <c r="A10" s="6" t="s">
        <v>37</v>
      </c>
      <c r="B10" s="544">
        <v>14000</v>
      </c>
      <c r="C10" s="545">
        <v>14000</v>
      </c>
      <c r="D10" s="545">
        <v>14621.5</v>
      </c>
      <c r="E10" s="546">
        <f t="shared" si="0"/>
        <v>1.0443928571428571</v>
      </c>
    </row>
    <row r="11" spans="1:5" ht="15">
      <c r="A11" s="6" t="s">
        <v>46</v>
      </c>
      <c r="B11" s="544">
        <v>10250</v>
      </c>
      <c r="C11" s="545">
        <v>10773.2</v>
      </c>
      <c r="D11" s="545">
        <v>9999</v>
      </c>
      <c r="E11" s="546">
        <f t="shared" si="0"/>
        <v>0.9281364868377083</v>
      </c>
    </row>
    <row r="12" spans="1:5" ht="15">
      <c r="A12" s="6" t="s">
        <v>0</v>
      </c>
      <c r="B12" s="544">
        <v>23000</v>
      </c>
      <c r="C12" s="545">
        <v>23000</v>
      </c>
      <c r="D12" s="545">
        <v>19367.9</v>
      </c>
      <c r="E12" s="546">
        <f t="shared" si="0"/>
        <v>0.8420826086956522</v>
      </c>
    </row>
    <row r="13" spans="1:5" ht="15">
      <c r="A13" s="43" t="s">
        <v>2</v>
      </c>
      <c r="B13" s="547">
        <v>32000</v>
      </c>
      <c r="C13" s="548">
        <v>32000</v>
      </c>
      <c r="D13" s="548">
        <v>33874.9</v>
      </c>
      <c r="E13" s="546">
        <f t="shared" si="0"/>
        <v>1.0585906250000001</v>
      </c>
    </row>
    <row r="14" spans="1:5" ht="26.25" customHeight="1">
      <c r="A14" s="44" t="s">
        <v>3</v>
      </c>
      <c r="B14" s="549">
        <f>SUM(B4:B13)</f>
        <v>93625</v>
      </c>
      <c r="C14" s="550">
        <f>SUM(C4:C13)</f>
        <v>94148.2</v>
      </c>
      <c r="D14" s="550">
        <f>SUM(D4:D13)</f>
        <v>90196.6</v>
      </c>
      <c r="E14" s="551">
        <f t="shared" si="0"/>
        <v>0.958027875201013</v>
      </c>
    </row>
    <row r="15" spans="1:5" ht="15">
      <c r="A15" s="79" t="s">
        <v>4</v>
      </c>
      <c r="B15" s="544"/>
      <c r="C15" s="545"/>
      <c r="D15" s="545"/>
      <c r="E15" s="546"/>
    </row>
    <row r="16" spans="1:5" ht="15">
      <c r="A16" s="6" t="s">
        <v>45</v>
      </c>
      <c r="B16" s="544">
        <v>803</v>
      </c>
      <c r="C16" s="545">
        <v>803</v>
      </c>
      <c r="D16" s="545">
        <v>1037.1</v>
      </c>
      <c r="E16" s="546">
        <f>D16/C16</f>
        <v>1.2915317559153174</v>
      </c>
    </row>
    <row r="17" spans="1:5" ht="15">
      <c r="A17" s="6" t="s">
        <v>47</v>
      </c>
      <c r="B17" s="544">
        <v>0</v>
      </c>
      <c r="C17" s="545">
        <v>4586.7</v>
      </c>
      <c r="D17" s="545">
        <v>4586.9</v>
      </c>
      <c r="E17" s="546">
        <f aca="true" t="shared" si="1" ref="E17:E23">D17/C17</f>
        <v>1.0000436043342709</v>
      </c>
    </row>
    <row r="18" spans="1:5" ht="15">
      <c r="A18" s="6" t="s">
        <v>5</v>
      </c>
      <c r="B18" s="544">
        <v>8100</v>
      </c>
      <c r="C18" s="545">
        <v>8100</v>
      </c>
      <c r="D18" s="545">
        <v>5062.6</v>
      </c>
      <c r="E18" s="546">
        <f t="shared" si="1"/>
        <v>0.6250123456790124</v>
      </c>
    </row>
    <row r="19" spans="1:5" ht="15">
      <c r="A19" s="6" t="s">
        <v>6</v>
      </c>
      <c r="B19" s="544">
        <v>1290</v>
      </c>
      <c r="C19" s="545">
        <v>1290</v>
      </c>
      <c r="D19" s="545">
        <v>740</v>
      </c>
      <c r="E19" s="546">
        <f t="shared" si="1"/>
        <v>0.5736434108527132</v>
      </c>
    </row>
    <row r="20" spans="1:5" ht="15">
      <c r="A20" s="6" t="s">
        <v>464</v>
      </c>
      <c r="B20" s="544">
        <v>0</v>
      </c>
      <c r="C20" s="545">
        <v>1566.6</v>
      </c>
      <c r="D20" s="545">
        <v>1566.5</v>
      </c>
      <c r="E20" s="546">
        <f t="shared" si="1"/>
        <v>0.9999361674964893</v>
      </c>
    </row>
    <row r="21" spans="1:5" ht="15">
      <c r="A21" s="6" t="s">
        <v>140</v>
      </c>
      <c r="B21" s="544">
        <v>0</v>
      </c>
      <c r="C21" s="545">
        <v>2688.9</v>
      </c>
      <c r="D21" s="545">
        <v>2518.4</v>
      </c>
      <c r="E21" s="546">
        <f t="shared" si="1"/>
        <v>0.9365911711108632</v>
      </c>
    </row>
    <row r="22" spans="1:5" ht="15">
      <c r="A22" s="6" t="s">
        <v>142</v>
      </c>
      <c r="B22" s="544">
        <v>600</v>
      </c>
      <c r="C22" s="545">
        <v>600</v>
      </c>
      <c r="D22" s="545">
        <v>671.2</v>
      </c>
      <c r="E22" s="546">
        <f t="shared" si="1"/>
        <v>1.1186666666666667</v>
      </c>
    </row>
    <row r="23" spans="1:5" ht="15">
      <c r="A23" s="6" t="s">
        <v>143</v>
      </c>
      <c r="B23" s="544">
        <v>400</v>
      </c>
      <c r="C23" s="545">
        <v>400</v>
      </c>
      <c r="D23" s="545">
        <v>3.4</v>
      </c>
      <c r="E23" s="546">
        <f t="shared" si="1"/>
        <v>0.0085</v>
      </c>
    </row>
    <row r="24" spans="1:5" ht="15">
      <c r="A24" s="43" t="s">
        <v>38</v>
      </c>
      <c r="B24" s="547">
        <v>540</v>
      </c>
      <c r="C24" s="548">
        <v>540</v>
      </c>
      <c r="D24" s="548">
        <v>445.9</v>
      </c>
      <c r="E24" s="546">
        <f>D24/C24</f>
        <v>0.8257407407407407</v>
      </c>
    </row>
    <row r="25" spans="1:5" ht="26.25" customHeight="1">
      <c r="A25" s="44" t="s">
        <v>7</v>
      </c>
      <c r="B25" s="549">
        <f>SUM(B16:B24)</f>
        <v>11733</v>
      </c>
      <c r="C25" s="550">
        <f>SUM(C16:C24)</f>
        <v>20575.2</v>
      </c>
      <c r="D25" s="550">
        <f>SUM(D16:D24)</f>
        <v>16632</v>
      </c>
      <c r="E25" s="551">
        <f>D25/C25</f>
        <v>0.8083518021696022</v>
      </c>
    </row>
    <row r="26" spans="1:5" ht="30" customHeight="1">
      <c r="A26" s="44" t="s">
        <v>8</v>
      </c>
      <c r="B26" s="549">
        <f>B14+B25</f>
        <v>105358</v>
      </c>
      <c r="C26" s="550">
        <f>C14+C25</f>
        <v>114723.4</v>
      </c>
      <c r="D26" s="550">
        <f>D14+D25</f>
        <v>106828.6</v>
      </c>
      <c r="E26" s="551">
        <f>D26/C26</f>
        <v>0.9311840478925835</v>
      </c>
    </row>
    <row r="27" spans="1:5" ht="15">
      <c r="A27" s="79" t="s">
        <v>9</v>
      </c>
      <c r="B27" s="544"/>
      <c r="C27" s="545"/>
      <c r="D27" s="545"/>
      <c r="E27" s="546"/>
    </row>
    <row r="28" spans="1:5" ht="15">
      <c r="A28" s="80" t="s">
        <v>194</v>
      </c>
      <c r="B28" s="544">
        <v>0</v>
      </c>
      <c r="C28" s="545">
        <v>15489.2</v>
      </c>
      <c r="D28" s="545">
        <v>15489.4</v>
      </c>
      <c r="E28" s="546">
        <f aca="true" t="shared" si="2" ref="E28:E37">D28/C28</f>
        <v>1.00001291222271</v>
      </c>
    </row>
    <row r="29" spans="1:5" ht="15">
      <c r="A29" s="6" t="s">
        <v>144</v>
      </c>
      <c r="B29" s="544">
        <v>39501</v>
      </c>
      <c r="C29" s="545">
        <v>36052</v>
      </c>
      <c r="D29" s="545">
        <v>36052</v>
      </c>
      <c r="E29" s="546">
        <f t="shared" si="2"/>
        <v>1</v>
      </c>
    </row>
    <row r="30" spans="1:5" ht="15">
      <c r="A30" s="6" t="s">
        <v>195</v>
      </c>
      <c r="B30" s="544">
        <v>0</v>
      </c>
      <c r="C30" s="545">
        <v>116614</v>
      </c>
      <c r="D30" s="545">
        <v>112714</v>
      </c>
      <c r="E30" s="546">
        <f t="shared" si="2"/>
        <v>0.9665563311437735</v>
      </c>
    </row>
    <row r="31" spans="1:5" ht="15">
      <c r="A31" s="6" t="s">
        <v>145</v>
      </c>
      <c r="B31" s="544">
        <v>293443</v>
      </c>
      <c r="C31" s="545">
        <v>388036.8</v>
      </c>
      <c r="D31" s="545">
        <v>388036.8</v>
      </c>
      <c r="E31" s="546">
        <f t="shared" si="2"/>
        <v>1</v>
      </c>
    </row>
    <row r="32" spans="1:5" ht="15">
      <c r="A32" s="6" t="s">
        <v>461</v>
      </c>
      <c r="B32" s="544">
        <v>0</v>
      </c>
      <c r="C32" s="545">
        <v>78.1</v>
      </c>
      <c r="D32" s="545">
        <v>77.9</v>
      </c>
      <c r="E32" s="546">
        <f t="shared" si="2"/>
        <v>0.9974391805377723</v>
      </c>
    </row>
    <row r="33" spans="1:5" ht="15">
      <c r="A33" s="6" t="s">
        <v>146</v>
      </c>
      <c r="B33" s="544">
        <v>299045.2</v>
      </c>
      <c r="C33" s="545">
        <v>230293.3</v>
      </c>
      <c r="D33" s="545">
        <v>159586</v>
      </c>
      <c r="E33" s="546">
        <f t="shared" si="2"/>
        <v>0.6929684884449526</v>
      </c>
    </row>
    <row r="34" spans="1:5" ht="15">
      <c r="A34" s="6" t="s">
        <v>196</v>
      </c>
      <c r="B34" s="544">
        <v>0</v>
      </c>
      <c r="C34" s="545">
        <v>13200</v>
      </c>
      <c r="D34" s="545">
        <v>13200</v>
      </c>
      <c r="E34" s="546">
        <f t="shared" si="2"/>
        <v>1</v>
      </c>
    </row>
    <row r="35" spans="1:5" ht="15">
      <c r="A35" s="43" t="s">
        <v>200</v>
      </c>
      <c r="B35" s="547">
        <v>0</v>
      </c>
      <c r="C35" s="548">
        <v>-12558</v>
      </c>
      <c r="D35" s="548">
        <v>-12558</v>
      </c>
      <c r="E35" s="552">
        <f t="shared" si="2"/>
        <v>1</v>
      </c>
    </row>
    <row r="36" spans="1:5" ht="26.25" customHeight="1" thickBot="1">
      <c r="A36" s="81" t="s">
        <v>31</v>
      </c>
      <c r="B36" s="553">
        <f>SUM(B28:B35)</f>
        <v>631989.2</v>
      </c>
      <c r="C36" s="554">
        <f>SUM(C28:C35)</f>
        <v>787205.3999999999</v>
      </c>
      <c r="D36" s="554">
        <f>SUM(D28:D35)</f>
        <v>712598.1</v>
      </c>
      <c r="E36" s="555">
        <f t="shared" si="2"/>
        <v>0.905225116595999</v>
      </c>
    </row>
    <row r="37" spans="1:5" ht="30" customHeight="1" thickTop="1">
      <c r="A37" s="44" t="s">
        <v>10</v>
      </c>
      <c r="B37" s="549">
        <f>B26+B36</f>
        <v>737347.2</v>
      </c>
      <c r="C37" s="550">
        <f>C26+C36</f>
        <v>901928.7999999999</v>
      </c>
      <c r="D37" s="550">
        <f>D26+D36</f>
        <v>819426.7</v>
      </c>
      <c r="E37" s="556">
        <f t="shared" si="2"/>
        <v>0.9085270367239632</v>
      </c>
    </row>
    <row r="38" spans="1:5" ht="15">
      <c r="A38" s="6" t="s">
        <v>123</v>
      </c>
      <c r="B38" s="544">
        <v>0</v>
      </c>
      <c r="C38" s="545">
        <v>10779.4</v>
      </c>
      <c r="D38" s="545">
        <v>-4067.9</v>
      </c>
      <c r="E38" s="557"/>
    </row>
    <row r="39" spans="1:5" ht="15">
      <c r="A39" s="6" t="s">
        <v>89</v>
      </c>
      <c r="B39" s="544">
        <v>1732.6</v>
      </c>
      <c r="C39" s="545">
        <v>0</v>
      </c>
      <c r="D39" s="558">
        <v>0</v>
      </c>
      <c r="E39" s="546">
        <v>0</v>
      </c>
    </row>
    <row r="40" spans="1:5" ht="15.75" thickBot="1">
      <c r="A40" s="65" t="s">
        <v>465</v>
      </c>
      <c r="B40" s="559">
        <v>0</v>
      </c>
      <c r="C40" s="560">
        <v>-6000</v>
      </c>
      <c r="D40" s="560">
        <v>-6000</v>
      </c>
      <c r="E40" s="561">
        <f>D40/C40</f>
        <v>1</v>
      </c>
    </row>
    <row r="41" spans="1:5" ht="30" customHeight="1" thickTop="1">
      <c r="A41" s="44" t="s">
        <v>48</v>
      </c>
      <c r="B41" s="549">
        <f>SUM(B37:B40)</f>
        <v>739079.7999999999</v>
      </c>
      <c r="C41" s="550">
        <f>SUM(C37:C40)</f>
        <v>906708.2</v>
      </c>
      <c r="D41" s="550">
        <f>SUM(D37:D40)</f>
        <v>809358.7999999999</v>
      </c>
      <c r="E41" s="562">
        <f>D41/C41</f>
        <v>0.8926342565336897</v>
      </c>
    </row>
    <row r="42" spans="1:5" ht="23.25" customHeight="1">
      <c r="A42" s="764"/>
      <c r="B42" s="765"/>
      <c r="C42" s="765"/>
      <c r="D42" s="765"/>
      <c r="E42" s="765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</sheetData>
  <sheetProtection/>
  <mergeCells count="2">
    <mergeCell ref="A42:E42"/>
    <mergeCell ref="A1:D1"/>
  </mergeCells>
  <printOptions horizontalCentered="1"/>
  <pageMargins left="0.31496062992125984" right="0.27" top="0.3937007874015748" bottom="0.4330708661417323" header="0.2362204724409449" footer="0.1968503937007874"/>
  <pageSetup fitToHeight="1" fitToWidth="1" horizontalDpi="600" verticalDpi="600" orientation="portrait" paperSize="9" r:id="rId1"/>
  <headerFooter alignWithMargins="0">
    <oddFooter>&amp;L&amp;"Times New Roman CE,Obyčejné"&amp;8Rozbor za rok 2009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44"/>
  <sheetViews>
    <sheetView view="pageBreakPreview" zoomScale="60" zoomScaleNormal="75" zoomScalePageLayoutView="0" workbookViewId="0" topLeftCell="A13">
      <selection activeCell="U31" sqref="U31:V31"/>
    </sheetView>
  </sheetViews>
  <sheetFormatPr defaultColWidth="9.00390625" defaultRowHeight="12.75"/>
  <cols>
    <col min="1" max="1" width="4.875" style="16" customWidth="1"/>
    <col min="2" max="2" width="30.375" style="24" customWidth="1"/>
    <col min="3" max="3" width="12.375" style="24" customWidth="1"/>
    <col min="4" max="4" width="11.375" style="24" customWidth="1"/>
    <col min="5" max="5" width="11.00390625" style="24" customWidth="1"/>
    <col min="6" max="6" width="10.875" style="24" customWidth="1"/>
    <col min="7" max="8" width="11.75390625" style="16" customWidth="1"/>
    <col min="9" max="9" width="10.625" style="16" customWidth="1"/>
    <col min="10" max="11" width="10.375" style="16" customWidth="1"/>
    <col min="12" max="13" width="11.125" style="16" customWidth="1"/>
    <col min="14" max="14" width="12.25390625" style="16" customWidth="1"/>
    <col min="15" max="15" width="11.625" style="16" customWidth="1"/>
    <col min="16" max="19" width="11.625" style="19" customWidth="1"/>
    <col min="20" max="20" width="12.625" style="19" customWidth="1"/>
    <col min="21" max="21" width="5.375" style="19" customWidth="1"/>
    <col min="22" max="22" width="28.875" style="24" customWidth="1"/>
    <col min="23" max="39" width="11.75390625" style="16" customWidth="1"/>
    <col min="40" max="40" width="11.625" style="25" customWidth="1"/>
    <col min="41" max="41" width="9.25390625" style="19" bestFit="1" customWidth="1"/>
    <col min="42" max="44" width="9.125" style="19" customWidth="1"/>
    <col min="45" max="16384" width="9.125" style="16" customWidth="1"/>
  </cols>
  <sheetData>
    <row r="1" spans="1:43" ht="66.75" customHeight="1" thickBot="1">
      <c r="A1" s="987" t="s">
        <v>626</v>
      </c>
      <c r="B1" s="988"/>
      <c r="C1" s="988"/>
      <c r="D1" s="988"/>
      <c r="E1" s="988"/>
      <c r="F1" s="988"/>
      <c r="G1" s="988"/>
      <c r="H1" s="988"/>
      <c r="I1" s="988"/>
      <c r="J1" s="988"/>
      <c r="K1" s="989"/>
      <c r="L1" s="989"/>
      <c r="M1" s="989"/>
      <c r="N1" s="989"/>
      <c r="O1" s="989"/>
      <c r="P1" s="989"/>
      <c r="Q1" s="989"/>
      <c r="R1" s="989"/>
      <c r="S1" s="990"/>
      <c r="T1" s="41" t="s">
        <v>623</v>
      </c>
      <c r="U1" s="22"/>
      <c r="V1" s="987" t="s">
        <v>626</v>
      </c>
      <c r="W1" s="1012"/>
      <c r="X1" s="1012"/>
      <c r="Y1" s="1012"/>
      <c r="Z1" s="1012"/>
      <c r="AA1" s="1012"/>
      <c r="AB1" s="1012"/>
      <c r="AC1" s="1012"/>
      <c r="AD1" s="1012"/>
      <c r="AE1" s="1012"/>
      <c r="AF1" s="1012"/>
      <c r="AG1" s="1012"/>
      <c r="AH1" s="1012"/>
      <c r="AI1" s="1012"/>
      <c r="AJ1" s="1012"/>
      <c r="AK1" s="989"/>
      <c r="AL1" s="989"/>
      <c r="AM1" s="989"/>
      <c r="AN1" s="23"/>
      <c r="AO1" s="23"/>
      <c r="AP1" s="23"/>
      <c r="AQ1" s="23"/>
    </row>
    <row r="2" spans="1:40" ht="33.75" customHeight="1" thickTop="1">
      <c r="A2" s="1027" t="s">
        <v>287</v>
      </c>
      <c r="B2" s="1028"/>
      <c r="C2" s="997" t="s">
        <v>361</v>
      </c>
      <c r="D2" s="840"/>
      <c r="E2" s="840"/>
      <c r="F2" s="840"/>
      <c r="G2" s="840"/>
      <c r="H2" s="998"/>
      <c r="I2" s="994" t="s">
        <v>288</v>
      </c>
      <c r="J2" s="995"/>
      <c r="K2" s="995"/>
      <c r="L2" s="995"/>
      <c r="M2" s="995"/>
      <c r="N2" s="996"/>
      <c r="O2" s="1022" t="s">
        <v>399</v>
      </c>
      <c r="P2" s="1022"/>
      <c r="Q2" s="1022"/>
      <c r="R2" s="867"/>
      <c r="S2" s="867"/>
      <c r="T2" s="1022"/>
      <c r="U2" s="1013" t="s">
        <v>287</v>
      </c>
      <c r="V2" s="1014"/>
      <c r="W2" s="991" t="s">
        <v>289</v>
      </c>
      <c r="X2" s="992"/>
      <c r="Y2" s="992"/>
      <c r="Z2" s="992"/>
      <c r="AA2" s="869"/>
      <c r="AB2" s="993"/>
      <c r="AC2" s="1022" t="s">
        <v>547</v>
      </c>
      <c r="AD2" s="1022"/>
      <c r="AE2" s="1022"/>
      <c r="AF2" s="867"/>
      <c r="AG2" s="867"/>
      <c r="AH2" s="1026"/>
      <c r="AI2" s="1023" t="s">
        <v>141</v>
      </c>
      <c r="AJ2" s="1024"/>
      <c r="AK2" s="1024"/>
      <c r="AL2" s="1024"/>
      <c r="AM2" s="1024"/>
      <c r="AN2" s="1025"/>
    </row>
    <row r="3" spans="1:41" ht="21.75" customHeight="1">
      <c r="A3" s="1029"/>
      <c r="B3" s="988"/>
      <c r="C3" s="715">
        <v>2004</v>
      </c>
      <c r="D3" s="694">
        <v>2005</v>
      </c>
      <c r="E3" s="694">
        <v>2006</v>
      </c>
      <c r="F3" s="694">
        <v>2007</v>
      </c>
      <c r="G3" s="694">
        <v>2008</v>
      </c>
      <c r="H3" s="695">
        <v>2009</v>
      </c>
      <c r="I3" s="693">
        <v>2004</v>
      </c>
      <c r="J3" s="694">
        <v>2005</v>
      </c>
      <c r="K3" s="694">
        <v>2006</v>
      </c>
      <c r="L3" s="694">
        <v>2007</v>
      </c>
      <c r="M3" s="694">
        <v>2008</v>
      </c>
      <c r="N3" s="695">
        <v>2009</v>
      </c>
      <c r="O3" s="693">
        <v>2004</v>
      </c>
      <c r="P3" s="694">
        <v>2005</v>
      </c>
      <c r="Q3" s="694">
        <v>2006</v>
      </c>
      <c r="R3" s="694">
        <v>2007</v>
      </c>
      <c r="S3" s="694">
        <v>2008</v>
      </c>
      <c r="T3" s="695">
        <v>2009</v>
      </c>
      <c r="U3" s="1015"/>
      <c r="V3" s="1012"/>
      <c r="W3" s="715">
        <v>2004</v>
      </c>
      <c r="X3" s="694">
        <v>2005</v>
      </c>
      <c r="Y3" s="694">
        <v>2006</v>
      </c>
      <c r="Z3" s="694">
        <v>2007</v>
      </c>
      <c r="AA3" s="694">
        <v>2008</v>
      </c>
      <c r="AB3" s="695">
        <v>2009</v>
      </c>
      <c r="AC3" s="736">
        <v>2004</v>
      </c>
      <c r="AD3" s="737">
        <v>2005</v>
      </c>
      <c r="AE3" s="737">
        <v>2006</v>
      </c>
      <c r="AF3" s="737">
        <v>2007</v>
      </c>
      <c r="AG3" s="737">
        <v>2008</v>
      </c>
      <c r="AH3" s="738">
        <v>2009</v>
      </c>
      <c r="AI3" s="734">
        <v>2004</v>
      </c>
      <c r="AJ3" s="694">
        <v>2005</v>
      </c>
      <c r="AK3" s="694">
        <v>2006</v>
      </c>
      <c r="AL3" s="694">
        <v>2007</v>
      </c>
      <c r="AM3" s="694">
        <v>2008</v>
      </c>
      <c r="AN3" s="735">
        <v>2009</v>
      </c>
      <c r="AO3" s="20"/>
    </row>
    <row r="4" spans="1:40" ht="23.25" customHeight="1">
      <c r="A4" s="1016" t="s">
        <v>290</v>
      </c>
      <c r="B4" s="710" t="s">
        <v>291</v>
      </c>
      <c r="C4" s="707">
        <v>141834</v>
      </c>
      <c r="D4" s="705">
        <v>124045</v>
      </c>
      <c r="E4" s="705">
        <v>102504</v>
      </c>
      <c r="F4" s="705">
        <v>91083</v>
      </c>
      <c r="G4" s="705">
        <v>74115</v>
      </c>
      <c r="H4" s="706">
        <v>59926</v>
      </c>
      <c r="I4" s="702">
        <v>708</v>
      </c>
      <c r="J4" s="703">
        <v>1149</v>
      </c>
      <c r="K4" s="703">
        <v>2674</v>
      </c>
      <c r="L4" s="703">
        <v>6143</v>
      </c>
      <c r="M4" s="703">
        <v>14360</v>
      </c>
      <c r="N4" s="704">
        <v>5714</v>
      </c>
      <c r="O4" s="726">
        <f>C4+I4</f>
        <v>142542</v>
      </c>
      <c r="P4" s="705">
        <f>D4+J4</f>
        <v>125194</v>
      </c>
      <c r="Q4" s="705">
        <f>E4+K4</f>
        <v>105178</v>
      </c>
      <c r="R4" s="705">
        <f>F4+L4</f>
        <v>97226</v>
      </c>
      <c r="S4" s="705">
        <f>F4+M4</f>
        <v>105443</v>
      </c>
      <c r="T4" s="706">
        <f>H4+N4</f>
        <v>65640</v>
      </c>
      <c r="U4" s="1019" t="s">
        <v>290</v>
      </c>
      <c r="V4" s="731" t="s">
        <v>291</v>
      </c>
      <c r="W4" s="739">
        <v>0</v>
      </c>
      <c r="X4" s="705">
        <v>40</v>
      </c>
      <c r="Y4" s="705">
        <v>0</v>
      </c>
      <c r="Z4" s="705">
        <v>0</v>
      </c>
      <c r="AA4" s="705">
        <v>0</v>
      </c>
      <c r="AB4" s="706">
        <v>0</v>
      </c>
      <c r="AC4" s="726">
        <v>301</v>
      </c>
      <c r="AD4" s="705">
        <v>2416</v>
      </c>
      <c r="AE4" s="705">
        <v>6443</v>
      </c>
      <c r="AF4" s="705">
        <v>2278</v>
      </c>
      <c r="AG4" s="705">
        <v>1407</v>
      </c>
      <c r="AH4" s="743">
        <v>4990</v>
      </c>
      <c r="AI4" s="742">
        <f aca="true" t="shared" si="0" ref="AI4:AI19">C4+I4+W4+AC4</f>
        <v>142843</v>
      </c>
      <c r="AJ4" s="705">
        <f aca="true" t="shared" si="1" ref="AJ4:AJ19">D4+J4+X4+AD4</f>
        <v>127650</v>
      </c>
      <c r="AK4" s="705">
        <f aca="true" t="shared" si="2" ref="AK4:AK19">E4+K4+Y4+AE4</f>
        <v>111621</v>
      </c>
      <c r="AL4" s="705">
        <f aca="true" t="shared" si="3" ref="AL4:AL19">F4+L4+Z4+AF4</f>
        <v>99504</v>
      </c>
      <c r="AM4" s="705">
        <f aca="true" t="shared" si="4" ref="AM4:AM19">G4+M4+AA4+AG4</f>
        <v>89882</v>
      </c>
      <c r="AN4" s="743">
        <f aca="true" t="shared" si="5" ref="AN4:AN19">H4+N4+AB4+AH4</f>
        <v>70630</v>
      </c>
    </row>
    <row r="5" spans="1:40" ht="23.25" customHeight="1">
      <c r="A5" s="1017"/>
      <c r="B5" s="711" t="s">
        <v>20</v>
      </c>
      <c r="C5" s="708">
        <v>1171</v>
      </c>
      <c r="D5" s="696">
        <v>1263</v>
      </c>
      <c r="E5" s="696">
        <v>629</v>
      </c>
      <c r="F5" s="696">
        <v>719</v>
      </c>
      <c r="G5" s="696">
        <v>491</v>
      </c>
      <c r="H5" s="697">
        <v>1688</v>
      </c>
      <c r="I5" s="700">
        <v>6</v>
      </c>
      <c r="J5" s="696">
        <v>0</v>
      </c>
      <c r="K5" s="696">
        <v>0</v>
      </c>
      <c r="L5" s="696">
        <v>70</v>
      </c>
      <c r="M5" s="696">
        <v>565</v>
      </c>
      <c r="N5" s="697">
        <v>25</v>
      </c>
      <c r="O5" s="700">
        <f aca="true" t="shared" si="6" ref="O5:O12">C5+I5</f>
        <v>1177</v>
      </c>
      <c r="P5" s="696">
        <f aca="true" t="shared" si="7" ref="P5:P12">D5+J5</f>
        <v>1263</v>
      </c>
      <c r="Q5" s="696">
        <f aca="true" t="shared" si="8" ref="Q5:Q12">E5+K5</f>
        <v>629</v>
      </c>
      <c r="R5" s="696">
        <f aca="true" t="shared" si="9" ref="R5:R12">F5+L5</f>
        <v>789</v>
      </c>
      <c r="S5" s="696">
        <f aca="true" t="shared" si="10" ref="S5:S12">F5+M5</f>
        <v>1284</v>
      </c>
      <c r="T5" s="697">
        <f aca="true" t="shared" si="11" ref="T5:T19">H5+N5</f>
        <v>1713</v>
      </c>
      <c r="U5" s="1020"/>
      <c r="V5" s="728" t="s">
        <v>20</v>
      </c>
      <c r="W5" s="740">
        <v>0</v>
      </c>
      <c r="X5" s="696">
        <v>0</v>
      </c>
      <c r="Y5" s="696">
        <v>0</v>
      </c>
      <c r="Z5" s="696">
        <v>0</v>
      </c>
      <c r="AA5" s="696">
        <v>0</v>
      </c>
      <c r="AB5" s="697">
        <v>0</v>
      </c>
      <c r="AC5" s="700">
        <v>5</v>
      </c>
      <c r="AD5" s="696">
        <v>72</v>
      </c>
      <c r="AE5" s="696">
        <v>348</v>
      </c>
      <c r="AF5" s="696">
        <v>306</v>
      </c>
      <c r="AG5" s="696">
        <v>61</v>
      </c>
      <c r="AH5" s="745">
        <v>305</v>
      </c>
      <c r="AI5" s="744">
        <f t="shared" si="0"/>
        <v>1182</v>
      </c>
      <c r="AJ5" s="696">
        <f t="shared" si="1"/>
        <v>1335</v>
      </c>
      <c r="AK5" s="696">
        <f t="shared" si="2"/>
        <v>977</v>
      </c>
      <c r="AL5" s="696">
        <f t="shared" si="3"/>
        <v>1095</v>
      </c>
      <c r="AM5" s="696">
        <f t="shared" si="4"/>
        <v>1117</v>
      </c>
      <c r="AN5" s="745">
        <f t="shared" si="5"/>
        <v>2018</v>
      </c>
    </row>
    <row r="6" spans="1:40" ht="23.25" customHeight="1">
      <c r="A6" s="1017"/>
      <c r="B6" s="711" t="s">
        <v>292</v>
      </c>
      <c r="C6" s="708">
        <v>20390</v>
      </c>
      <c r="D6" s="696">
        <v>17775</v>
      </c>
      <c r="E6" s="696">
        <v>17137</v>
      </c>
      <c r="F6" s="696">
        <v>18799</v>
      </c>
      <c r="G6" s="696">
        <v>19894</v>
      </c>
      <c r="H6" s="697">
        <v>21629</v>
      </c>
      <c r="I6" s="700">
        <v>44</v>
      </c>
      <c r="J6" s="696">
        <v>1981</v>
      </c>
      <c r="K6" s="696">
        <v>2331</v>
      </c>
      <c r="L6" s="696">
        <v>3166</v>
      </c>
      <c r="M6" s="696">
        <v>3352</v>
      </c>
      <c r="N6" s="697">
        <v>3143</v>
      </c>
      <c r="O6" s="700">
        <f t="shared" si="6"/>
        <v>20434</v>
      </c>
      <c r="P6" s="696">
        <f t="shared" si="7"/>
        <v>19756</v>
      </c>
      <c r="Q6" s="696">
        <f t="shared" si="8"/>
        <v>19468</v>
      </c>
      <c r="R6" s="696">
        <f t="shared" si="9"/>
        <v>21965</v>
      </c>
      <c r="S6" s="696">
        <f t="shared" si="10"/>
        <v>22151</v>
      </c>
      <c r="T6" s="697">
        <f t="shared" si="11"/>
        <v>24772</v>
      </c>
      <c r="U6" s="1020"/>
      <c r="V6" s="728" t="s">
        <v>292</v>
      </c>
      <c r="W6" s="740">
        <v>0</v>
      </c>
      <c r="X6" s="696">
        <v>0</v>
      </c>
      <c r="Y6" s="696">
        <v>0</v>
      </c>
      <c r="Z6" s="696">
        <v>0</v>
      </c>
      <c r="AA6" s="696">
        <v>0</v>
      </c>
      <c r="AB6" s="697">
        <v>0</v>
      </c>
      <c r="AC6" s="700">
        <v>2044</v>
      </c>
      <c r="AD6" s="696">
        <v>1739</v>
      </c>
      <c r="AE6" s="696">
        <v>1446</v>
      </c>
      <c r="AF6" s="696">
        <v>791</v>
      </c>
      <c r="AG6" s="696">
        <v>62</v>
      </c>
      <c r="AH6" s="745">
        <v>278</v>
      </c>
      <c r="AI6" s="744">
        <f t="shared" si="0"/>
        <v>22478</v>
      </c>
      <c r="AJ6" s="696">
        <f t="shared" si="1"/>
        <v>21495</v>
      </c>
      <c r="AK6" s="696">
        <f t="shared" si="2"/>
        <v>20914</v>
      </c>
      <c r="AL6" s="696">
        <f t="shared" si="3"/>
        <v>22756</v>
      </c>
      <c r="AM6" s="696">
        <f t="shared" si="4"/>
        <v>23308</v>
      </c>
      <c r="AN6" s="745">
        <f t="shared" si="5"/>
        <v>25050</v>
      </c>
    </row>
    <row r="7" spans="1:40" ht="23.25" customHeight="1">
      <c r="A7" s="1017"/>
      <c r="B7" s="711" t="s">
        <v>28</v>
      </c>
      <c r="C7" s="708">
        <v>0</v>
      </c>
      <c r="D7" s="696">
        <v>0</v>
      </c>
      <c r="E7" s="696">
        <v>0</v>
      </c>
      <c r="F7" s="696">
        <v>0</v>
      </c>
      <c r="G7" s="696">
        <v>0</v>
      </c>
      <c r="H7" s="697">
        <v>0</v>
      </c>
      <c r="I7" s="700">
        <v>0</v>
      </c>
      <c r="J7" s="696">
        <v>0</v>
      </c>
      <c r="K7" s="696">
        <v>0</v>
      </c>
      <c r="L7" s="696">
        <v>0</v>
      </c>
      <c r="M7" s="696">
        <v>0</v>
      </c>
      <c r="N7" s="697">
        <v>0</v>
      </c>
      <c r="O7" s="700">
        <f t="shared" si="6"/>
        <v>0</v>
      </c>
      <c r="P7" s="696">
        <f t="shared" si="7"/>
        <v>0</v>
      </c>
      <c r="Q7" s="696">
        <f t="shared" si="8"/>
        <v>0</v>
      </c>
      <c r="R7" s="696">
        <f t="shared" si="9"/>
        <v>0</v>
      </c>
      <c r="S7" s="696">
        <f t="shared" si="10"/>
        <v>0</v>
      </c>
      <c r="T7" s="697">
        <f t="shared" si="11"/>
        <v>0</v>
      </c>
      <c r="U7" s="1020"/>
      <c r="V7" s="728" t="s">
        <v>28</v>
      </c>
      <c r="W7" s="740">
        <v>0</v>
      </c>
      <c r="X7" s="696">
        <v>0</v>
      </c>
      <c r="Y7" s="696">
        <v>0</v>
      </c>
      <c r="Z7" s="696">
        <v>0</v>
      </c>
      <c r="AA7" s="696">
        <v>0</v>
      </c>
      <c r="AB7" s="697">
        <v>0</v>
      </c>
      <c r="AC7" s="700">
        <v>4333</v>
      </c>
      <c r="AD7" s="696">
        <v>2083</v>
      </c>
      <c r="AE7" s="696">
        <v>6813</v>
      </c>
      <c r="AF7" s="696">
        <v>3298</v>
      </c>
      <c r="AG7" s="696">
        <v>1785</v>
      </c>
      <c r="AH7" s="745">
        <v>577</v>
      </c>
      <c r="AI7" s="744">
        <f t="shared" si="0"/>
        <v>4333</v>
      </c>
      <c r="AJ7" s="696">
        <f t="shared" si="1"/>
        <v>2083</v>
      </c>
      <c r="AK7" s="696">
        <f t="shared" si="2"/>
        <v>6813</v>
      </c>
      <c r="AL7" s="696">
        <f t="shared" si="3"/>
        <v>3298</v>
      </c>
      <c r="AM7" s="696">
        <f t="shared" si="4"/>
        <v>1785</v>
      </c>
      <c r="AN7" s="745">
        <f t="shared" si="5"/>
        <v>577</v>
      </c>
    </row>
    <row r="8" spans="1:40" ht="23.25" customHeight="1">
      <c r="A8" s="1017"/>
      <c r="B8" s="712" t="s">
        <v>27</v>
      </c>
      <c r="C8" s="708">
        <v>5451</v>
      </c>
      <c r="D8" s="696">
        <v>6048</v>
      </c>
      <c r="E8" s="696">
        <v>4533</v>
      </c>
      <c r="F8" s="696">
        <v>2121</v>
      </c>
      <c r="G8" s="696">
        <v>2767</v>
      </c>
      <c r="H8" s="697">
        <v>2917</v>
      </c>
      <c r="I8" s="700">
        <v>1</v>
      </c>
      <c r="J8" s="696">
        <v>30</v>
      </c>
      <c r="K8" s="696">
        <v>1224</v>
      </c>
      <c r="L8" s="696">
        <v>76</v>
      </c>
      <c r="M8" s="696">
        <v>670</v>
      </c>
      <c r="N8" s="697">
        <v>202</v>
      </c>
      <c r="O8" s="700">
        <f t="shared" si="6"/>
        <v>5452</v>
      </c>
      <c r="P8" s="696">
        <f t="shared" si="7"/>
        <v>6078</v>
      </c>
      <c r="Q8" s="696">
        <f t="shared" si="8"/>
        <v>5757</v>
      </c>
      <c r="R8" s="696">
        <f t="shared" si="9"/>
        <v>2197</v>
      </c>
      <c r="S8" s="696">
        <f t="shared" si="10"/>
        <v>2791</v>
      </c>
      <c r="T8" s="697">
        <f t="shared" si="11"/>
        <v>3119</v>
      </c>
      <c r="U8" s="1020"/>
      <c r="V8" s="729" t="s">
        <v>27</v>
      </c>
      <c r="W8" s="740">
        <v>0</v>
      </c>
      <c r="X8" s="696">
        <v>0</v>
      </c>
      <c r="Y8" s="696">
        <v>0</v>
      </c>
      <c r="Z8" s="696">
        <v>0</v>
      </c>
      <c r="AA8" s="696">
        <v>0</v>
      </c>
      <c r="AB8" s="697">
        <v>0</v>
      </c>
      <c r="AC8" s="700">
        <v>234</v>
      </c>
      <c r="AD8" s="696">
        <v>745</v>
      </c>
      <c r="AE8" s="696">
        <v>147</v>
      </c>
      <c r="AF8" s="696">
        <v>270</v>
      </c>
      <c r="AG8" s="696">
        <v>0</v>
      </c>
      <c r="AH8" s="745">
        <v>74</v>
      </c>
      <c r="AI8" s="744">
        <f t="shared" si="0"/>
        <v>5686</v>
      </c>
      <c r="AJ8" s="696">
        <f t="shared" si="1"/>
        <v>6823</v>
      </c>
      <c r="AK8" s="696">
        <f t="shared" si="2"/>
        <v>5904</v>
      </c>
      <c r="AL8" s="696">
        <f t="shared" si="3"/>
        <v>2467</v>
      </c>
      <c r="AM8" s="696">
        <f t="shared" si="4"/>
        <v>3437</v>
      </c>
      <c r="AN8" s="745">
        <f t="shared" si="5"/>
        <v>3193</v>
      </c>
    </row>
    <row r="9" spans="1:40" ht="23.25" customHeight="1">
      <c r="A9" s="1017"/>
      <c r="B9" s="711" t="s">
        <v>22</v>
      </c>
      <c r="C9" s="708">
        <v>2408</v>
      </c>
      <c r="D9" s="696">
        <v>1959</v>
      </c>
      <c r="E9" s="696">
        <v>1404</v>
      </c>
      <c r="F9" s="696">
        <v>1042</v>
      </c>
      <c r="G9" s="696">
        <v>712</v>
      </c>
      <c r="H9" s="697">
        <v>430</v>
      </c>
      <c r="I9" s="700">
        <v>0</v>
      </c>
      <c r="J9" s="696">
        <v>0</v>
      </c>
      <c r="K9" s="696">
        <v>0</v>
      </c>
      <c r="L9" s="696">
        <v>0</v>
      </c>
      <c r="M9" s="696">
        <v>0</v>
      </c>
      <c r="N9" s="697">
        <v>0</v>
      </c>
      <c r="O9" s="700">
        <f t="shared" si="6"/>
        <v>2408</v>
      </c>
      <c r="P9" s="696">
        <f t="shared" si="7"/>
        <v>1959</v>
      </c>
      <c r="Q9" s="696">
        <f t="shared" si="8"/>
        <v>1404</v>
      </c>
      <c r="R9" s="696">
        <f t="shared" si="9"/>
        <v>1042</v>
      </c>
      <c r="S9" s="696">
        <f t="shared" si="10"/>
        <v>1042</v>
      </c>
      <c r="T9" s="697">
        <f t="shared" si="11"/>
        <v>430</v>
      </c>
      <c r="U9" s="1020"/>
      <c r="V9" s="728" t="s">
        <v>22</v>
      </c>
      <c r="W9" s="740">
        <v>0</v>
      </c>
      <c r="X9" s="696">
        <v>0</v>
      </c>
      <c r="Y9" s="696">
        <v>0</v>
      </c>
      <c r="Z9" s="696">
        <v>0</v>
      </c>
      <c r="AA9" s="696">
        <v>0</v>
      </c>
      <c r="AB9" s="697">
        <v>0</v>
      </c>
      <c r="AC9" s="700">
        <v>0</v>
      </c>
      <c r="AD9" s="696">
        <v>0</v>
      </c>
      <c r="AE9" s="696">
        <v>0</v>
      </c>
      <c r="AF9" s="696">
        <v>0</v>
      </c>
      <c r="AG9" s="696">
        <v>0</v>
      </c>
      <c r="AH9" s="745">
        <v>0</v>
      </c>
      <c r="AI9" s="744">
        <f t="shared" si="0"/>
        <v>2408</v>
      </c>
      <c r="AJ9" s="696">
        <f t="shared" si="1"/>
        <v>1959</v>
      </c>
      <c r="AK9" s="696">
        <f t="shared" si="2"/>
        <v>1404</v>
      </c>
      <c r="AL9" s="696">
        <f t="shared" si="3"/>
        <v>1042</v>
      </c>
      <c r="AM9" s="696">
        <f t="shared" si="4"/>
        <v>712</v>
      </c>
      <c r="AN9" s="745">
        <f t="shared" si="5"/>
        <v>430</v>
      </c>
    </row>
    <row r="10" spans="1:40" ht="23.25" customHeight="1">
      <c r="A10" s="1017"/>
      <c r="B10" s="711" t="s">
        <v>24</v>
      </c>
      <c r="C10" s="708">
        <v>4562</v>
      </c>
      <c r="D10" s="696">
        <v>5084</v>
      </c>
      <c r="E10" s="696">
        <v>4902</v>
      </c>
      <c r="F10" s="696">
        <v>4545</v>
      </c>
      <c r="G10" s="696">
        <v>4128</v>
      </c>
      <c r="H10" s="697">
        <v>3663</v>
      </c>
      <c r="I10" s="700">
        <v>8</v>
      </c>
      <c r="J10" s="696">
        <v>0</v>
      </c>
      <c r="K10" s="696">
        <v>106</v>
      </c>
      <c r="L10" s="696">
        <v>180</v>
      </c>
      <c r="M10" s="696">
        <v>27</v>
      </c>
      <c r="N10" s="697">
        <v>265</v>
      </c>
      <c r="O10" s="700">
        <f t="shared" si="6"/>
        <v>4570</v>
      </c>
      <c r="P10" s="696">
        <f t="shared" si="7"/>
        <v>5084</v>
      </c>
      <c r="Q10" s="696">
        <f t="shared" si="8"/>
        <v>5008</v>
      </c>
      <c r="R10" s="696">
        <f t="shared" si="9"/>
        <v>4725</v>
      </c>
      <c r="S10" s="696">
        <f t="shared" si="10"/>
        <v>4572</v>
      </c>
      <c r="T10" s="697">
        <f t="shared" si="11"/>
        <v>3928</v>
      </c>
      <c r="U10" s="1020"/>
      <c r="V10" s="728" t="s">
        <v>24</v>
      </c>
      <c r="W10" s="740">
        <v>0</v>
      </c>
      <c r="X10" s="696">
        <v>0</v>
      </c>
      <c r="Y10" s="696">
        <v>0</v>
      </c>
      <c r="Z10" s="696">
        <v>0</v>
      </c>
      <c r="AA10" s="696">
        <v>0</v>
      </c>
      <c r="AB10" s="697">
        <v>0</v>
      </c>
      <c r="AC10" s="700">
        <v>0</v>
      </c>
      <c r="AD10" s="696">
        <v>0</v>
      </c>
      <c r="AE10" s="696">
        <v>0</v>
      </c>
      <c r="AF10" s="696">
        <v>0</v>
      </c>
      <c r="AG10" s="696">
        <v>0</v>
      </c>
      <c r="AH10" s="745">
        <v>0</v>
      </c>
      <c r="AI10" s="744">
        <f t="shared" si="0"/>
        <v>4570</v>
      </c>
      <c r="AJ10" s="696">
        <f t="shared" si="1"/>
        <v>5084</v>
      </c>
      <c r="AK10" s="696">
        <f t="shared" si="2"/>
        <v>5008</v>
      </c>
      <c r="AL10" s="696">
        <f t="shared" si="3"/>
        <v>4725</v>
      </c>
      <c r="AM10" s="696">
        <f t="shared" si="4"/>
        <v>4155</v>
      </c>
      <c r="AN10" s="745">
        <f t="shared" si="5"/>
        <v>3928</v>
      </c>
    </row>
    <row r="11" spans="1:40" ht="23.25" customHeight="1">
      <c r="A11" s="1017"/>
      <c r="B11" s="711" t="s">
        <v>293</v>
      </c>
      <c r="C11" s="708">
        <v>26343</v>
      </c>
      <c r="D11" s="696">
        <v>8519</v>
      </c>
      <c r="E11" s="696">
        <v>0</v>
      </c>
      <c r="F11" s="696">
        <v>14440.8</v>
      </c>
      <c r="G11" s="696">
        <v>19265</v>
      </c>
      <c r="H11" s="697">
        <v>0</v>
      </c>
      <c r="I11" s="700">
        <v>0</v>
      </c>
      <c r="J11" s="696">
        <v>0</v>
      </c>
      <c r="K11" s="696">
        <v>0</v>
      </c>
      <c r="L11" s="696">
        <v>0</v>
      </c>
      <c r="M11" s="696">
        <v>0</v>
      </c>
      <c r="N11" s="697">
        <v>0</v>
      </c>
      <c r="O11" s="700">
        <f t="shared" si="6"/>
        <v>26343</v>
      </c>
      <c r="P11" s="696">
        <f t="shared" si="7"/>
        <v>8519</v>
      </c>
      <c r="Q11" s="696">
        <f t="shared" si="8"/>
        <v>0</v>
      </c>
      <c r="R11" s="696">
        <f t="shared" si="9"/>
        <v>14440.8</v>
      </c>
      <c r="S11" s="696">
        <f t="shared" si="10"/>
        <v>14440.8</v>
      </c>
      <c r="T11" s="697">
        <f t="shared" si="11"/>
        <v>0</v>
      </c>
      <c r="U11" s="1020"/>
      <c r="V11" s="728" t="s">
        <v>293</v>
      </c>
      <c r="W11" s="740">
        <v>0</v>
      </c>
      <c r="X11" s="696">
        <v>3</v>
      </c>
      <c r="Y11" s="696">
        <v>0</v>
      </c>
      <c r="Z11" s="696">
        <v>0</v>
      </c>
      <c r="AA11" s="696">
        <v>0</v>
      </c>
      <c r="AB11" s="697">
        <v>0</v>
      </c>
      <c r="AC11" s="700">
        <v>10</v>
      </c>
      <c r="AD11" s="696">
        <v>0</v>
      </c>
      <c r="AE11" s="696">
        <v>0</v>
      </c>
      <c r="AF11" s="696">
        <v>0</v>
      </c>
      <c r="AG11" s="696">
        <v>18</v>
      </c>
      <c r="AH11" s="745">
        <v>0</v>
      </c>
      <c r="AI11" s="744">
        <f t="shared" si="0"/>
        <v>26353</v>
      </c>
      <c r="AJ11" s="696">
        <f t="shared" si="1"/>
        <v>8522</v>
      </c>
      <c r="AK11" s="696">
        <f t="shared" si="2"/>
        <v>0</v>
      </c>
      <c r="AL11" s="696">
        <f t="shared" si="3"/>
        <v>14440.8</v>
      </c>
      <c r="AM11" s="696">
        <f t="shared" si="4"/>
        <v>19283</v>
      </c>
      <c r="AN11" s="745">
        <f t="shared" si="5"/>
        <v>0</v>
      </c>
    </row>
    <row r="12" spans="1:44" ht="23.25" customHeight="1">
      <c r="A12" s="1017"/>
      <c r="B12" s="711" t="s">
        <v>294</v>
      </c>
      <c r="C12" s="708">
        <v>17588</v>
      </c>
      <c r="D12" s="696">
        <v>5456</v>
      </c>
      <c r="E12" s="696">
        <v>1983</v>
      </c>
      <c r="F12" s="696">
        <v>102</v>
      </c>
      <c r="G12" s="696">
        <v>1798</v>
      </c>
      <c r="H12" s="697">
        <v>97</v>
      </c>
      <c r="I12" s="700">
        <v>0</v>
      </c>
      <c r="J12" s="696">
        <v>0</v>
      </c>
      <c r="K12" s="696">
        <v>0</v>
      </c>
      <c r="L12" s="696">
        <v>0</v>
      </c>
      <c r="M12" s="696">
        <v>0</v>
      </c>
      <c r="N12" s="697">
        <v>0</v>
      </c>
      <c r="O12" s="700">
        <f t="shared" si="6"/>
        <v>17588</v>
      </c>
      <c r="P12" s="696">
        <f t="shared" si="7"/>
        <v>5456</v>
      </c>
      <c r="Q12" s="696">
        <f t="shared" si="8"/>
        <v>1983</v>
      </c>
      <c r="R12" s="696">
        <f t="shared" si="9"/>
        <v>102</v>
      </c>
      <c r="S12" s="696">
        <f t="shared" si="10"/>
        <v>102</v>
      </c>
      <c r="T12" s="697">
        <f t="shared" si="11"/>
        <v>97</v>
      </c>
      <c r="U12" s="1020"/>
      <c r="V12" s="728" t="s">
        <v>294</v>
      </c>
      <c r="W12" s="740">
        <v>0</v>
      </c>
      <c r="X12" s="696">
        <v>0</v>
      </c>
      <c r="Y12" s="696">
        <v>0</v>
      </c>
      <c r="Z12" s="696">
        <v>0</v>
      </c>
      <c r="AA12" s="696">
        <v>0</v>
      </c>
      <c r="AB12" s="697">
        <v>0</v>
      </c>
      <c r="AC12" s="700">
        <v>0</v>
      </c>
      <c r="AD12" s="696">
        <v>1464</v>
      </c>
      <c r="AE12" s="696">
        <v>-58</v>
      </c>
      <c r="AF12" s="696">
        <v>1554</v>
      </c>
      <c r="AG12" s="696">
        <v>1543</v>
      </c>
      <c r="AH12" s="745">
        <v>1835</v>
      </c>
      <c r="AI12" s="744">
        <f t="shared" si="0"/>
        <v>17588</v>
      </c>
      <c r="AJ12" s="696">
        <f t="shared" si="1"/>
        <v>6920</v>
      </c>
      <c r="AK12" s="696">
        <f t="shared" si="2"/>
        <v>1925</v>
      </c>
      <c r="AL12" s="696">
        <f t="shared" si="3"/>
        <v>1656</v>
      </c>
      <c r="AM12" s="696">
        <f t="shared" si="4"/>
        <v>3341</v>
      </c>
      <c r="AN12" s="745">
        <f t="shared" si="5"/>
        <v>1932</v>
      </c>
      <c r="AR12" s="20"/>
    </row>
    <row r="13" spans="1:40" ht="23.25" customHeight="1">
      <c r="A13" s="1017"/>
      <c r="B13" s="711" t="s">
        <v>23</v>
      </c>
      <c r="C13" s="708">
        <v>11149</v>
      </c>
      <c r="D13" s="696">
        <v>9494</v>
      </c>
      <c r="E13" s="696">
        <v>10915</v>
      </c>
      <c r="F13" s="696">
        <v>9688</v>
      </c>
      <c r="G13" s="696">
        <v>11455</v>
      </c>
      <c r="H13" s="697">
        <v>12349</v>
      </c>
      <c r="I13" s="700">
        <v>0</v>
      </c>
      <c r="J13" s="696">
        <v>2510</v>
      </c>
      <c r="K13" s="696">
        <v>804</v>
      </c>
      <c r="L13" s="696">
        <v>2241</v>
      </c>
      <c r="M13" s="696">
        <v>2161</v>
      </c>
      <c r="N13" s="697">
        <v>2097</v>
      </c>
      <c r="O13" s="700">
        <f aca="true" t="shared" si="12" ref="O13:O19">C13+I13</f>
        <v>11149</v>
      </c>
      <c r="P13" s="696">
        <f aca="true" t="shared" si="13" ref="P13:P19">D13+J13</f>
        <v>12004</v>
      </c>
      <c r="Q13" s="696">
        <f aca="true" t="shared" si="14" ref="Q13:Q19">E13+K13</f>
        <v>11719</v>
      </c>
      <c r="R13" s="696">
        <f aca="true" t="shared" si="15" ref="R13:R19">F13+L13</f>
        <v>11929</v>
      </c>
      <c r="S13" s="696">
        <f aca="true" t="shared" si="16" ref="S13:S19">F13+M13</f>
        <v>11849</v>
      </c>
      <c r="T13" s="697">
        <f t="shared" si="11"/>
        <v>14446</v>
      </c>
      <c r="U13" s="1020"/>
      <c r="V13" s="728" t="s">
        <v>23</v>
      </c>
      <c r="W13" s="740">
        <v>0</v>
      </c>
      <c r="X13" s="696">
        <v>0</v>
      </c>
      <c r="Y13" s="696">
        <v>0</v>
      </c>
      <c r="Z13" s="696">
        <v>0</v>
      </c>
      <c r="AA13" s="696">
        <v>0</v>
      </c>
      <c r="AB13" s="697">
        <v>0</v>
      </c>
      <c r="AC13" s="700">
        <v>594</v>
      </c>
      <c r="AD13" s="696">
        <v>908</v>
      </c>
      <c r="AE13" s="696">
        <v>3335</v>
      </c>
      <c r="AF13" s="696">
        <v>8664</v>
      </c>
      <c r="AG13" s="696">
        <v>2070</v>
      </c>
      <c r="AH13" s="745">
        <v>1315</v>
      </c>
      <c r="AI13" s="744">
        <f t="shared" si="0"/>
        <v>11743</v>
      </c>
      <c r="AJ13" s="696">
        <f t="shared" si="1"/>
        <v>12912</v>
      </c>
      <c r="AK13" s="696">
        <f t="shared" si="2"/>
        <v>15054</v>
      </c>
      <c r="AL13" s="696">
        <f t="shared" si="3"/>
        <v>20593</v>
      </c>
      <c r="AM13" s="696">
        <f t="shared" si="4"/>
        <v>15686</v>
      </c>
      <c r="AN13" s="745">
        <f t="shared" si="5"/>
        <v>15761</v>
      </c>
    </row>
    <row r="14" spans="1:40" ht="23.25" customHeight="1">
      <c r="A14" s="1017"/>
      <c r="B14" s="711" t="s">
        <v>295</v>
      </c>
      <c r="C14" s="708">
        <v>4961</v>
      </c>
      <c r="D14" s="696">
        <v>1350</v>
      </c>
      <c r="E14" s="696">
        <v>454</v>
      </c>
      <c r="F14" s="696">
        <v>11515</v>
      </c>
      <c r="G14" s="696">
        <v>8153</v>
      </c>
      <c r="H14" s="697">
        <v>2108</v>
      </c>
      <c r="I14" s="700">
        <v>21</v>
      </c>
      <c r="J14" s="696">
        <v>2042</v>
      </c>
      <c r="K14" s="696">
        <v>31</v>
      </c>
      <c r="L14" s="696">
        <v>1273</v>
      </c>
      <c r="M14" s="696">
        <v>29</v>
      </c>
      <c r="N14" s="697">
        <v>1700</v>
      </c>
      <c r="O14" s="700">
        <f t="shared" si="12"/>
        <v>4982</v>
      </c>
      <c r="P14" s="696">
        <f t="shared" si="13"/>
        <v>3392</v>
      </c>
      <c r="Q14" s="696">
        <f t="shared" si="14"/>
        <v>485</v>
      </c>
      <c r="R14" s="696">
        <f t="shared" si="15"/>
        <v>12788</v>
      </c>
      <c r="S14" s="696">
        <f t="shared" si="16"/>
        <v>11544</v>
      </c>
      <c r="T14" s="697">
        <f t="shared" si="11"/>
        <v>3808</v>
      </c>
      <c r="U14" s="1020"/>
      <c r="V14" s="728" t="s">
        <v>296</v>
      </c>
      <c r="W14" s="740">
        <v>3</v>
      </c>
      <c r="X14" s="696">
        <v>1</v>
      </c>
      <c r="Y14" s="696">
        <v>0</v>
      </c>
      <c r="Z14" s="696">
        <v>0</v>
      </c>
      <c r="AA14" s="696">
        <v>0</v>
      </c>
      <c r="AB14" s="697">
        <v>0</v>
      </c>
      <c r="AC14" s="700">
        <v>13870</v>
      </c>
      <c r="AD14" s="696">
        <v>12030</v>
      </c>
      <c r="AE14" s="696">
        <v>12921</v>
      </c>
      <c r="AF14" s="696">
        <v>13699</v>
      </c>
      <c r="AG14" s="696">
        <v>14147</v>
      </c>
      <c r="AH14" s="745">
        <v>14144</v>
      </c>
      <c r="AI14" s="744">
        <f t="shared" si="0"/>
        <v>18855</v>
      </c>
      <c r="AJ14" s="696">
        <f t="shared" si="1"/>
        <v>15423</v>
      </c>
      <c r="AK14" s="696">
        <f t="shared" si="2"/>
        <v>13406</v>
      </c>
      <c r="AL14" s="696">
        <f t="shared" si="3"/>
        <v>26487</v>
      </c>
      <c r="AM14" s="696">
        <f t="shared" si="4"/>
        <v>22329</v>
      </c>
      <c r="AN14" s="745">
        <f t="shared" si="5"/>
        <v>17952</v>
      </c>
    </row>
    <row r="15" spans="1:40" ht="23.25" customHeight="1">
      <c r="A15" s="1017"/>
      <c r="B15" s="711" t="s">
        <v>297</v>
      </c>
      <c r="C15" s="708">
        <v>0</v>
      </c>
      <c r="D15" s="696">
        <v>5712</v>
      </c>
      <c r="E15" s="696">
        <v>0</v>
      </c>
      <c r="F15" s="696">
        <v>9627.2</v>
      </c>
      <c r="G15" s="696">
        <v>6778</v>
      </c>
      <c r="H15" s="697">
        <v>120</v>
      </c>
      <c r="I15" s="700">
        <v>0</v>
      </c>
      <c r="J15" s="696">
        <v>0</v>
      </c>
      <c r="K15" s="696">
        <v>0</v>
      </c>
      <c r="L15" s="696">
        <v>0</v>
      </c>
      <c r="M15" s="696">
        <v>0</v>
      </c>
      <c r="N15" s="697">
        <v>0</v>
      </c>
      <c r="O15" s="700">
        <f t="shared" si="12"/>
        <v>0</v>
      </c>
      <c r="P15" s="696">
        <f t="shared" si="13"/>
        <v>5712</v>
      </c>
      <c r="Q15" s="696">
        <f t="shared" si="14"/>
        <v>0</v>
      </c>
      <c r="R15" s="696">
        <f t="shared" si="15"/>
        <v>9627.2</v>
      </c>
      <c r="S15" s="696">
        <f t="shared" si="16"/>
        <v>9627.2</v>
      </c>
      <c r="T15" s="697">
        <f t="shared" si="11"/>
        <v>120</v>
      </c>
      <c r="U15" s="1020"/>
      <c r="V15" s="728" t="s">
        <v>297</v>
      </c>
      <c r="W15" s="740">
        <v>0</v>
      </c>
      <c r="X15" s="696">
        <v>0</v>
      </c>
      <c r="Y15" s="696">
        <v>0</v>
      </c>
      <c r="Z15" s="696">
        <v>0</v>
      </c>
      <c r="AA15" s="696">
        <v>0</v>
      </c>
      <c r="AB15" s="697">
        <v>0</v>
      </c>
      <c r="AC15" s="700">
        <v>0</v>
      </c>
      <c r="AD15" s="696">
        <v>0</v>
      </c>
      <c r="AE15" s="696">
        <v>0</v>
      </c>
      <c r="AF15" s="696">
        <v>0</v>
      </c>
      <c r="AG15" s="696">
        <v>0</v>
      </c>
      <c r="AH15" s="745">
        <v>0</v>
      </c>
      <c r="AI15" s="744">
        <f t="shared" si="0"/>
        <v>0</v>
      </c>
      <c r="AJ15" s="696">
        <f t="shared" si="1"/>
        <v>5712</v>
      </c>
      <c r="AK15" s="696">
        <f t="shared" si="2"/>
        <v>0</v>
      </c>
      <c r="AL15" s="696">
        <f t="shared" si="3"/>
        <v>9627.2</v>
      </c>
      <c r="AM15" s="696">
        <f t="shared" si="4"/>
        <v>6778</v>
      </c>
      <c r="AN15" s="745">
        <f t="shared" si="5"/>
        <v>120</v>
      </c>
    </row>
    <row r="16" spans="1:40" ht="23.25" customHeight="1">
      <c r="A16" s="1017"/>
      <c r="B16" s="711" t="s">
        <v>298</v>
      </c>
      <c r="C16" s="708">
        <v>0</v>
      </c>
      <c r="D16" s="696">
        <v>2976</v>
      </c>
      <c r="E16" s="696">
        <v>2230</v>
      </c>
      <c r="F16" s="696">
        <v>0</v>
      </c>
      <c r="G16" s="696">
        <v>0</v>
      </c>
      <c r="H16" s="697">
        <v>2660</v>
      </c>
      <c r="I16" s="700">
        <v>0</v>
      </c>
      <c r="J16" s="696">
        <v>0</v>
      </c>
      <c r="K16" s="696">
        <v>0</v>
      </c>
      <c r="L16" s="696">
        <v>0</v>
      </c>
      <c r="M16" s="696">
        <v>0</v>
      </c>
      <c r="N16" s="697">
        <v>1112</v>
      </c>
      <c r="O16" s="700">
        <f t="shared" si="12"/>
        <v>0</v>
      </c>
      <c r="P16" s="696">
        <f t="shared" si="13"/>
        <v>2976</v>
      </c>
      <c r="Q16" s="696">
        <f t="shared" si="14"/>
        <v>2230</v>
      </c>
      <c r="R16" s="696">
        <f t="shared" si="15"/>
        <v>0</v>
      </c>
      <c r="S16" s="696">
        <f t="shared" si="16"/>
        <v>0</v>
      </c>
      <c r="T16" s="697">
        <f t="shared" si="11"/>
        <v>3772</v>
      </c>
      <c r="U16" s="1020"/>
      <c r="V16" s="728" t="s">
        <v>298</v>
      </c>
      <c r="W16" s="740">
        <v>0</v>
      </c>
      <c r="X16" s="696">
        <v>0</v>
      </c>
      <c r="Y16" s="696">
        <v>0</v>
      </c>
      <c r="Z16" s="696">
        <v>0</v>
      </c>
      <c r="AA16" s="696">
        <v>0</v>
      </c>
      <c r="AB16" s="697">
        <v>0</v>
      </c>
      <c r="AC16" s="700">
        <v>0</v>
      </c>
      <c r="AD16" s="696">
        <v>0</v>
      </c>
      <c r="AE16" s="696">
        <v>0</v>
      </c>
      <c r="AF16" s="696">
        <v>0</v>
      </c>
      <c r="AG16" s="696">
        <v>0</v>
      </c>
      <c r="AH16" s="745">
        <v>0</v>
      </c>
      <c r="AI16" s="744">
        <f t="shared" si="0"/>
        <v>0</v>
      </c>
      <c r="AJ16" s="696">
        <f t="shared" si="1"/>
        <v>2976</v>
      </c>
      <c r="AK16" s="696">
        <f t="shared" si="2"/>
        <v>2230</v>
      </c>
      <c r="AL16" s="696">
        <f t="shared" si="3"/>
        <v>0</v>
      </c>
      <c r="AM16" s="696">
        <f t="shared" si="4"/>
        <v>0</v>
      </c>
      <c r="AN16" s="745">
        <f t="shared" si="5"/>
        <v>3772</v>
      </c>
    </row>
    <row r="17" spans="1:40" ht="23.25" customHeight="1">
      <c r="A17" s="1017"/>
      <c r="B17" s="711" t="s">
        <v>299</v>
      </c>
      <c r="C17" s="708">
        <v>0</v>
      </c>
      <c r="D17" s="696">
        <v>0</v>
      </c>
      <c r="E17" s="696">
        <v>0</v>
      </c>
      <c r="F17" s="696">
        <v>0</v>
      </c>
      <c r="G17" s="696">
        <v>0</v>
      </c>
      <c r="H17" s="697">
        <v>0</v>
      </c>
      <c r="I17" s="700">
        <v>0</v>
      </c>
      <c r="J17" s="696">
        <v>0</v>
      </c>
      <c r="K17" s="696">
        <v>0</v>
      </c>
      <c r="L17" s="696">
        <v>0</v>
      </c>
      <c r="M17" s="696">
        <v>3349</v>
      </c>
      <c r="N17" s="697">
        <v>0</v>
      </c>
      <c r="O17" s="700">
        <f t="shared" si="12"/>
        <v>0</v>
      </c>
      <c r="P17" s="696">
        <f t="shared" si="13"/>
        <v>0</v>
      </c>
      <c r="Q17" s="696">
        <f t="shared" si="14"/>
        <v>0</v>
      </c>
      <c r="R17" s="696">
        <f t="shared" si="15"/>
        <v>0</v>
      </c>
      <c r="S17" s="696">
        <f t="shared" si="16"/>
        <v>3349</v>
      </c>
      <c r="T17" s="697">
        <f t="shared" si="11"/>
        <v>0</v>
      </c>
      <c r="U17" s="1020"/>
      <c r="V17" s="728" t="s">
        <v>299</v>
      </c>
      <c r="W17" s="740">
        <v>0</v>
      </c>
      <c r="X17" s="696">
        <v>0</v>
      </c>
      <c r="Y17" s="696">
        <v>0</v>
      </c>
      <c r="Z17" s="696">
        <v>0</v>
      </c>
      <c r="AA17" s="696">
        <v>0</v>
      </c>
      <c r="AB17" s="697">
        <v>0</v>
      </c>
      <c r="AC17" s="700">
        <v>40091</v>
      </c>
      <c r="AD17" s="696">
        <v>42916</v>
      </c>
      <c r="AE17" s="696">
        <v>40681</v>
      </c>
      <c r="AF17" s="696">
        <v>41188</v>
      </c>
      <c r="AG17" s="696">
        <v>46501</v>
      </c>
      <c r="AH17" s="745">
        <v>45776</v>
      </c>
      <c r="AI17" s="744">
        <f t="shared" si="0"/>
        <v>40091</v>
      </c>
      <c r="AJ17" s="696">
        <f t="shared" si="1"/>
        <v>42916</v>
      </c>
      <c r="AK17" s="696">
        <f t="shared" si="2"/>
        <v>40681</v>
      </c>
      <c r="AL17" s="696">
        <f t="shared" si="3"/>
        <v>41188</v>
      </c>
      <c r="AM17" s="696">
        <f t="shared" si="4"/>
        <v>49850</v>
      </c>
      <c r="AN17" s="745">
        <f t="shared" si="5"/>
        <v>45776</v>
      </c>
    </row>
    <row r="18" spans="1:40" ht="23.25" customHeight="1">
      <c r="A18" s="1017"/>
      <c r="B18" s="713" t="s">
        <v>300</v>
      </c>
      <c r="C18" s="708">
        <v>0</v>
      </c>
      <c r="D18" s="696">
        <v>0</v>
      </c>
      <c r="E18" s="696">
        <v>0</v>
      </c>
      <c r="F18" s="696">
        <v>0</v>
      </c>
      <c r="G18" s="696">
        <v>0</v>
      </c>
      <c r="H18" s="697">
        <v>0</v>
      </c>
      <c r="I18" s="700">
        <v>0</v>
      </c>
      <c r="J18" s="696">
        <v>0</v>
      </c>
      <c r="K18" s="696">
        <v>0</v>
      </c>
      <c r="L18" s="696">
        <v>0</v>
      </c>
      <c r="M18" s="696">
        <v>0</v>
      </c>
      <c r="N18" s="697">
        <v>0</v>
      </c>
      <c r="O18" s="700">
        <f t="shared" si="12"/>
        <v>0</v>
      </c>
      <c r="P18" s="696">
        <f t="shared" si="13"/>
        <v>0</v>
      </c>
      <c r="Q18" s="696">
        <f t="shared" si="14"/>
        <v>0</v>
      </c>
      <c r="R18" s="696">
        <f t="shared" si="15"/>
        <v>0</v>
      </c>
      <c r="S18" s="696">
        <f t="shared" si="16"/>
        <v>0</v>
      </c>
      <c r="T18" s="697">
        <f t="shared" si="11"/>
        <v>0</v>
      </c>
      <c r="U18" s="1020"/>
      <c r="V18" s="732" t="s">
        <v>300</v>
      </c>
      <c r="W18" s="740">
        <v>0</v>
      </c>
      <c r="X18" s="696">
        <v>0</v>
      </c>
      <c r="Y18" s="696">
        <v>0</v>
      </c>
      <c r="Z18" s="696">
        <v>0</v>
      </c>
      <c r="AA18" s="696">
        <v>0</v>
      </c>
      <c r="AB18" s="697">
        <v>0</v>
      </c>
      <c r="AC18" s="700">
        <v>109400</v>
      </c>
      <c r="AD18" s="696">
        <v>43087</v>
      </c>
      <c r="AE18" s="696">
        <v>118394</v>
      </c>
      <c r="AF18" s="696">
        <v>86791</v>
      </c>
      <c r="AG18" s="696">
        <v>61257</v>
      </c>
      <c r="AH18" s="745">
        <v>48478</v>
      </c>
      <c r="AI18" s="744">
        <f t="shared" si="0"/>
        <v>109400</v>
      </c>
      <c r="AJ18" s="696">
        <f t="shared" si="1"/>
        <v>43087</v>
      </c>
      <c r="AK18" s="696">
        <f t="shared" si="2"/>
        <v>118394</v>
      </c>
      <c r="AL18" s="696">
        <f t="shared" si="3"/>
        <v>86791</v>
      </c>
      <c r="AM18" s="696">
        <f t="shared" si="4"/>
        <v>61257</v>
      </c>
      <c r="AN18" s="745">
        <f t="shared" si="5"/>
        <v>48478</v>
      </c>
    </row>
    <row r="19" spans="1:40" ht="23.25" customHeight="1">
      <c r="A19" s="1017"/>
      <c r="B19" s="714" t="s">
        <v>283</v>
      </c>
      <c r="C19" s="709">
        <v>0</v>
      </c>
      <c r="D19" s="698">
        <v>0</v>
      </c>
      <c r="E19" s="698">
        <v>0</v>
      </c>
      <c r="F19" s="698">
        <v>0</v>
      </c>
      <c r="G19" s="698">
        <v>0</v>
      </c>
      <c r="H19" s="699">
        <v>0</v>
      </c>
      <c r="I19" s="701">
        <v>0</v>
      </c>
      <c r="J19" s="698">
        <v>0</v>
      </c>
      <c r="K19" s="698">
        <v>0</v>
      </c>
      <c r="L19" s="698">
        <v>0</v>
      </c>
      <c r="M19" s="698">
        <v>0</v>
      </c>
      <c r="N19" s="699">
        <v>0</v>
      </c>
      <c r="O19" s="701">
        <f t="shared" si="12"/>
        <v>0</v>
      </c>
      <c r="P19" s="698">
        <f t="shared" si="13"/>
        <v>0</v>
      </c>
      <c r="Q19" s="698">
        <f t="shared" si="14"/>
        <v>0</v>
      </c>
      <c r="R19" s="698">
        <f t="shared" si="15"/>
        <v>0</v>
      </c>
      <c r="S19" s="698">
        <f t="shared" si="16"/>
        <v>0</v>
      </c>
      <c r="T19" s="699">
        <f t="shared" si="11"/>
        <v>0</v>
      </c>
      <c r="U19" s="1020"/>
      <c r="V19" s="733" t="s">
        <v>283</v>
      </c>
      <c r="W19" s="741">
        <v>0</v>
      </c>
      <c r="X19" s="698">
        <v>0</v>
      </c>
      <c r="Y19" s="698">
        <v>0</v>
      </c>
      <c r="Z19" s="698">
        <v>0</v>
      </c>
      <c r="AA19" s="698">
        <v>0</v>
      </c>
      <c r="AB19" s="699">
        <v>0</v>
      </c>
      <c r="AC19" s="701">
        <v>20462</v>
      </c>
      <c r="AD19" s="698">
        <v>10652</v>
      </c>
      <c r="AE19" s="698">
        <v>6375</v>
      </c>
      <c r="AF19" s="698">
        <v>13873</v>
      </c>
      <c r="AG19" s="698">
        <v>10362</v>
      </c>
      <c r="AH19" s="747">
        <v>9630</v>
      </c>
      <c r="AI19" s="746">
        <f t="shared" si="0"/>
        <v>20462</v>
      </c>
      <c r="AJ19" s="698">
        <f t="shared" si="1"/>
        <v>10652</v>
      </c>
      <c r="AK19" s="698">
        <f t="shared" si="2"/>
        <v>6375</v>
      </c>
      <c r="AL19" s="698">
        <f t="shared" si="3"/>
        <v>13873</v>
      </c>
      <c r="AM19" s="698">
        <f t="shared" si="4"/>
        <v>10362</v>
      </c>
      <c r="AN19" s="747">
        <f t="shared" si="5"/>
        <v>9630</v>
      </c>
    </row>
    <row r="20" spans="1:40" ht="30" customHeight="1">
      <c r="A20" s="1018"/>
      <c r="B20" s="716" t="s">
        <v>301</v>
      </c>
      <c r="C20" s="720">
        <f>SUM(C4:C19)</f>
        <v>235857</v>
      </c>
      <c r="D20" s="721">
        <f>SUM(D4:D19)</f>
        <v>189681</v>
      </c>
      <c r="E20" s="721">
        <f>SUM(E4:E19)</f>
        <v>146691</v>
      </c>
      <c r="F20" s="721">
        <f>SUM(F4:F19)</f>
        <v>163682</v>
      </c>
      <c r="G20" s="721">
        <f aca="true" t="shared" si="17" ref="G20:N20">SUM(G4:G19)</f>
        <v>149556</v>
      </c>
      <c r="H20" s="722">
        <f t="shared" si="17"/>
        <v>107587</v>
      </c>
      <c r="I20" s="723">
        <f t="shared" si="17"/>
        <v>788</v>
      </c>
      <c r="J20" s="721">
        <f t="shared" si="17"/>
        <v>7712</v>
      </c>
      <c r="K20" s="721">
        <f t="shared" si="17"/>
        <v>7170</v>
      </c>
      <c r="L20" s="721">
        <f t="shared" si="17"/>
        <v>13149</v>
      </c>
      <c r="M20" s="721">
        <f t="shared" si="17"/>
        <v>24513</v>
      </c>
      <c r="N20" s="722">
        <f t="shared" si="17"/>
        <v>14258</v>
      </c>
      <c r="O20" s="723">
        <f aca="true" t="shared" si="18" ref="O20:T20">SUM(O4:O19)</f>
        <v>236645</v>
      </c>
      <c r="P20" s="721">
        <f t="shared" si="18"/>
        <v>197393</v>
      </c>
      <c r="Q20" s="721">
        <f t="shared" si="18"/>
        <v>153861</v>
      </c>
      <c r="R20" s="721">
        <f t="shared" si="18"/>
        <v>176831</v>
      </c>
      <c r="S20" s="721">
        <f t="shared" si="18"/>
        <v>188195</v>
      </c>
      <c r="T20" s="722">
        <f t="shared" si="18"/>
        <v>121845</v>
      </c>
      <c r="U20" s="1021"/>
      <c r="V20" s="763" t="s">
        <v>301</v>
      </c>
      <c r="W20" s="748">
        <f>SUM(W4:W19)</f>
        <v>3</v>
      </c>
      <c r="X20" s="721">
        <f>SUM(X4:X19)</f>
        <v>44</v>
      </c>
      <c r="Y20" s="721">
        <v>0</v>
      </c>
      <c r="Z20" s="721">
        <v>0</v>
      </c>
      <c r="AA20" s="721">
        <v>0</v>
      </c>
      <c r="AB20" s="722">
        <v>0</v>
      </c>
      <c r="AC20" s="723">
        <f aca="true" t="shared" si="19" ref="AC20:AK20">SUM(AC4:AC19)</f>
        <v>191344</v>
      </c>
      <c r="AD20" s="721">
        <f t="shared" si="19"/>
        <v>118112</v>
      </c>
      <c r="AE20" s="721">
        <f t="shared" si="19"/>
        <v>196845</v>
      </c>
      <c r="AF20" s="721">
        <f t="shared" si="19"/>
        <v>172712</v>
      </c>
      <c r="AG20" s="721">
        <f t="shared" si="19"/>
        <v>139213</v>
      </c>
      <c r="AH20" s="749">
        <f t="shared" si="19"/>
        <v>127402</v>
      </c>
      <c r="AI20" s="750">
        <f t="shared" si="19"/>
        <v>427992</v>
      </c>
      <c r="AJ20" s="721">
        <f t="shared" si="19"/>
        <v>315549</v>
      </c>
      <c r="AK20" s="721">
        <f t="shared" si="19"/>
        <v>350706</v>
      </c>
      <c r="AL20" s="721">
        <f>SUM(AL4:AL19)</f>
        <v>349543</v>
      </c>
      <c r="AM20" s="721">
        <f>SUM(AM4:AM19)</f>
        <v>313282</v>
      </c>
      <c r="AN20" s="749">
        <f>SUM(AN4:AN19)</f>
        <v>249247</v>
      </c>
    </row>
    <row r="21" spans="1:40" ht="28.5" customHeight="1">
      <c r="A21" s="1000" t="s">
        <v>302</v>
      </c>
      <c r="B21" s="724" t="s">
        <v>303</v>
      </c>
      <c r="C21" s="719">
        <v>170371</v>
      </c>
      <c r="D21" s="703">
        <v>169096</v>
      </c>
      <c r="E21" s="703">
        <v>170405</v>
      </c>
      <c r="F21" s="703">
        <v>162489</v>
      </c>
      <c r="G21" s="703">
        <v>195951</v>
      </c>
      <c r="H21" s="704">
        <v>195513</v>
      </c>
      <c r="I21" s="702">
        <v>578</v>
      </c>
      <c r="J21" s="703">
        <v>8341</v>
      </c>
      <c r="K21" s="703">
        <v>10326</v>
      </c>
      <c r="L21" s="703">
        <v>10922</v>
      </c>
      <c r="M21" s="703">
        <v>10959</v>
      </c>
      <c r="N21" s="704">
        <v>10965</v>
      </c>
      <c r="O21" s="726">
        <f>C21+I21</f>
        <v>170949</v>
      </c>
      <c r="P21" s="705">
        <f>D21+J21</f>
        <v>177437</v>
      </c>
      <c r="Q21" s="705">
        <f>E21+K21</f>
        <v>180731</v>
      </c>
      <c r="R21" s="705">
        <f>F21+L21</f>
        <v>173411</v>
      </c>
      <c r="S21" s="705">
        <f>F21+M21</f>
        <v>173448</v>
      </c>
      <c r="T21" s="706">
        <f>H21+N21</f>
        <v>206478</v>
      </c>
      <c r="U21" s="1002" t="s">
        <v>302</v>
      </c>
      <c r="V21" s="727" t="s">
        <v>303</v>
      </c>
      <c r="W21" s="739">
        <v>569</v>
      </c>
      <c r="X21" s="705">
        <v>92</v>
      </c>
      <c r="Y21" s="705">
        <v>0</v>
      </c>
      <c r="Z21" s="705">
        <v>0</v>
      </c>
      <c r="AA21" s="751">
        <v>0</v>
      </c>
      <c r="AB21" s="752">
        <v>0</v>
      </c>
      <c r="AC21" s="726">
        <v>37270</v>
      </c>
      <c r="AD21" s="705">
        <v>32726</v>
      </c>
      <c r="AE21" s="705">
        <v>27059</v>
      </c>
      <c r="AF21" s="705">
        <v>24738</v>
      </c>
      <c r="AG21" s="705">
        <v>22820</v>
      </c>
      <c r="AH21" s="743">
        <v>24581</v>
      </c>
      <c r="AI21" s="742">
        <f aca="true" t="shared" si="20" ref="AI21:AN28">C21+I21+W21+AC21</f>
        <v>208788</v>
      </c>
      <c r="AJ21" s="705">
        <f t="shared" si="20"/>
        <v>210255</v>
      </c>
      <c r="AK21" s="705">
        <f t="shared" si="20"/>
        <v>207790</v>
      </c>
      <c r="AL21" s="705">
        <f t="shared" si="20"/>
        <v>198149</v>
      </c>
      <c r="AM21" s="705">
        <f t="shared" si="20"/>
        <v>229730</v>
      </c>
      <c r="AN21" s="743">
        <f t="shared" si="20"/>
        <v>231059</v>
      </c>
    </row>
    <row r="22" spans="1:40" ht="22.5" customHeight="1">
      <c r="A22" s="1001"/>
      <c r="B22" s="711" t="s">
        <v>304</v>
      </c>
      <c r="C22" s="717">
        <v>26343</v>
      </c>
      <c r="D22" s="696">
        <v>0</v>
      </c>
      <c r="E22" s="696">
        <v>0</v>
      </c>
      <c r="F22" s="696">
        <v>0</v>
      </c>
      <c r="G22" s="696">
        <v>0</v>
      </c>
      <c r="H22" s="697">
        <v>0</v>
      </c>
      <c r="I22" s="700">
        <v>0</v>
      </c>
      <c r="J22" s="696">
        <v>0</v>
      </c>
      <c r="K22" s="696">
        <v>0</v>
      </c>
      <c r="L22" s="696">
        <v>0</v>
      </c>
      <c r="M22" s="696">
        <v>0</v>
      </c>
      <c r="N22" s="697">
        <v>0</v>
      </c>
      <c r="O22" s="700">
        <f aca="true" t="shared" si="21" ref="O22:O28">C22+I22</f>
        <v>26343</v>
      </c>
      <c r="P22" s="696">
        <f aca="true" t="shared" si="22" ref="P22:P28">D22+J22</f>
        <v>0</v>
      </c>
      <c r="Q22" s="696">
        <f aca="true" t="shared" si="23" ref="Q22:Q28">E22+K22</f>
        <v>0</v>
      </c>
      <c r="R22" s="696">
        <f aca="true" t="shared" si="24" ref="R22:R28">F22+L22</f>
        <v>0</v>
      </c>
      <c r="S22" s="696">
        <f aca="true" t="shared" si="25" ref="S22:S28">F22+M22</f>
        <v>0</v>
      </c>
      <c r="T22" s="697">
        <f aca="true" t="shared" si="26" ref="T22:T28">H22+N22</f>
        <v>0</v>
      </c>
      <c r="U22" s="1003"/>
      <c r="V22" s="728" t="s">
        <v>304</v>
      </c>
      <c r="W22" s="740">
        <v>35</v>
      </c>
      <c r="X22" s="696">
        <v>0</v>
      </c>
      <c r="Y22" s="696">
        <v>0</v>
      </c>
      <c r="Z22" s="696">
        <v>0</v>
      </c>
      <c r="AA22" s="753">
        <v>0</v>
      </c>
      <c r="AB22" s="754">
        <v>0</v>
      </c>
      <c r="AC22" s="700">
        <v>322886</v>
      </c>
      <c r="AD22" s="696">
        <v>248312</v>
      </c>
      <c r="AE22" s="696">
        <v>397507</v>
      </c>
      <c r="AF22" s="696">
        <v>329073</v>
      </c>
      <c r="AG22" s="696">
        <v>278896</v>
      </c>
      <c r="AH22" s="745">
        <v>234402</v>
      </c>
      <c r="AI22" s="744">
        <f t="shared" si="20"/>
        <v>349264</v>
      </c>
      <c r="AJ22" s="696">
        <f t="shared" si="20"/>
        <v>248312</v>
      </c>
      <c r="AK22" s="696">
        <f t="shared" si="20"/>
        <v>397507</v>
      </c>
      <c r="AL22" s="696">
        <f t="shared" si="20"/>
        <v>329073</v>
      </c>
      <c r="AM22" s="696">
        <f t="shared" si="20"/>
        <v>278896</v>
      </c>
      <c r="AN22" s="745">
        <f t="shared" si="20"/>
        <v>234402</v>
      </c>
    </row>
    <row r="23" spans="1:40" ht="22.5" customHeight="1">
      <c r="A23" s="1001"/>
      <c r="B23" s="711" t="s">
        <v>305</v>
      </c>
      <c r="C23" s="717">
        <v>1308</v>
      </c>
      <c r="D23" s="696">
        <v>1224</v>
      </c>
      <c r="E23" s="696">
        <v>1583</v>
      </c>
      <c r="F23" s="696">
        <v>2947</v>
      </c>
      <c r="G23" s="696">
        <v>4066</v>
      </c>
      <c r="H23" s="697">
        <v>3117</v>
      </c>
      <c r="I23" s="700">
        <v>11</v>
      </c>
      <c r="J23" s="696">
        <v>26</v>
      </c>
      <c r="K23" s="696">
        <v>62</v>
      </c>
      <c r="L23" s="696">
        <v>133</v>
      </c>
      <c r="M23" s="696">
        <v>246</v>
      </c>
      <c r="N23" s="697">
        <v>117</v>
      </c>
      <c r="O23" s="700">
        <f t="shared" si="21"/>
        <v>1319</v>
      </c>
      <c r="P23" s="696">
        <f t="shared" si="22"/>
        <v>1250</v>
      </c>
      <c r="Q23" s="696">
        <f t="shared" si="23"/>
        <v>1645</v>
      </c>
      <c r="R23" s="696">
        <f t="shared" si="24"/>
        <v>3080</v>
      </c>
      <c r="S23" s="696">
        <f t="shared" si="25"/>
        <v>3193</v>
      </c>
      <c r="T23" s="697">
        <f t="shared" si="26"/>
        <v>3234</v>
      </c>
      <c r="U23" s="1003"/>
      <c r="V23" s="728" t="s">
        <v>305</v>
      </c>
      <c r="W23" s="740">
        <v>21</v>
      </c>
      <c r="X23" s="696">
        <v>23</v>
      </c>
      <c r="Y23" s="696">
        <v>0</v>
      </c>
      <c r="Z23" s="696">
        <v>0</v>
      </c>
      <c r="AA23" s="753">
        <v>0</v>
      </c>
      <c r="AB23" s="754">
        <v>0</v>
      </c>
      <c r="AC23" s="700">
        <v>5732</v>
      </c>
      <c r="AD23" s="696">
        <v>6338</v>
      </c>
      <c r="AE23" s="696">
        <v>4702</v>
      </c>
      <c r="AF23" s="696">
        <v>4041</v>
      </c>
      <c r="AG23" s="696">
        <v>2921</v>
      </c>
      <c r="AH23" s="745">
        <v>1901</v>
      </c>
      <c r="AI23" s="744">
        <f t="shared" si="20"/>
        <v>7072</v>
      </c>
      <c r="AJ23" s="696">
        <f t="shared" si="20"/>
        <v>7611</v>
      </c>
      <c r="AK23" s="696">
        <f t="shared" si="20"/>
        <v>6347</v>
      </c>
      <c r="AL23" s="696">
        <f t="shared" si="20"/>
        <v>7121</v>
      </c>
      <c r="AM23" s="696">
        <f t="shared" si="20"/>
        <v>7233</v>
      </c>
      <c r="AN23" s="745">
        <f t="shared" si="20"/>
        <v>5135</v>
      </c>
    </row>
    <row r="24" spans="1:40" ht="22.5" customHeight="1">
      <c r="A24" s="1001"/>
      <c r="B24" s="711" t="s">
        <v>306</v>
      </c>
      <c r="C24" s="717">
        <v>0</v>
      </c>
      <c r="D24" s="696">
        <v>8521</v>
      </c>
      <c r="E24" s="696">
        <v>0</v>
      </c>
      <c r="F24" s="696">
        <v>14441</v>
      </c>
      <c r="G24" s="696">
        <v>19265</v>
      </c>
      <c r="H24" s="697">
        <v>0</v>
      </c>
      <c r="I24" s="700">
        <v>0</v>
      </c>
      <c r="J24" s="696">
        <v>0</v>
      </c>
      <c r="K24" s="696">
        <v>0</v>
      </c>
      <c r="L24" s="696">
        <v>0</v>
      </c>
      <c r="M24" s="696">
        <v>0</v>
      </c>
      <c r="N24" s="697">
        <v>0</v>
      </c>
      <c r="O24" s="700">
        <f t="shared" si="21"/>
        <v>0</v>
      </c>
      <c r="P24" s="696">
        <f t="shared" si="22"/>
        <v>8521</v>
      </c>
      <c r="Q24" s="696">
        <f t="shared" si="23"/>
        <v>0</v>
      </c>
      <c r="R24" s="696">
        <f t="shared" si="24"/>
        <v>14441</v>
      </c>
      <c r="S24" s="696">
        <f t="shared" si="25"/>
        <v>14441</v>
      </c>
      <c r="T24" s="697">
        <f t="shared" si="26"/>
        <v>0</v>
      </c>
      <c r="U24" s="1003"/>
      <c r="V24" s="728" t="s">
        <v>306</v>
      </c>
      <c r="W24" s="740">
        <v>0</v>
      </c>
      <c r="X24" s="696">
        <v>0</v>
      </c>
      <c r="Y24" s="696">
        <v>0</v>
      </c>
      <c r="Z24" s="696">
        <v>0</v>
      </c>
      <c r="AA24" s="753">
        <v>0</v>
      </c>
      <c r="AB24" s="754">
        <v>0</v>
      </c>
      <c r="AC24" s="700">
        <v>0</v>
      </c>
      <c r="AD24" s="696">
        <v>0</v>
      </c>
      <c r="AE24" s="696">
        <v>0</v>
      </c>
      <c r="AF24" s="696">
        <v>0</v>
      </c>
      <c r="AG24" s="696">
        <v>0</v>
      </c>
      <c r="AH24" s="745">
        <v>0</v>
      </c>
      <c r="AI24" s="744">
        <f t="shared" si="20"/>
        <v>0</v>
      </c>
      <c r="AJ24" s="696">
        <f t="shared" si="20"/>
        <v>8521</v>
      </c>
      <c r="AK24" s="696">
        <f t="shared" si="20"/>
        <v>0</v>
      </c>
      <c r="AL24" s="696">
        <f t="shared" si="20"/>
        <v>14441</v>
      </c>
      <c r="AM24" s="696">
        <f t="shared" si="20"/>
        <v>19265</v>
      </c>
      <c r="AN24" s="745">
        <f t="shared" si="20"/>
        <v>0</v>
      </c>
    </row>
    <row r="25" spans="1:40" ht="22.5" customHeight="1">
      <c r="A25" s="1001"/>
      <c r="B25" s="712" t="s">
        <v>307</v>
      </c>
      <c r="C25" s="717">
        <v>1970</v>
      </c>
      <c r="D25" s="696">
        <v>1028</v>
      </c>
      <c r="E25" s="696">
        <v>3471</v>
      </c>
      <c r="F25" s="696">
        <v>33879</v>
      </c>
      <c r="G25" s="696">
        <v>3902</v>
      </c>
      <c r="H25" s="697">
        <v>10464</v>
      </c>
      <c r="I25" s="700">
        <v>0</v>
      </c>
      <c r="J25" s="696">
        <v>0</v>
      </c>
      <c r="K25" s="696">
        <v>4</v>
      </c>
      <c r="L25" s="696">
        <v>142</v>
      </c>
      <c r="M25" s="696">
        <v>73</v>
      </c>
      <c r="N25" s="697">
        <v>-118</v>
      </c>
      <c r="O25" s="700">
        <f t="shared" si="21"/>
        <v>1970</v>
      </c>
      <c r="P25" s="696">
        <f t="shared" si="22"/>
        <v>1028</v>
      </c>
      <c r="Q25" s="696">
        <f t="shared" si="23"/>
        <v>3475</v>
      </c>
      <c r="R25" s="696">
        <f t="shared" si="24"/>
        <v>34021</v>
      </c>
      <c r="S25" s="696">
        <f t="shared" si="25"/>
        <v>33952</v>
      </c>
      <c r="T25" s="697">
        <f t="shared" si="26"/>
        <v>10346</v>
      </c>
      <c r="U25" s="1003"/>
      <c r="V25" s="729" t="s">
        <v>307</v>
      </c>
      <c r="W25" s="740">
        <v>0</v>
      </c>
      <c r="X25" s="696">
        <v>20</v>
      </c>
      <c r="Y25" s="696">
        <v>0</v>
      </c>
      <c r="Z25" s="696">
        <v>0</v>
      </c>
      <c r="AA25" s="753">
        <v>0</v>
      </c>
      <c r="AB25" s="754">
        <v>0</v>
      </c>
      <c r="AC25" s="700">
        <v>104</v>
      </c>
      <c r="AD25" s="696">
        <v>174</v>
      </c>
      <c r="AE25" s="696">
        <v>425</v>
      </c>
      <c r="AF25" s="696">
        <v>529</v>
      </c>
      <c r="AG25" s="696">
        <v>-195</v>
      </c>
      <c r="AH25" s="745">
        <v>10</v>
      </c>
      <c r="AI25" s="744">
        <f t="shared" si="20"/>
        <v>2074</v>
      </c>
      <c r="AJ25" s="696">
        <f t="shared" si="20"/>
        <v>1222</v>
      </c>
      <c r="AK25" s="696">
        <f t="shared" si="20"/>
        <v>3900</v>
      </c>
      <c r="AL25" s="696">
        <f t="shared" si="20"/>
        <v>34550</v>
      </c>
      <c r="AM25" s="696">
        <f t="shared" si="20"/>
        <v>3780</v>
      </c>
      <c r="AN25" s="745">
        <f t="shared" si="20"/>
        <v>10356</v>
      </c>
    </row>
    <row r="26" spans="1:40" ht="22.5" customHeight="1">
      <c r="A26" s="1001"/>
      <c r="B26" s="711" t="s">
        <v>308</v>
      </c>
      <c r="C26" s="717">
        <v>7313</v>
      </c>
      <c r="D26" s="696">
        <v>8046</v>
      </c>
      <c r="E26" s="696">
        <v>3439</v>
      </c>
      <c r="F26" s="696">
        <v>2540</v>
      </c>
      <c r="G26" s="696">
        <v>5571</v>
      </c>
      <c r="H26" s="697">
        <v>5990</v>
      </c>
      <c r="I26" s="700">
        <v>0</v>
      </c>
      <c r="J26" s="696">
        <v>0</v>
      </c>
      <c r="K26" s="696">
        <v>0</v>
      </c>
      <c r="L26" s="696">
        <v>0</v>
      </c>
      <c r="M26" s="696">
        <v>0</v>
      </c>
      <c r="N26" s="697">
        <v>0</v>
      </c>
      <c r="O26" s="700">
        <f t="shared" si="21"/>
        <v>7313</v>
      </c>
      <c r="P26" s="696">
        <f t="shared" si="22"/>
        <v>8046</v>
      </c>
      <c r="Q26" s="696">
        <f t="shared" si="23"/>
        <v>3439</v>
      </c>
      <c r="R26" s="696">
        <f t="shared" si="24"/>
        <v>2540</v>
      </c>
      <c r="S26" s="696">
        <f t="shared" si="25"/>
        <v>2540</v>
      </c>
      <c r="T26" s="697">
        <f t="shared" si="26"/>
        <v>5990</v>
      </c>
      <c r="U26" s="1003"/>
      <c r="V26" s="728" t="s">
        <v>308</v>
      </c>
      <c r="W26" s="740">
        <v>0</v>
      </c>
      <c r="X26" s="696">
        <v>0</v>
      </c>
      <c r="Y26" s="696">
        <v>0</v>
      </c>
      <c r="Z26" s="696">
        <v>0</v>
      </c>
      <c r="AA26" s="753">
        <v>0</v>
      </c>
      <c r="AB26" s="754">
        <v>0</v>
      </c>
      <c r="AC26" s="700">
        <v>3998</v>
      </c>
      <c r="AD26" s="696">
        <v>3011</v>
      </c>
      <c r="AE26" s="696">
        <v>1155</v>
      </c>
      <c r="AF26" s="696">
        <v>3478</v>
      </c>
      <c r="AG26" s="696">
        <v>3976</v>
      </c>
      <c r="AH26" s="745">
        <v>2689</v>
      </c>
      <c r="AI26" s="744">
        <f t="shared" si="20"/>
        <v>11311</v>
      </c>
      <c r="AJ26" s="696">
        <f t="shared" si="20"/>
        <v>11057</v>
      </c>
      <c r="AK26" s="696">
        <f t="shared" si="20"/>
        <v>4594</v>
      </c>
      <c r="AL26" s="696">
        <f t="shared" si="20"/>
        <v>6018</v>
      </c>
      <c r="AM26" s="696">
        <f t="shared" si="20"/>
        <v>9547</v>
      </c>
      <c r="AN26" s="745">
        <f t="shared" si="20"/>
        <v>8679</v>
      </c>
    </row>
    <row r="27" spans="1:42" ht="22.5" customHeight="1">
      <c r="A27" s="1001"/>
      <c r="B27" s="711" t="s">
        <v>309</v>
      </c>
      <c r="C27" s="717">
        <v>1017</v>
      </c>
      <c r="D27" s="696">
        <v>344</v>
      </c>
      <c r="E27" s="696">
        <v>1657</v>
      </c>
      <c r="F27" s="696">
        <v>14384</v>
      </c>
      <c r="G27" s="696">
        <v>8379</v>
      </c>
      <c r="H27" s="697">
        <v>3073</v>
      </c>
      <c r="I27" s="700">
        <v>0</v>
      </c>
      <c r="J27" s="696">
        <v>0</v>
      </c>
      <c r="K27" s="696">
        <v>0</v>
      </c>
      <c r="L27" s="696">
        <v>68</v>
      </c>
      <c r="M27" s="696">
        <v>0</v>
      </c>
      <c r="N27" s="697">
        <v>2137</v>
      </c>
      <c r="O27" s="700">
        <f t="shared" si="21"/>
        <v>1017</v>
      </c>
      <c r="P27" s="696">
        <f t="shared" si="22"/>
        <v>344</v>
      </c>
      <c r="Q27" s="696">
        <f t="shared" si="23"/>
        <v>1657</v>
      </c>
      <c r="R27" s="696">
        <f t="shared" si="24"/>
        <v>14452</v>
      </c>
      <c r="S27" s="696">
        <f t="shared" si="25"/>
        <v>14384</v>
      </c>
      <c r="T27" s="697">
        <f t="shared" si="26"/>
        <v>5210</v>
      </c>
      <c r="U27" s="1003"/>
      <c r="V27" s="728" t="s">
        <v>309</v>
      </c>
      <c r="W27" s="740">
        <v>0</v>
      </c>
      <c r="X27" s="696">
        <v>0</v>
      </c>
      <c r="Y27" s="696">
        <v>0</v>
      </c>
      <c r="Z27" s="696">
        <v>0</v>
      </c>
      <c r="AA27" s="753">
        <v>0</v>
      </c>
      <c r="AB27" s="754">
        <v>0</v>
      </c>
      <c r="AC27" s="700">
        <v>10708</v>
      </c>
      <c r="AD27" s="696">
        <v>2886</v>
      </c>
      <c r="AE27" s="696">
        <v>5769</v>
      </c>
      <c r="AF27" s="696">
        <v>14688</v>
      </c>
      <c r="AG27" s="696">
        <v>4136</v>
      </c>
      <c r="AH27" s="745">
        <v>9502</v>
      </c>
      <c r="AI27" s="744">
        <f t="shared" si="20"/>
        <v>11725</v>
      </c>
      <c r="AJ27" s="696">
        <f t="shared" si="20"/>
        <v>3230</v>
      </c>
      <c r="AK27" s="696">
        <f t="shared" si="20"/>
        <v>7426</v>
      </c>
      <c r="AL27" s="696">
        <f t="shared" si="20"/>
        <v>29140</v>
      </c>
      <c r="AM27" s="696">
        <f t="shared" si="20"/>
        <v>12515</v>
      </c>
      <c r="AN27" s="745">
        <f t="shared" si="20"/>
        <v>14712</v>
      </c>
      <c r="AO27" s="20"/>
      <c r="AP27" s="20"/>
    </row>
    <row r="28" spans="1:41" ht="22.5" customHeight="1">
      <c r="A28" s="1001"/>
      <c r="B28" s="714" t="s">
        <v>310</v>
      </c>
      <c r="C28" s="718">
        <v>0</v>
      </c>
      <c r="D28" s="698">
        <v>0</v>
      </c>
      <c r="E28" s="698">
        <v>0</v>
      </c>
      <c r="F28" s="698">
        <v>0</v>
      </c>
      <c r="G28" s="698">
        <v>0</v>
      </c>
      <c r="H28" s="699">
        <v>0</v>
      </c>
      <c r="I28" s="701">
        <v>0</v>
      </c>
      <c r="J28" s="698">
        <v>0</v>
      </c>
      <c r="K28" s="698">
        <v>0</v>
      </c>
      <c r="L28" s="698">
        <v>0</v>
      </c>
      <c r="M28" s="698">
        <v>0</v>
      </c>
      <c r="N28" s="699">
        <v>0</v>
      </c>
      <c r="O28" s="701">
        <f t="shared" si="21"/>
        <v>0</v>
      </c>
      <c r="P28" s="698">
        <f t="shared" si="22"/>
        <v>0</v>
      </c>
      <c r="Q28" s="698">
        <f t="shared" si="23"/>
        <v>0</v>
      </c>
      <c r="R28" s="698">
        <f t="shared" si="24"/>
        <v>0</v>
      </c>
      <c r="S28" s="698">
        <f t="shared" si="25"/>
        <v>0</v>
      </c>
      <c r="T28" s="699">
        <f t="shared" si="26"/>
        <v>0</v>
      </c>
      <c r="U28" s="1003"/>
      <c r="V28" s="728" t="s">
        <v>310</v>
      </c>
      <c r="W28" s="740">
        <v>0</v>
      </c>
      <c r="X28" s="696">
        <v>0</v>
      </c>
      <c r="Y28" s="696">
        <v>0</v>
      </c>
      <c r="Z28" s="696">
        <v>0</v>
      </c>
      <c r="AA28" s="753">
        <v>0</v>
      </c>
      <c r="AB28" s="754">
        <v>0</v>
      </c>
      <c r="AC28" s="700">
        <v>-45428</v>
      </c>
      <c r="AD28" s="696">
        <v>-45411</v>
      </c>
      <c r="AE28" s="696">
        <v>-66446</v>
      </c>
      <c r="AF28" s="696">
        <v>-64777</v>
      </c>
      <c r="AG28" s="696">
        <v>-52014</v>
      </c>
      <c r="AH28" s="745">
        <v>-51019</v>
      </c>
      <c r="AI28" s="744">
        <f t="shared" si="20"/>
        <v>-45428</v>
      </c>
      <c r="AJ28" s="696">
        <f t="shared" si="20"/>
        <v>-45411</v>
      </c>
      <c r="AK28" s="696">
        <f t="shared" si="20"/>
        <v>-66446</v>
      </c>
      <c r="AL28" s="696">
        <f t="shared" si="20"/>
        <v>-64777</v>
      </c>
      <c r="AM28" s="696">
        <f t="shared" si="20"/>
        <v>-52014</v>
      </c>
      <c r="AN28" s="745">
        <f t="shared" si="20"/>
        <v>-51019</v>
      </c>
      <c r="AO28" s="20"/>
    </row>
    <row r="29" spans="1:40" ht="30.75" customHeight="1">
      <c r="A29" s="1001"/>
      <c r="B29" s="725" t="s">
        <v>311</v>
      </c>
      <c r="C29" s="720">
        <f>SUM(C21:C28)</f>
        <v>208322</v>
      </c>
      <c r="D29" s="721">
        <f>SUM(D21:D28)</f>
        <v>188259</v>
      </c>
      <c r="E29" s="721">
        <f>SUM(E21:E28)</f>
        <v>180555</v>
      </c>
      <c r="F29" s="721">
        <f>SUM(F21:F28)</f>
        <v>230680</v>
      </c>
      <c r="G29" s="721">
        <f aca="true" t="shared" si="27" ref="G29:N29">SUM(G21:G28)</f>
        <v>237134</v>
      </c>
      <c r="H29" s="722">
        <f t="shared" si="27"/>
        <v>218157</v>
      </c>
      <c r="I29" s="723">
        <f t="shared" si="27"/>
        <v>589</v>
      </c>
      <c r="J29" s="721">
        <f t="shared" si="27"/>
        <v>8367</v>
      </c>
      <c r="K29" s="721">
        <f t="shared" si="27"/>
        <v>10392</v>
      </c>
      <c r="L29" s="721">
        <f t="shared" si="27"/>
        <v>11265</v>
      </c>
      <c r="M29" s="721">
        <f t="shared" si="27"/>
        <v>11278</v>
      </c>
      <c r="N29" s="722">
        <f t="shared" si="27"/>
        <v>13101</v>
      </c>
      <c r="O29" s="723">
        <f aca="true" t="shared" si="28" ref="O29:T29">SUM(O21:O28)</f>
        <v>208911</v>
      </c>
      <c r="P29" s="721">
        <f t="shared" si="28"/>
        <v>196626</v>
      </c>
      <c r="Q29" s="721">
        <f t="shared" si="28"/>
        <v>190947</v>
      </c>
      <c r="R29" s="721">
        <f t="shared" si="28"/>
        <v>241945</v>
      </c>
      <c r="S29" s="721">
        <f t="shared" si="28"/>
        <v>241958</v>
      </c>
      <c r="T29" s="722">
        <f t="shared" si="28"/>
        <v>231258</v>
      </c>
      <c r="U29" s="1004"/>
      <c r="V29" s="730" t="s">
        <v>311</v>
      </c>
      <c r="W29" s="741">
        <f>SUM(W21:W28)</f>
        <v>625</v>
      </c>
      <c r="X29" s="698">
        <f>SUM(X21:X28)</f>
        <v>135</v>
      </c>
      <c r="Y29" s="698">
        <v>0</v>
      </c>
      <c r="Z29" s="698">
        <v>0</v>
      </c>
      <c r="AA29" s="755">
        <v>0</v>
      </c>
      <c r="AB29" s="756">
        <v>0</v>
      </c>
      <c r="AC29" s="701">
        <f aca="true" t="shared" si="29" ref="AC29:AH29">SUM(AC21:AC28)</f>
        <v>335270</v>
      </c>
      <c r="AD29" s="698">
        <f t="shared" si="29"/>
        <v>248036</v>
      </c>
      <c r="AE29" s="698">
        <f t="shared" si="29"/>
        <v>370171</v>
      </c>
      <c r="AF29" s="698">
        <f t="shared" si="29"/>
        <v>311770</v>
      </c>
      <c r="AG29" s="698">
        <f t="shared" si="29"/>
        <v>260540</v>
      </c>
      <c r="AH29" s="747">
        <f t="shared" si="29"/>
        <v>222066</v>
      </c>
      <c r="AI29" s="746">
        <f>C29+I29+W29+AC29</f>
        <v>544806</v>
      </c>
      <c r="AJ29" s="698">
        <f>D29+J29+X29+AD29</f>
        <v>444797</v>
      </c>
      <c r="AK29" s="698">
        <f>E29+K29+Y29+AE29</f>
        <v>561118</v>
      </c>
      <c r="AL29" s="698">
        <f>F29+L29+Z29+AF29</f>
        <v>553715</v>
      </c>
      <c r="AM29" s="698">
        <f>G29+M29+AA29+AG29</f>
        <v>508952</v>
      </c>
      <c r="AN29" s="747">
        <f>SUM(AN21:AN28)</f>
        <v>453324</v>
      </c>
    </row>
    <row r="30" spans="1:40" ht="30.75" customHeight="1">
      <c r="A30" s="1005" t="s">
        <v>312</v>
      </c>
      <c r="B30" s="876"/>
      <c r="C30" s="720">
        <f aca="true" t="shared" si="30" ref="C30:T30">C29-C20</f>
        <v>-27535</v>
      </c>
      <c r="D30" s="721">
        <f t="shared" si="30"/>
        <v>-1422</v>
      </c>
      <c r="E30" s="721">
        <f t="shared" si="30"/>
        <v>33864</v>
      </c>
      <c r="F30" s="721">
        <f t="shared" si="30"/>
        <v>66998</v>
      </c>
      <c r="G30" s="721">
        <f t="shared" si="30"/>
        <v>87578</v>
      </c>
      <c r="H30" s="722">
        <f t="shared" si="30"/>
        <v>110570</v>
      </c>
      <c r="I30" s="723">
        <f t="shared" si="30"/>
        <v>-199</v>
      </c>
      <c r="J30" s="721">
        <f t="shared" si="30"/>
        <v>655</v>
      </c>
      <c r="K30" s="721">
        <f t="shared" si="30"/>
        <v>3222</v>
      </c>
      <c r="L30" s="721">
        <f t="shared" si="30"/>
        <v>-1884</v>
      </c>
      <c r="M30" s="721">
        <f t="shared" si="30"/>
        <v>-13235</v>
      </c>
      <c r="N30" s="722">
        <f t="shared" si="30"/>
        <v>-1157</v>
      </c>
      <c r="O30" s="723">
        <f t="shared" si="30"/>
        <v>-27734</v>
      </c>
      <c r="P30" s="721">
        <f t="shared" si="30"/>
        <v>-767</v>
      </c>
      <c r="Q30" s="721">
        <f t="shared" si="30"/>
        <v>37086</v>
      </c>
      <c r="R30" s="721">
        <f t="shared" si="30"/>
        <v>65114</v>
      </c>
      <c r="S30" s="721">
        <f t="shared" si="30"/>
        <v>53763</v>
      </c>
      <c r="T30" s="722">
        <f t="shared" si="30"/>
        <v>109413</v>
      </c>
      <c r="U30" s="862" t="s">
        <v>312</v>
      </c>
      <c r="V30" s="1006"/>
      <c r="W30" s="748">
        <f>W29-W20</f>
        <v>622</v>
      </c>
      <c r="X30" s="721">
        <f>X29-X20</f>
        <v>91</v>
      </c>
      <c r="Y30" s="721">
        <f>Y29-Y20</f>
        <v>0</v>
      </c>
      <c r="Z30" s="721">
        <v>0</v>
      </c>
      <c r="AA30" s="757">
        <v>0</v>
      </c>
      <c r="AB30" s="758">
        <v>0</v>
      </c>
      <c r="AC30" s="723">
        <f aca="true" t="shared" si="31" ref="AC30:AN30">AC29-AC20</f>
        <v>143926</v>
      </c>
      <c r="AD30" s="721">
        <f t="shared" si="31"/>
        <v>129924</v>
      </c>
      <c r="AE30" s="721">
        <f t="shared" si="31"/>
        <v>173326</v>
      </c>
      <c r="AF30" s="721">
        <f t="shared" si="31"/>
        <v>139058</v>
      </c>
      <c r="AG30" s="721">
        <f t="shared" si="31"/>
        <v>121327</v>
      </c>
      <c r="AH30" s="749">
        <f t="shared" si="31"/>
        <v>94664</v>
      </c>
      <c r="AI30" s="750">
        <f t="shared" si="31"/>
        <v>116814</v>
      </c>
      <c r="AJ30" s="721">
        <f t="shared" si="31"/>
        <v>129248</v>
      </c>
      <c r="AK30" s="721">
        <f t="shared" si="31"/>
        <v>210412</v>
      </c>
      <c r="AL30" s="721">
        <f t="shared" si="31"/>
        <v>204172</v>
      </c>
      <c r="AM30" s="721">
        <f t="shared" si="31"/>
        <v>195670</v>
      </c>
      <c r="AN30" s="749">
        <f t="shared" si="31"/>
        <v>204077</v>
      </c>
    </row>
    <row r="31" spans="1:40" ht="23.25" customHeight="1" thickBot="1">
      <c r="A31" s="1007" t="s">
        <v>262</v>
      </c>
      <c r="B31" s="1008"/>
      <c r="C31" s="720">
        <v>24397</v>
      </c>
      <c r="D31" s="721">
        <v>4154</v>
      </c>
      <c r="E31" s="721">
        <v>64301</v>
      </c>
      <c r="F31" s="721">
        <v>101310</v>
      </c>
      <c r="G31" s="721">
        <v>75813</v>
      </c>
      <c r="H31" s="722">
        <v>104342</v>
      </c>
      <c r="I31" s="723">
        <v>10</v>
      </c>
      <c r="J31" s="721">
        <v>7</v>
      </c>
      <c r="K31" s="721">
        <v>139</v>
      </c>
      <c r="L31" s="721">
        <v>311</v>
      </c>
      <c r="M31" s="721">
        <v>2616</v>
      </c>
      <c r="N31" s="722">
        <v>572</v>
      </c>
      <c r="O31" s="723">
        <f aca="true" t="shared" si="32" ref="O31:T31">C31+I31</f>
        <v>24407</v>
      </c>
      <c r="P31" s="721">
        <f t="shared" si="32"/>
        <v>4161</v>
      </c>
      <c r="Q31" s="721">
        <f t="shared" si="32"/>
        <v>64440</v>
      </c>
      <c r="R31" s="721">
        <f t="shared" si="32"/>
        <v>101621</v>
      </c>
      <c r="S31" s="721">
        <f t="shared" si="32"/>
        <v>78429</v>
      </c>
      <c r="T31" s="722">
        <f t="shared" si="32"/>
        <v>104914</v>
      </c>
      <c r="U31" s="1009" t="s">
        <v>262</v>
      </c>
      <c r="V31" s="1006"/>
      <c r="W31" s="748">
        <v>65</v>
      </c>
      <c r="X31" s="721">
        <v>0</v>
      </c>
      <c r="Y31" s="721">
        <v>0</v>
      </c>
      <c r="Z31" s="721">
        <v>0</v>
      </c>
      <c r="AA31" s="757">
        <v>0</v>
      </c>
      <c r="AB31" s="759">
        <v>0</v>
      </c>
      <c r="AC31" s="723">
        <v>67533</v>
      </c>
      <c r="AD31" s="721">
        <v>2374</v>
      </c>
      <c r="AE31" s="721">
        <v>73774</v>
      </c>
      <c r="AF31" s="721">
        <v>31309</v>
      </c>
      <c r="AG31" s="721">
        <v>57830</v>
      </c>
      <c r="AH31" s="749">
        <v>48569</v>
      </c>
      <c r="AI31" s="760">
        <f aca="true" t="shared" si="33" ref="AI31:AN31">C31+I31+W31+AC31</f>
        <v>92005</v>
      </c>
      <c r="AJ31" s="761">
        <f t="shared" si="33"/>
        <v>6535</v>
      </c>
      <c r="AK31" s="761">
        <f t="shared" si="33"/>
        <v>138214</v>
      </c>
      <c r="AL31" s="761">
        <f t="shared" si="33"/>
        <v>132930</v>
      </c>
      <c r="AM31" s="761">
        <f t="shared" si="33"/>
        <v>136259</v>
      </c>
      <c r="AN31" s="762">
        <f t="shared" si="33"/>
        <v>153483</v>
      </c>
    </row>
    <row r="32" spans="1:40" ht="41.25" customHeight="1" thickTop="1">
      <c r="A32" s="999" t="s">
        <v>351</v>
      </c>
      <c r="B32" s="792"/>
      <c r="C32" s="1010"/>
      <c r="D32" s="1010"/>
      <c r="E32" s="1010"/>
      <c r="F32" s="1010"/>
      <c r="G32" s="1010"/>
      <c r="H32" s="1010"/>
      <c r="I32" s="1010"/>
      <c r="J32" s="1010"/>
      <c r="K32" s="1010"/>
      <c r="L32" s="1010"/>
      <c r="M32" s="1010"/>
      <c r="N32" s="1010"/>
      <c r="O32" s="1011"/>
      <c r="P32" s="1011"/>
      <c r="Q32" s="1011"/>
      <c r="R32" s="1011"/>
      <c r="S32" s="3"/>
      <c r="U32" s="999" t="s">
        <v>352</v>
      </c>
      <c r="V32" s="792"/>
      <c r="W32" s="792"/>
      <c r="X32" s="792"/>
      <c r="Y32" s="792"/>
      <c r="Z32" s="792"/>
      <c r="AA32" s="792"/>
      <c r="AB32" s="792"/>
      <c r="AC32" s="792"/>
      <c r="AD32" s="792"/>
      <c r="AE32" s="792"/>
      <c r="AF32" s="792"/>
      <c r="AG32" s="792"/>
      <c r="AH32" s="792"/>
      <c r="AI32" s="792"/>
      <c r="AJ32" s="792"/>
      <c r="AK32" s="792"/>
      <c r="AL32" s="792"/>
      <c r="AM32" s="792"/>
      <c r="AN32" s="19"/>
    </row>
    <row r="33" spans="11:40" ht="15">
      <c r="K33" s="19"/>
      <c r="L33" s="19"/>
      <c r="M33" s="19"/>
      <c r="N33" s="19"/>
      <c r="O33" s="19"/>
      <c r="W33" s="24"/>
      <c r="X33" s="24"/>
      <c r="AM33" s="19"/>
      <c r="AN33" s="19"/>
    </row>
    <row r="34" spans="11:40" ht="15">
      <c r="K34" s="19"/>
      <c r="L34" s="19"/>
      <c r="M34" s="19"/>
      <c r="N34" s="19"/>
      <c r="O34" s="19"/>
      <c r="AM34" s="19"/>
      <c r="AN34" s="19"/>
    </row>
    <row r="35" spans="11:40" ht="15">
      <c r="K35" s="19"/>
      <c r="L35" s="19"/>
      <c r="M35" s="19"/>
      <c r="N35" s="19"/>
      <c r="O35" s="19"/>
      <c r="AM35" s="19"/>
      <c r="AN35" s="19"/>
    </row>
    <row r="36" spans="11:40" ht="15">
      <c r="K36" s="19"/>
      <c r="L36" s="19"/>
      <c r="M36" s="19"/>
      <c r="N36" s="19"/>
      <c r="O36" s="19"/>
      <c r="AM36" s="19"/>
      <c r="AN36" s="19"/>
    </row>
    <row r="37" spans="11:40" ht="15">
      <c r="K37" s="19"/>
      <c r="L37" s="19"/>
      <c r="M37" s="19"/>
      <c r="N37" s="19"/>
      <c r="O37" s="19"/>
      <c r="AM37" s="19"/>
      <c r="AN37" s="19"/>
    </row>
    <row r="38" spans="11:40" ht="15">
      <c r="K38" s="19"/>
      <c r="L38" s="19"/>
      <c r="M38" s="19"/>
      <c r="N38" s="19"/>
      <c r="O38" s="19"/>
      <c r="AM38" s="19"/>
      <c r="AN38" s="19"/>
    </row>
    <row r="39" spans="11:40" ht="15">
      <c r="K39" s="19"/>
      <c r="L39" s="19"/>
      <c r="M39" s="19"/>
      <c r="N39" s="19"/>
      <c r="O39" s="19"/>
      <c r="AM39" s="19"/>
      <c r="AN39" s="19"/>
    </row>
    <row r="40" spans="11:40" ht="15">
      <c r="K40" s="19"/>
      <c r="L40" s="19"/>
      <c r="M40" s="19"/>
      <c r="N40" s="19"/>
      <c r="O40" s="19"/>
      <c r="AM40" s="19"/>
      <c r="AN40" s="19"/>
    </row>
    <row r="41" spans="11:40" ht="15">
      <c r="K41" s="19"/>
      <c r="L41" s="19"/>
      <c r="M41" s="19"/>
      <c r="N41" s="19"/>
      <c r="O41" s="19"/>
      <c r="AM41" s="19"/>
      <c r="AN41" s="19"/>
    </row>
    <row r="42" spans="11:40" ht="15">
      <c r="K42" s="19"/>
      <c r="L42" s="19"/>
      <c r="M42" s="19"/>
      <c r="N42" s="19"/>
      <c r="O42" s="19"/>
      <c r="AM42" s="19"/>
      <c r="AN42" s="19"/>
    </row>
    <row r="43" spans="11:40" ht="15">
      <c r="K43" s="19"/>
      <c r="L43" s="19"/>
      <c r="M43" s="19"/>
      <c r="N43" s="19"/>
      <c r="O43" s="19"/>
      <c r="AM43" s="19"/>
      <c r="AN43" s="19"/>
    </row>
    <row r="44" spans="11:40" ht="15">
      <c r="K44" s="19"/>
      <c r="L44" s="19"/>
      <c r="M44" s="19"/>
      <c r="N44" s="19"/>
      <c r="O44" s="19"/>
      <c r="AM44" s="19"/>
      <c r="AN44" s="19"/>
    </row>
    <row r="45" spans="11:40" ht="15">
      <c r="K45" s="19"/>
      <c r="L45" s="19"/>
      <c r="M45" s="19"/>
      <c r="N45" s="19"/>
      <c r="O45" s="19"/>
      <c r="AM45" s="19"/>
      <c r="AN45" s="19"/>
    </row>
    <row r="46" spans="11:40" ht="15">
      <c r="K46" s="19"/>
      <c r="L46" s="19"/>
      <c r="M46" s="19"/>
      <c r="N46" s="19"/>
      <c r="O46" s="19"/>
      <c r="AM46" s="19"/>
      <c r="AN46" s="19"/>
    </row>
    <row r="47" spans="11:40" ht="15">
      <c r="K47" s="19"/>
      <c r="L47" s="19"/>
      <c r="M47" s="19"/>
      <c r="N47" s="19"/>
      <c r="O47" s="19"/>
      <c r="AM47" s="19"/>
      <c r="AN47" s="19"/>
    </row>
    <row r="48" spans="11:40" ht="15">
      <c r="K48" s="19"/>
      <c r="L48" s="19"/>
      <c r="M48" s="19"/>
      <c r="N48" s="19"/>
      <c r="O48" s="19"/>
      <c r="AM48" s="19"/>
      <c r="AN48" s="19"/>
    </row>
    <row r="49" spans="11:40" ht="15">
      <c r="K49" s="19"/>
      <c r="L49" s="19"/>
      <c r="M49" s="19"/>
      <c r="N49" s="19"/>
      <c r="O49" s="19"/>
      <c r="AM49" s="19"/>
      <c r="AN49" s="19"/>
    </row>
    <row r="50" spans="11:40" ht="15">
      <c r="K50" s="19"/>
      <c r="L50" s="19"/>
      <c r="M50" s="19"/>
      <c r="N50" s="19"/>
      <c r="O50" s="19"/>
      <c r="AM50" s="19"/>
      <c r="AN50" s="19"/>
    </row>
    <row r="51" spans="11:40" ht="15">
      <c r="K51" s="19"/>
      <c r="L51" s="19"/>
      <c r="M51" s="19"/>
      <c r="N51" s="19"/>
      <c r="O51" s="19"/>
      <c r="AM51" s="19"/>
      <c r="AN51" s="19"/>
    </row>
    <row r="52" spans="11:40" ht="15">
      <c r="K52" s="19"/>
      <c r="L52" s="19"/>
      <c r="M52" s="19"/>
      <c r="N52" s="19"/>
      <c r="O52" s="19"/>
      <c r="AM52" s="19"/>
      <c r="AN52" s="19"/>
    </row>
    <row r="53" spans="11:40" ht="15">
      <c r="K53" s="19"/>
      <c r="L53" s="19"/>
      <c r="M53" s="19"/>
      <c r="N53" s="19"/>
      <c r="O53" s="19"/>
      <c r="AM53" s="19"/>
      <c r="AN53" s="19"/>
    </row>
    <row r="54" spans="11:40" ht="15">
      <c r="K54" s="19"/>
      <c r="L54" s="19"/>
      <c r="M54" s="19"/>
      <c r="N54" s="19"/>
      <c r="O54" s="19"/>
      <c r="AM54" s="19"/>
      <c r="AN54" s="19"/>
    </row>
    <row r="55" spans="11:40" ht="15">
      <c r="K55" s="19"/>
      <c r="L55" s="19"/>
      <c r="M55" s="19"/>
      <c r="N55" s="19"/>
      <c r="O55" s="19"/>
      <c r="AM55" s="19"/>
      <c r="AN55" s="19"/>
    </row>
    <row r="56" spans="11:40" ht="15">
      <c r="K56" s="19"/>
      <c r="L56" s="19"/>
      <c r="M56" s="19"/>
      <c r="N56" s="19"/>
      <c r="O56" s="19"/>
      <c r="AM56" s="19"/>
      <c r="AN56" s="19"/>
    </row>
    <row r="57" spans="11:40" ht="15">
      <c r="K57" s="19"/>
      <c r="L57" s="19"/>
      <c r="M57" s="19"/>
      <c r="N57" s="19"/>
      <c r="O57" s="19"/>
      <c r="AM57" s="19"/>
      <c r="AN57" s="19"/>
    </row>
    <row r="58" spans="11:40" ht="15">
      <c r="K58" s="19"/>
      <c r="L58" s="19"/>
      <c r="M58" s="19"/>
      <c r="N58" s="19"/>
      <c r="O58" s="19"/>
      <c r="AM58" s="19"/>
      <c r="AN58" s="19"/>
    </row>
    <row r="59" spans="11:40" ht="15">
      <c r="K59" s="19"/>
      <c r="L59" s="19"/>
      <c r="M59" s="19"/>
      <c r="N59" s="19"/>
      <c r="O59" s="19"/>
      <c r="AM59" s="19"/>
      <c r="AN59" s="19"/>
    </row>
    <row r="60" spans="11:40" ht="15">
      <c r="K60" s="19"/>
      <c r="L60" s="19"/>
      <c r="M60" s="19"/>
      <c r="N60" s="19"/>
      <c r="O60" s="19"/>
      <c r="AM60" s="19"/>
      <c r="AN60" s="19"/>
    </row>
    <row r="61" spans="11:40" ht="15">
      <c r="K61" s="19"/>
      <c r="L61" s="19"/>
      <c r="M61" s="19"/>
      <c r="N61" s="19"/>
      <c r="O61" s="19"/>
      <c r="AM61" s="19"/>
      <c r="AN61" s="19"/>
    </row>
    <row r="62" spans="11:40" ht="15">
      <c r="K62" s="19"/>
      <c r="L62" s="19"/>
      <c r="M62" s="19"/>
      <c r="N62" s="19"/>
      <c r="O62" s="19"/>
      <c r="AM62" s="19"/>
      <c r="AN62" s="19"/>
    </row>
    <row r="63" spans="11:40" ht="15">
      <c r="K63" s="19"/>
      <c r="L63" s="19"/>
      <c r="M63" s="19"/>
      <c r="N63" s="19"/>
      <c r="O63" s="19"/>
      <c r="AM63" s="19"/>
      <c r="AN63" s="19"/>
    </row>
    <row r="64" spans="11:40" ht="15">
      <c r="K64" s="19"/>
      <c r="L64" s="19"/>
      <c r="M64" s="19"/>
      <c r="N64" s="19"/>
      <c r="O64" s="19"/>
      <c r="AM64" s="19"/>
      <c r="AN64" s="19"/>
    </row>
    <row r="65" spans="11:40" ht="15">
      <c r="K65" s="19"/>
      <c r="L65" s="19"/>
      <c r="M65" s="19"/>
      <c r="N65" s="19"/>
      <c r="O65" s="19"/>
      <c r="AM65" s="19"/>
      <c r="AN65" s="19"/>
    </row>
    <row r="66" spans="11:40" ht="15">
      <c r="K66" s="19"/>
      <c r="L66" s="19"/>
      <c r="M66" s="19"/>
      <c r="N66" s="19"/>
      <c r="O66" s="19"/>
      <c r="AM66" s="19"/>
      <c r="AN66" s="19"/>
    </row>
    <row r="67" spans="11:40" ht="15">
      <c r="K67" s="19"/>
      <c r="L67" s="19"/>
      <c r="M67" s="19"/>
      <c r="N67" s="19"/>
      <c r="O67" s="19"/>
      <c r="AM67" s="19"/>
      <c r="AN67" s="19"/>
    </row>
    <row r="68" spans="11:40" ht="15">
      <c r="K68" s="19"/>
      <c r="L68" s="19"/>
      <c r="M68" s="19"/>
      <c r="N68" s="19"/>
      <c r="O68" s="19"/>
      <c r="AM68" s="19"/>
      <c r="AN68" s="19"/>
    </row>
    <row r="69" spans="11:40" ht="15">
      <c r="K69" s="19"/>
      <c r="L69" s="19"/>
      <c r="M69" s="19"/>
      <c r="N69" s="19"/>
      <c r="O69" s="19"/>
      <c r="AM69" s="19"/>
      <c r="AN69" s="19"/>
    </row>
    <row r="70" spans="11:40" ht="15">
      <c r="K70" s="19"/>
      <c r="L70" s="19"/>
      <c r="M70" s="19"/>
      <c r="N70" s="19"/>
      <c r="O70" s="19"/>
      <c r="AM70" s="19"/>
      <c r="AN70" s="19"/>
    </row>
    <row r="71" spans="11:40" ht="15">
      <c r="K71" s="19"/>
      <c r="L71" s="19"/>
      <c r="M71" s="19"/>
      <c r="N71" s="19"/>
      <c r="O71" s="19"/>
      <c r="AM71" s="19"/>
      <c r="AN71" s="19"/>
    </row>
    <row r="72" spans="11:40" ht="15">
      <c r="K72" s="19"/>
      <c r="L72" s="19"/>
      <c r="M72" s="19"/>
      <c r="N72" s="19"/>
      <c r="O72" s="19"/>
      <c r="AM72" s="19"/>
      <c r="AN72" s="19"/>
    </row>
    <row r="73" spans="11:40" ht="15">
      <c r="K73" s="19"/>
      <c r="L73" s="19"/>
      <c r="M73" s="19"/>
      <c r="N73" s="19"/>
      <c r="O73" s="19"/>
      <c r="AM73" s="19"/>
      <c r="AN73" s="19"/>
    </row>
    <row r="74" spans="11:40" ht="15">
      <c r="K74" s="19"/>
      <c r="L74" s="19"/>
      <c r="M74" s="19"/>
      <c r="N74" s="19"/>
      <c r="O74" s="19"/>
      <c r="AM74" s="19"/>
      <c r="AN74" s="19"/>
    </row>
    <row r="75" spans="11:40" ht="15">
      <c r="K75" s="19"/>
      <c r="L75" s="19"/>
      <c r="M75" s="19"/>
      <c r="N75" s="19"/>
      <c r="O75" s="19"/>
      <c r="AM75" s="19"/>
      <c r="AN75" s="19"/>
    </row>
    <row r="76" spans="11:40" ht="15">
      <c r="K76" s="19"/>
      <c r="L76" s="19"/>
      <c r="M76" s="19"/>
      <c r="N76" s="19"/>
      <c r="O76" s="19"/>
      <c r="AM76" s="19"/>
      <c r="AN76" s="19"/>
    </row>
    <row r="77" spans="11:40" ht="15">
      <c r="K77" s="19"/>
      <c r="L77" s="19"/>
      <c r="M77" s="19"/>
      <c r="N77" s="19"/>
      <c r="O77" s="19"/>
      <c r="AM77" s="19"/>
      <c r="AN77" s="19"/>
    </row>
    <row r="78" spans="11:40" ht="15">
      <c r="K78" s="19"/>
      <c r="L78" s="19"/>
      <c r="M78" s="19"/>
      <c r="N78" s="19"/>
      <c r="O78" s="19"/>
      <c r="AM78" s="19"/>
      <c r="AN78" s="19"/>
    </row>
    <row r="79" spans="11:40" ht="15">
      <c r="K79" s="19"/>
      <c r="L79" s="19"/>
      <c r="M79" s="19"/>
      <c r="N79" s="19"/>
      <c r="O79" s="19"/>
      <c r="AM79" s="19"/>
      <c r="AN79" s="19"/>
    </row>
    <row r="80" spans="11:40" ht="15">
      <c r="K80" s="19"/>
      <c r="L80" s="19"/>
      <c r="M80" s="19"/>
      <c r="N80" s="19"/>
      <c r="O80" s="19"/>
      <c r="AM80" s="19"/>
      <c r="AN80" s="19"/>
    </row>
    <row r="81" spans="11:40" ht="15">
      <c r="K81" s="19"/>
      <c r="L81" s="19"/>
      <c r="M81" s="19"/>
      <c r="N81" s="19"/>
      <c r="O81" s="19"/>
      <c r="AM81" s="19"/>
      <c r="AN81" s="19"/>
    </row>
    <row r="82" spans="11:40" ht="15">
      <c r="K82" s="19"/>
      <c r="L82" s="19"/>
      <c r="M82" s="19"/>
      <c r="N82" s="19"/>
      <c r="O82" s="19"/>
      <c r="AM82" s="19"/>
      <c r="AN82" s="19"/>
    </row>
    <row r="83" spans="11:40" ht="15">
      <c r="K83" s="19"/>
      <c r="L83" s="19"/>
      <c r="M83" s="19"/>
      <c r="N83" s="19"/>
      <c r="O83" s="19"/>
      <c r="AM83" s="19"/>
      <c r="AN83" s="19"/>
    </row>
    <row r="84" spans="11:40" ht="15">
      <c r="K84" s="19"/>
      <c r="L84" s="19"/>
      <c r="M84" s="19"/>
      <c r="N84" s="19"/>
      <c r="O84" s="19"/>
      <c r="AM84" s="19"/>
      <c r="AN84" s="19"/>
    </row>
    <row r="85" spans="11:40" ht="15">
      <c r="K85" s="19"/>
      <c r="L85" s="19"/>
      <c r="M85" s="19"/>
      <c r="N85" s="19"/>
      <c r="O85" s="19"/>
      <c r="AM85" s="19"/>
      <c r="AN85" s="19"/>
    </row>
    <row r="86" spans="11:40" ht="15">
      <c r="K86" s="19"/>
      <c r="L86" s="19"/>
      <c r="M86" s="19"/>
      <c r="N86" s="19"/>
      <c r="O86" s="19"/>
      <c r="AM86" s="19"/>
      <c r="AN86" s="19"/>
    </row>
    <row r="87" spans="11:40" ht="15">
      <c r="K87" s="19"/>
      <c r="L87" s="19"/>
      <c r="M87" s="19"/>
      <c r="N87" s="19"/>
      <c r="O87" s="19"/>
      <c r="AM87" s="19"/>
      <c r="AN87" s="19"/>
    </row>
    <row r="88" spans="11:40" ht="15">
      <c r="K88" s="19"/>
      <c r="L88" s="19"/>
      <c r="M88" s="19"/>
      <c r="N88" s="19"/>
      <c r="O88" s="19"/>
      <c r="AM88" s="19"/>
      <c r="AN88" s="19"/>
    </row>
    <row r="89" spans="11:40" ht="15">
      <c r="K89" s="19"/>
      <c r="L89" s="19"/>
      <c r="M89" s="19"/>
      <c r="N89" s="19"/>
      <c r="O89" s="19"/>
      <c r="AM89" s="19"/>
      <c r="AN89" s="19"/>
    </row>
    <row r="90" spans="11:40" ht="15">
      <c r="K90" s="19"/>
      <c r="L90" s="19"/>
      <c r="M90" s="19"/>
      <c r="N90" s="19"/>
      <c r="O90" s="19"/>
      <c r="AM90" s="19"/>
      <c r="AN90" s="19"/>
    </row>
    <row r="91" spans="11:40" ht="15">
      <c r="K91" s="19"/>
      <c r="L91" s="19"/>
      <c r="M91" s="19"/>
      <c r="N91" s="19"/>
      <c r="O91" s="19"/>
      <c r="AM91" s="19"/>
      <c r="AN91" s="19"/>
    </row>
    <row r="92" spans="11:40" ht="15">
      <c r="K92" s="19"/>
      <c r="L92" s="19"/>
      <c r="M92" s="19"/>
      <c r="N92" s="19"/>
      <c r="O92" s="19"/>
      <c r="AM92" s="19"/>
      <c r="AN92" s="19"/>
    </row>
    <row r="93" spans="11:40" ht="15">
      <c r="K93" s="19"/>
      <c r="L93" s="19"/>
      <c r="M93" s="19"/>
      <c r="N93" s="19"/>
      <c r="O93" s="19"/>
      <c r="AM93" s="19"/>
      <c r="AN93" s="19"/>
    </row>
    <row r="94" spans="11:40" ht="15">
      <c r="K94" s="19"/>
      <c r="L94" s="19"/>
      <c r="M94" s="19"/>
      <c r="N94" s="19"/>
      <c r="O94" s="19"/>
      <c r="AM94" s="19"/>
      <c r="AN94" s="19"/>
    </row>
    <row r="95" spans="11:40" ht="15">
      <c r="K95" s="19"/>
      <c r="L95" s="19"/>
      <c r="M95" s="19"/>
      <c r="N95" s="19"/>
      <c r="O95" s="19"/>
      <c r="AM95" s="19"/>
      <c r="AN95" s="19"/>
    </row>
    <row r="96" spans="11:40" ht="15">
      <c r="K96" s="19"/>
      <c r="L96" s="19"/>
      <c r="M96" s="19"/>
      <c r="N96" s="19"/>
      <c r="O96" s="19"/>
      <c r="AM96" s="19"/>
      <c r="AN96" s="19"/>
    </row>
    <row r="97" spans="11:40" ht="15">
      <c r="K97" s="19"/>
      <c r="L97" s="19"/>
      <c r="M97" s="19"/>
      <c r="N97" s="19"/>
      <c r="O97" s="19"/>
      <c r="AM97" s="19"/>
      <c r="AN97" s="19"/>
    </row>
    <row r="98" spans="11:40" ht="15">
      <c r="K98" s="19"/>
      <c r="L98" s="19"/>
      <c r="M98" s="19"/>
      <c r="N98" s="19"/>
      <c r="O98" s="19"/>
      <c r="AM98" s="19"/>
      <c r="AN98" s="19"/>
    </row>
    <row r="99" spans="11:40" ht="15">
      <c r="K99" s="19"/>
      <c r="L99" s="19"/>
      <c r="M99" s="19"/>
      <c r="N99" s="19"/>
      <c r="O99" s="19"/>
      <c r="AM99" s="19"/>
      <c r="AN99" s="19"/>
    </row>
    <row r="100" spans="11:40" ht="15">
      <c r="K100" s="19"/>
      <c r="L100" s="19"/>
      <c r="M100" s="19"/>
      <c r="N100" s="19"/>
      <c r="O100" s="19"/>
      <c r="AM100" s="19"/>
      <c r="AN100" s="19"/>
    </row>
    <row r="101" spans="11:40" ht="15">
      <c r="K101" s="19"/>
      <c r="L101" s="19"/>
      <c r="M101" s="19"/>
      <c r="N101" s="19"/>
      <c r="O101" s="19"/>
      <c r="AM101" s="19"/>
      <c r="AN101" s="19"/>
    </row>
    <row r="102" spans="11:40" ht="15">
      <c r="K102" s="19"/>
      <c r="L102" s="19"/>
      <c r="M102" s="19"/>
      <c r="N102" s="19"/>
      <c r="O102" s="19"/>
      <c r="AM102" s="19"/>
      <c r="AN102" s="19"/>
    </row>
    <row r="103" spans="11:40" ht="15">
      <c r="K103" s="19"/>
      <c r="L103" s="19"/>
      <c r="M103" s="19"/>
      <c r="N103" s="19"/>
      <c r="O103" s="19"/>
      <c r="AM103" s="19"/>
      <c r="AN103" s="19"/>
    </row>
    <row r="104" spans="11:40" ht="15">
      <c r="K104" s="19"/>
      <c r="L104" s="19"/>
      <c r="M104" s="19"/>
      <c r="N104" s="19"/>
      <c r="O104" s="19"/>
      <c r="AM104" s="19"/>
      <c r="AN104" s="19"/>
    </row>
    <row r="105" spans="11:40" ht="15">
      <c r="K105" s="19"/>
      <c r="L105" s="19"/>
      <c r="M105" s="19"/>
      <c r="N105" s="19"/>
      <c r="O105" s="19"/>
      <c r="AM105" s="19"/>
      <c r="AN105" s="19"/>
    </row>
    <row r="106" spans="11:40" ht="15">
      <c r="K106" s="19"/>
      <c r="L106" s="19"/>
      <c r="M106" s="19"/>
      <c r="N106" s="19"/>
      <c r="O106" s="19"/>
      <c r="AM106" s="19"/>
      <c r="AN106" s="19"/>
    </row>
    <row r="107" spans="11:40" ht="15">
      <c r="K107" s="19"/>
      <c r="L107" s="19"/>
      <c r="M107" s="19"/>
      <c r="N107" s="19"/>
      <c r="O107" s="19"/>
      <c r="AM107" s="19"/>
      <c r="AN107" s="19"/>
    </row>
    <row r="108" spans="11:40" ht="15">
      <c r="K108" s="19"/>
      <c r="L108" s="19"/>
      <c r="M108" s="19"/>
      <c r="N108" s="19"/>
      <c r="O108" s="19"/>
      <c r="AM108" s="19"/>
      <c r="AN108" s="19"/>
    </row>
    <row r="109" spans="11:40" ht="15">
      <c r="K109" s="19"/>
      <c r="L109" s="19"/>
      <c r="M109" s="19"/>
      <c r="N109" s="19"/>
      <c r="O109" s="19"/>
      <c r="AM109" s="19"/>
      <c r="AN109" s="19"/>
    </row>
    <row r="110" spans="11:40" ht="15">
      <c r="K110" s="19"/>
      <c r="L110" s="19"/>
      <c r="M110" s="19"/>
      <c r="N110" s="19"/>
      <c r="O110" s="19"/>
      <c r="AM110" s="19"/>
      <c r="AN110" s="19"/>
    </row>
    <row r="111" spans="11:40" ht="15">
      <c r="K111" s="19"/>
      <c r="L111" s="19"/>
      <c r="M111" s="19"/>
      <c r="N111" s="19"/>
      <c r="O111" s="19"/>
      <c r="AM111" s="19"/>
      <c r="AN111" s="19"/>
    </row>
    <row r="112" spans="11:40" ht="15">
      <c r="K112" s="19"/>
      <c r="L112" s="19"/>
      <c r="M112" s="19"/>
      <c r="N112" s="19"/>
      <c r="O112" s="19"/>
      <c r="AM112" s="19"/>
      <c r="AN112" s="19"/>
    </row>
    <row r="113" spans="11:40" ht="15">
      <c r="K113" s="19"/>
      <c r="L113" s="19"/>
      <c r="M113" s="19"/>
      <c r="N113" s="19"/>
      <c r="O113" s="19"/>
      <c r="AM113" s="19"/>
      <c r="AN113" s="19"/>
    </row>
    <row r="114" spans="11:40" ht="15">
      <c r="K114" s="19"/>
      <c r="L114" s="19"/>
      <c r="M114" s="19"/>
      <c r="N114" s="19"/>
      <c r="O114" s="19"/>
      <c r="AM114" s="19"/>
      <c r="AN114" s="19"/>
    </row>
    <row r="115" spans="11:40" ht="15">
      <c r="K115" s="19"/>
      <c r="L115" s="19"/>
      <c r="M115" s="19"/>
      <c r="N115" s="19"/>
      <c r="O115" s="19"/>
      <c r="AM115" s="19"/>
      <c r="AN115" s="19"/>
    </row>
    <row r="116" spans="11:40" ht="15">
      <c r="K116" s="19"/>
      <c r="L116" s="19"/>
      <c r="M116" s="19"/>
      <c r="N116" s="19"/>
      <c r="O116" s="19"/>
      <c r="AM116" s="19"/>
      <c r="AN116" s="19"/>
    </row>
    <row r="117" spans="11:40" ht="15">
      <c r="K117" s="19"/>
      <c r="L117" s="19"/>
      <c r="M117" s="19"/>
      <c r="N117" s="19"/>
      <c r="O117" s="19"/>
      <c r="AM117" s="19"/>
      <c r="AN117" s="19"/>
    </row>
    <row r="118" spans="11:40" ht="15">
      <c r="K118" s="19"/>
      <c r="L118" s="19"/>
      <c r="M118" s="19"/>
      <c r="N118" s="19"/>
      <c r="O118" s="19"/>
      <c r="AM118" s="19"/>
      <c r="AN118" s="19"/>
    </row>
    <row r="119" spans="11:40" ht="15">
      <c r="K119" s="19"/>
      <c r="L119" s="19"/>
      <c r="M119" s="19"/>
      <c r="N119" s="19"/>
      <c r="O119" s="19"/>
      <c r="AM119" s="19"/>
      <c r="AN119" s="19"/>
    </row>
    <row r="120" spans="11:15" ht="15">
      <c r="K120" s="19"/>
      <c r="L120" s="19"/>
      <c r="M120" s="19"/>
      <c r="N120" s="19"/>
      <c r="O120" s="19"/>
    </row>
    <row r="121" spans="11:15" ht="15">
      <c r="K121" s="19"/>
      <c r="L121" s="19"/>
      <c r="M121" s="19"/>
      <c r="N121" s="19"/>
      <c r="O121" s="19"/>
    </row>
    <row r="122" spans="11:15" ht="15">
      <c r="K122" s="19"/>
      <c r="L122" s="19"/>
      <c r="M122" s="19"/>
      <c r="N122" s="19"/>
      <c r="O122" s="19"/>
    </row>
    <row r="123" spans="11:15" ht="15">
      <c r="K123" s="19"/>
      <c r="L123" s="19"/>
      <c r="M123" s="19"/>
      <c r="N123" s="19"/>
      <c r="O123" s="19"/>
    </row>
    <row r="124" spans="11:15" ht="15">
      <c r="K124" s="19"/>
      <c r="L124" s="19"/>
      <c r="M124" s="19"/>
      <c r="N124" s="19"/>
      <c r="O124" s="19"/>
    </row>
    <row r="125" spans="11:15" ht="15">
      <c r="K125" s="19"/>
      <c r="L125" s="19"/>
      <c r="M125" s="19"/>
      <c r="N125" s="19"/>
      <c r="O125" s="19"/>
    </row>
    <row r="126" spans="11:15" ht="15">
      <c r="K126" s="19"/>
      <c r="L126" s="19"/>
      <c r="M126" s="19"/>
      <c r="N126" s="19"/>
      <c r="O126" s="19"/>
    </row>
    <row r="127" spans="11:15" ht="15">
      <c r="K127" s="19"/>
      <c r="L127" s="19"/>
      <c r="M127" s="19"/>
      <c r="N127" s="19"/>
      <c r="O127" s="19"/>
    </row>
    <row r="128" spans="11:15" ht="15">
      <c r="K128" s="19"/>
      <c r="L128" s="19"/>
      <c r="M128" s="19"/>
      <c r="N128" s="19"/>
      <c r="O128" s="19"/>
    </row>
    <row r="129" spans="11:15" ht="15">
      <c r="K129" s="19"/>
      <c r="L129" s="19"/>
      <c r="M129" s="19"/>
      <c r="N129" s="19"/>
      <c r="O129" s="19"/>
    </row>
    <row r="130" spans="11:15" ht="15">
      <c r="K130" s="19"/>
      <c r="L130" s="19"/>
      <c r="M130" s="19"/>
      <c r="N130" s="19"/>
      <c r="O130" s="19"/>
    </row>
    <row r="131" spans="11:15" ht="15">
      <c r="K131" s="19"/>
      <c r="L131" s="19"/>
      <c r="M131" s="19"/>
      <c r="N131" s="19"/>
      <c r="O131" s="19"/>
    </row>
    <row r="132" spans="11:15" ht="15">
      <c r="K132" s="19"/>
      <c r="L132" s="19"/>
      <c r="M132" s="19"/>
      <c r="N132" s="19"/>
      <c r="O132" s="19"/>
    </row>
    <row r="133" spans="11:15" ht="15">
      <c r="K133" s="19"/>
      <c r="L133" s="19"/>
      <c r="M133" s="19"/>
      <c r="N133" s="19"/>
      <c r="O133" s="19"/>
    </row>
    <row r="134" spans="11:15" ht="15">
      <c r="K134" s="19"/>
      <c r="L134" s="19"/>
      <c r="M134" s="19"/>
      <c r="N134" s="19"/>
      <c r="O134" s="19"/>
    </row>
    <row r="135" spans="11:15" ht="15">
      <c r="K135" s="19"/>
      <c r="L135" s="19"/>
      <c r="M135" s="19"/>
      <c r="N135" s="19"/>
      <c r="O135" s="19"/>
    </row>
    <row r="136" spans="11:15" ht="15">
      <c r="K136" s="19"/>
      <c r="L136" s="19"/>
      <c r="M136" s="19"/>
      <c r="N136" s="19"/>
      <c r="O136" s="19"/>
    </row>
    <row r="137" spans="11:15" ht="15">
      <c r="K137" s="19"/>
      <c r="L137" s="19"/>
      <c r="M137" s="19"/>
      <c r="N137" s="19"/>
      <c r="O137" s="19"/>
    </row>
    <row r="138" spans="11:15" ht="15">
      <c r="K138" s="19"/>
      <c r="L138" s="19"/>
      <c r="M138" s="19"/>
      <c r="N138" s="19"/>
      <c r="O138" s="19"/>
    </row>
    <row r="139" spans="11:15" ht="15">
      <c r="K139" s="19"/>
      <c r="L139" s="19"/>
      <c r="M139" s="19"/>
      <c r="N139" s="19"/>
      <c r="O139" s="19"/>
    </row>
    <row r="140" spans="11:15" ht="15">
      <c r="K140" s="19"/>
      <c r="L140" s="19"/>
      <c r="M140" s="19"/>
      <c r="N140" s="19"/>
      <c r="O140" s="19"/>
    </row>
    <row r="141" spans="11:15" ht="15">
      <c r="K141" s="19"/>
      <c r="L141" s="19"/>
      <c r="M141" s="19"/>
      <c r="N141" s="19"/>
      <c r="O141" s="19"/>
    </row>
    <row r="142" spans="11:15" ht="15">
      <c r="K142" s="19"/>
      <c r="L142" s="19"/>
      <c r="M142" s="19"/>
      <c r="N142" s="19"/>
      <c r="O142" s="19"/>
    </row>
    <row r="143" spans="11:15" ht="15">
      <c r="K143" s="19"/>
      <c r="L143" s="19"/>
      <c r="M143" s="19"/>
      <c r="N143" s="19"/>
      <c r="O143" s="19"/>
    </row>
    <row r="144" spans="11:15" ht="15">
      <c r="K144" s="19"/>
      <c r="L144" s="19"/>
      <c r="M144" s="19"/>
      <c r="N144" s="19"/>
      <c r="O144" s="19"/>
    </row>
    <row r="145" spans="11:15" ht="15">
      <c r="K145" s="19"/>
      <c r="L145" s="19"/>
      <c r="M145" s="19"/>
      <c r="N145" s="19"/>
      <c r="O145" s="19"/>
    </row>
    <row r="146" spans="11:15" ht="15">
      <c r="K146" s="19"/>
      <c r="L146" s="19"/>
      <c r="M146" s="19"/>
      <c r="N146" s="19"/>
      <c r="O146" s="19"/>
    </row>
    <row r="147" spans="11:15" ht="15">
      <c r="K147" s="19"/>
      <c r="L147" s="19"/>
      <c r="M147" s="19"/>
      <c r="N147" s="19"/>
      <c r="O147" s="19"/>
    </row>
    <row r="148" spans="11:15" ht="15">
      <c r="K148" s="19"/>
      <c r="L148" s="19"/>
      <c r="M148" s="19"/>
      <c r="N148" s="19"/>
      <c r="O148" s="19"/>
    </row>
    <row r="149" spans="11:15" ht="15">
      <c r="K149" s="19"/>
      <c r="L149" s="19"/>
      <c r="M149" s="19"/>
      <c r="N149" s="19"/>
      <c r="O149" s="19"/>
    </row>
    <row r="150" spans="11:15" ht="15">
      <c r="K150" s="19"/>
      <c r="L150" s="19"/>
      <c r="M150" s="19"/>
      <c r="N150" s="19"/>
      <c r="O150" s="19"/>
    </row>
    <row r="151" spans="11:15" ht="15">
      <c r="K151" s="19"/>
      <c r="L151" s="19"/>
      <c r="M151" s="19"/>
      <c r="N151" s="19"/>
      <c r="O151" s="19"/>
    </row>
    <row r="152" spans="11:15" ht="15">
      <c r="K152" s="19"/>
      <c r="L152" s="19"/>
      <c r="M152" s="19"/>
      <c r="N152" s="19"/>
      <c r="O152" s="19"/>
    </row>
    <row r="153" spans="11:15" ht="15">
      <c r="K153" s="19"/>
      <c r="L153" s="19"/>
      <c r="M153" s="19"/>
      <c r="N153" s="19"/>
      <c r="O153" s="19"/>
    </row>
    <row r="154" spans="11:15" ht="15">
      <c r="K154" s="19"/>
      <c r="L154" s="19"/>
      <c r="M154" s="19"/>
      <c r="N154" s="19"/>
      <c r="O154" s="19"/>
    </row>
    <row r="155" spans="11:15" ht="15">
      <c r="K155" s="19"/>
      <c r="L155" s="19"/>
      <c r="M155" s="19"/>
      <c r="N155" s="19"/>
      <c r="O155" s="19"/>
    </row>
    <row r="156" spans="11:15" ht="15">
      <c r="K156" s="19"/>
      <c r="L156" s="19"/>
      <c r="M156" s="19"/>
      <c r="N156" s="19"/>
      <c r="O156" s="19"/>
    </row>
    <row r="157" spans="11:15" ht="15">
      <c r="K157" s="19"/>
      <c r="L157" s="19"/>
      <c r="M157" s="19"/>
      <c r="N157" s="19"/>
      <c r="O157" s="19"/>
    </row>
    <row r="158" spans="11:15" ht="15">
      <c r="K158" s="19"/>
      <c r="L158" s="19"/>
      <c r="M158" s="19"/>
      <c r="N158" s="19"/>
      <c r="O158" s="19"/>
    </row>
    <row r="159" spans="11:15" ht="15">
      <c r="K159" s="19"/>
      <c r="L159" s="19"/>
      <c r="M159" s="19"/>
      <c r="N159" s="19"/>
      <c r="O159" s="19"/>
    </row>
    <row r="160" spans="11:15" ht="15">
      <c r="K160" s="19"/>
      <c r="L160" s="19"/>
      <c r="M160" s="19"/>
      <c r="N160" s="19"/>
      <c r="O160" s="19"/>
    </row>
    <row r="161" spans="11:15" ht="15">
      <c r="K161" s="19"/>
      <c r="L161" s="19"/>
      <c r="M161" s="19"/>
      <c r="N161" s="19"/>
      <c r="O161" s="19"/>
    </row>
    <row r="162" spans="11:15" ht="15">
      <c r="K162" s="19"/>
      <c r="L162" s="19"/>
      <c r="M162" s="19"/>
      <c r="N162" s="19"/>
      <c r="O162" s="19"/>
    </row>
    <row r="163" spans="11:15" ht="15">
      <c r="K163" s="19"/>
      <c r="L163" s="19"/>
      <c r="M163" s="19"/>
      <c r="N163" s="19"/>
      <c r="O163" s="19"/>
    </row>
    <row r="164" spans="11:15" ht="15">
      <c r="K164" s="19"/>
      <c r="L164" s="19"/>
      <c r="M164" s="19"/>
      <c r="N164" s="19"/>
      <c r="O164" s="19"/>
    </row>
    <row r="165" spans="11:15" ht="15">
      <c r="K165" s="19"/>
      <c r="L165" s="19"/>
      <c r="M165" s="19"/>
      <c r="N165" s="19"/>
      <c r="O165" s="19"/>
    </row>
    <row r="166" spans="11:15" ht="15">
      <c r="K166" s="19"/>
      <c r="L166" s="19"/>
      <c r="M166" s="19"/>
      <c r="N166" s="19"/>
      <c r="O166" s="19"/>
    </row>
    <row r="167" spans="11:15" ht="15">
      <c r="K167" s="19"/>
      <c r="L167" s="19"/>
      <c r="M167" s="19"/>
      <c r="N167" s="19"/>
      <c r="O167" s="19"/>
    </row>
    <row r="168" spans="11:15" ht="15">
      <c r="K168" s="19"/>
      <c r="L168" s="19"/>
      <c r="M168" s="19"/>
      <c r="N168" s="19"/>
      <c r="O168" s="19"/>
    </row>
    <row r="169" spans="11:15" ht="15">
      <c r="K169" s="19"/>
      <c r="L169" s="19"/>
      <c r="M169" s="19"/>
      <c r="N169" s="19"/>
      <c r="O169" s="19"/>
    </row>
    <row r="170" spans="11:15" ht="15">
      <c r="K170" s="19"/>
      <c r="L170" s="19"/>
      <c r="M170" s="19"/>
      <c r="N170" s="19"/>
      <c r="O170" s="19"/>
    </row>
    <row r="171" spans="11:15" ht="15">
      <c r="K171" s="19"/>
      <c r="L171" s="19"/>
      <c r="M171" s="19"/>
      <c r="N171" s="19"/>
      <c r="O171" s="19"/>
    </row>
    <row r="172" spans="11:15" ht="15">
      <c r="K172" s="19"/>
      <c r="L172" s="19"/>
      <c r="M172" s="19"/>
      <c r="N172" s="19"/>
      <c r="O172" s="19"/>
    </row>
    <row r="173" spans="11:15" ht="15">
      <c r="K173" s="19"/>
      <c r="L173" s="19"/>
      <c r="M173" s="19"/>
      <c r="N173" s="19"/>
      <c r="O173" s="19"/>
    </row>
    <row r="174" spans="11:15" ht="15">
      <c r="K174" s="19"/>
      <c r="L174" s="19"/>
      <c r="M174" s="19"/>
      <c r="N174" s="19"/>
      <c r="O174" s="19"/>
    </row>
    <row r="175" spans="11:15" ht="15">
      <c r="K175" s="19"/>
      <c r="L175" s="19"/>
      <c r="M175" s="19"/>
      <c r="N175" s="19"/>
      <c r="O175" s="19"/>
    </row>
    <row r="176" spans="11:15" ht="15">
      <c r="K176" s="19"/>
      <c r="L176" s="19"/>
      <c r="M176" s="19"/>
      <c r="N176" s="19"/>
      <c r="O176" s="19"/>
    </row>
    <row r="177" spans="11:15" ht="15">
      <c r="K177" s="19"/>
      <c r="L177" s="19"/>
      <c r="M177" s="19"/>
      <c r="N177" s="19"/>
      <c r="O177" s="19"/>
    </row>
    <row r="178" spans="11:15" ht="15">
      <c r="K178" s="19"/>
      <c r="L178" s="19"/>
      <c r="M178" s="19"/>
      <c r="N178" s="19"/>
      <c r="O178" s="19"/>
    </row>
    <row r="179" spans="11:15" ht="15">
      <c r="K179" s="19"/>
      <c r="L179" s="19"/>
      <c r="M179" s="19"/>
      <c r="N179" s="19"/>
      <c r="O179" s="19"/>
    </row>
    <row r="180" spans="11:15" ht="15">
      <c r="K180" s="19"/>
      <c r="L180" s="19"/>
      <c r="M180" s="19"/>
      <c r="N180" s="19"/>
      <c r="O180" s="19"/>
    </row>
    <row r="181" spans="11:15" ht="15">
      <c r="K181" s="19"/>
      <c r="L181" s="19"/>
      <c r="M181" s="19"/>
      <c r="N181" s="19"/>
      <c r="O181" s="19"/>
    </row>
    <row r="182" spans="11:15" ht="15">
      <c r="K182" s="19"/>
      <c r="L182" s="19"/>
      <c r="M182" s="19"/>
      <c r="N182" s="19"/>
      <c r="O182" s="19"/>
    </row>
    <row r="183" spans="11:15" ht="15">
      <c r="K183" s="19"/>
      <c r="L183" s="19"/>
      <c r="M183" s="19"/>
      <c r="N183" s="19"/>
      <c r="O183" s="19"/>
    </row>
    <row r="184" spans="11:15" ht="15">
      <c r="K184" s="19"/>
      <c r="L184" s="19"/>
      <c r="M184" s="19"/>
      <c r="N184" s="19"/>
      <c r="O184" s="19"/>
    </row>
    <row r="185" spans="11:15" ht="15">
      <c r="K185" s="19"/>
      <c r="L185" s="19"/>
      <c r="M185" s="19"/>
      <c r="N185" s="19"/>
      <c r="O185" s="19"/>
    </row>
    <row r="186" spans="11:15" ht="15">
      <c r="K186" s="19"/>
      <c r="L186" s="19"/>
      <c r="M186" s="19"/>
      <c r="N186" s="19"/>
      <c r="O186" s="19"/>
    </row>
    <row r="187" spans="11:15" ht="15">
      <c r="K187" s="19"/>
      <c r="L187" s="19"/>
      <c r="M187" s="19"/>
      <c r="N187" s="19"/>
      <c r="O187" s="19"/>
    </row>
    <row r="188" spans="11:15" ht="15">
      <c r="K188" s="19"/>
      <c r="L188" s="19"/>
      <c r="M188" s="19"/>
      <c r="N188" s="19"/>
      <c r="O188" s="19"/>
    </row>
    <row r="189" spans="11:15" ht="15">
      <c r="K189" s="19"/>
      <c r="L189" s="19"/>
      <c r="M189" s="19"/>
      <c r="N189" s="19"/>
      <c r="O189" s="19"/>
    </row>
    <row r="190" spans="11:15" ht="15">
      <c r="K190" s="19"/>
      <c r="L190" s="19"/>
      <c r="M190" s="19"/>
      <c r="N190" s="19"/>
      <c r="O190" s="19"/>
    </row>
    <row r="191" spans="11:15" ht="15">
      <c r="K191" s="19"/>
      <c r="L191" s="19"/>
      <c r="M191" s="19"/>
      <c r="N191" s="19"/>
      <c r="O191" s="19"/>
    </row>
    <row r="192" spans="11:15" ht="15">
      <c r="K192" s="19"/>
      <c r="L192" s="19"/>
      <c r="M192" s="19"/>
      <c r="N192" s="19"/>
      <c r="O192" s="19"/>
    </row>
    <row r="193" spans="11:15" ht="15">
      <c r="K193" s="19"/>
      <c r="L193" s="19"/>
      <c r="M193" s="19"/>
      <c r="N193" s="19"/>
      <c r="O193" s="19"/>
    </row>
    <row r="194" spans="11:15" ht="15">
      <c r="K194" s="19"/>
      <c r="L194" s="19"/>
      <c r="M194" s="19"/>
      <c r="N194" s="19"/>
      <c r="O194" s="19"/>
    </row>
    <row r="195" spans="11:15" ht="15">
      <c r="K195" s="19"/>
      <c r="L195" s="19"/>
      <c r="M195" s="19"/>
      <c r="N195" s="19"/>
      <c r="O195" s="19"/>
    </row>
    <row r="196" spans="11:15" ht="15">
      <c r="K196" s="19"/>
      <c r="L196" s="19"/>
      <c r="M196" s="19"/>
      <c r="N196" s="19"/>
      <c r="O196" s="19"/>
    </row>
    <row r="197" spans="11:15" ht="15">
      <c r="K197" s="19"/>
      <c r="L197" s="19"/>
      <c r="M197" s="19"/>
      <c r="N197" s="19"/>
      <c r="O197" s="19"/>
    </row>
    <row r="198" spans="11:15" ht="15">
      <c r="K198" s="19"/>
      <c r="L198" s="19"/>
      <c r="M198" s="19"/>
      <c r="N198" s="19"/>
      <c r="O198" s="19"/>
    </row>
    <row r="199" spans="11:15" ht="15">
      <c r="K199" s="19"/>
      <c r="L199" s="19"/>
      <c r="M199" s="19"/>
      <c r="N199" s="19"/>
      <c r="O199" s="19"/>
    </row>
    <row r="200" spans="11:15" ht="15">
      <c r="K200" s="19"/>
      <c r="L200" s="19"/>
      <c r="M200" s="19"/>
      <c r="N200" s="19"/>
      <c r="O200" s="19"/>
    </row>
    <row r="201" spans="11:15" ht="15">
      <c r="K201" s="19"/>
      <c r="L201" s="19"/>
      <c r="M201" s="19"/>
      <c r="N201" s="19"/>
      <c r="O201" s="19"/>
    </row>
    <row r="202" spans="11:15" ht="15">
      <c r="K202" s="19"/>
      <c r="L202" s="19"/>
      <c r="M202" s="19"/>
      <c r="N202" s="19"/>
      <c r="O202" s="19"/>
    </row>
    <row r="203" spans="11:15" ht="15">
      <c r="K203" s="19"/>
      <c r="L203" s="19"/>
      <c r="M203" s="19"/>
      <c r="N203" s="19"/>
      <c r="O203" s="19"/>
    </row>
    <row r="204" spans="11:15" ht="15">
      <c r="K204" s="19"/>
      <c r="L204" s="19"/>
      <c r="M204" s="19"/>
      <c r="N204" s="19"/>
      <c r="O204" s="19"/>
    </row>
    <row r="205" spans="11:15" ht="15">
      <c r="K205" s="19"/>
      <c r="L205" s="19"/>
      <c r="M205" s="19"/>
      <c r="N205" s="19"/>
      <c r="O205" s="19"/>
    </row>
    <row r="206" spans="11:15" ht="15">
      <c r="K206" s="19"/>
      <c r="L206" s="19"/>
      <c r="M206" s="19"/>
      <c r="N206" s="19"/>
      <c r="O206" s="19"/>
    </row>
    <row r="207" spans="11:15" ht="15">
      <c r="K207" s="19"/>
      <c r="L207" s="19"/>
      <c r="M207" s="19"/>
      <c r="N207" s="19"/>
      <c r="O207" s="19"/>
    </row>
    <row r="208" spans="11:15" ht="15">
      <c r="K208" s="19"/>
      <c r="L208" s="19"/>
      <c r="M208" s="19"/>
      <c r="N208" s="19"/>
      <c r="O208" s="19"/>
    </row>
    <row r="209" spans="11:15" ht="15">
      <c r="K209" s="19"/>
      <c r="L209" s="19"/>
      <c r="M209" s="19"/>
      <c r="N209" s="19"/>
      <c r="O209" s="19"/>
    </row>
    <row r="210" spans="11:15" ht="15">
      <c r="K210" s="19"/>
      <c r="L210" s="19"/>
      <c r="M210" s="19"/>
      <c r="N210" s="19"/>
      <c r="O210" s="19"/>
    </row>
    <row r="211" spans="11:15" ht="15">
      <c r="K211" s="19"/>
      <c r="L211" s="19"/>
      <c r="M211" s="19"/>
      <c r="N211" s="19"/>
      <c r="O211" s="19"/>
    </row>
    <row r="212" spans="11:15" ht="15">
      <c r="K212" s="19"/>
      <c r="L212" s="19"/>
      <c r="M212" s="19"/>
      <c r="N212" s="19"/>
      <c r="O212" s="19"/>
    </row>
    <row r="213" spans="11:15" ht="15">
      <c r="K213" s="19"/>
      <c r="L213" s="19"/>
      <c r="M213" s="19"/>
      <c r="N213" s="19"/>
      <c r="O213" s="19"/>
    </row>
    <row r="214" spans="11:15" ht="15">
      <c r="K214" s="19"/>
      <c r="L214" s="19"/>
      <c r="M214" s="19"/>
      <c r="N214" s="19"/>
      <c r="O214" s="19"/>
    </row>
    <row r="215" spans="11:15" ht="15">
      <c r="K215" s="19"/>
      <c r="L215" s="19"/>
      <c r="M215" s="19"/>
      <c r="N215" s="19"/>
      <c r="O215" s="19"/>
    </row>
    <row r="216" spans="11:15" ht="15">
      <c r="K216" s="19"/>
      <c r="L216" s="19"/>
      <c r="M216" s="19"/>
      <c r="N216" s="19"/>
      <c r="O216" s="19"/>
    </row>
    <row r="217" spans="11:15" ht="15">
      <c r="K217" s="19"/>
      <c r="L217" s="19"/>
      <c r="M217" s="19"/>
      <c r="N217" s="19"/>
      <c r="O217" s="19"/>
    </row>
    <row r="218" spans="11:15" ht="15">
      <c r="K218" s="19"/>
      <c r="L218" s="19"/>
      <c r="M218" s="19"/>
      <c r="N218" s="19"/>
      <c r="O218" s="19"/>
    </row>
    <row r="219" spans="11:15" ht="15">
      <c r="K219" s="19"/>
      <c r="L219" s="19"/>
      <c r="M219" s="19"/>
      <c r="N219" s="19"/>
      <c r="O219" s="19"/>
    </row>
    <row r="220" spans="11:15" ht="15">
      <c r="K220" s="19"/>
      <c r="L220" s="19"/>
      <c r="M220" s="19"/>
      <c r="N220" s="19"/>
      <c r="O220" s="19"/>
    </row>
    <row r="221" spans="11:15" ht="15">
      <c r="K221" s="19"/>
      <c r="L221" s="19"/>
      <c r="M221" s="19"/>
      <c r="N221" s="19"/>
      <c r="O221" s="19"/>
    </row>
    <row r="222" spans="11:15" ht="15">
      <c r="K222" s="19"/>
      <c r="L222" s="19"/>
      <c r="M222" s="19"/>
      <c r="N222" s="19"/>
      <c r="O222" s="19"/>
    </row>
    <row r="223" spans="11:15" ht="15">
      <c r="K223" s="19"/>
      <c r="L223" s="19"/>
      <c r="M223" s="19"/>
      <c r="N223" s="19"/>
      <c r="O223" s="19"/>
    </row>
    <row r="224" spans="11:15" ht="15">
      <c r="K224" s="19"/>
      <c r="L224" s="19"/>
      <c r="M224" s="19"/>
      <c r="N224" s="19"/>
      <c r="O224" s="19"/>
    </row>
    <row r="225" spans="11:15" ht="15">
      <c r="K225" s="19"/>
      <c r="L225" s="19"/>
      <c r="M225" s="19"/>
      <c r="N225" s="19"/>
      <c r="O225" s="19"/>
    </row>
    <row r="226" spans="11:15" ht="15">
      <c r="K226" s="19"/>
      <c r="L226" s="19"/>
      <c r="M226" s="19"/>
      <c r="N226" s="19"/>
      <c r="O226" s="19"/>
    </row>
    <row r="227" spans="11:15" ht="15">
      <c r="K227" s="19"/>
      <c r="L227" s="19"/>
      <c r="M227" s="19"/>
      <c r="N227" s="19"/>
      <c r="O227" s="19"/>
    </row>
    <row r="228" spans="11:15" ht="15">
      <c r="K228" s="19"/>
      <c r="L228" s="19"/>
      <c r="M228" s="19"/>
      <c r="N228" s="19"/>
      <c r="O228" s="19"/>
    </row>
    <row r="229" spans="11:15" ht="15">
      <c r="K229" s="19"/>
      <c r="L229" s="19"/>
      <c r="M229" s="19"/>
      <c r="N229" s="19"/>
      <c r="O229" s="19"/>
    </row>
    <row r="230" spans="11:15" ht="15">
      <c r="K230" s="19"/>
      <c r="L230" s="19"/>
      <c r="M230" s="19"/>
      <c r="N230" s="19"/>
      <c r="O230" s="19"/>
    </row>
    <row r="231" spans="11:15" ht="15">
      <c r="K231" s="19"/>
      <c r="L231" s="19"/>
      <c r="M231" s="19"/>
      <c r="N231" s="19"/>
      <c r="O231" s="19"/>
    </row>
    <row r="232" spans="11:15" ht="15">
      <c r="K232" s="19"/>
      <c r="L232" s="19"/>
      <c r="M232" s="19"/>
      <c r="N232" s="19"/>
      <c r="O232" s="19"/>
    </row>
    <row r="233" spans="11:15" ht="15">
      <c r="K233" s="19"/>
      <c r="L233" s="19"/>
      <c r="M233" s="19"/>
      <c r="N233" s="19"/>
      <c r="O233" s="19"/>
    </row>
    <row r="234" spans="11:15" ht="15">
      <c r="K234" s="19"/>
      <c r="L234" s="19"/>
      <c r="M234" s="19"/>
      <c r="N234" s="19"/>
      <c r="O234" s="19"/>
    </row>
    <row r="235" spans="11:15" ht="15">
      <c r="K235" s="19"/>
      <c r="L235" s="19"/>
      <c r="M235" s="19"/>
      <c r="N235" s="19"/>
      <c r="O235" s="19"/>
    </row>
    <row r="236" spans="11:15" ht="15">
      <c r="K236" s="19"/>
      <c r="L236" s="19"/>
      <c r="M236" s="19"/>
      <c r="N236" s="19"/>
      <c r="O236" s="19"/>
    </row>
    <row r="237" spans="11:15" ht="15">
      <c r="K237" s="19"/>
      <c r="L237" s="19"/>
      <c r="M237" s="19"/>
      <c r="N237" s="19"/>
      <c r="O237" s="19"/>
    </row>
    <row r="238" spans="11:15" ht="15">
      <c r="K238" s="19"/>
      <c r="L238" s="19"/>
      <c r="M238" s="19"/>
      <c r="N238" s="19"/>
      <c r="O238" s="19"/>
    </row>
    <row r="239" spans="11:15" ht="15">
      <c r="K239" s="19"/>
      <c r="L239" s="19"/>
      <c r="M239" s="19"/>
      <c r="N239" s="19"/>
      <c r="O239" s="19"/>
    </row>
    <row r="240" spans="11:15" ht="15">
      <c r="K240" s="19"/>
      <c r="L240" s="19"/>
      <c r="M240" s="19"/>
      <c r="N240" s="19"/>
      <c r="O240" s="19"/>
    </row>
    <row r="241" spans="11:15" ht="15">
      <c r="K241" s="19"/>
      <c r="L241" s="19"/>
      <c r="M241" s="19"/>
      <c r="N241" s="19"/>
      <c r="O241" s="19"/>
    </row>
    <row r="242" spans="11:15" ht="15">
      <c r="K242" s="19"/>
      <c r="L242" s="19"/>
      <c r="M242" s="19"/>
      <c r="N242" s="19"/>
      <c r="O242" s="19"/>
    </row>
    <row r="243" spans="11:15" ht="15">
      <c r="K243" s="19"/>
      <c r="L243" s="19"/>
      <c r="M243" s="19"/>
      <c r="N243" s="19"/>
      <c r="O243" s="19"/>
    </row>
    <row r="244" spans="11:15" ht="15">
      <c r="K244" s="19"/>
      <c r="L244" s="19"/>
      <c r="M244" s="19"/>
      <c r="N244" s="19"/>
      <c r="O244" s="19"/>
    </row>
    <row r="245" spans="11:15" ht="15">
      <c r="K245" s="19"/>
      <c r="L245" s="19"/>
      <c r="M245" s="19"/>
      <c r="N245" s="19"/>
      <c r="O245" s="19"/>
    </row>
    <row r="246" spans="11:15" ht="15">
      <c r="K246" s="19"/>
      <c r="L246" s="19"/>
      <c r="M246" s="19"/>
      <c r="N246" s="19"/>
      <c r="O246" s="19"/>
    </row>
    <row r="247" spans="11:15" ht="15">
      <c r="K247" s="19"/>
      <c r="L247" s="19"/>
      <c r="M247" s="19"/>
      <c r="N247" s="19"/>
      <c r="O247" s="19"/>
    </row>
    <row r="248" spans="11:15" ht="15">
      <c r="K248" s="19"/>
      <c r="L248" s="19"/>
      <c r="M248" s="19"/>
      <c r="N248" s="19"/>
      <c r="O248" s="19"/>
    </row>
    <row r="249" spans="11:15" ht="15">
      <c r="K249" s="19"/>
      <c r="L249" s="19"/>
      <c r="M249" s="19"/>
      <c r="N249" s="19"/>
      <c r="O249" s="19"/>
    </row>
    <row r="250" spans="11:15" ht="15">
      <c r="K250" s="19"/>
      <c r="L250" s="19"/>
      <c r="M250" s="19"/>
      <c r="N250" s="19"/>
      <c r="O250" s="19"/>
    </row>
    <row r="251" spans="11:15" ht="15">
      <c r="K251" s="19"/>
      <c r="L251" s="19"/>
      <c r="M251" s="19"/>
      <c r="N251" s="19"/>
      <c r="O251" s="19"/>
    </row>
    <row r="252" spans="11:15" ht="15">
      <c r="K252" s="19"/>
      <c r="L252" s="19"/>
      <c r="M252" s="19"/>
      <c r="N252" s="19"/>
      <c r="O252" s="19"/>
    </row>
    <row r="253" spans="11:15" ht="15">
      <c r="K253" s="19"/>
      <c r="L253" s="19"/>
      <c r="M253" s="19"/>
      <c r="N253" s="19"/>
      <c r="O253" s="19"/>
    </row>
    <row r="254" spans="11:15" ht="15">
      <c r="K254" s="19"/>
      <c r="L254" s="19"/>
      <c r="M254" s="19"/>
      <c r="N254" s="19"/>
      <c r="O254" s="19"/>
    </row>
    <row r="255" spans="11:15" ht="15">
      <c r="K255" s="19"/>
      <c r="L255" s="19"/>
      <c r="M255" s="19"/>
      <c r="N255" s="19"/>
      <c r="O255" s="19"/>
    </row>
    <row r="256" spans="11:15" ht="15">
      <c r="K256" s="19"/>
      <c r="L256" s="19"/>
      <c r="M256" s="19"/>
      <c r="N256" s="19"/>
      <c r="O256" s="19"/>
    </row>
    <row r="257" spans="11:15" ht="15">
      <c r="K257" s="19"/>
      <c r="L257" s="19"/>
      <c r="M257" s="19"/>
      <c r="N257" s="19"/>
      <c r="O257" s="19"/>
    </row>
    <row r="258" spans="11:15" ht="15">
      <c r="K258" s="19"/>
      <c r="L258" s="19"/>
      <c r="M258" s="19"/>
      <c r="N258" s="19"/>
      <c r="O258" s="19"/>
    </row>
    <row r="259" spans="11:15" ht="15">
      <c r="K259" s="19"/>
      <c r="L259" s="19"/>
      <c r="M259" s="19"/>
      <c r="N259" s="19"/>
      <c r="O259" s="19"/>
    </row>
    <row r="260" spans="11:15" ht="15">
      <c r="K260" s="19"/>
      <c r="L260" s="19"/>
      <c r="M260" s="19"/>
      <c r="N260" s="19"/>
      <c r="O260" s="19"/>
    </row>
    <row r="261" spans="11:15" ht="15">
      <c r="K261" s="19"/>
      <c r="L261" s="19"/>
      <c r="M261" s="19"/>
      <c r="N261" s="19"/>
      <c r="O261" s="19"/>
    </row>
    <row r="262" spans="11:15" ht="15">
      <c r="K262" s="19"/>
      <c r="L262" s="19"/>
      <c r="M262" s="19"/>
      <c r="N262" s="19"/>
      <c r="O262" s="19"/>
    </row>
    <row r="263" spans="11:15" ht="15">
      <c r="K263" s="19"/>
      <c r="L263" s="19"/>
      <c r="M263" s="19"/>
      <c r="N263" s="19"/>
      <c r="O263" s="19"/>
    </row>
    <row r="264" spans="11:15" ht="15">
      <c r="K264" s="19"/>
      <c r="L264" s="19"/>
      <c r="M264" s="19"/>
      <c r="N264" s="19"/>
      <c r="O264" s="19"/>
    </row>
    <row r="265" spans="11:15" ht="15">
      <c r="K265" s="19"/>
      <c r="L265" s="19"/>
      <c r="M265" s="19"/>
      <c r="N265" s="19"/>
      <c r="O265" s="19"/>
    </row>
    <row r="266" spans="11:15" ht="15">
      <c r="K266" s="19"/>
      <c r="L266" s="19"/>
      <c r="M266" s="19"/>
      <c r="N266" s="19"/>
      <c r="O266" s="19"/>
    </row>
    <row r="267" spans="11:15" ht="15">
      <c r="K267" s="19"/>
      <c r="L267" s="19"/>
      <c r="M267" s="19"/>
      <c r="N267" s="19"/>
      <c r="O267" s="19"/>
    </row>
    <row r="268" spans="11:15" ht="15">
      <c r="K268" s="19"/>
      <c r="L268" s="19"/>
      <c r="M268" s="19"/>
      <c r="N268" s="19"/>
      <c r="O268" s="19"/>
    </row>
    <row r="269" spans="11:15" ht="15">
      <c r="K269" s="19"/>
      <c r="L269" s="19"/>
      <c r="M269" s="19"/>
      <c r="N269" s="19"/>
      <c r="O269" s="19"/>
    </row>
    <row r="270" spans="11:15" ht="15">
      <c r="K270" s="19"/>
      <c r="L270" s="19"/>
      <c r="M270" s="19"/>
      <c r="N270" s="19"/>
      <c r="O270" s="19"/>
    </row>
    <row r="271" spans="11:15" ht="15">
      <c r="K271" s="19"/>
      <c r="L271" s="19"/>
      <c r="M271" s="19"/>
      <c r="N271" s="19"/>
      <c r="O271" s="19"/>
    </row>
    <row r="272" spans="11:15" ht="15">
      <c r="K272" s="19"/>
      <c r="L272" s="19"/>
      <c r="M272" s="19"/>
      <c r="N272" s="19"/>
      <c r="O272" s="19"/>
    </row>
    <row r="273" spans="11:15" ht="15">
      <c r="K273" s="19"/>
      <c r="L273" s="19"/>
      <c r="M273" s="19"/>
      <c r="N273" s="19"/>
      <c r="O273" s="19"/>
    </row>
    <row r="274" spans="11:15" ht="15">
      <c r="K274" s="19"/>
      <c r="L274" s="19"/>
      <c r="M274" s="19"/>
      <c r="N274" s="19"/>
      <c r="O274" s="19"/>
    </row>
    <row r="275" spans="11:15" ht="15">
      <c r="K275" s="19"/>
      <c r="L275" s="19"/>
      <c r="M275" s="19"/>
      <c r="N275" s="19"/>
      <c r="O275" s="19"/>
    </row>
    <row r="276" spans="11:15" ht="15">
      <c r="K276" s="19"/>
      <c r="L276" s="19"/>
      <c r="M276" s="19"/>
      <c r="N276" s="19"/>
      <c r="O276" s="19"/>
    </row>
    <row r="277" spans="11:15" ht="15">
      <c r="K277" s="19"/>
      <c r="L277" s="19"/>
      <c r="M277" s="19"/>
      <c r="N277" s="19"/>
      <c r="O277" s="19"/>
    </row>
    <row r="278" spans="11:15" ht="15">
      <c r="K278" s="19"/>
      <c r="L278" s="19"/>
      <c r="M278" s="19"/>
      <c r="N278" s="19"/>
      <c r="O278" s="19"/>
    </row>
    <row r="279" spans="11:15" ht="15">
      <c r="K279" s="19"/>
      <c r="L279" s="19"/>
      <c r="M279" s="19"/>
      <c r="N279" s="19"/>
      <c r="O279" s="19"/>
    </row>
    <row r="280" spans="11:15" ht="15">
      <c r="K280" s="19"/>
      <c r="L280" s="19"/>
      <c r="M280" s="19"/>
      <c r="N280" s="19"/>
      <c r="O280" s="19"/>
    </row>
    <row r="281" spans="11:15" ht="15">
      <c r="K281" s="19"/>
      <c r="L281" s="19"/>
      <c r="M281" s="19"/>
      <c r="N281" s="19"/>
      <c r="O281" s="19"/>
    </row>
    <row r="282" spans="11:15" ht="15">
      <c r="K282" s="19"/>
      <c r="L282" s="19"/>
      <c r="M282" s="19"/>
      <c r="N282" s="19"/>
      <c r="O282" s="19"/>
    </row>
    <row r="283" spans="11:15" ht="15">
      <c r="K283" s="19"/>
      <c r="L283" s="19"/>
      <c r="M283" s="19"/>
      <c r="N283" s="19"/>
      <c r="O283" s="19"/>
    </row>
    <row r="284" spans="11:15" ht="15">
      <c r="K284" s="19"/>
      <c r="L284" s="19"/>
      <c r="M284" s="19"/>
      <c r="N284" s="19"/>
      <c r="O284" s="19"/>
    </row>
    <row r="285" spans="11:15" ht="15">
      <c r="K285" s="19"/>
      <c r="L285" s="19"/>
      <c r="M285" s="19"/>
      <c r="N285" s="19"/>
      <c r="O285" s="19"/>
    </row>
    <row r="286" spans="11:15" ht="15">
      <c r="K286" s="19"/>
      <c r="L286" s="19"/>
      <c r="M286" s="19"/>
      <c r="N286" s="19"/>
      <c r="O286" s="19"/>
    </row>
    <row r="287" spans="11:15" ht="15">
      <c r="K287" s="19"/>
      <c r="L287" s="19"/>
      <c r="M287" s="19"/>
      <c r="N287" s="19"/>
      <c r="O287" s="19"/>
    </row>
    <row r="288" spans="11:15" ht="15">
      <c r="K288" s="19"/>
      <c r="L288" s="19"/>
      <c r="M288" s="19"/>
      <c r="N288" s="19"/>
      <c r="O288" s="19"/>
    </row>
    <row r="289" spans="11:15" ht="15">
      <c r="K289" s="19"/>
      <c r="L289" s="19"/>
      <c r="M289" s="19"/>
      <c r="N289" s="19"/>
      <c r="O289" s="19"/>
    </row>
    <row r="290" spans="11:15" ht="15">
      <c r="K290" s="19"/>
      <c r="L290" s="19"/>
      <c r="M290" s="19"/>
      <c r="N290" s="19"/>
      <c r="O290" s="19"/>
    </row>
    <row r="291" spans="11:15" ht="15">
      <c r="K291" s="19"/>
      <c r="L291" s="19"/>
      <c r="M291" s="19"/>
      <c r="N291" s="19"/>
      <c r="O291" s="19"/>
    </row>
    <row r="292" spans="11:15" ht="15">
      <c r="K292" s="19"/>
      <c r="L292" s="19"/>
      <c r="M292" s="19"/>
      <c r="N292" s="19"/>
      <c r="O292" s="19"/>
    </row>
    <row r="293" spans="11:15" ht="15">
      <c r="K293" s="19"/>
      <c r="L293" s="19"/>
      <c r="M293" s="19"/>
      <c r="N293" s="19"/>
      <c r="O293" s="19"/>
    </row>
    <row r="294" spans="11:15" ht="15">
      <c r="K294" s="19"/>
      <c r="L294" s="19"/>
      <c r="M294" s="19"/>
      <c r="N294" s="19"/>
      <c r="O294" s="19"/>
    </row>
    <row r="295" spans="11:15" ht="15">
      <c r="K295" s="19"/>
      <c r="L295" s="19"/>
      <c r="M295" s="19"/>
      <c r="N295" s="19"/>
      <c r="O295" s="19"/>
    </row>
    <row r="296" spans="11:15" ht="15">
      <c r="K296" s="19"/>
      <c r="L296" s="19"/>
      <c r="M296" s="19"/>
      <c r="N296" s="19"/>
      <c r="O296" s="19"/>
    </row>
    <row r="297" spans="11:15" ht="15">
      <c r="K297" s="19"/>
      <c r="L297" s="19"/>
      <c r="M297" s="19"/>
      <c r="N297" s="19"/>
      <c r="O297" s="19"/>
    </row>
    <row r="298" spans="11:15" ht="15">
      <c r="K298" s="19"/>
      <c r="L298" s="19"/>
      <c r="M298" s="19"/>
      <c r="N298" s="19"/>
      <c r="O298" s="19"/>
    </row>
    <row r="299" spans="11:15" ht="15">
      <c r="K299" s="19"/>
      <c r="L299" s="19"/>
      <c r="M299" s="19"/>
      <c r="N299" s="19"/>
      <c r="O299" s="19"/>
    </row>
    <row r="300" spans="11:15" ht="15">
      <c r="K300" s="19"/>
      <c r="L300" s="19"/>
      <c r="M300" s="19"/>
      <c r="N300" s="19"/>
      <c r="O300" s="19"/>
    </row>
    <row r="301" spans="11:15" ht="15">
      <c r="K301" s="19"/>
      <c r="L301" s="19"/>
      <c r="M301" s="19"/>
      <c r="N301" s="19"/>
      <c r="O301" s="19"/>
    </row>
    <row r="302" spans="11:15" ht="15">
      <c r="K302" s="19"/>
      <c r="L302" s="19"/>
      <c r="M302" s="19"/>
      <c r="N302" s="19"/>
      <c r="O302" s="19"/>
    </row>
    <row r="303" spans="11:15" ht="15">
      <c r="K303" s="19"/>
      <c r="L303" s="19"/>
      <c r="M303" s="19"/>
      <c r="N303" s="19"/>
      <c r="O303" s="19"/>
    </row>
    <row r="304" spans="11:15" ht="15">
      <c r="K304" s="19"/>
      <c r="L304" s="19"/>
      <c r="M304" s="19"/>
      <c r="N304" s="19"/>
      <c r="O304" s="19"/>
    </row>
    <row r="305" spans="11:15" ht="15">
      <c r="K305" s="19"/>
      <c r="L305" s="19"/>
      <c r="M305" s="19"/>
      <c r="N305" s="19"/>
      <c r="O305" s="19"/>
    </row>
    <row r="306" spans="11:15" ht="15">
      <c r="K306" s="19"/>
      <c r="L306" s="19"/>
      <c r="M306" s="19"/>
      <c r="N306" s="19"/>
      <c r="O306" s="19"/>
    </row>
    <row r="307" spans="11:15" ht="15">
      <c r="K307" s="19"/>
      <c r="L307" s="19"/>
      <c r="M307" s="19"/>
      <c r="N307" s="19"/>
      <c r="O307" s="19"/>
    </row>
    <row r="308" spans="11:15" ht="15">
      <c r="K308" s="19"/>
      <c r="L308" s="19"/>
      <c r="M308" s="19"/>
      <c r="N308" s="19"/>
      <c r="O308" s="19"/>
    </row>
    <row r="309" spans="11:15" ht="15">
      <c r="K309" s="19"/>
      <c r="L309" s="19"/>
      <c r="M309" s="19"/>
      <c r="N309" s="19"/>
      <c r="O309" s="19"/>
    </row>
    <row r="310" spans="11:15" ht="15">
      <c r="K310" s="19"/>
      <c r="L310" s="19"/>
      <c r="M310" s="19"/>
      <c r="N310" s="19"/>
      <c r="O310" s="19"/>
    </row>
    <row r="311" spans="11:15" ht="15">
      <c r="K311" s="19"/>
      <c r="L311" s="19"/>
      <c r="M311" s="19"/>
      <c r="N311" s="19"/>
      <c r="O311" s="19"/>
    </row>
    <row r="312" spans="11:15" ht="15">
      <c r="K312" s="19"/>
      <c r="L312" s="19"/>
      <c r="M312" s="19"/>
      <c r="N312" s="19"/>
      <c r="O312" s="19"/>
    </row>
    <row r="313" spans="11:15" ht="15">
      <c r="K313" s="19"/>
      <c r="L313" s="19"/>
      <c r="M313" s="19"/>
      <c r="N313" s="19"/>
      <c r="O313" s="19"/>
    </row>
    <row r="314" spans="11:15" ht="15">
      <c r="K314" s="19"/>
      <c r="L314" s="19"/>
      <c r="M314" s="19"/>
      <c r="N314" s="19"/>
      <c r="O314" s="19"/>
    </row>
    <row r="315" spans="11:15" ht="15">
      <c r="K315" s="19"/>
      <c r="L315" s="19"/>
      <c r="M315" s="19"/>
      <c r="N315" s="19"/>
      <c r="O315" s="19"/>
    </row>
    <row r="316" spans="11:15" ht="15">
      <c r="K316" s="19"/>
      <c r="L316" s="19"/>
      <c r="M316" s="19"/>
      <c r="N316" s="19"/>
      <c r="O316" s="19"/>
    </row>
    <row r="317" spans="11:15" ht="15">
      <c r="K317" s="19"/>
      <c r="L317" s="19"/>
      <c r="M317" s="19"/>
      <c r="N317" s="19"/>
      <c r="O317" s="19"/>
    </row>
    <row r="318" spans="11:15" ht="15">
      <c r="K318" s="19"/>
      <c r="L318" s="19"/>
      <c r="M318" s="19"/>
      <c r="N318" s="19"/>
      <c r="O318" s="19"/>
    </row>
    <row r="319" spans="11:15" ht="15">
      <c r="K319" s="19"/>
      <c r="L319" s="19"/>
      <c r="M319" s="19"/>
      <c r="N319" s="19"/>
      <c r="O319" s="19"/>
    </row>
    <row r="320" spans="11:15" ht="15">
      <c r="K320" s="19"/>
      <c r="L320" s="19"/>
      <c r="M320" s="19"/>
      <c r="N320" s="19"/>
      <c r="O320" s="19"/>
    </row>
    <row r="321" spans="11:15" ht="15">
      <c r="K321" s="19"/>
      <c r="L321" s="19"/>
      <c r="M321" s="19"/>
      <c r="N321" s="19"/>
      <c r="O321" s="19"/>
    </row>
    <row r="322" spans="11:15" ht="15">
      <c r="K322" s="19"/>
      <c r="L322" s="19"/>
      <c r="M322" s="19"/>
      <c r="N322" s="19"/>
      <c r="O322" s="19"/>
    </row>
    <row r="323" spans="11:15" ht="15">
      <c r="K323" s="19"/>
      <c r="L323" s="19"/>
      <c r="M323" s="19"/>
      <c r="N323" s="19"/>
      <c r="O323" s="19"/>
    </row>
    <row r="324" spans="11:15" ht="15">
      <c r="K324" s="19"/>
      <c r="L324" s="19"/>
      <c r="M324" s="19"/>
      <c r="N324" s="19"/>
      <c r="O324" s="19"/>
    </row>
    <row r="325" spans="11:15" ht="15">
      <c r="K325" s="19"/>
      <c r="L325" s="19"/>
      <c r="M325" s="19"/>
      <c r="N325" s="19"/>
      <c r="O325" s="19"/>
    </row>
    <row r="326" spans="11:15" ht="15">
      <c r="K326" s="19"/>
      <c r="L326" s="19"/>
      <c r="M326" s="19"/>
      <c r="N326" s="19"/>
      <c r="O326" s="19"/>
    </row>
    <row r="327" spans="11:15" ht="15">
      <c r="K327" s="19"/>
      <c r="L327" s="19"/>
      <c r="M327" s="19"/>
      <c r="N327" s="19"/>
      <c r="O327" s="19"/>
    </row>
    <row r="328" spans="11:15" ht="15">
      <c r="K328" s="19"/>
      <c r="L328" s="19"/>
      <c r="M328" s="19"/>
      <c r="N328" s="19"/>
      <c r="O328" s="19"/>
    </row>
    <row r="329" spans="11:15" ht="15">
      <c r="K329" s="19"/>
      <c r="L329" s="19"/>
      <c r="M329" s="19"/>
      <c r="N329" s="19"/>
      <c r="O329" s="19"/>
    </row>
    <row r="330" spans="11:15" ht="15">
      <c r="K330" s="19"/>
      <c r="L330" s="19"/>
      <c r="M330" s="19"/>
      <c r="N330" s="19"/>
      <c r="O330" s="19"/>
    </row>
    <row r="331" spans="11:15" ht="15">
      <c r="K331" s="19"/>
      <c r="L331" s="19"/>
      <c r="M331" s="19"/>
      <c r="N331" s="19"/>
      <c r="O331" s="19"/>
    </row>
    <row r="332" spans="11:15" ht="15">
      <c r="K332" s="19"/>
      <c r="L332" s="19"/>
      <c r="M332" s="19"/>
      <c r="N332" s="19"/>
      <c r="O332" s="19"/>
    </row>
    <row r="333" spans="11:15" ht="15">
      <c r="K333" s="19"/>
      <c r="L333" s="19"/>
      <c r="M333" s="19"/>
      <c r="N333" s="19"/>
      <c r="O333" s="19"/>
    </row>
    <row r="334" spans="11:15" ht="15">
      <c r="K334" s="19"/>
      <c r="L334" s="19"/>
      <c r="M334" s="19"/>
      <c r="N334" s="19"/>
      <c r="O334" s="19"/>
    </row>
    <row r="335" spans="11:15" ht="15">
      <c r="K335" s="19"/>
      <c r="L335" s="19"/>
      <c r="M335" s="19"/>
      <c r="N335" s="19"/>
      <c r="O335" s="19"/>
    </row>
    <row r="336" spans="11:15" ht="15">
      <c r="K336" s="19"/>
      <c r="L336" s="19"/>
      <c r="M336" s="19"/>
      <c r="N336" s="19"/>
      <c r="O336" s="19"/>
    </row>
    <row r="337" spans="11:15" ht="15">
      <c r="K337" s="19"/>
      <c r="L337" s="19"/>
      <c r="M337" s="19"/>
      <c r="N337" s="19"/>
      <c r="O337" s="19"/>
    </row>
    <row r="338" spans="11:15" ht="15">
      <c r="K338" s="19"/>
      <c r="L338" s="19"/>
      <c r="M338" s="19"/>
      <c r="N338" s="19"/>
      <c r="O338" s="19"/>
    </row>
    <row r="339" spans="11:15" ht="15">
      <c r="K339" s="19"/>
      <c r="L339" s="19"/>
      <c r="M339" s="19"/>
      <c r="N339" s="19"/>
      <c r="O339" s="19"/>
    </row>
    <row r="340" spans="11:15" ht="15">
      <c r="K340" s="19"/>
      <c r="L340" s="19"/>
      <c r="M340" s="19"/>
      <c r="N340" s="19"/>
      <c r="O340" s="19"/>
    </row>
    <row r="341" spans="11:15" ht="15">
      <c r="K341" s="19"/>
      <c r="L341" s="19"/>
      <c r="M341" s="19"/>
      <c r="N341" s="19"/>
      <c r="O341" s="19"/>
    </row>
    <row r="342" spans="11:15" ht="15">
      <c r="K342" s="19"/>
      <c r="L342" s="19"/>
      <c r="M342" s="19"/>
      <c r="N342" s="19"/>
      <c r="O342" s="19"/>
    </row>
    <row r="343" spans="11:15" ht="15">
      <c r="K343" s="19"/>
      <c r="L343" s="19"/>
      <c r="M343" s="19"/>
      <c r="N343" s="19"/>
      <c r="O343" s="19"/>
    </row>
    <row r="344" spans="11:15" ht="15">
      <c r="K344" s="19"/>
      <c r="L344" s="19"/>
      <c r="M344" s="19"/>
      <c r="N344" s="19"/>
      <c r="O344" s="19"/>
    </row>
    <row r="345" spans="11:15" ht="15">
      <c r="K345" s="19"/>
      <c r="L345" s="19"/>
      <c r="M345" s="19"/>
      <c r="N345" s="19"/>
      <c r="O345" s="19"/>
    </row>
    <row r="346" spans="11:15" ht="15">
      <c r="K346" s="19"/>
      <c r="L346" s="19"/>
      <c r="M346" s="19"/>
      <c r="N346" s="19"/>
      <c r="O346" s="19"/>
    </row>
    <row r="347" spans="11:15" ht="15">
      <c r="K347" s="19"/>
      <c r="L347" s="19"/>
      <c r="M347" s="19"/>
      <c r="N347" s="19"/>
      <c r="O347" s="19"/>
    </row>
    <row r="348" spans="11:15" ht="15">
      <c r="K348" s="19"/>
      <c r="L348" s="19"/>
      <c r="M348" s="19"/>
      <c r="N348" s="19"/>
      <c r="O348" s="19"/>
    </row>
    <row r="349" spans="11:15" ht="15">
      <c r="K349" s="19"/>
      <c r="L349" s="19"/>
      <c r="M349" s="19"/>
      <c r="N349" s="19"/>
      <c r="O349" s="19"/>
    </row>
    <row r="350" spans="11:15" ht="15">
      <c r="K350" s="19"/>
      <c r="L350" s="19"/>
      <c r="M350" s="19"/>
      <c r="N350" s="19"/>
      <c r="O350" s="19"/>
    </row>
    <row r="351" spans="11:15" ht="15">
      <c r="K351" s="19"/>
      <c r="L351" s="19"/>
      <c r="M351" s="19"/>
      <c r="N351" s="19"/>
      <c r="O351" s="19"/>
    </row>
    <row r="352" spans="11:15" ht="15">
      <c r="K352" s="19"/>
      <c r="L352" s="19"/>
      <c r="M352" s="19"/>
      <c r="N352" s="19"/>
      <c r="O352" s="19"/>
    </row>
    <row r="353" spans="11:15" ht="15">
      <c r="K353" s="19"/>
      <c r="L353" s="19"/>
      <c r="M353" s="19"/>
      <c r="N353" s="19"/>
      <c r="O353" s="19"/>
    </row>
    <row r="354" spans="11:15" ht="15">
      <c r="K354" s="19"/>
      <c r="L354" s="19"/>
      <c r="M354" s="19"/>
      <c r="N354" s="19"/>
      <c r="O354" s="19"/>
    </row>
    <row r="355" spans="11:15" ht="15">
      <c r="K355" s="19"/>
      <c r="L355" s="19"/>
      <c r="M355" s="19"/>
      <c r="N355" s="19"/>
      <c r="O355" s="19"/>
    </row>
    <row r="356" spans="11:15" ht="15">
      <c r="K356" s="19"/>
      <c r="L356" s="19"/>
      <c r="M356" s="19"/>
      <c r="N356" s="19"/>
      <c r="O356" s="19"/>
    </row>
    <row r="357" spans="11:15" ht="15">
      <c r="K357" s="19"/>
      <c r="L357" s="19"/>
      <c r="M357" s="19"/>
      <c r="N357" s="19"/>
      <c r="O357" s="19"/>
    </row>
    <row r="358" spans="11:15" ht="15">
      <c r="K358" s="19"/>
      <c r="L358" s="19"/>
      <c r="M358" s="19"/>
      <c r="N358" s="19"/>
      <c r="O358" s="19"/>
    </row>
    <row r="359" spans="11:15" ht="15">
      <c r="K359" s="19"/>
      <c r="L359" s="19"/>
      <c r="M359" s="19"/>
      <c r="N359" s="19"/>
      <c r="O359" s="19"/>
    </row>
    <row r="360" spans="11:15" ht="15">
      <c r="K360" s="19"/>
      <c r="L360" s="19"/>
      <c r="M360" s="19"/>
      <c r="N360" s="19"/>
      <c r="O360" s="19"/>
    </row>
    <row r="361" spans="11:15" ht="15">
      <c r="K361" s="19"/>
      <c r="L361" s="19"/>
      <c r="M361" s="19"/>
      <c r="N361" s="19"/>
      <c r="O361" s="19"/>
    </row>
    <row r="362" spans="11:15" ht="15">
      <c r="K362" s="19"/>
      <c r="L362" s="19"/>
      <c r="M362" s="19"/>
      <c r="N362" s="19"/>
      <c r="O362" s="19"/>
    </row>
    <row r="363" spans="11:15" ht="15">
      <c r="K363" s="19"/>
      <c r="L363" s="19"/>
      <c r="M363" s="19"/>
      <c r="N363" s="19"/>
      <c r="O363" s="19"/>
    </row>
    <row r="364" spans="11:15" ht="15">
      <c r="K364" s="19"/>
      <c r="L364" s="19"/>
      <c r="M364" s="19"/>
      <c r="N364" s="19"/>
      <c r="O364" s="19"/>
    </row>
    <row r="365" spans="11:15" ht="15">
      <c r="K365" s="19"/>
      <c r="L365" s="19"/>
      <c r="M365" s="19"/>
      <c r="N365" s="19"/>
      <c r="O365" s="19"/>
    </row>
    <row r="366" spans="11:15" ht="15">
      <c r="K366" s="19"/>
      <c r="L366" s="19"/>
      <c r="M366" s="19"/>
      <c r="N366" s="19"/>
      <c r="O366" s="19"/>
    </row>
    <row r="367" spans="11:15" ht="15">
      <c r="K367" s="19"/>
      <c r="L367" s="19"/>
      <c r="M367" s="19"/>
      <c r="N367" s="19"/>
      <c r="O367" s="19"/>
    </row>
    <row r="368" spans="11:15" ht="15">
      <c r="K368" s="19"/>
      <c r="L368" s="19"/>
      <c r="M368" s="19"/>
      <c r="N368" s="19"/>
      <c r="O368" s="19"/>
    </row>
    <row r="369" spans="11:15" ht="15">
      <c r="K369" s="19"/>
      <c r="L369" s="19"/>
      <c r="M369" s="19"/>
      <c r="N369" s="19"/>
      <c r="O369" s="19"/>
    </row>
    <row r="370" spans="11:15" ht="15">
      <c r="K370" s="19"/>
      <c r="L370" s="19"/>
      <c r="M370" s="19"/>
      <c r="N370" s="19"/>
      <c r="O370" s="19"/>
    </row>
    <row r="371" spans="11:15" ht="15">
      <c r="K371" s="19"/>
      <c r="L371" s="19"/>
      <c r="M371" s="19"/>
      <c r="N371" s="19"/>
      <c r="O371" s="19"/>
    </row>
    <row r="372" spans="11:15" ht="15">
      <c r="K372" s="19"/>
      <c r="L372" s="19"/>
      <c r="M372" s="19"/>
      <c r="N372" s="19"/>
      <c r="O372" s="19"/>
    </row>
    <row r="373" spans="11:15" ht="15">
      <c r="K373" s="19"/>
      <c r="L373" s="19"/>
      <c r="M373" s="19"/>
      <c r="N373" s="19"/>
      <c r="O373" s="19"/>
    </row>
    <row r="374" spans="11:15" ht="15">
      <c r="K374" s="19"/>
      <c r="L374" s="19"/>
      <c r="M374" s="19"/>
      <c r="N374" s="19"/>
      <c r="O374" s="19"/>
    </row>
    <row r="375" spans="11:15" ht="15">
      <c r="K375" s="19"/>
      <c r="L375" s="19"/>
      <c r="M375" s="19"/>
      <c r="N375" s="19"/>
      <c r="O375" s="19"/>
    </row>
    <row r="376" spans="11:15" ht="15">
      <c r="K376" s="19"/>
      <c r="L376" s="19"/>
      <c r="M376" s="19"/>
      <c r="N376" s="19"/>
      <c r="O376" s="19"/>
    </row>
    <row r="377" spans="11:15" ht="15">
      <c r="K377" s="19"/>
      <c r="L377" s="19"/>
      <c r="M377" s="19"/>
      <c r="N377" s="19"/>
      <c r="O377" s="19"/>
    </row>
    <row r="378" spans="11:15" ht="15">
      <c r="K378" s="19"/>
      <c r="L378" s="19"/>
      <c r="M378" s="19"/>
      <c r="N378" s="19"/>
      <c r="O378" s="19"/>
    </row>
    <row r="379" spans="11:15" ht="15">
      <c r="K379" s="19"/>
      <c r="L379" s="19"/>
      <c r="M379" s="19"/>
      <c r="N379" s="19"/>
      <c r="O379" s="19"/>
    </row>
    <row r="380" spans="11:15" ht="15">
      <c r="K380" s="19"/>
      <c r="L380" s="19"/>
      <c r="M380" s="19"/>
      <c r="N380" s="19"/>
      <c r="O380" s="19"/>
    </row>
    <row r="381" spans="11:15" ht="15">
      <c r="K381" s="19"/>
      <c r="L381" s="19"/>
      <c r="M381" s="19"/>
      <c r="N381" s="19"/>
      <c r="O381" s="19"/>
    </row>
    <row r="382" spans="11:15" ht="15">
      <c r="K382" s="19"/>
      <c r="L382" s="19"/>
      <c r="M382" s="19"/>
      <c r="N382" s="19"/>
      <c r="O382" s="19"/>
    </row>
    <row r="383" spans="11:15" ht="15">
      <c r="K383" s="19"/>
      <c r="L383" s="19"/>
      <c r="M383" s="19"/>
      <c r="N383" s="19"/>
      <c r="O383" s="19"/>
    </row>
    <row r="384" spans="11:15" ht="15">
      <c r="K384" s="19"/>
      <c r="L384" s="19"/>
      <c r="M384" s="19"/>
      <c r="N384" s="19"/>
      <c r="O384" s="19"/>
    </row>
    <row r="385" spans="11:15" ht="15">
      <c r="K385" s="19"/>
      <c r="L385" s="19"/>
      <c r="M385" s="19"/>
      <c r="N385" s="19"/>
      <c r="O385" s="19"/>
    </row>
    <row r="386" spans="11:15" ht="15">
      <c r="K386" s="19"/>
      <c r="L386" s="19"/>
      <c r="M386" s="19"/>
      <c r="N386" s="19"/>
      <c r="O386" s="19"/>
    </row>
    <row r="387" spans="11:15" ht="15">
      <c r="K387" s="19"/>
      <c r="L387" s="19"/>
      <c r="M387" s="19"/>
      <c r="N387" s="19"/>
      <c r="O387" s="19"/>
    </row>
    <row r="388" spans="11:15" ht="15">
      <c r="K388" s="19"/>
      <c r="L388" s="19"/>
      <c r="M388" s="19"/>
      <c r="N388" s="19"/>
      <c r="O388" s="19"/>
    </row>
    <row r="389" spans="11:15" ht="15">
      <c r="K389" s="19"/>
      <c r="L389" s="19"/>
      <c r="M389" s="19"/>
      <c r="N389" s="19"/>
      <c r="O389" s="19"/>
    </row>
    <row r="390" spans="11:15" ht="15">
      <c r="K390" s="19"/>
      <c r="L390" s="19"/>
      <c r="M390" s="19"/>
      <c r="N390" s="19"/>
      <c r="O390" s="19"/>
    </row>
    <row r="391" spans="11:15" ht="15">
      <c r="K391" s="19"/>
      <c r="L391" s="19"/>
      <c r="M391" s="19"/>
      <c r="N391" s="19"/>
      <c r="O391" s="19"/>
    </row>
    <row r="392" spans="11:15" ht="15">
      <c r="K392" s="19"/>
      <c r="L392" s="19"/>
      <c r="M392" s="19"/>
      <c r="N392" s="19"/>
      <c r="O392" s="19"/>
    </row>
    <row r="393" spans="11:15" ht="15">
      <c r="K393" s="19"/>
      <c r="L393" s="19"/>
      <c r="M393" s="19"/>
      <c r="N393" s="19"/>
      <c r="O393" s="19"/>
    </row>
    <row r="394" spans="11:15" ht="15">
      <c r="K394" s="19"/>
      <c r="L394" s="19"/>
      <c r="M394" s="19"/>
      <c r="N394" s="19"/>
      <c r="O394" s="19"/>
    </row>
    <row r="395" spans="11:15" ht="15">
      <c r="K395" s="19"/>
      <c r="L395" s="19"/>
      <c r="M395" s="19"/>
      <c r="N395" s="19"/>
      <c r="O395" s="19"/>
    </row>
    <row r="396" spans="11:15" ht="15">
      <c r="K396" s="19"/>
      <c r="L396" s="19"/>
      <c r="M396" s="19"/>
      <c r="N396" s="19"/>
      <c r="O396" s="19"/>
    </row>
    <row r="397" spans="11:15" ht="15">
      <c r="K397" s="19"/>
      <c r="L397" s="19"/>
      <c r="M397" s="19"/>
      <c r="N397" s="19"/>
      <c r="O397" s="19"/>
    </row>
    <row r="398" spans="11:15" ht="15">
      <c r="K398" s="19"/>
      <c r="L398" s="19"/>
      <c r="M398" s="19"/>
      <c r="N398" s="19"/>
      <c r="O398" s="19"/>
    </row>
    <row r="399" spans="11:15" ht="15">
      <c r="K399" s="19"/>
      <c r="L399" s="19"/>
      <c r="M399" s="19"/>
      <c r="N399" s="19"/>
      <c r="O399" s="19"/>
    </row>
    <row r="400" spans="11:15" ht="15">
      <c r="K400" s="19"/>
      <c r="L400" s="19"/>
      <c r="M400" s="19"/>
      <c r="N400" s="19"/>
      <c r="O400" s="19"/>
    </row>
    <row r="401" spans="11:15" ht="15">
      <c r="K401" s="19"/>
      <c r="L401" s="19"/>
      <c r="M401" s="19"/>
      <c r="N401" s="19"/>
      <c r="O401" s="19"/>
    </row>
    <row r="402" spans="11:15" ht="15">
      <c r="K402" s="19"/>
      <c r="L402" s="19"/>
      <c r="M402" s="19"/>
      <c r="N402" s="19"/>
      <c r="O402" s="19"/>
    </row>
    <row r="403" spans="11:15" ht="15">
      <c r="K403" s="19"/>
      <c r="L403" s="19"/>
      <c r="M403" s="19"/>
      <c r="N403" s="19"/>
      <c r="O403" s="19"/>
    </row>
    <row r="404" spans="11:15" ht="15">
      <c r="K404" s="19"/>
      <c r="L404" s="19"/>
      <c r="M404" s="19"/>
      <c r="N404" s="19"/>
      <c r="O404" s="19"/>
    </row>
    <row r="405" spans="11:15" ht="15">
      <c r="K405" s="19"/>
      <c r="L405" s="19"/>
      <c r="M405" s="19"/>
      <c r="N405" s="19"/>
      <c r="O405" s="19"/>
    </row>
    <row r="406" spans="11:15" ht="15">
      <c r="K406" s="19"/>
      <c r="L406" s="19"/>
      <c r="M406" s="19"/>
      <c r="N406" s="19"/>
      <c r="O406" s="19"/>
    </row>
    <row r="407" spans="11:15" ht="15">
      <c r="K407" s="19"/>
      <c r="L407" s="19"/>
      <c r="M407" s="19"/>
      <c r="N407" s="19"/>
      <c r="O407" s="19"/>
    </row>
    <row r="408" spans="11:15" ht="15">
      <c r="K408" s="19"/>
      <c r="L408" s="19"/>
      <c r="M408" s="19"/>
      <c r="N408" s="19"/>
      <c r="O408" s="19"/>
    </row>
    <row r="409" spans="11:15" ht="15">
      <c r="K409" s="19"/>
      <c r="L409" s="19"/>
      <c r="M409" s="19"/>
      <c r="N409" s="19"/>
      <c r="O409" s="19"/>
    </row>
    <row r="410" spans="11:15" ht="15">
      <c r="K410" s="19"/>
      <c r="L410" s="19"/>
      <c r="M410" s="19"/>
      <c r="N410" s="19"/>
      <c r="O410" s="19"/>
    </row>
    <row r="411" spans="11:15" ht="15">
      <c r="K411" s="19"/>
      <c r="L411" s="19"/>
      <c r="M411" s="19"/>
      <c r="N411" s="19"/>
      <c r="O411" s="19"/>
    </row>
    <row r="412" spans="11:15" ht="15">
      <c r="K412" s="19"/>
      <c r="L412" s="19"/>
      <c r="M412" s="19"/>
      <c r="N412" s="19"/>
      <c r="O412" s="19"/>
    </row>
    <row r="413" spans="11:15" ht="15">
      <c r="K413" s="19"/>
      <c r="L413" s="19"/>
      <c r="M413" s="19"/>
      <c r="N413" s="19"/>
      <c r="O413" s="19"/>
    </row>
    <row r="414" spans="11:15" ht="15">
      <c r="K414" s="19"/>
      <c r="L414" s="19"/>
      <c r="M414" s="19"/>
      <c r="N414" s="19"/>
      <c r="O414" s="19"/>
    </row>
    <row r="415" spans="11:15" ht="15">
      <c r="K415" s="19"/>
      <c r="L415" s="19"/>
      <c r="M415" s="19"/>
      <c r="N415" s="19"/>
      <c r="O415" s="19"/>
    </row>
    <row r="416" spans="11:15" ht="15">
      <c r="K416" s="19"/>
      <c r="L416" s="19"/>
      <c r="M416" s="19"/>
      <c r="N416" s="19"/>
      <c r="O416" s="19"/>
    </row>
    <row r="417" spans="11:15" ht="15">
      <c r="K417" s="19"/>
      <c r="L417" s="19"/>
      <c r="M417" s="19"/>
      <c r="N417" s="19"/>
      <c r="O417" s="19"/>
    </row>
    <row r="418" spans="11:15" ht="15">
      <c r="K418" s="19"/>
      <c r="L418" s="19"/>
      <c r="M418" s="19"/>
      <c r="N418" s="19"/>
      <c r="O418" s="19"/>
    </row>
    <row r="419" spans="11:15" ht="15">
      <c r="K419" s="19"/>
      <c r="L419" s="19"/>
      <c r="M419" s="19"/>
      <c r="N419" s="19"/>
      <c r="O419" s="19"/>
    </row>
    <row r="420" spans="11:15" ht="15">
      <c r="K420" s="19"/>
      <c r="L420" s="19"/>
      <c r="M420" s="19"/>
      <c r="N420" s="19"/>
      <c r="O420" s="19"/>
    </row>
    <row r="421" spans="11:15" ht="15">
      <c r="K421" s="19"/>
      <c r="L421" s="19"/>
      <c r="M421" s="19"/>
      <c r="N421" s="19"/>
      <c r="O421" s="19"/>
    </row>
    <row r="422" spans="11:15" ht="15">
      <c r="K422" s="19"/>
      <c r="L422" s="19"/>
      <c r="M422" s="19"/>
      <c r="N422" s="19"/>
      <c r="O422" s="19"/>
    </row>
    <row r="423" spans="11:15" ht="15">
      <c r="K423" s="19"/>
      <c r="L423" s="19"/>
      <c r="M423" s="19"/>
      <c r="N423" s="19"/>
      <c r="O423" s="19"/>
    </row>
    <row r="424" spans="11:15" ht="15">
      <c r="K424" s="19"/>
      <c r="L424" s="19"/>
      <c r="M424" s="19"/>
      <c r="N424" s="19"/>
      <c r="O424" s="19"/>
    </row>
    <row r="425" spans="11:15" ht="15">
      <c r="K425" s="19"/>
      <c r="L425" s="19"/>
      <c r="M425" s="19"/>
      <c r="N425" s="19"/>
      <c r="O425" s="19"/>
    </row>
    <row r="426" spans="11:15" ht="15">
      <c r="K426" s="19"/>
      <c r="L426" s="19"/>
      <c r="M426" s="19"/>
      <c r="N426" s="19"/>
      <c r="O426" s="19"/>
    </row>
    <row r="427" spans="11:15" ht="15">
      <c r="K427" s="19"/>
      <c r="L427" s="19"/>
      <c r="M427" s="19"/>
      <c r="N427" s="19"/>
      <c r="O427" s="19"/>
    </row>
    <row r="428" spans="11:15" ht="15">
      <c r="K428" s="19"/>
      <c r="L428" s="19"/>
      <c r="M428" s="19"/>
      <c r="N428" s="19"/>
      <c r="O428" s="19"/>
    </row>
    <row r="429" spans="11:15" ht="15">
      <c r="K429" s="19"/>
      <c r="L429" s="19"/>
      <c r="M429" s="19"/>
      <c r="N429" s="19"/>
      <c r="O429" s="19"/>
    </row>
    <row r="430" spans="11:15" ht="15">
      <c r="K430" s="19"/>
      <c r="L430" s="19"/>
      <c r="M430" s="19"/>
      <c r="N430" s="19"/>
      <c r="O430" s="19"/>
    </row>
    <row r="431" spans="11:15" ht="15">
      <c r="K431" s="19"/>
      <c r="L431" s="19"/>
      <c r="M431" s="19"/>
      <c r="N431" s="19"/>
      <c r="O431" s="19"/>
    </row>
    <row r="432" spans="11:15" ht="15">
      <c r="K432" s="19"/>
      <c r="L432" s="19"/>
      <c r="M432" s="19"/>
      <c r="N432" s="19"/>
      <c r="O432" s="19"/>
    </row>
    <row r="433" spans="11:15" ht="15">
      <c r="K433" s="19"/>
      <c r="L433" s="19"/>
      <c r="M433" s="19"/>
      <c r="N433" s="19"/>
      <c r="O433" s="19"/>
    </row>
    <row r="434" spans="11:15" ht="15">
      <c r="K434" s="19"/>
      <c r="L434" s="19"/>
      <c r="M434" s="19"/>
      <c r="N434" s="19"/>
      <c r="O434" s="19"/>
    </row>
    <row r="435" spans="11:15" ht="15">
      <c r="K435" s="19"/>
      <c r="L435" s="19"/>
      <c r="M435" s="19"/>
      <c r="N435" s="19"/>
      <c r="O435" s="19"/>
    </row>
    <row r="436" spans="11:15" ht="15">
      <c r="K436" s="19"/>
      <c r="L436" s="19"/>
      <c r="M436" s="19"/>
      <c r="N436" s="19"/>
      <c r="O436" s="19"/>
    </row>
    <row r="437" spans="11:15" ht="15">
      <c r="K437" s="19"/>
      <c r="L437" s="19"/>
      <c r="M437" s="19"/>
      <c r="N437" s="19"/>
      <c r="O437" s="19"/>
    </row>
    <row r="438" spans="11:15" ht="15">
      <c r="K438" s="19"/>
      <c r="L438" s="19"/>
      <c r="M438" s="19"/>
      <c r="N438" s="19"/>
      <c r="O438" s="19"/>
    </row>
    <row r="439" spans="11:15" ht="15">
      <c r="K439" s="19"/>
      <c r="L439" s="19"/>
      <c r="M439" s="19"/>
      <c r="N439" s="19"/>
      <c r="O439" s="19"/>
    </row>
    <row r="440" spans="11:15" ht="15">
      <c r="K440" s="19"/>
      <c r="L440" s="19"/>
      <c r="M440" s="19"/>
      <c r="N440" s="19"/>
      <c r="O440" s="19"/>
    </row>
    <row r="441" spans="11:15" ht="15">
      <c r="K441" s="19"/>
      <c r="L441" s="19"/>
      <c r="M441" s="19"/>
      <c r="N441" s="19"/>
      <c r="O441" s="19"/>
    </row>
    <row r="442" spans="11:15" ht="15">
      <c r="K442" s="19"/>
      <c r="L442" s="19"/>
      <c r="M442" s="19"/>
      <c r="N442" s="19"/>
      <c r="O442" s="19"/>
    </row>
    <row r="443" spans="11:15" ht="15">
      <c r="K443" s="19"/>
      <c r="L443" s="19"/>
      <c r="M443" s="19"/>
      <c r="N443" s="19"/>
      <c r="O443" s="19"/>
    </row>
    <row r="444" spans="11:15" ht="15">
      <c r="K444" s="19"/>
      <c r="L444" s="19"/>
      <c r="M444" s="19"/>
      <c r="N444" s="19"/>
      <c r="O444" s="19"/>
    </row>
    <row r="445" spans="11:15" ht="15">
      <c r="K445" s="19"/>
      <c r="L445" s="19"/>
      <c r="M445" s="19"/>
      <c r="N445" s="19"/>
      <c r="O445" s="19"/>
    </row>
    <row r="446" spans="11:15" ht="15">
      <c r="K446" s="19"/>
      <c r="L446" s="19"/>
      <c r="M446" s="19"/>
      <c r="N446" s="19"/>
      <c r="O446" s="19"/>
    </row>
    <row r="447" spans="11:15" ht="15">
      <c r="K447" s="19"/>
      <c r="L447" s="19"/>
      <c r="M447" s="19"/>
      <c r="N447" s="19"/>
      <c r="O447" s="19"/>
    </row>
    <row r="448" spans="11:15" ht="15">
      <c r="K448" s="19"/>
      <c r="L448" s="19"/>
      <c r="M448" s="19"/>
      <c r="N448" s="19"/>
      <c r="O448" s="19"/>
    </row>
    <row r="449" spans="11:15" ht="15">
      <c r="K449" s="19"/>
      <c r="L449" s="19"/>
      <c r="M449" s="19"/>
      <c r="N449" s="19"/>
      <c r="O449" s="19"/>
    </row>
    <row r="450" spans="11:15" ht="15">
      <c r="K450" s="19"/>
      <c r="L450" s="19"/>
      <c r="M450" s="19"/>
      <c r="N450" s="19"/>
      <c r="O450" s="19"/>
    </row>
    <row r="451" spans="11:15" ht="15">
      <c r="K451" s="19"/>
      <c r="L451" s="19"/>
      <c r="M451" s="19"/>
      <c r="N451" s="19"/>
      <c r="O451" s="19"/>
    </row>
    <row r="452" spans="11:15" ht="15">
      <c r="K452" s="19"/>
      <c r="L452" s="19"/>
      <c r="M452" s="19"/>
      <c r="N452" s="19"/>
      <c r="O452" s="19"/>
    </row>
    <row r="453" spans="11:15" ht="15">
      <c r="K453" s="19"/>
      <c r="L453" s="19"/>
      <c r="M453" s="19"/>
      <c r="N453" s="19"/>
      <c r="O453" s="19"/>
    </row>
    <row r="454" spans="11:15" ht="15">
      <c r="K454" s="19"/>
      <c r="L454" s="19"/>
      <c r="M454" s="19"/>
      <c r="N454" s="19"/>
      <c r="O454" s="19"/>
    </row>
    <row r="455" spans="11:15" ht="15">
      <c r="K455" s="19"/>
      <c r="L455" s="19"/>
      <c r="M455" s="19"/>
      <c r="N455" s="19"/>
      <c r="O455" s="19"/>
    </row>
    <row r="456" spans="11:15" ht="15">
      <c r="K456" s="19"/>
      <c r="L456" s="19"/>
      <c r="M456" s="19"/>
      <c r="N456" s="19"/>
      <c r="O456" s="19"/>
    </row>
    <row r="457" spans="11:15" ht="15">
      <c r="K457" s="19"/>
      <c r="L457" s="19"/>
      <c r="M457" s="19"/>
      <c r="N457" s="19"/>
      <c r="O457" s="19"/>
    </row>
    <row r="458" spans="11:15" ht="15">
      <c r="K458" s="19"/>
      <c r="L458" s="19"/>
      <c r="M458" s="19"/>
      <c r="N458" s="19"/>
      <c r="O458" s="19"/>
    </row>
    <row r="459" spans="11:15" ht="15">
      <c r="K459" s="19"/>
      <c r="L459" s="19"/>
      <c r="M459" s="19"/>
      <c r="N459" s="19"/>
      <c r="O459" s="19"/>
    </row>
    <row r="460" spans="11:15" ht="15">
      <c r="K460" s="19"/>
      <c r="L460" s="19"/>
      <c r="M460" s="19"/>
      <c r="N460" s="19"/>
      <c r="O460" s="19"/>
    </row>
    <row r="461" spans="11:15" ht="15">
      <c r="K461" s="19"/>
      <c r="L461" s="19"/>
      <c r="M461" s="19"/>
      <c r="N461" s="19"/>
      <c r="O461" s="19"/>
    </row>
    <row r="462" spans="11:15" ht="15">
      <c r="K462" s="19"/>
      <c r="L462" s="19"/>
      <c r="M462" s="19"/>
      <c r="N462" s="19"/>
      <c r="O462" s="19"/>
    </row>
    <row r="463" spans="11:15" ht="15">
      <c r="K463" s="19"/>
      <c r="L463" s="19"/>
      <c r="M463" s="19"/>
      <c r="N463" s="19"/>
      <c r="O463" s="19"/>
    </row>
    <row r="464" spans="11:15" ht="15">
      <c r="K464" s="19"/>
      <c r="L464" s="19"/>
      <c r="M464" s="19"/>
      <c r="N464" s="19"/>
      <c r="O464" s="19"/>
    </row>
    <row r="465" spans="11:15" ht="15">
      <c r="K465" s="19"/>
      <c r="L465" s="19"/>
      <c r="M465" s="19"/>
      <c r="N465" s="19"/>
      <c r="O465" s="19"/>
    </row>
    <row r="466" spans="11:15" ht="15">
      <c r="K466" s="19"/>
      <c r="L466" s="19"/>
      <c r="M466" s="19"/>
      <c r="N466" s="19"/>
      <c r="O466" s="19"/>
    </row>
    <row r="467" spans="11:15" ht="15">
      <c r="K467" s="19"/>
      <c r="L467" s="19"/>
      <c r="M467" s="19"/>
      <c r="N467" s="19"/>
      <c r="O467" s="19"/>
    </row>
    <row r="468" spans="11:15" ht="15">
      <c r="K468" s="19"/>
      <c r="L468" s="19"/>
      <c r="M468" s="19"/>
      <c r="N468" s="19"/>
      <c r="O468" s="19"/>
    </row>
    <row r="469" spans="11:15" ht="15">
      <c r="K469" s="19"/>
      <c r="L469" s="19"/>
      <c r="M469" s="19"/>
      <c r="N469" s="19"/>
      <c r="O469" s="19"/>
    </row>
    <row r="470" spans="11:15" ht="15">
      <c r="K470" s="19"/>
      <c r="L470" s="19"/>
      <c r="M470" s="19"/>
      <c r="N470" s="19"/>
      <c r="O470" s="19"/>
    </row>
    <row r="471" spans="11:15" ht="15">
      <c r="K471" s="19"/>
      <c r="L471" s="19"/>
      <c r="M471" s="19"/>
      <c r="N471" s="19"/>
      <c r="O471" s="19"/>
    </row>
    <row r="472" spans="11:15" ht="15">
      <c r="K472" s="19"/>
      <c r="L472" s="19"/>
      <c r="M472" s="19"/>
      <c r="N472" s="19"/>
      <c r="O472" s="19"/>
    </row>
    <row r="473" spans="11:15" ht="15">
      <c r="K473" s="19"/>
      <c r="L473" s="19"/>
      <c r="M473" s="19"/>
      <c r="N473" s="19"/>
      <c r="O473" s="19"/>
    </row>
    <row r="474" spans="11:15" ht="15">
      <c r="K474" s="19"/>
      <c r="L474" s="19"/>
      <c r="M474" s="19"/>
      <c r="N474" s="19"/>
      <c r="O474" s="19"/>
    </row>
    <row r="475" spans="11:15" ht="15">
      <c r="K475" s="19"/>
      <c r="L475" s="19"/>
      <c r="M475" s="19"/>
      <c r="N475" s="19"/>
      <c r="O475" s="19"/>
    </row>
    <row r="476" spans="11:15" ht="15">
      <c r="K476" s="19"/>
      <c r="L476" s="19"/>
      <c r="M476" s="19"/>
      <c r="N476" s="19"/>
      <c r="O476" s="19"/>
    </row>
    <row r="477" spans="11:15" ht="15">
      <c r="K477" s="19"/>
      <c r="L477" s="19"/>
      <c r="M477" s="19"/>
      <c r="N477" s="19"/>
      <c r="O477" s="19"/>
    </row>
    <row r="478" spans="11:15" ht="15">
      <c r="K478" s="19"/>
      <c r="L478" s="19"/>
      <c r="M478" s="19"/>
      <c r="N478" s="19"/>
      <c r="O478" s="19"/>
    </row>
    <row r="479" spans="11:15" ht="15">
      <c r="K479" s="19"/>
      <c r="L479" s="19"/>
      <c r="M479" s="19"/>
      <c r="N479" s="19"/>
      <c r="O479" s="19"/>
    </row>
    <row r="480" spans="11:15" ht="15">
      <c r="K480" s="19"/>
      <c r="L480" s="19"/>
      <c r="M480" s="19"/>
      <c r="N480" s="19"/>
      <c r="O480" s="19"/>
    </row>
    <row r="481" spans="11:15" ht="15">
      <c r="K481" s="19"/>
      <c r="L481" s="19"/>
      <c r="M481" s="19"/>
      <c r="N481" s="19"/>
      <c r="O481" s="19"/>
    </row>
    <row r="482" spans="11:15" ht="15">
      <c r="K482" s="19"/>
      <c r="L482" s="19"/>
      <c r="M482" s="19"/>
      <c r="N482" s="19"/>
      <c r="O482" s="19"/>
    </row>
    <row r="483" spans="11:15" ht="15">
      <c r="K483" s="19"/>
      <c r="L483" s="19"/>
      <c r="M483" s="19"/>
      <c r="N483" s="19"/>
      <c r="O483" s="19"/>
    </row>
    <row r="484" spans="11:15" ht="15">
      <c r="K484" s="19"/>
      <c r="L484" s="19"/>
      <c r="M484" s="19"/>
      <c r="N484" s="19"/>
      <c r="O484" s="19"/>
    </row>
    <row r="485" spans="11:15" ht="15">
      <c r="K485" s="19"/>
      <c r="L485" s="19"/>
      <c r="M485" s="19"/>
      <c r="N485" s="19"/>
      <c r="O485" s="19"/>
    </row>
    <row r="486" spans="11:15" ht="15">
      <c r="K486" s="19"/>
      <c r="L486" s="19"/>
      <c r="M486" s="19"/>
      <c r="N486" s="19"/>
      <c r="O486" s="19"/>
    </row>
    <row r="487" spans="11:15" ht="15">
      <c r="K487" s="19"/>
      <c r="L487" s="19"/>
      <c r="M487" s="19"/>
      <c r="N487" s="19"/>
      <c r="O487" s="19"/>
    </row>
    <row r="488" spans="11:15" ht="15">
      <c r="K488" s="19"/>
      <c r="L488" s="19"/>
      <c r="M488" s="19"/>
      <c r="N488" s="19"/>
      <c r="O488" s="19"/>
    </row>
    <row r="489" spans="11:15" ht="15">
      <c r="K489" s="19"/>
      <c r="L489" s="19"/>
      <c r="M489" s="19"/>
      <c r="N489" s="19"/>
      <c r="O489" s="19"/>
    </row>
    <row r="490" spans="11:15" ht="15">
      <c r="K490" s="19"/>
      <c r="L490" s="19"/>
      <c r="M490" s="19"/>
      <c r="N490" s="19"/>
      <c r="O490" s="19"/>
    </row>
    <row r="491" spans="11:15" ht="15">
      <c r="K491" s="19"/>
      <c r="L491" s="19"/>
      <c r="M491" s="19"/>
      <c r="N491" s="19"/>
      <c r="O491" s="19"/>
    </row>
    <row r="492" spans="11:15" ht="15">
      <c r="K492" s="19"/>
      <c r="L492" s="19"/>
      <c r="M492" s="19"/>
      <c r="N492" s="19"/>
      <c r="O492" s="19"/>
    </row>
    <row r="493" spans="11:15" ht="15">
      <c r="K493" s="19"/>
      <c r="L493" s="19"/>
      <c r="M493" s="19"/>
      <c r="N493" s="19"/>
      <c r="O493" s="19"/>
    </row>
    <row r="494" spans="11:15" ht="15">
      <c r="K494" s="19"/>
      <c r="L494" s="19"/>
      <c r="M494" s="19"/>
      <c r="N494" s="19"/>
      <c r="O494" s="19"/>
    </row>
    <row r="495" spans="11:15" ht="15">
      <c r="K495" s="19"/>
      <c r="L495" s="19"/>
      <c r="M495" s="19"/>
      <c r="N495" s="19"/>
      <c r="O495" s="19"/>
    </row>
    <row r="496" spans="11:15" ht="15">
      <c r="K496" s="19"/>
      <c r="L496" s="19"/>
      <c r="M496" s="19"/>
      <c r="N496" s="19"/>
      <c r="O496" s="19"/>
    </row>
    <row r="497" spans="11:15" ht="15">
      <c r="K497" s="19"/>
      <c r="L497" s="19"/>
      <c r="M497" s="19"/>
      <c r="N497" s="19"/>
      <c r="O497" s="19"/>
    </row>
    <row r="498" spans="11:15" ht="15">
      <c r="K498" s="19"/>
      <c r="L498" s="19"/>
      <c r="M498" s="19"/>
      <c r="N498" s="19"/>
      <c r="O498" s="19"/>
    </row>
    <row r="499" spans="11:15" ht="15">
      <c r="K499" s="19"/>
      <c r="L499" s="19"/>
      <c r="M499" s="19"/>
      <c r="N499" s="19"/>
      <c r="O499" s="19"/>
    </row>
    <row r="500" spans="11:15" ht="15">
      <c r="K500" s="19"/>
      <c r="L500" s="19"/>
      <c r="M500" s="19"/>
      <c r="N500" s="19"/>
      <c r="O500" s="19"/>
    </row>
    <row r="501" spans="11:15" ht="15">
      <c r="K501" s="19"/>
      <c r="L501" s="19"/>
      <c r="M501" s="19"/>
      <c r="N501" s="19"/>
      <c r="O501" s="19"/>
    </row>
    <row r="502" spans="11:15" ht="15">
      <c r="K502" s="19"/>
      <c r="L502" s="19"/>
      <c r="M502" s="19"/>
      <c r="N502" s="19"/>
      <c r="O502" s="19"/>
    </row>
    <row r="503" spans="11:15" ht="15">
      <c r="K503" s="19"/>
      <c r="L503" s="19"/>
      <c r="M503" s="19"/>
      <c r="N503" s="19"/>
      <c r="O503" s="19"/>
    </row>
    <row r="504" spans="11:15" ht="15">
      <c r="K504" s="19"/>
      <c r="L504" s="19"/>
      <c r="M504" s="19"/>
      <c r="N504" s="19"/>
      <c r="O504" s="19"/>
    </row>
    <row r="505" spans="11:15" ht="15">
      <c r="K505" s="19"/>
      <c r="L505" s="19"/>
      <c r="M505" s="19"/>
      <c r="N505" s="19"/>
      <c r="O505" s="19"/>
    </row>
    <row r="506" spans="11:15" ht="15">
      <c r="K506" s="19"/>
      <c r="L506" s="19"/>
      <c r="M506" s="19"/>
      <c r="N506" s="19"/>
      <c r="O506" s="19"/>
    </row>
    <row r="507" spans="11:15" ht="15">
      <c r="K507" s="19"/>
      <c r="L507" s="19"/>
      <c r="M507" s="19"/>
      <c r="N507" s="19"/>
      <c r="O507" s="19"/>
    </row>
    <row r="508" spans="11:15" ht="15">
      <c r="K508" s="19"/>
      <c r="L508" s="19"/>
      <c r="M508" s="19"/>
      <c r="N508" s="19"/>
      <c r="O508" s="19"/>
    </row>
    <row r="509" spans="11:15" ht="15">
      <c r="K509" s="19"/>
      <c r="L509" s="19"/>
      <c r="M509" s="19"/>
      <c r="N509" s="19"/>
      <c r="O509" s="19"/>
    </row>
    <row r="510" spans="11:15" ht="15">
      <c r="K510" s="19"/>
      <c r="L510" s="19"/>
      <c r="M510" s="19"/>
      <c r="N510" s="19"/>
      <c r="O510" s="19"/>
    </row>
    <row r="511" spans="11:15" ht="15">
      <c r="K511" s="19"/>
      <c r="L511" s="19"/>
      <c r="M511" s="19"/>
      <c r="N511" s="19"/>
      <c r="O511" s="19"/>
    </row>
    <row r="512" spans="11:15" ht="15">
      <c r="K512" s="19"/>
      <c r="L512" s="19"/>
      <c r="M512" s="19"/>
      <c r="N512" s="19"/>
      <c r="O512" s="19"/>
    </row>
    <row r="513" spans="11:15" ht="15">
      <c r="K513" s="19"/>
      <c r="L513" s="19"/>
      <c r="M513" s="19"/>
      <c r="N513" s="19"/>
      <c r="O513" s="19"/>
    </row>
    <row r="514" spans="11:15" ht="15">
      <c r="K514" s="19"/>
      <c r="L514" s="19"/>
      <c r="M514" s="19"/>
      <c r="N514" s="19"/>
      <c r="O514" s="19"/>
    </row>
    <row r="515" spans="11:15" ht="15">
      <c r="K515" s="19"/>
      <c r="L515" s="19"/>
      <c r="M515" s="19"/>
      <c r="N515" s="19"/>
      <c r="O515" s="19"/>
    </row>
    <row r="516" spans="11:15" ht="15">
      <c r="K516" s="19"/>
      <c r="L516" s="19"/>
      <c r="M516" s="19"/>
      <c r="N516" s="19"/>
      <c r="O516" s="19"/>
    </row>
    <row r="517" spans="11:15" ht="15">
      <c r="K517" s="19"/>
      <c r="L517" s="19"/>
      <c r="M517" s="19"/>
      <c r="N517" s="19"/>
      <c r="O517" s="19"/>
    </row>
    <row r="518" spans="11:15" ht="15">
      <c r="K518" s="19"/>
      <c r="L518" s="19"/>
      <c r="M518" s="19"/>
      <c r="N518" s="19"/>
      <c r="O518" s="19"/>
    </row>
    <row r="519" spans="11:15" ht="15">
      <c r="K519" s="19"/>
      <c r="L519" s="19"/>
      <c r="M519" s="19"/>
      <c r="N519" s="19"/>
      <c r="O519" s="19"/>
    </row>
    <row r="520" spans="11:15" ht="15">
      <c r="K520" s="19"/>
      <c r="L520" s="19"/>
      <c r="M520" s="19"/>
      <c r="N520" s="19"/>
      <c r="O520" s="19"/>
    </row>
    <row r="521" spans="11:15" ht="15">
      <c r="K521" s="19"/>
      <c r="L521" s="19"/>
      <c r="M521" s="19"/>
      <c r="N521" s="19"/>
      <c r="O521" s="19"/>
    </row>
    <row r="522" spans="11:15" ht="15">
      <c r="K522" s="19"/>
      <c r="L522" s="19"/>
      <c r="M522" s="19"/>
      <c r="N522" s="19"/>
      <c r="O522" s="19"/>
    </row>
    <row r="523" spans="11:15" ht="15">
      <c r="K523" s="19"/>
      <c r="L523" s="19"/>
      <c r="M523" s="19"/>
      <c r="N523" s="19"/>
      <c r="O523" s="19"/>
    </row>
    <row r="524" spans="11:15" ht="15">
      <c r="K524" s="19"/>
      <c r="L524" s="19"/>
      <c r="M524" s="19"/>
      <c r="N524" s="19"/>
      <c r="O524" s="19"/>
    </row>
    <row r="525" spans="11:15" ht="15">
      <c r="K525" s="19"/>
      <c r="L525" s="19"/>
      <c r="M525" s="19"/>
      <c r="N525" s="19"/>
      <c r="O525" s="19"/>
    </row>
    <row r="526" spans="11:15" ht="15">
      <c r="K526" s="19"/>
      <c r="L526" s="19"/>
      <c r="M526" s="19"/>
      <c r="N526" s="19"/>
      <c r="O526" s="19"/>
    </row>
    <row r="527" spans="11:15" ht="15">
      <c r="K527" s="19"/>
      <c r="L527" s="19"/>
      <c r="M527" s="19"/>
      <c r="N527" s="19"/>
      <c r="O527" s="19"/>
    </row>
    <row r="528" spans="11:15" ht="15">
      <c r="K528" s="19"/>
      <c r="L528" s="19"/>
      <c r="M528" s="19"/>
      <c r="N528" s="19"/>
      <c r="O528" s="19"/>
    </row>
    <row r="529" spans="11:15" ht="15">
      <c r="K529" s="19"/>
      <c r="L529" s="19"/>
      <c r="M529" s="19"/>
      <c r="N529" s="19"/>
      <c r="O529" s="19"/>
    </row>
    <row r="530" spans="11:15" ht="15">
      <c r="K530" s="19"/>
      <c r="L530" s="19"/>
      <c r="M530" s="19"/>
      <c r="N530" s="19"/>
      <c r="O530" s="19"/>
    </row>
    <row r="531" spans="11:15" ht="15">
      <c r="K531" s="19"/>
      <c r="L531" s="19"/>
      <c r="M531" s="19"/>
      <c r="N531" s="19"/>
      <c r="O531" s="19"/>
    </row>
    <row r="532" spans="11:15" ht="15">
      <c r="K532" s="19"/>
      <c r="L532" s="19"/>
      <c r="M532" s="19"/>
      <c r="N532" s="19"/>
      <c r="O532" s="19"/>
    </row>
    <row r="533" spans="11:15" ht="15">
      <c r="K533" s="19"/>
      <c r="L533" s="19"/>
      <c r="M533" s="19"/>
      <c r="N533" s="19"/>
      <c r="O533" s="19"/>
    </row>
    <row r="534" spans="11:15" ht="15">
      <c r="K534" s="19"/>
      <c r="L534" s="19"/>
      <c r="M534" s="19"/>
      <c r="N534" s="19"/>
      <c r="O534" s="19"/>
    </row>
    <row r="535" spans="11:15" ht="15">
      <c r="K535" s="19"/>
      <c r="L535" s="19"/>
      <c r="M535" s="19"/>
      <c r="N535" s="19"/>
      <c r="O535" s="19"/>
    </row>
    <row r="536" spans="11:15" ht="15">
      <c r="K536" s="19"/>
      <c r="L536" s="19"/>
      <c r="M536" s="19"/>
      <c r="N536" s="19"/>
      <c r="O536" s="19"/>
    </row>
    <row r="537" spans="11:15" ht="15">
      <c r="K537" s="19"/>
      <c r="L537" s="19"/>
      <c r="M537" s="19"/>
      <c r="N537" s="19"/>
      <c r="O537" s="19"/>
    </row>
    <row r="538" spans="11:15" ht="15">
      <c r="K538" s="19"/>
      <c r="L538" s="19"/>
      <c r="M538" s="19"/>
      <c r="N538" s="19"/>
      <c r="O538" s="19"/>
    </row>
    <row r="539" spans="11:15" ht="15">
      <c r="K539" s="19"/>
      <c r="L539" s="19"/>
      <c r="M539" s="19"/>
      <c r="N539" s="19"/>
      <c r="O539" s="19"/>
    </row>
    <row r="540" spans="11:15" ht="15">
      <c r="K540" s="19"/>
      <c r="L540" s="19"/>
      <c r="M540" s="19"/>
      <c r="N540" s="19"/>
      <c r="O540" s="19"/>
    </row>
    <row r="541" spans="11:15" ht="15">
      <c r="K541" s="19"/>
      <c r="L541" s="19"/>
      <c r="M541" s="19"/>
      <c r="N541" s="19"/>
      <c r="O541" s="19"/>
    </row>
    <row r="542" spans="11:15" ht="15">
      <c r="K542" s="19"/>
      <c r="L542" s="19"/>
      <c r="M542" s="19"/>
      <c r="N542" s="19"/>
      <c r="O542" s="19"/>
    </row>
    <row r="543" spans="11:15" ht="15">
      <c r="K543" s="19"/>
      <c r="L543" s="19"/>
      <c r="M543" s="19"/>
      <c r="N543" s="19"/>
      <c r="O543" s="19"/>
    </row>
    <row r="544" spans="11:15" ht="15">
      <c r="K544" s="19"/>
      <c r="L544" s="19"/>
      <c r="M544" s="19"/>
      <c r="N544" s="19"/>
      <c r="O544" s="19"/>
    </row>
  </sheetData>
  <sheetProtection/>
  <mergeCells count="20">
    <mergeCell ref="U31:V31"/>
    <mergeCell ref="A32:R32"/>
    <mergeCell ref="V1:AM1"/>
    <mergeCell ref="U2:V3"/>
    <mergeCell ref="A4:A20"/>
    <mergeCell ref="U4:U20"/>
    <mergeCell ref="O2:T2"/>
    <mergeCell ref="AI2:AN2"/>
    <mergeCell ref="AC2:AH2"/>
    <mergeCell ref="A2:B3"/>
    <mergeCell ref="A1:S1"/>
    <mergeCell ref="W2:AB2"/>
    <mergeCell ref="I2:N2"/>
    <mergeCell ref="C2:H2"/>
    <mergeCell ref="U32:AM32"/>
    <mergeCell ref="A21:A29"/>
    <mergeCell ref="U21:U29"/>
    <mergeCell ref="A30:B30"/>
    <mergeCell ref="U30:V30"/>
    <mergeCell ref="A31:B31"/>
  </mergeCells>
  <printOptions horizontalCentered="1" verticalCentered="1"/>
  <pageMargins left="0.28" right="0.19" top="0.1968503937007874" bottom="0.15748031496062992" header="0.1968503937007874" footer="0.15748031496062992"/>
  <pageSetup horizontalDpi="600" verticalDpi="600" orientation="landscape" paperSize="9" scale="59" r:id="rId1"/>
  <headerFooter alignWithMargins="0">
    <oddFooter>&amp;L&amp;"Times New Roman,Obyčejné"&amp;8Rozbor za rok 2009</oddFooter>
  </headerFooter>
  <colBreaks count="1" manualBreakCount="1">
    <brk id="20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SheetLayoutView="100" workbookViewId="0" topLeftCell="A52">
      <selection activeCell="A39" sqref="A39"/>
    </sheetView>
  </sheetViews>
  <sheetFormatPr defaultColWidth="9.00390625" defaultRowHeight="12.75"/>
  <cols>
    <col min="1" max="1" width="85.625" style="32" customWidth="1"/>
    <col min="2" max="2" width="20.375" style="32" customWidth="1"/>
    <col min="3" max="3" width="14.00390625" style="32" bestFit="1" customWidth="1"/>
    <col min="4" max="4" width="13.375" style="31" customWidth="1"/>
    <col min="5" max="5" width="11.625" style="31" bestFit="1" customWidth="1"/>
    <col min="6" max="16384" width="9.125" style="32" customWidth="1"/>
  </cols>
  <sheetData>
    <row r="1" spans="1:3" ht="45.75" customHeight="1">
      <c r="A1" s="615" t="s">
        <v>624</v>
      </c>
      <c r="B1" s="41" t="s">
        <v>378</v>
      </c>
      <c r="C1" s="30"/>
    </row>
    <row r="2" spans="1:3" ht="18" customHeight="1">
      <c r="A2" s="650" t="s">
        <v>366</v>
      </c>
      <c r="B2" s="651"/>
      <c r="C2" s="30"/>
    </row>
    <row r="3" spans="1:5" s="34" customFormat="1" ht="18" customHeight="1">
      <c r="A3" s="686" t="s">
        <v>367</v>
      </c>
      <c r="B3" s="690"/>
      <c r="C3" s="38"/>
      <c r="D3" s="33"/>
      <c r="E3" s="33"/>
    </row>
    <row r="4" spans="1:5" s="34" customFormat="1" ht="18" customHeight="1">
      <c r="A4" s="655" t="s">
        <v>379</v>
      </c>
      <c r="B4" s="656">
        <v>-103</v>
      </c>
      <c r="C4" s="38"/>
      <c r="D4" s="33"/>
      <c r="E4" s="33"/>
    </row>
    <row r="5" spans="1:5" s="34" customFormat="1" ht="18" customHeight="1">
      <c r="A5" s="657" t="s">
        <v>380</v>
      </c>
      <c r="B5" s="656">
        <v>-250202</v>
      </c>
      <c r="C5" s="38"/>
      <c r="D5" s="33"/>
      <c r="E5" s="33"/>
    </row>
    <row r="6" spans="1:5" s="34" customFormat="1" ht="18" customHeight="1">
      <c r="A6" s="657" t="s">
        <v>381</v>
      </c>
      <c r="B6" s="656">
        <v>-792000</v>
      </c>
      <c r="C6" s="38"/>
      <c r="D6" s="33"/>
      <c r="E6" s="33"/>
    </row>
    <row r="7" spans="1:5" s="34" customFormat="1" ht="18" customHeight="1">
      <c r="A7" s="658" t="s">
        <v>556</v>
      </c>
      <c r="B7" s="656">
        <v>-580</v>
      </c>
      <c r="C7" s="38"/>
      <c r="D7" s="33"/>
      <c r="E7" s="33"/>
    </row>
    <row r="8" spans="1:5" s="34" customFormat="1" ht="18" customHeight="1">
      <c r="A8" s="658" t="s">
        <v>557</v>
      </c>
      <c r="B8" s="656">
        <v>-39930</v>
      </c>
      <c r="C8" s="38"/>
      <c r="D8" s="33"/>
      <c r="E8" s="33"/>
    </row>
    <row r="9" spans="1:5" s="34" customFormat="1" ht="18" customHeight="1">
      <c r="A9" s="659" t="s">
        <v>246</v>
      </c>
      <c r="B9" s="660">
        <f>SUM(B4:B8)</f>
        <v>-1082815</v>
      </c>
      <c r="C9" s="38"/>
      <c r="D9" s="33"/>
      <c r="E9" s="33"/>
    </row>
    <row r="10" spans="1:5" s="34" customFormat="1" ht="18" customHeight="1">
      <c r="A10" s="652" t="s">
        <v>368</v>
      </c>
      <c r="B10" s="654"/>
      <c r="C10" s="38"/>
      <c r="D10" s="33"/>
      <c r="E10" s="33"/>
    </row>
    <row r="11" spans="1:5" s="34" customFormat="1" ht="18" customHeight="1">
      <c r="A11" s="655" t="s">
        <v>382</v>
      </c>
      <c r="B11" s="656">
        <v>-20000</v>
      </c>
      <c r="C11" s="38"/>
      <c r="D11" s="33"/>
      <c r="E11" s="33"/>
    </row>
    <row r="12" spans="1:5" s="34" customFormat="1" ht="18" customHeight="1">
      <c r="A12" s="657" t="s">
        <v>558</v>
      </c>
      <c r="B12" s="661">
        <v>-2350</v>
      </c>
      <c r="C12" s="38"/>
      <c r="D12" s="33"/>
      <c r="E12" s="33"/>
    </row>
    <row r="13" spans="1:5" s="34" customFormat="1" ht="18" customHeight="1">
      <c r="A13" s="657" t="s">
        <v>559</v>
      </c>
      <c r="B13" s="661">
        <v>-8102</v>
      </c>
      <c r="C13" s="38"/>
      <c r="D13" s="33"/>
      <c r="E13" s="33"/>
    </row>
    <row r="14" spans="1:5" s="34" customFormat="1" ht="18" customHeight="1">
      <c r="A14" s="657" t="s">
        <v>560</v>
      </c>
      <c r="B14" s="661">
        <v>-40000</v>
      </c>
      <c r="C14" s="38"/>
      <c r="D14" s="33"/>
      <c r="E14" s="33"/>
    </row>
    <row r="15" spans="1:5" s="34" customFormat="1" ht="18" customHeight="1">
      <c r="A15" s="657" t="s">
        <v>561</v>
      </c>
      <c r="B15" s="661">
        <v>-39000</v>
      </c>
      <c r="C15" s="38"/>
      <c r="D15" s="33"/>
      <c r="E15" s="33"/>
    </row>
    <row r="16" spans="1:5" s="34" customFormat="1" ht="18" customHeight="1">
      <c r="A16" s="657" t="s">
        <v>562</v>
      </c>
      <c r="B16" s="661">
        <v>-36736</v>
      </c>
      <c r="C16" s="38"/>
      <c r="D16" s="33"/>
      <c r="E16" s="33"/>
    </row>
    <row r="17" spans="1:5" s="34" customFormat="1" ht="18" customHeight="1">
      <c r="A17" s="657" t="s">
        <v>563</v>
      </c>
      <c r="B17" s="661">
        <v>-114598</v>
      </c>
      <c r="C17" s="38"/>
      <c r="D17" s="33"/>
      <c r="E17" s="33"/>
    </row>
    <row r="18" spans="1:5" s="34" customFormat="1" ht="18" customHeight="1">
      <c r="A18" s="657" t="s">
        <v>564</v>
      </c>
      <c r="B18" s="661">
        <v>-33000</v>
      </c>
      <c r="C18" s="38"/>
      <c r="D18" s="33"/>
      <c r="E18" s="33"/>
    </row>
    <row r="19" spans="1:5" s="34" customFormat="1" ht="18" customHeight="1">
      <c r="A19" s="662" t="s">
        <v>246</v>
      </c>
      <c r="B19" s="663">
        <f>SUM(B11:B18)</f>
        <v>-293786</v>
      </c>
      <c r="C19" s="38"/>
      <c r="D19" s="33"/>
      <c r="E19" s="33"/>
    </row>
    <row r="20" spans="1:5" s="34" customFormat="1" ht="20.25" customHeight="1">
      <c r="A20" s="659" t="s">
        <v>369</v>
      </c>
      <c r="B20" s="660">
        <f>B9+B19</f>
        <v>-1376601</v>
      </c>
      <c r="C20" s="38"/>
      <c r="D20" s="33"/>
      <c r="E20" s="33"/>
    </row>
    <row r="21" spans="1:5" s="34" customFormat="1" ht="18" customHeight="1">
      <c r="A21" s="665" t="s">
        <v>370</v>
      </c>
      <c r="B21" s="689"/>
      <c r="C21" s="38"/>
      <c r="D21" s="33"/>
      <c r="E21" s="33"/>
    </row>
    <row r="22" spans="1:5" s="34" customFormat="1" ht="18" customHeight="1">
      <c r="A22" s="686" t="s">
        <v>383</v>
      </c>
      <c r="B22" s="687"/>
      <c r="C22" s="38"/>
      <c r="D22" s="33"/>
      <c r="E22" s="33"/>
    </row>
    <row r="23" spans="1:5" s="34" customFormat="1" ht="18" customHeight="1">
      <c r="A23" s="655" t="s">
        <v>565</v>
      </c>
      <c r="B23" s="664">
        <v>1095076.83</v>
      </c>
      <c r="C23" s="38"/>
      <c r="D23" s="33"/>
      <c r="E23" s="33"/>
    </row>
    <row r="24" spans="1:5" s="34" customFormat="1" ht="18" customHeight="1">
      <c r="A24" s="652" t="s">
        <v>566</v>
      </c>
      <c r="B24" s="667"/>
      <c r="C24" s="38"/>
      <c r="D24" s="33"/>
      <c r="E24" s="33"/>
    </row>
    <row r="25" spans="1:5" s="34" customFormat="1" ht="30.75" customHeight="1">
      <c r="A25" s="657" t="s">
        <v>567</v>
      </c>
      <c r="B25" s="661">
        <v>42632.46</v>
      </c>
      <c r="C25" s="38"/>
      <c r="D25" s="33"/>
      <c r="E25" s="33"/>
    </row>
    <row r="26" spans="1:5" s="36" customFormat="1" ht="20.25" customHeight="1">
      <c r="A26" s="662" t="s">
        <v>371</v>
      </c>
      <c r="B26" s="663">
        <f>SUM(B23,B25)</f>
        <v>1137709.29</v>
      </c>
      <c r="C26" s="39"/>
      <c r="D26" s="35"/>
      <c r="E26" s="35"/>
    </row>
    <row r="27" spans="1:5" s="36" customFormat="1" ht="20.25" customHeight="1">
      <c r="A27" s="665" t="s">
        <v>372</v>
      </c>
      <c r="B27" s="666"/>
      <c r="C27" s="39"/>
      <c r="D27" s="35"/>
      <c r="E27" s="35"/>
    </row>
    <row r="28" spans="1:5" s="34" customFormat="1" ht="18" customHeight="1">
      <c r="A28" s="668" t="s">
        <v>391</v>
      </c>
      <c r="B28" s="669"/>
      <c r="C28" s="38"/>
      <c r="D28" s="33"/>
      <c r="E28" s="33"/>
    </row>
    <row r="29" spans="1:5" s="34" customFormat="1" ht="18" customHeight="1">
      <c r="A29" s="657" t="s">
        <v>385</v>
      </c>
      <c r="B29" s="670">
        <v>145340</v>
      </c>
      <c r="C29" s="38"/>
      <c r="D29" s="33"/>
      <c r="E29" s="33"/>
    </row>
    <row r="30" spans="1:5" s="34" customFormat="1" ht="18" customHeight="1">
      <c r="A30" s="657" t="s">
        <v>384</v>
      </c>
      <c r="B30" s="661">
        <v>63700</v>
      </c>
      <c r="C30" s="38"/>
      <c r="D30" s="33"/>
      <c r="E30" s="33"/>
    </row>
    <row r="31" spans="1:5" s="34" customFormat="1" ht="18" customHeight="1">
      <c r="A31" s="657" t="s">
        <v>574</v>
      </c>
      <c r="B31" s="661">
        <v>36736</v>
      </c>
      <c r="C31" s="38"/>
      <c r="D31" s="33"/>
      <c r="E31" s="33"/>
    </row>
    <row r="32" spans="1:5" s="34" customFormat="1" ht="18" customHeight="1">
      <c r="A32" s="657" t="s">
        <v>575</v>
      </c>
      <c r="B32" s="661">
        <v>114598</v>
      </c>
      <c r="C32" s="38"/>
      <c r="D32" s="33"/>
      <c r="E32" s="33"/>
    </row>
    <row r="33" spans="1:5" s="34" customFormat="1" ht="18" customHeight="1">
      <c r="A33" s="657" t="s">
        <v>568</v>
      </c>
      <c r="B33" s="661">
        <v>3357.33</v>
      </c>
      <c r="C33" s="38"/>
      <c r="D33" s="33"/>
      <c r="E33" s="33"/>
    </row>
    <row r="34" spans="1:5" s="34" customFormat="1" ht="18" customHeight="1">
      <c r="A34" s="657" t="s">
        <v>386</v>
      </c>
      <c r="B34" s="661">
        <v>74867.28</v>
      </c>
      <c r="C34" s="38"/>
      <c r="D34" s="33"/>
      <c r="E34" s="33"/>
    </row>
    <row r="35" spans="1:5" s="34" customFormat="1" ht="18" customHeight="1">
      <c r="A35" s="657" t="s">
        <v>569</v>
      </c>
      <c r="B35" s="661">
        <v>1652.6</v>
      </c>
      <c r="C35" s="38"/>
      <c r="D35" s="33"/>
      <c r="E35" s="33"/>
    </row>
    <row r="36" spans="1:5" s="34" customFormat="1" ht="18" customHeight="1">
      <c r="A36" s="657" t="s">
        <v>387</v>
      </c>
      <c r="B36" s="661">
        <v>109718.79</v>
      </c>
      <c r="C36" s="38"/>
      <c r="D36" s="33"/>
      <c r="E36" s="33"/>
    </row>
    <row r="37" spans="1:5" s="34" customFormat="1" ht="18" customHeight="1">
      <c r="A37" s="657" t="s">
        <v>388</v>
      </c>
      <c r="B37" s="661">
        <v>8707</v>
      </c>
      <c r="C37" s="38"/>
      <c r="D37" s="33"/>
      <c r="E37" s="33"/>
    </row>
    <row r="38" spans="1:5" s="34" customFormat="1" ht="18" customHeight="1">
      <c r="A38" s="657" t="s">
        <v>571</v>
      </c>
      <c r="B38" s="661">
        <v>9200</v>
      </c>
      <c r="C38" s="38"/>
      <c r="D38" s="33"/>
      <c r="E38" s="33"/>
    </row>
    <row r="39" spans="1:5" s="34" customFormat="1" ht="18" customHeight="1">
      <c r="A39" s="657" t="s">
        <v>570</v>
      </c>
      <c r="B39" s="661">
        <v>688</v>
      </c>
      <c r="C39" s="38"/>
      <c r="D39" s="33"/>
      <c r="E39" s="33"/>
    </row>
    <row r="40" spans="1:5" s="34" customFormat="1" ht="18" customHeight="1">
      <c r="A40" s="657" t="s">
        <v>572</v>
      </c>
      <c r="B40" s="661">
        <v>140</v>
      </c>
      <c r="C40" s="38"/>
      <c r="D40" s="33"/>
      <c r="E40" s="33"/>
    </row>
    <row r="41" spans="1:5" s="34" customFormat="1" ht="18" customHeight="1">
      <c r="A41" s="657" t="s">
        <v>573</v>
      </c>
      <c r="B41" s="661">
        <v>160</v>
      </c>
      <c r="C41" s="38"/>
      <c r="D41" s="33"/>
      <c r="E41" s="33"/>
    </row>
    <row r="42" spans="1:5" s="34" customFormat="1" ht="18" customHeight="1">
      <c r="A42" s="671" t="s">
        <v>373</v>
      </c>
      <c r="B42" s="672">
        <v>2530223.83</v>
      </c>
      <c r="C42" s="38"/>
      <c r="D42" s="33"/>
      <c r="E42" s="33"/>
    </row>
    <row r="43" spans="1:5" s="34" customFormat="1" ht="20.25" customHeight="1">
      <c r="A43" s="659" t="s">
        <v>389</v>
      </c>
      <c r="B43" s="660">
        <f>SUM(B29:B42)</f>
        <v>3099088.83</v>
      </c>
      <c r="C43" s="38"/>
      <c r="D43" s="33"/>
      <c r="E43" s="33"/>
    </row>
    <row r="44" spans="1:5" s="34" customFormat="1" ht="23.25" customHeight="1">
      <c r="A44" s="668" t="s">
        <v>397</v>
      </c>
      <c r="B44" s="689"/>
      <c r="C44" s="38"/>
      <c r="D44" s="33"/>
      <c r="E44" s="33"/>
    </row>
    <row r="45" spans="1:5" s="34" customFormat="1" ht="19.5" customHeight="1">
      <c r="A45" s="685" t="s">
        <v>392</v>
      </c>
      <c r="B45" s="688"/>
      <c r="C45" s="38"/>
      <c r="D45" s="33"/>
      <c r="E45" s="33"/>
    </row>
    <row r="46" spans="1:5" s="34" customFormat="1" ht="18" customHeight="1">
      <c r="A46" s="655" t="s">
        <v>576</v>
      </c>
      <c r="B46" s="661">
        <v>20000</v>
      </c>
      <c r="C46" s="38"/>
      <c r="D46" s="33"/>
      <c r="E46" s="33"/>
    </row>
    <row r="47" spans="1:5" s="34" customFormat="1" ht="18" customHeight="1">
      <c r="A47" s="680" t="s">
        <v>390</v>
      </c>
      <c r="B47" s="663">
        <f>SUM(B45:B46)</f>
        <v>20000</v>
      </c>
      <c r="C47" s="38"/>
      <c r="D47" s="33"/>
      <c r="E47" s="33"/>
    </row>
    <row r="48" spans="1:5" s="34" customFormat="1" ht="18" customHeight="1">
      <c r="A48" s="681" t="s">
        <v>393</v>
      </c>
      <c r="B48" s="666"/>
      <c r="C48" s="40"/>
      <c r="D48" s="33"/>
      <c r="E48" s="33"/>
    </row>
    <row r="49" spans="1:5" s="34" customFormat="1" ht="18" customHeight="1">
      <c r="A49" s="682" t="s">
        <v>577</v>
      </c>
      <c r="B49" s="661">
        <v>2574</v>
      </c>
      <c r="C49" s="38"/>
      <c r="D49" s="33"/>
      <c r="E49" s="33"/>
    </row>
    <row r="50" spans="1:5" s="34" customFormat="1" ht="18" customHeight="1">
      <c r="A50" s="682" t="s">
        <v>578</v>
      </c>
      <c r="B50" s="670">
        <v>4048</v>
      </c>
      <c r="C50" s="38"/>
      <c r="D50" s="33"/>
      <c r="E50" s="33"/>
    </row>
    <row r="51" spans="1:5" s="34" customFormat="1" ht="15.75" customHeight="1">
      <c r="A51" s="683" t="s">
        <v>579</v>
      </c>
      <c r="B51" s="670">
        <v>315</v>
      </c>
      <c r="C51" s="38"/>
      <c r="D51" s="33"/>
      <c r="E51" s="33"/>
    </row>
    <row r="52" spans="1:5" s="34" customFormat="1" ht="18" customHeight="1">
      <c r="A52" s="683" t="s">
        <v>580</v>
      </c>
      <c r="B52" s="670">
        <v>5059</v>
      </c>
      <c r="C52" s="38"/>
      <c r="D52" s="33"/>
      <c r="E52" s="33"/>
    </row>
    <row r="53" spans="1:5" s="34" customFormat="1" ht="18" customHeight="1">
      <c r="A53" s="683" t="s">
        <v>581</v>
      </c>
      <c r="B53" s="670">
        <v>8800</v>
      </c>
      <c r="C53" s="38"/>
      <c r="D53" s="33"/>
      <c r="E53" s="33"/>
    </row>
    <row r="54" spans="1:5" s="34" customFormat="1" ht="18" customHeight="1">
      <c r="A54" s="683" t="s">
        <v>582</v>
      </c>
      <c r="B54" s="670">
        <v>55319.72</v>
      </c>
      <c r="C54" s="38"/>
      <c r="D54" s="33"/>
      <c r="E54" s="33"/>
    </row>
    <row r="55" spans="1:5" s="34" customFormat="1" ht="18" customHeight="1">
      <c r="A55" s="682" t="s">
        <v>583</v>
      </c>
      <c r="B55" s="670">
        <v>150000</v>
      </c>
      <c r="C55" s="38"/>
      <c r="D55" s="33"/>
      <c r="E55" s="33"/>
    </row>
    <row r="56" spans="1:5" s="34" customFormat="1" ht="18" customHeight="1">
      <c r="A56" s="682" t="s">
        <v>584</v>
      </c>
      <c r="B56" s="670">
        <v>109377</v>
      </c>
      <c r="C56" s="38"/>
      <c r="D56" s="33"/>
      <c r="E56" s="33"/>
    </row>
    <row r="57" spans="1:5" s="34" customFormat="1" ht="18" customHeight="1">
      <c r="A57" s="680" t="s">
        <v>390</v>
      </c>
      <c r="B57" s="663">
        <f>SUM(B49:B56)</f>
        <v>335492.72</v>
      </c>
      <c r="C57" s="38"/>
      <c r="D57" s="33"/>
      <c r="E57" s="33"/>
    </row>
    <row r="58" spans="1:5" s="36" customFormat="1" ht="20.25" customHeight="1">
      <c r="A58" s="684" t="s">
        <v>374</v>
      </c>
      <c r="B58" s="660">
        <f>B43+B47+B57</f>
        <v>3454581.55</v>
      </c>
      <c r="C58" s="39"/>
      <c r="D58" s="35"/>
      <c r="E58" s="35"/>
    </row>
    <row r="59" spans="1:5" s="34" customFormat="1" ht="18" customHeight="1">
      <c r="A59" s="668" t="s">
        <v>396</v>
      </c>
      <c r="B59" s="669"/>
      <c r="C59" s="38"/>
      <c r="D59" s="33"/>
      <c r="E59" s="33"/>
    </row>
    <row r="60" spans="1:5" s="34" customFormat="1" ht="18" customHeight="1">
      <c r="A60" s="676" t="s">
        <v>395</v>
      </c>
      <c r="B60" s="677">
        <v>-587418</v>
      </c>
      <c r="C60" s="38"/>
      <c r="D60" s="33"/>
      <c r="E60" s="33"/>
    </row>
    <row r="61" spans="1:5" s="34" customFormat="1" ht="18" customHeight="1">
      <c r="A61" s="655" t="s">
        <v>375</v>
      </c>
      <c r="B61" s="677">
        <v>-4350</v>
      </c>
      <c r="C61" s="38"/>
      <c r="D61" s="33"/>
      <c r="E61" s="33"/>
    </row>
    <row r="62" spans="1:5" s="34" customFormat="1" ht="30.75" customHeight="1">
      <c r="A62" s="655" t="s">
        <v>411</v>
      </c>
      <c r="B62" s="661">
        <v>196045</v>
      </c>
      <c r="C62" s="38"/>
      <c r="D62" s="33"/>
      <c r="E62" s="33"/>
    </row>
    <row r="63" spans="1:5" s="34" customFormat="1" ht="30.75" customHeight="1">
      <c r="A63" s="671" t="s">
        <v>394</v>
      </c>
      <c r="B63" s="672">
        <v>3921</v>
      </c>
      <c r="C63" s="38"/>
      <c r="D63" s="33"/>
      <c r="E63" s="33"/>
    </row>
    <row r="64" spans="1:5" s="34" customFormat="1" ht="24.75" customHeight="1">
      <c r="A64" s="668" t="s">
        <v>246</v>
      </c>
      <c r="B64" s="674">
        <f>SUM(B60:B63)</f>
        <v>-391802</v>
      </c>
      <c r="C64" s="38"/>
      <c r="D64" s="33"/>
      <c r="E64" s="33"/>
    </row>
    <row r="65" spans="1:5" s="34" customFormat="1" ht="24" customHeight="1">
      <c r="A65" s="678" t="s">
        <v>376</v>
      </c>
      <c r="B65" s="679">
        <f>B20+B26+B58+B64</f>
        <v>2823887.84</v>
      </c>
      <c r="C65" s="40"/>
      <c r="D65" s="33"/>
      <c r="E65" s="33"/>
    </row>
    <row r="66" spans="1:5" s="34" customFormat="1" ht="24.75" customHeight="1">
      <c r="A66" s="665" t="s">
        <v>410</v>
      </c>
      <c r="B66" s="674">
        <v>10067918.54</v>
      </c>
      <c r="C66" s="38"/>
      <c r="D66" s="33"/>
      <c r="E66" s="33"/>
    </row>
    <row r="67" spans="1:5" s="34" customFormat="1" ht="18.75" customHeight="1" hidden="1">
      <c r="A67" s="653"/>
      <c r="B67" s="675"/>
      <c r="C67" s="38"/>
      <c r="D67" s="33"/>
      <c r="E67" s="33"/>
    </row>
    <row r="68" spans="1:5" s="34" customFormat="1" ht="24.75" customHeight="1">
      <c r="A68" s="678" t="s">
        <v>400</v>
      </c>
      <c r="B68" s="679">
        <f>B65+B66</f>
        <v>12891806.379999999</v>
      </c>
      <c r="C68" s="38"/>
      <c r="D68" s="33"/>
      <c r="E68" s="33"/>
    </row>
    <row r="69" spans="1:2" ht="12.75">
      <c r="A69" s="37"/>
      <c r="B69" s="673"/>
    </row>
  </sheetData>
  <sheetProtection/>
  <printOptions/>
  <pageMargins left="0.5905511811023623" right="0.2755905511811024" top="0.75" bottom="0.984251968503937" header="0.5118110236220472" footer="0.5118110236220472"/>
  <pageSetup horizontalDpi="600" verticalDpi="600" orientation="portrait" paperSize="9" scale="89" r:id="rId1"/>
  <headerFooter alignWithMargins="0">
    <oddFooter>&amp;L&amp;"Times New Roman,Obyčejné"Rozbor za rok 2009</oddFooter>
  </headerFooter>
  <rowBreaks count="1" manualBreakCount="1">
    <brk id="43" max="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9"/>
  <sheetViews>
    <sheetView tabSelected="1" view="pageBreakPreview" zoomScale="71" zoomScaleSheetLayoutView="71" workbookViewId="0" topLeftCell="A1">
      <selection activeCell="B194" sqref="B194"/>
    </sheetView>
  </sheetViews>
  <sheetFormatPr defaultColWidth="9.00390625" defaultRowHeight="12.75"/>
  <cols>
    <col min="1" max="1" width="42.375" style="3" customWidth="1"/>
    <col min="2" max="2" width="15.125" style="3" customWidth="1"/>
    <col min="3" max="5" width="12.875" style="3" customWidth="1"/>
    <col min="6" max="6" width="9.625" style="3" customWidth="1"/>
    <col min="7" max="16384" width="9.125" style="3" customWidth="1"/>
  </cols>
  <sheetData>
    <row r="1" spans="1:6" ht="44.25" customHeight="1">
      <c r="A1" s="776" t="s">
        <v>590</v>
      </c>
      <c r="B1" s="777"/>
      <c r="C1" s="777"/>
      <c r="D1" s="777"/>
      <c r="E1" s="777"/>
      <c r="F1" s="98" t="s">
        <v>122</v>
      </c>
    </row>
    <row r="2" spans="1:6" ht="32.25" customHeight="1">
      <c r="A2" s="207" t="s">
        <v>412</v>
      </c>
      <c r="B2" s="208" t="s">
        <v>49</v>
      </c>
      <c r="C2" s="209" t="s">
        <v>403</v>
      </c>
      <c r="D2" s="209" t="s">
        <v>404</v>
      </c>
      <c r="E2" s="210" t="s">
        <v>406</v>
      </c>
      <c r="F2" s="211" t="s">
        <v>114</v>
      </c>
    </row>
    <row r="3" spans="1:6" ht="30.75" customHeight="1">
      <c r="A3" s="170" t="s">
        <v>66</v>
      </c>
      <c r="B3" s="186" t="s">
        <v>11</v>
      </c>
      <c r="C3" s="187">
        <v>580</v>
      </c>
      <c r="D3" s="187">
        <v>522</v>
      </c>
      <c r="E3" s="187">
        <v>265.6</v>
      </c>
      <c r="F3" s="188">
        <f aca="true" t="shared" si="0" ref="F3:F66">E3/D3</f>
        <v>0.5088122605363985</v>
      </c>
    </row>
    <row r="4" spans="1:6" ht="16.5" customHeight="1">
      <c r="A4" s="99"/>
      <c r="B4" s="189" t="s">
        <v>84</v>
      </c>
      <c r="C4" s="190">
        <v>1800</v>
      </c>
      <c r="D4" s="190">
        <v>1870</v>
      </c>
      <c r="E4" s="190">
        <v>1266</v>
      </c>
      <c r="F4" s="191">
        <f t="shared" si="0"/>
        <v>0.6770053475935829</v>
      </c>
    </row>
    <row r="5" spans="1:6" ht="16.5" customHeight="1">
      <c r="A5" s="780" t="s">
        <v>587</v>
      </c>
      <c r="B5" s="781"/>
      <c r="C5" s="202">
        <f>SUM(C3,C4)</f>
        <v>2380</v>
      </c>
      <c r="D5" s="202">
        <f>SUM(D3,D4)</f>
        <v>2392</v>
      </c>
      <c r="E5" s="202">
        <f>SUM(E3,E4)</f>
        <v>1531.6</v>
      </c>
      <c r="F5" s="203">
        <f t="shared" si="0"/>
        <v>0.6403010033444816</v>
      </c>
    </row>
    <row r="6" spans="1:6" ht="16.5" customHeight="1">
      <c r="A6" s="204" t="s">
        <v>413</v>
      </c>
      <c r="B6" s="205" t="s">
        <v>11</v>
      </c>
      <c r="C6" s="192">
        <v>2550</v>
      </c>
      <c r="D6" s="192">
        <v>1515</v>
      </c>
      <c r="E6" s="192">
        <v>1511.8</v>
      </c>
      <c r="F6" s="206">
        <f t="shared" si="0"/>
        <v>0.9978877887788778</v>
      </c>
    </row>
    <row r="7" spans="1:6" ht="16.5" customHeight="1">
      <c r="A7" s="778" t="s">
        <v>50</v>
      </c>
      <c r="B7" s="193" t="s">
        <v>11</v>
      </c>
      <c r="C7" s="194">
        <f>SUM(C3,C6)</f>
        <v>3130</v>
      </c>
      <c r="D7" s="194">
        <f>SUM(D3,D6)</f>
        <v>2037</v>
      </c>
      <c r="E7" s="194">
        <f>SUM(E3,E6)</f>
        <v>1777.4</v>
      </c>
      <c r="F7" s="188">
        <f t="shared" si="0"/>
        <v>0.8725576828669612</v>
      </c>
    </row>
    <row r="8" spans="1:6" ht="16.5" customHeight="1">
      <c r="A8" s="779"/>
      <c r="B8" s="195" t="s">
        <v>84</v>
      </c>
      <c r="C8" s="196">
        <f>SUM(C4)</f>
        <v>1800</v>
      </c>
      <c r="D8" s="196">
        <f>SUM(D4)</f>
        <v>1870</v>
      </c>
      <c r="E8" s="196">
        <f>SUM(E4)</f>
        <v>1266</v>
      </c>
      <c r="F8" s="197">
        <f t="shared" si="0"/>
        <v>0.6770053475935829</v>
      </c>
    </row>
    <row r="9" spans="1:6" ht="16.5" customHeight="1">
      <c r="A9" s="772"/>
      <c r="B9" s="198"/>
      <c r="C9" s="199">
        <f>C5+C6</f>
        <v>4930</v>
      </c>
      <c r="D9" s="199">
        <f>D5+D6</f>
        <v>3907</v>
      </c>
      <c r="E9" s="199">
        <f>E5+E6</f>
        <v>3043.3999999999996</v>
      </c>
      <c r="F9" s="200">
        <f t="shared" si="0"/>
        <v>0.7789608395188123</v>
      </c>
    </row>
    <row r="10" spans="1:6" ht="16.5" customHeight="1">
      <c r="A10" s="212" t="s">
        <v>85</v>
      </c>
      <c r="B10" s="214" t="s">
        <v>11</v>
      </c>
      <c r="C10" s="187">
        <v>547</v>
      </c>
      <c r="D10" s="187">
        <v>577</v>
      </c>
      <c r="E10" s="187">
        <v>226.3</v>
      </c>
      <c r="F10" s="188">
        <f t="shared" si="0"/>
        <v>0.39220103986135185</v>
      </c>
    </row>
    <row r="11" spans="1:6" ht="16.5" customHeight="1">
      <c r="A11" s="213"/>
      <c r="B11" s="189" t="s">
        <v>15</v>
      </c>
      <c r="C11" s="190">
        <v>800</v>
      </c>
      <c r="D11" s="190">
        <v>465</v>
      </c>
      <c r="E11" s="190">
        <v>465</v>
      </c>
      <c r="F11" s="191">
        <f t="shared" si="0"/>
        <v>1</v>
      </c>
    </row>
    <row r="12" spans="1:6" ht="16.5" customHeight="1">
      <c r="A12" s="99" t="s">
        <v>52</v>
      </c>
      <c r="B12" s="201"/>
      <c r="C12" s="215">
        <f>SUM(C10,C11)</f>
        <v>1347</v>
      </c>
      <c r="D12" s="215">
        <f>SUM(D10,D11)</f>
        <v>1042</v>
      </c>
      <c r="E12" s="215">
        <f>SUM(E10,E11)</f>
        <v>691.3</v>
      </c>
      <c r="F12" s="203">
        <f t="shared" si="0"/>
        <v>0.6634357005758157</v>
      </c>
    </row>
    <row r="13" spans="1:6" ht="16.5" customHeight="1">
      <c r="A13" s="183" t="s">
        <v>67</v>
      </c>
      <c r="B13" s="216" t="s">
        <v>11</v>
      </c>
      <c r="C13" s="215">
        <v>56250</v>
      </c>
      <c r="D13" s="215">
        <v>75766</v>
      </c>
      <c r="E13" s="215">
        <v>75409.2</v>
      </c>
      <c r="F13" s="217">
        <f t="shared" si="0"/>
        <v>0.9952907636670801</v>
      </c>
    </row>
    <row r="14" spans="1:6" ht="17.25" customHeight="1">
      <c r="A14" s="185"/>
      <c r="B14" s="189" t="s">
        <v>84</v>
      </c>
      <c r="C14" s="220">
        <v>4850</v>
      </c>
      <c r="D14" s="220">
        <v>3728</v>
      </c>
      <c r="E14" s="220">
        <v>3589.9</v>
      </c>
      <c r="F14" s="191">
        <f t="shared" si="0"/>
        <v>0.962956008583691</v>
      </c>
    </row>
    <row r="15" spans="1:6" ht="16.5" customHeight="1">
      <c r="A15" s="99" t="s">
        <v>51</v>
      </c>
      <c r="B15" s="201"/>
      <c r="C15" s="215">
        <f>SUM(C13:C14)</f>
        <v>61100</v>
      </c>
      <c r="D15" s="215">
        <f>SUM(D13:D14)</f>
        <v>79494</v>
      </c>
      <c r="E15" s="215">
        <f>SUM(E13:E14)</f>
        <v>78999.09999999999</v>
      </c>
      <c r="F15" s="217">
        <f t="shared" si="0"/>
        <v>0.9937743729086471</v>
      </c>
    </row>
    <row r="16" spans="1:6" ht="16.5" customHeight="1">
      <c r="A16" s="181" t="s">
        <v>414</v>
      </c>
      <c r="B16" s="175" t="s">
        <v>84</v>
      </c>
      <c r="C16" s="176">
        <v>36200</v>
      </c>
      <c r="D16" s="176">
        <v>28663</v>
      </c>
      <c r="E16" s="176">
        <v>8090</v>
      </c>
      <c r="F16" s="206">
        <f t="shared" si="0"/>
        <v>0.2822454034818407</v>
      </c>
    </row>
    <row r="17" spans="1:6" ht="16.5" customHeight="1">
      <c r="A17" s="773" t="s">
        <v>92</v>
      </c>
      <c r="B17" s="193" t="s">
        <v>11</v>
      </c>
      <c r="C17" s="194">
        <f>C10+C13</f>
        <v>56797</v>
      </c>
      <c r="D17" s="194">
        <f>D10+D13</f>
        <v>76343</v>
      </c>
      <c r="E17" s="194">
        <f>E10+E13</f>
        <v>75635.5</v>
      </c>
      <c r="F17" s="188">
        <f t="shared" si="0"/>
        <v>0.9907326146470534</v>
      </c>
    </row>
    <row r="18" spans="1:6" ht="16.5" customHeight="1">
      <c r="A18" s="774"/>
      <c r="B18" s="221" t="s">
        <v>84</v>
      </c>
      <c r="C18" s="222">
        <f>SUM(C14+C16)</f>
        <v>41050</v>
      </c>
      <c r="D18" s="222">
        <f>SUM(D14+D16)</f>
        <v>32391</v>
      </c>
      <c r="E18" s="222">
        <f>SUM(E14+E16)</f>
        <v>11679.9</v>
      </c>
      <c r="F18" s="219">
        <f t="shared" si="0"/>
        <v>0.36059090488098544</v>
      </c>
    </row>
    <row r="19" spans="1:6" ht="16.5" customHeight="1">
      <c r="A19" s="774"/>
      <c r="B19" s="195" t="s">
        <v>15</v>
      </c>
      <c r="C19" s="196">
        <f>C11</f>
        <v>800</v>
      </c>
      <c r="D19" s="196">
        <f>D11</f>
        <v>465</v>
      </c>
      <c r="E19" s="196">
        <f>E11</f>
        <v>465</v>
      </c>
      <c r="F19" s="197">
        <f t="shared" si="0"/>
        <v>1</v>
      </c>
    </row>
    <row r="20" spans="1:6" ht="16.5" customHeight="1">
      <c r="A20" s="775"/>
      <c r="B20" s="223"/>
      <c r="C20" s="199">
        <f>SUM(C17,C18,C19)</f>
        <v>98647</v>
      </c>
      <c r="D20" s="199">
        <f>SUM(D17,D18,D19)</f>
        <v>109199</v>
      </c>
      <c r="E20" s="199">
        <f>SUM(E17,E18,E19)</f>
        <v>87780.4</v>
      </c>
      <c r="F20" s="224">
        <f t="shared" si="0"/>
        <v>0.8038571781792873</v>
      </c>
    </row>
    <row r="21" spans="1:6" ht="16.5" customHeight="1">
      <c r="A21" s="96" t="s">
        <v>86</v>
      </c>
      <c r="B21" s="225" t="s">
        <v>11</v>
      </c>
      <c r="C21" s="187">
        <v>14550</v>
      </c>
      <c r="D21" s="187">
        <v>3027</v>
      </c>
      <c r="E21" s="187">
        <v>2256.4</v>
      </c>
      <c r="F21" s="226">
        <f t="shared" si="0"/>
        <v>0.7454245127188636</v>
      </c>
    </row>
    <row r="22" spans="1:6" ht="16.5" customHeight="1" hidden="1">
      <c r="A22" s="97"/>
      <c r="B22" s="97" t="s">
        <v>84</v>
      </c>
      <c r="C22" s="101">
        <v>0</v>
      </c>
      <c r="D22" s="101">
        <v>0</v>
      </c>
      <c r="E22" s="101">
        <v>0</v>
      </c>
      <c r="F22" s="114">
        <v>0</v>
      </c>
    </row>
    <row r="23" spans="1:6" ht="16.5" customHeight="1" hidden="1">
      <c r="A23" s="95" t="s">
        <v>53</v>
      </c>
      <c r="B23" s="102"/>
      <c r="C23" s="104">
        <f>SUM(C21,C22)</f>
        <v>14550</v>
      </c>
      <c r="D23" s="104">
        <f>SUM(D21,D22)</f>
        <v>3027</v>
      </c>
      <c r="E23" s="104">
        <f>SUM(E21,E22)</f>
        <v>2256.4</v>
      </c>
      <c r="F23" s="113">
        <f t="shared" si="0"/>
        <v>0.7454245127188636</v>
      </c>
    </row>
    <row r="24" spans="1:6" ht="15.75" customHeight="1" hidden="1">
      <c r="A24" s="773" t="s">
        <v>91</v>
      </c>
      <c r="B24" s="105" t="s">
        <v>11</v>
      </c>
      <c r="C24" s="106">
        <f aca="true" t="shared" si="1" ref="C24:E25">SUM(C21)</f>
        <v>14550</v>
      </c>
      <c r="D24" s="106">
        <f t="shared" si="1"/>
        <v>3027</v>
      </c>
      <c r="E24" s="106">
        <f t="shared" si="1"/>
        <v>2256.4</v>
      </c>
      <c r="F24" s="108">
        <f t="shared" si="0"/>
        <v>0.7454245127188636</v>
      </c>
    </row>
    <row r="25" spans="1:6" ht="16.5" customHeight="1" hidden="1">
      <c r="A25" s="774"/>
      <c r="B25" s="100" t="s">
        <v>84</v>
      </c>
      <c r="C25" s="111">
        <f t="shared" si="1"/>
        <v>0</v>
      </c>
      <c r="D25" s="111">
        <f t="shared" si="1"/>
        <v>0</v>
      </c>
      <c r="E25" s="111">
        <f t="shared" si="1"/>
        <v>0</v>
      </c>
      <c r="F25" s="110">
        <f>E25</f>
        <v>0</v>
      </c>
    </row>
    <row r="26" spans="1:6" ht="16.5" customHeight="1">
      <c r="A26" s="775"/>
      <c r="B26" s="223"/>
      <c r="C26" s="199">
        <f>SUM(C24,C25)</f>
        <v>14550</v>
      </c>
      <c r="D26" s="199">
        <f>SUM(D24,D25)</f>
        <v>3027</v>
      </c>
      <c r="E26" s="199">
        <f>SUM(E24,E25)</f>
        <v>2256.4</v>
      </c>
      <c r="F26" s="224">
        <f t="shared" si="0"/>
        <v>0.7454245127188636</v>
      </c>
    </row>
    <row r="27" spans="1:6" ht="16.5" customHeight="1">
      <c r="A27" s="99" t="s">
        <v>68</v>
      </c>
      <c r="B27" s="214" t="s">
        <v>11</v>
      </c>
      <c r="C27" s="194">
        <v>6990</v>
      </c>
      <c r="D27" s="194">
        <v>5080.2</v>
      </c>
      <c r="E27" s="194">
        <v>4879.4</v>
      </c>
      <c r="F27" s="226">
        <f t="shared" si="0"/>
        <v>0.9604739970867289</v>
      </c>
    </row>
    <row r="28" spans="1:6" ht="16.5" customHeight="1">
      <c r="A28" s="99"/>
      <c r="B28" s="218" t="s">
        <v>84</v>
      </c>
      <c r="C28" s="222">
        <v>600</v>
      </c>
      <c r="D28" s="222">
        <v>1166.4</v>
      </c>
      <c r="E28" s="222">
        <v>1166.3</v>
      </c>
      <c r="F28" s="227">
        <f t="shared" si="0"/>
        <v>0.9999142661179697</v>
      </c>
    </row>
    <row r="29" spans="1:6" ht="16.5" customHeight="1">
      <c r="A29" s="99"/>
      <c r="B29" s="189" t="s">
        <v>15</v>
      </c>
      <c r="C29" s="220">
        <v>2650</v>
      </c>
      <c r="D29" s="220">
        <v>2613</v>
      </c>
      <c r="E29" s="220">
        <v>2609</v>
      </c>
      <c r="F29" s="228">
        <f t="shared" si="0"/>
        <v>0.9984691924990432</v>
      </c>
    </row>
    <row r="30" spans="1:6" ht="17.25" customHeight="1">
      <c r="A30" s="232" t="s">
        <v>54</v>
      </c>
      <c r="B30" s="233"/>
      <c r="C30" s="174">
        <f>C27+C28+C29</f>
        <v>10240</v>
      </c>
      <c r="D30" s="174">
        <f>D27+D28+D29</f>
        <v>8859.6</v>
      </c>
      <c r="E30" s="174">
        <f>E27+E28+E29</f>
        <v>8654.7</v>
      </c>
      <c r="F30" s="229">
        <f t="shared" si="0"/>
        <v>0.9768725450358933</v>
      </c>
    </row>
    <row r="31" spans="1:6" ht="26.25" customHeight="1" hidden="1">
      <c r="A31" s="97" t="s">
        <v>415</v>
      </c>
      <c r="B31" s="97" t="s">
        <v>55</v>
      </c>
      <c r="C31" s="111">
        <v>9838</v>
      </c>
      <c r="D31" s="111">
        <v>10417.1</v>
      </c>
      <c r="E31" s="111">
        <v>4934</v>
      </c>
      <c r="F31" s="113">
        <f t="shared" si="0"/>
        <v>0.47364429639726985</v>
      </c>
    </row>
    <row r="32" spans="1:6" ht="26.25" customHeight="1" hidden="1">
      <c r="A32" s="97"/>
      <c r="B32" s="97" t="s">
        <v>15</v>
      </c>
      <c r="C32" s="111">
        <v>0</v>
      </c>
      <c r="D32" s="111">
        <v>0</v>
      </c>
      <c r="E32" s="111">
        <v>0</v>
      </c>
      <c r="F32" s="115">
        <v>0</v>
      </c>
    </row>
    <row r="33" spans="1:6" ht="26.25" customHeight="1" hidden="1">
      <c r="A33" s="97" t="s">
        <v>416</v>
      </c>
      <c r="B33" s="97" t="s">
        <v>55</v>
      </c>
      <c r="C33" s="111">
        <v>11669</v>
      </c>
      <c r="D33" s="111">
        <v>12022.6</v>
      </c>
      <c r="E33" s="111">
        <v>5850.1</v>
      </c>
      <c r="F33" s="115">
        <f t="shared" si="0"/>
        <v>0.4865919185533911</v>
      </c>
    </row>
    <row r="34" spans="1:6" ht="26.25" customHeight="1" hidden="1">
      <c r="A34" s="97"/>
      <c r="B34" s="97" t="s">
        <v>15</v>
      </c>
      <c r="C34" s="111">
        <v>0</v>
      </c>
      <c r="D34" s="111">
        <v>0</v>
      </c>
      <c r="E34" s="111">
        <v>0</v>
      </c>
      <c r="F34" s="115">
        <v>0</v>
      </c>
    </row>
    <row r="35" spans="1:6" ht="26.25" customHeight="1" hidden="1">
      <c r="A35" s="97" t="s">
        <v>417</v>
      </c>
      <c r="B35" s="97" t="s">
        <v>55</v>
      </c>
      <c r="C35" s="111">
        <v>4410</v>
      </c>
      <c r="D35" s="111">
        <v>4420.9</v>
      </c>
      <c r="E35" s="111">
        <v>2215.9</v>
      </c>
      <c r="F35" s="115">
        <f t="shared" si="0"/>
        <v>0.5012327806555227</v>
      </c>
    </row>
    <row r="36" spans="1:6" ht="26.25" customHeight="1" hidden="1">
      <c r="A36" s="97"/>
      <c r="B36" s="97" t="s">
        <v>15</v>
      </c>
      <c r="C36" s="111">
        <v>0</v>
      </c>
      <c r="D36" s="111">
        <v>0</v>
      </c>
      <c r="E36" s="111">
        <v>0</v>
      </c>
      <c r="F36" s="115">
        <v>0</v>
      </c>
    </row>
    <row r="37" spans="1:6" ht="26.25" customHeight="1" hidden="1">
      <c r="A37" s="97" t="s">
        <v>418</v>
      </c>
      <c r="B37" s="97" t="s">
        <v>55</v>
      </c>
      <c r="C37" s="111">
        <v>3638</v>
      </c>
      <c r="D37" s="111">
        <v>3642</v>
      </c>
      <c r="E37" s="111">
        <v>1823.1</v>
      </c>
      <c r="F37" s="115">
        <f t="shared" si="0"/>
        <v>0.5005766062602965</v>
      </c>
    </row>
    <row r="38" spans="1:6" ht="26.25" customHeight="1" hidden="1">
      <c r="A38" s="97"/>
      <c r="B38" s="97" t="s">
        <v>15</v>
      </c>
      <c r="C38" s="111">
        <v>0</v>
      </c>
      <c r="D38" s="111">
        <v>20</v>
      </c>
      <c r="E38" s="111">
        <v>0</v>
      </c>
      <c r="F38" s="115">
        <f t="shared" si="0"/>
        <v>0</v>
      </c>
    </row>
    <row r="39" spans="1:6" ht="26.25" customHeight="1" hidden="1">
      <c r="A39" s="97" t="s">
        <v>419</v>
      </c>
      <c r="B39" s="97" t="s">
        <v>55</v>
      </c>
      <c r="C39" s="111">
        <v>2312</v>
      </c>
      <c r="D39" s="111">
        <v>2395.7</v>
      </c>
      <c r="E39" s="111">
        <v>1199.8</v>
      </c>
      <c r="F39" s="115">
        <f t="shared" si="0"/>
        <v>0.5008139583420295</v>
      </c>
    </row>
    <row r="40" spans="1:6" ht="26.25" customHeight="1" hidden="1">
      <c r="A40" s="97"/>
      <c r="B40" s="97" t="s">
        <v>15</v>
      </c>
      <c r="C40" s="111">
        <v>0</v>
      </c>
      <c r="D40" s="111">
        <v>0</v>
      </c>
      <c r="E40" s="111">
        <v>0</v>
      </c>
      <c r="F40" s="115">
        <v>0</v>
      </c>
    </row>
    <row r="41" spans="1:6" ht="26.25" customHeight="1" hidden="1">
      <c r="A41" s="97" t="s">
        <v>420</v>
      </c>
      <c r="B41" s="97" t="s">
        <v>55</v>
      </c>
      <c r="C41" s="111">
        <v>3527</v>
      </c>
      <c r="D41" s="111">
        <v>3643.7</v>
      </c>
      <c r="E41" s="111">
        <v>1826.1</v>
      </c>
      <c r="F41" s="115">
        <f t="shared" si="0"/>
        <v>0.5011663967944672</v>
      </c>
    </row>
    <row r="42" spans="1:6" ht="26.25" customHeight="1" hidden="1">
      <c r="A42" s="97"/>
      <c r="B42" s="97" t="s">
        <v>15</v>
      </c>
      <c r="C42" s="111">
        <v>0</v>
      </c>
      <c r="D42" s="111">
        <v>42</v>
      </c>
      <c r="E42" s="111">
        <v>42</v>
      </c>
      <c r="F42" s="115">
        <f t="shared" si="0"/>
        <v>1</v>
      </c>
    </row>
    <row r="43" spans="1:6" ht="26.25" customHeight="1" hidden="1">
      <c r="A43" s="97" t="s">
        <v>421</v>
      </c>
      <c r="B43" s="97" t="s">
        <v>55</v>
      </c>
      <c r="C43" s="111">
        <v>2772</v>
      </c>
      <c r="D43" s="111">
        <v>2902.4</v>
      </c>
      <c r="E43" s="111">
        <v>1415.4</v>
      </c>
      <c r="F43" s="115">
        <f t="shared" si="0"/>
        <v>0.4876653803748622</v>
      </c>
    </row>
    <row r="44" spans="1:6" ht="26.25" customHeight="1" hidden="1">
      <c r="A44" s="97"/>
      <c r="B44" s="97" t="s">
        <v>15</v>
      </c>
      <c r="C44" s="111">
        <v>0</v>
      </c>
      <c r="D44" s="111">
        <v>193</v>
      </c>
      <c r="E44" s="111">
        <v>130</v>
      </c>
      <c r="F44" s="115">
        <f t="shared" si="0"/>
        <v>0.6735751295336787</v>
      </c>
    </row>
    <row r="45" spans="1:6" ht="26.25" customHeight="1" hidden="1">
      <c r="A45" s="97" t="s">
        <v>422</v>
      </c>
      <c r="B45" s="97" t="s">
        <v>55</v>
      </c>
      <c r="C45" s="111">
        <v>2048</v>
      </c>
      <c r="D45" s="111">
        <v>2052.2</v>
      </c>
      <c r="E45" s="111">
        <v>1028.3</v>
      </c>
      <c r="F45" s="115">
        <f t="shared" si="0"/>
        <v>0.5010720202709288</v>
      </c>
    </row>
    <row r="46" spans="1:6" ht="26.25" customHeight="1" hidden="1">
      <c r="A46" s="97"/>
      <c r="B46" s="97" t="s">
        <v>15</v>
      </c>
      <c r="C46" s="111">
        <v>0</v>
      </c>
      <c r="D46" s="111">
        <v>35</v>
      </c>
      <c r="E46" s="111">
        <v>35</v>
      </c>
      <c r="F46" s="115">
        <f t="shared" si="0"/>
        <v>1</v>
      </c>
    </row>
    <row r="47" spans="1:6" ht="26.25" customHeight="1" hidden="1">
      <c r="A47" s="97" t="s">
        <v>423</v>
      </c>
      <c r="B47" s="97" t="s">
        <v>55</v>
      </c>
      <c r="C47" s="111">
        <v>3459</v>
      </c>
      <c r="D47" s="111">
        <v>3463.7</v>
      </c>
      <c r="E47" s="111">
        <v>1734.2</v>
      </c>
      <c r="F47" s="115">
        <f t="shared" si="0"/>
        <v>0.5006784652250484</v>
      </c>
    </row>
    <row r="48" spans="1:6" ht="26.25" customHeight="1" hidden="1">
      <c r="A48" s="97"/>
      <c r="B48" s="97" t="s">
        <v>15</v>
      </c>
      <c r="C48" s="111">
        <v>0</v>
      </c>
      <c r="D48" s="111">
        <v>0</v>
      </c>
      <c r="E48" s="111">
        <v>0</v>
      </c>
      <c r="F48" s="115">
        <v>0</v>
      </c>
    </row>
    <row r="49" spans="1:6" ht="26.25" customHeight="1" hidden="1">
      <c r="A49" s="97" t="s">
        <v>424</v>
      </c>
      <c r="B49" s="97" t="s">
        <v>55</v>
      </c>
      <c r="C49" s="111">
        <v>3208</v>
      </c>
      <c r="D49" s="111">
        <v>3310.2</v>
      </c>
      <c r="E49" s="111">
        <v>1677.2</v>
      </c>
      <c r="F49" s="115">
        <f t="shared" si="0"/>
        <v>0.5066763337562685</v>
      </c>
    </row>
    <row r="50" spans="1:6" ht="26.25" customHeight="1" hidden="1">
      <c r="A50" s="97" t="s">
        <v>425</v>
      </c>
      <c r="B50" s="97" t="s">
        <v>55</v>
      </c>
      <c r="C50" s="111">
        <v>6503</v>
      </c>
      <c r="D50" s="111">
        <v>6626.4</v>
      </c>
      <c r="E50" s="111">
        <v>3374.8</v>
      </c>
      <c r="F50" s="115">
        <f t="shared" si="0"/>
        <v>0.5092961487383799</v>
      </c>
    </row>
    <row r="51" spans="1:6" ht="26.25" customHeight="1" hidden="1">
      <c r="A51" s="97"/>
      <c r="B51" s="97" t="s">
        <v>15</v>
      </c>
      <c r="C51" s="111">
        <v>0</v>
      </c>
      <c r="D51" s="111">
        <v>50</v>
      </c>
      <c r="E51" s="111">
        <v>50</v>
      </c>
      <c r="F51" s="115">
        <f t="shared" si="0"/>
        <v>1</v>
      </c>
    </row>
    <row r="52" spans="1:6" ht="26.25" customHeight="1" hidden="1">
      <c r="A52" s="97" t="s">
        <v>426</v>
      </c>
      <c r="B52" s="97" t="s">
        <v>55</v>
      </c>
      <c r="C52" s="111">
        <v>2319</v>
      </c>
      <c r="D52" s="111">
        <v>2541.3</v>
      </c>
      <c r="E52" s="111">
        <v>1163.8</v>
      </c>
      <c r="F52" s="115">
        <f t="shared" si="0"/>
        <v>0.4579545901703852</v>
      </c>
    </row>
    <row r="53" spans="1:6" ht="26.25" customHeight="1" hidden="1">
      <c r="A53" s="97"/>
      <c r="B53" s="97" t="s">
        <v>15</v>
      </c>
      <c r="C53" s="111">
        <v>0</v>
      </c>
      <c r="D53" s="111">
        <v>0</v>
      </c>
      <c r="E53" s="111">
        <v>0</v>
      </c>
      <c r="F53" s="115">
        <v>0</v>
      </c>
    </row>
    <row r="54" spans="1:6" ht="26.25" customHeight="1" hidden="1">
      <c r="A54" s="97" t="s">
        <v>427</v>
      </c>
      <c r="B54" s="97" t="s">
        <v>55</v>
      </c>
      <c r="C54" s="111">
        <v>8900</v>
      </c>
      <c r="D54" s="111">
        <v>9256.2</v>
      </c>
      <c r="E54" s="111">
        <v>4806.3</v>
      </c>
      <c r="F54" s="115">
        <f t="shared" si="0"/>
        <v>0.5192519608478641</v>
      </c>
    </row>
    <row r="55" spans="1:6" ht="17.25" customHeight="1">
      <c r="A55" s="183" t="s">
        <v>115</v>
      </c>
      <c r="B55" s="230" t="s">
        <v>588</v>
      </c>
      <c r="C55" s="215">
        <f>SUM(C31,C33,C35,C37,C39,C41,C43,C45,C47,C49,C50,C52,C54)</f>
        <v>64603</v>
      </c>
      <c r="D55" s="215">
        <v>73156.7</v>
      </c>
      <c r="E55" s="215">
        <v>73156.7</v>
      </c>
      <c r="F55" s="231">
        <f t="shared" si="0"/>
        <v>1</v>
      </c>
    </row>
    <row r="56" spans="1:6" ht="17.25" customHeight="1">
      <c r="A56" s="185"/>
      <c r="B56" s="218" t="s">
        <v>589</v>
      </c>
      <c r="C56" s="222">
        <v>0</v>
      </c>
      <c r="D56" s="222">
        <v>202</v>
      </c>
      <c r="E56" s="222">
        <v>202</v>
      </c>
      <c r="F56" s="227">
        <f t="shared" si="0"/>
        <v>1</v>
      </c>
    </row>
    <row r="57" spans="1:6" ht="17.25" customHeight="1">
      <c r="A57" s="99"/>
      <c r="B57" s="189" t="s">
        <v>15</v>
      </c>
      <c r="C57" s="220">
        <f>SUM(C32,C34,C36,C38,C40,C42,C44,C46,C48,C51)</f>
        <v>0</v>
      </c>
      <c r="D57" s="220">
        <v>340</v>
      </c>
      <c r="E57" s="220">
        <v>340</v>
      </c>
      <c r="F57" s="228">
        <f t="shared" si="0"/>
        <v>1</v>
      </c>
    </row>
    <row r="58" spans="1:6" ht="17.25" customHeight="1">
      <c r="A58" s="232" t="s">
        <v>56</v>
      </c>
      <c r="B58" s="235"/>
      <c r="C58" s="220">
        <f>SUM(C55:C57)</f>
        <v>64603</v>
      </c>
      <c r="D58" s="220">
        <f>SUM(D55:D57)</f>
        <v>73698.7</v>
      </c>
      <c r="E58" s="220">
        <f>SUM(E55:E57)</f>
        <v>73698.7</v>
      </c>
      <c r="F58" s="180">
        <f t="shared" si="0"/>
        <v>1</v>
      </c>
    </row>
    <row r="59" spans="1:6" ht="47.25" customHeight="1" hidden="1">
      <c r="A59" s="97" t="s">
        <v>428</v>
      </c>
      <c r="B59" s="97" t="s">
        <v>55</v>
      </c>
      <c r="C59" s="111">
        <v>1450.5</v>
      </c>
      <c r="D59" s="111">
        <v>1500.5</v>
      </c>
      <c r="E59" s="111">
        <v>727.3</v>
      </c>
      <c r="F59" s="115">
        <f t="shared" si="0"/>
        <v>0.48470509830056646</v>
      </c>
    </row>
    <row r="60" spans="1:6" ht="47.25" customHeight="1" hidden="1">
      <c r="A60" s="97"/>
      <c r="B60" s="97" t="s">
        <v>15</v>
      </c>
      <c r="C60" s="111">
        <v>0</v>
      </c>
      <c r="D60" s="111">
        <v>0</v>
      </c>
      <c r="E60" s="111">
        <v>0</v>
      </c>
      <c r="F60" s="115">
        <v>0</v>
      </c>
    </row>
    <row r="61" spans="1:6" ht="47.25" customHeight="1" hidden="1">
      <c r="A61" s="97" t="s">
        <v>429</v>
      </c>
      <c r="B61" s="97" t="s">
        <v>55</v>
      </c>
      <c r="C61" s="111">
        <v>1082.5</v>
      </c>
      <c r="D61" s="111">
        <v>1084.1</v>
      </c>
      <c r="E61" s="111">
        <v>542.8</v>
      </c>
      <c r="F61" s="115">
        <f t="shared" si="0"/>
        <v>0.5006918180979615</v>
      </c>
    </row>
    <row r="62" spans="1:6" ht="47.25" customHeight="1" hidden="1">
      <c r="A62" s="97"/>
      <c r="B62" s="97" t="s">
        <v>15</v>
      </c>
      <c r="C62" s="111">
        <v>0</v>
      </c>
      <c r="D62" s="111">
        <v>0</v>
      </c>
      <c r="E62" s="111">
        <v>0</v>
      </c>
      <c r="F62" s="115">
        <v>0</v>
      </c>
    </row>
    <row r="63" spans="1:6" ht="47.25" customHeight="1" hidden="1">
      <c r="A63" s="97" t="s">
        <v>430</v>
      </c>
      <c r="B63" s="97" t="s">
        <v>55</v>
      </c>
      <c r="C63" s="111">
        <v>616</v>
      </c>
      <c r="D63" s="111">
        <v>617.2</v>
      </c>
      <c r="E63" s="111">
        <v>309.2</v>
      </c>
      <c r="F63" s="115">
        <f t="shared" si="0"/>
        <v>0.5009721322099805</v>
      </c>
    </row>
    <row r="64" spans="1:6" ht="47.25" customHeight="1" hidden="1">
      <c r="A64" s="97"/>
      <c r="B64" s="97" t="s">
        <v>15</v>
      </c>
      <c r="C64" s="111">
        <v>0</v>
      </c>
      <c r="D64" s="111">
        <v>0</v>
      </c>
      <c r="E64" s="111">
        <v>0</v>
      </c>
      <c r="F64" s="115">
        <v>0</v>
      </c>
    </row>
    <row r="65" spans="1:6" ht="47.25" customHeight="1" hidden="1">
      <c r="A65" s="97" t="s">
        <v>431</v>
      </c>
      <c r="B65" s="97" t="s">
        <v>55</v>
      </c>
      <c r="C65" s="111">
        <v>1336.4</v>
      </c>
      <c r="D65" s="111">
        <v>1338.4</v>
      </c>
      <c r="E65" s="111">
        <v>670.2</v>
      </c>
      <c r="F65" s="115">
        <f t="shared" si="0"/>
        <v>0.5007471607890018</v>
      </c>
    </row>
    <row r="66" spans="1:6" ht="47.25" customHeight="1" hidden="1">
      <c r="A66" s="97" t="s">
        <v>432</v>
      </c>
      <c r="B66" s="97" t="s">
        <v>55</v>
      </c>
      <c r="C66" s="111">
        <v>1292.1</v>
      </c>
      <c r="D66" s="111">
        <v>1414.1</v>
      </c>
      <c r="E66" s="111">
        <v>648.1</v>
      </c>
      <c r="F66" s="115">
        <f t="shared" si="0"/>
        <v>0.45831270772929783</v>
      </c>
    </row>
    <row r="67" spans="1:6" ht="47.25" customHeight="1" hidden="1">
      <c r="A67" s="97"/>
      <c r="B67" s="97" t="s">
        <v>15</v>
      </c>
      <c r="C67" s="111">
        <v>0</v>
      </c>
      <c r="D67" s="111">
        <v>0</v>
      </c>
      <c r="E67" s="111">
        <v>0</v>
      </c>
      <c r="F67" s="115">
        <v>0</v>
      </c>
    </row>
    <row r="68" spans="1:6" ht="47.25" customHeight="1" hidden="1">
      <c r="A68" s="97" t="s">
        <v>433</v>
      </c>
      <c r="B68" s="97" t="s">
        <v>55</v>
      </c>
      <c r="C68" s="111">
        <v>1048.7</v>
      </c>
      <c r="D68" s="111">
        <v>1251.7</v>
      </c>
      <c r="E68" s="111">
        <v>526.3</v>
      </c>
      <c r="F68" s="115">
        <f aca="true" t="shared" si="2" ref="F68:F95">E68/D68</f>
        <v>0.4204681632979148</v>
      </c>
    </row>
    <row r="69" spans="1:6" ht="47.25" customHeight="1" hidden="1">
      <c r="A69" s="109"/>
      <c r="B69" s="109" t="s">
        <v>15</v>
      </c>
      <c r="C69" s="107">
        <v>0</v>
      </c>
      <c r="D69" s="107">
        <v>0</v>
      </c>
      <c r="E69" s="107">
        <v>0</v>
      </c>
      <c r="F69" s="114">
        <v>0</v>
      </c>
    </row>
    <row r="70" spans="1:6" ht="47.25" customHeight="1" hidden="1">
      <c r="A70" s="116"/>
      <c r="B70" s="116"/>
      <c r="C70" s="117"/>
      <c r="D70" s="117"/>
      <c r="E70" s="117"/>
      <c r="F70" s="118"/>
    </row>
    <row r="71" spans="1:6" ht="47.25" customHeight="1" hidden="1">
      <c r="A71" s="97" t="s">
        <v>434</v>
      </c>
      <c r="B71" s="97" t="s">
        <v>55</v>
      </c>
      <c r="C71" s="111">
        <v>1066.1</v>
      </c>
      <c r="D71" s="111">
        <v>1286.1</v>
      </c>
      <c r="E71" s="111">
        <v>535.1</v>
      </c>
      <c r="F71" s="115">
        <f t="shared" si="2"/>
        <v>0.41606406966798853</v>
      </c>
    </row>
    <row r="72" spans="1:6" ht="47.25" customHeight="1" hidden="1">
      <c r="A72" s="97" t="s">
        <v>435</v>
      </c>
      <c r="B72" s="97" t="s">
        <v>55</v>
      </c>
      <c r="C72" s="111">
        <v>1399</v>
      </c>
      <c r="D72" s="111">
        <v>1401.5</v>
      </c>
      <c r="E72" s="111">
        <v>702</v>
      </c>
      <c r="F72" s="115">
        <f t="shared" si="2"/>
        <v>0.5008919015340706</v>
      </c>
    </row>
    <row r="73" spans="1:6" ht="47.25" customHeight="1" hidden="1">
      <c r="A73" s="97" t="s">
        <v>436</v>
      </c>
      <c r="B73" s="97" t="s">
        <v>55</v>
      </c>
      <c r="C73" s="111">
        <v>850</v>
      </c>
      <c r="D73" s="111">
        <v>852.2</v>
      </c>
      <c r="E73" s="111">
        <v>427.2</v>
      </c>
      <c r="F73" s="115">
        <f t="shared" si="2"/>
        <v>0.5012907768129546</v>
      </c>
    </row>
    <row r="74" spans="1:6" ht="47.25" customHeight="1" hidden="1">
      <c r="A74" s="97" t="s">
        <v>437</v>
      </c>
      <c r="B74" s="97" t="s">
        <v>55</v>
      </c>
      <c r="C74" s="111">
        <v>1279.5</v>
      </c>
      <c r="D74" s="111">
        <v>1281.5</v>
      </c>
      <c r="E74" s="111">
        <v>641.7</v>
      </c>
      <c r="F74" s="115">
        <f t="shared" si="2"/>
        <v>0.5007413187670698</v>
      </c>
    </row>
    <row r="75" spans="1:6" ht="47.25" customHeight="1" hidden="1">
      <c r="A75" s="97" t="s">
        <v>438</v>
      </c>
      <c r="B75" s="97" t="s">
        <v>55</v>
      </c>
      <c r="C75" s="111">
        <v>1067</v>
      </c>
      <c r="D75" s="111">
        <v>1169</v>
      </c>
      <c r="E75" s="111">
        <v>535.5</v>
      </c>
      <c r="F75" s="115">
        <f t="shared" si="2"/>
        <v>0.45808383233532934</v>
      </c>
    </row>
    <row r="76" spans="1:6" ht="47.25" customHeight="1" hidden="1">
      <c r="A76" s="97" t="s">
        <v>439</v>
      </c>
      <c r="B76" s="97" t="s">
        <v>55</v>
      </c>
      <c r="C76" s="111">
        <v>1015.6</v>
      </c>
      <c r="D76" s="111">
        <v>1217.2</v>
      </c>
      <c r="E76" s="111">
        <v>709.4</v>
      </c>
      <c r="F76" s="115">
        <f t="shared" si="2"/>
        <v>0.5828130134735457</v>
      </c>
    </row>
    <row r="77" spans="1:6" ht="47.25" customHeight="1" hidden="1">
      <c r="A77" s="99"/>
      <c r="B77" s="97" t="s">
        <v>15</v>
      </c>
      <c r="C77" s="111">
        <v>0</v>
      </c>
      <c r="D77" s="111">
        <v>50</v>
      </c>
      <c r="E77" s="111">
        <v>0</v>
      </c>
      <c r="F77" s="115">
        <f t="shared" si="2"/>
        <v>0</v>
      </c>
    </row>
    <row r="78" spans="1:6" ht="47.25" customHeight="1" hidden="1">
      <c r="A78" s="97" t="s">
        <v>440</v>
      </c>
      <c r="B78" s="97" t="s">
        <v>55</v>
      </c>
      <c r="C78" s="111">
        <v>1212</v>
      </c>
      <c r="D78" s="111">
        <v>1213.5</v>
      </c>
      <c r="E78" s="111">
        <v>607.5</v>
      </c>
      <c r="F78" s="115">
        <f t="shared" si="2"/>
        <v>0.5006180469715699</v>
      </c>
    </row>
    <row r="79" spans="1:6" ht="47.25" customHeight="1" hidden="1">
      <c r="A79" s="97" t="s">
        <v>441</v>
      </c>
      <c r="B79" s="97" t="s">
        <v>55</v>
      </c>
      <c r="C79" s="111">
        <v>1153</v>
      </c>
      <c r="D79" s="111">
        <v>1316.9</v>
      </c>
      <c r="E79" s="111">
        <v>578.4</v>
      </c>
      <c r="F79" s="115">
        <f t="shared" si="2"/>
        <v>0.43921330397144803</v>
      </c>
    </row>
    <row r="80" spans="1:6" ht="47.25" customHeight="1" hidden="1">
      <c r="A80" s="97"/>
      <c r="B80" s="97" t="s">
        <v>15</v>
      </c>
      <c r="C80" s="111">
        <v>0</v>
      </c>
      <c r="D80" s="111">
        <v>85</v>
      </c>
      <c r="E80" s="111">
        <v>30</v>
      </c>
      <c r="F80" s="115">
        <f t="shared" si="2"/>
        <v>0.35294117647058826</v>
      </c>
    </row>
    <row r="81" spans="1:6" ht="47.25" customHeight="1" hidden="1">
      <c r="A81" s="97" t="s">
        <v>442</v>
      </c>
      <c r="B81" s="97" t="s">
        <v>55</v>
      </c>
      <c r="C81" s="111">
        <v>900.8</v>
      </c>
      <c r="D81" s="111">
        <v>1102.3</v>
      </c>
      <c r="E81" s="111">
        <v>451.9</v>
      </c>
      <c r="F81" s="115">
        <f t="shared" si="2"/>
        <v>0.4099609906559013</v>
      </c>
    </row>
    <row r="82" spans="1:6" ht="17.25" customHeight="1">
      <c r="A82" s="236" t="s">
        <v>116</v>
      </c>
      <c r="B82" s="230" t="s">
        <v>588</v>
      </c>
      <c r="C82" s="215">
        <f>SUM(C59,C61,C63,C65,C66,C68,C71,C72,C73,C74,C75,C76,C78,C79,C81)</f>
        <v>16769.2</v>
      </c>
      <c r="D82" s="215">
        <v>19513.4</v>
      </c>
      <c r="E82" s="215">
        <v>19513.4</v>
      </c>
      <c r="F82" s="237">
        <f t="shared" si="2"/>
        <v>1</v>
      </c>
    </row>
    <row r="83" spans="1:6" ht="17.25" customHeight="1">
      <c r="A83" s="99"/>
      <c r="B83" s="189" t="s">
        <v>15</v>
      </c>
      <c r="C83" s="220">
        <f>SUM(C60,C62,C64,C67,C69,C77,C80)</f>
        <v>0</v>
      </c>
      <c r="D83" s="220">
        <v>135</v>
      </c>
      <c r="E83" s="220">
        <v>135</v>
      </c>
      <c r="F83" s="228">
        <f t="shared" si="2"/>
        <v>1</v>
      </c>
    </row>
    <row r="84" spans="1:6" ht="17.25" customHeight="1">
      <c r="A84" s="99" t="s">
        <v>57</v>
      </c>
      <c r="B84" s="201"/>
      <c r="C84" s="215">
        <f>SUM(C82,C83)</f>
        <v>16769.2</v>
      </c>
      <c r="D84" s="215">
        <f>SUM(D82,D83)</f>
        <v>19648.4</v>
      </c>
      <c r="E84" s="215">
        <f>SUM(E82,E83)</f>
        <v>19648.4</v>
      </c>
      <c r="F84" s="229">
        <f t="shared" si="2"/>
        <v>1</v>
      </c>
    </row>
    <row r="85" spans="1:6" ht="16.5" customHeight="1">
      <c r="A85" s="238" t="s">
        <v>58</v>
      </c>
      <c r="B85" s="239"/>
      <c r="C85" s="174">
        <f>SUM(C58,C84)</f>
        <v>81372.2</v>
      </c>
      <c r="D85" s="174">
        <f>SUM(D58,D84)</f>
        <v>93347.1</v>
      </c>
      <c r="E85" s="174">
        <f>SUM(E58,E84)</f>
        <v>93347.1</v>
      </c>
      <c r="F85" s="240">
        <f t="shared" si="2"/>
        <v>1</v>
      </c>
    </row>
    <row r="86" spans="1:6" ht="16.5" customHeight="1">
      <c r="A86" s="99" t="s">
        <v>443</v>
      </c>
      <c r="B86" s="173" t="s">
        <v>84</v>
      </c>
      <c r="C86" s="215">
        <v>3800</v>
      </c>
      <c r="D86" s="215">
        <v>3800</v>
      </c>
      <c r="E86" s="215">
        <v>3744.5</v>
      </c>
      <c r="F86" s="229">
        <f t="shared" si="2"/>
        <v>0.9853947368421052</v>
      </c>
    </row>
    <row r="87" spans="1:6" ht="16.5" customHeight="1">
      <c r="A87" s="241" t="s">
        <v>69</v>
      </c>
      <c r="B87" s="201" t="s">
        <v>11</v>
      </c>
      <c r="C87" s="215">
        <v>20500</v>
      </c>
      <c r="D87" s="215">
        <v>31465</v>
      </c>
      <c r="E87" s="215">
        <v>30833.7</v>
      </c>
      <c r="F87" s="231">
        <f t="shared" si="2"/>
        <v>0.9799364373112983</v>
      </c>
    </row>
    <row r="88" spans="1:6" ht="16.5" customHeight="1">
      <c r="A88" s="185"/>
      <c r="B88" s="201" t="s">
        <v>84</v>
      </c>
      <c r="C88" s="220">
        <v>3000</v>
      </c>
      <c r="D88" s="220">
        <v>2895</v>
      </c>
      <c r="E88" s="220">
        <v>2892.6</v>
      </c>
      <c r="F88" s="228">
        <f t="shared" si="2"/>
        <v>0.9991709844559585</v>
      </c>
    </row>
    <row r="89" spans="1:6" ht="16.5" customHeight="1">
      <c r="A89" s="242" t="s">
        <v>135</v>
      </c>
      <c r="B89" s="243"/>
      <c r="C89" s="174">
        <f>SUM(C87,C88)</f>
        <v>23500</v>
      </c>
      <c r="D89" s="174">
        <f>SUM(D87,D88)</f>
        <v>34360</v>
      </c>
      <c r="E89" s="174">
        <f>SUM(E87,E88)</f>
        <v>33726.3</v>
      </c>
      <c r="F89" s="180">
        <f t="shared" si="2"/>
        <v>0.9815570430733411</v>
      </c>
    </row>
    <row r="90" spans="1:6" ht="15.75" customHeight="1" hidden="1">
      <c r="A90" s="119" t="s">
        <v>93</v>
      </c>
      <c r="B90" s="97" t="s">
        <v>11</v>
      </c>
      <c r="C90" s="111">
        <v>0</v>
      </c>
      <c r="D90" s="111">
        <v>0</v>
      </c>
      <c r="E90" s="111">
        <v>0</v>
      </c>
      <c r="F90" s="115">
        <v>0</v>
      </c>
    </row>
    <row r="91" spans="1:6" ht="16.5" customHeight="1">
      <c r="A91" s="241" t="s">
        <v>93</v>
      </c>
      <c r="B91" s="175" t="s">
        <v>84</v>
      </c>
      <c r="C91" s="117">
        <v>81858</v>
      </c>
      <c r="D91" s="196">
        <v>95508</v>
      </c>
      <c r="E91" s="196">
        <v>88786</v>
      </c>
      <c r="F91" s="234">
        <f t="shared" si="2"/>
        <v>0.9296184612807304</v>
      </c>
    </row>
    <row r="92" spans="1:6" ht="16.5" customHeight="1" hidden="1">
      <c r="A92" s="120" t="s">
        <v>131</v>
      </c>
      <c r="B92" s="102"/>
      <c r="C92" s="112">
        <f>SUM(C90,C91)</f>
        <v>81858</v>
      </c>
      <c r="D92" s="112">
        <f>SUM(D90,D91)</f>
        <v>95508</v>
      </c>
      <c r="E92" s="112">
        <f>SUM(E90,E91)</f>
        <v>88786</v>
      </c>
      <c r="F92" s="113">
        <f t="shared" si="2"/>
        <v>0.9296184612807304</v>
      </c>
    </row>
    <row r="93" spans="1:6" ht="17.25" customHeight="1">
      <c r="A93" s="770" t="s">
        <v>43</v>
      </c>
      <c r="B93" s="193" t="s">
        <v>11</v>
      </c>
      <c r="C93" s="194">
        <f>SUM(C27,C55,C82,C87,C90)</f>
        <v>108862.2</v>
      </c>
      <c r="D93" s="194">
        <f>SUM(D27,D55,D82,D87,D90)</f>
        <v>129215.29999999999</v>
      </c>
      <c r="E93" s="194">
        <f>SUM(E27,E55,E82,E87,E90)</f>
        <v>128383.2</v>
      </c>
      <c r="F93" s="244">
        <f t="shared" si="2"/>
        <v>0.993560360112154</v>
      </c>
    </row>
    <row r="94" spans="1:6" ht="17.25" customHeight="1">
      <c r="A94" s="771"/>
      <c r="B94" s="221" t="s">
        <v>84</v>
      </c>
      <c r="C94" s="222">
        <f>SUM(C28,C56,C86,C88,C91)</f>
        <v>89258</v>
      </c>
      <c r="D94" s="222">
        <f>SUM(D28,D56,D86,D88,D91)</f>
        <v>103571.4</v>
      </c>
      <c r="E94" s="222">
        <f>SUM(E28,E56,E86,E88,E91)</f>
        <v>96791.4</v>
      </c>
      <c r="F94" s="229">
        <f t="shared" si="2"/>
        <v>0.934537912975976</v>
      </c>
    </row>
    <row r="95" spans="1:6" ht="16.5" customHeight="1">
      <c r="A95" s="771"/>
      <c r="B95" s="195" t="s">
        <v>15</v>
      </c>
      <c r="C95" s="196">
        <f>SUM(C29,C57,C83)</f>
        <v>2650</v>
      </c>
      <c r="D95" s="196">
        <f>SUM(D29,D57,D83)</f>
        <v>3088</v>
      </c>
      <c r="E95" s="196">
        <f>SUM(E29,E57,E83)</f>
        <v>3084</v>
      </c>
      <c r="F95" s="234">
        <f t="shared" si="2"/>
        <v>0.9987046632124352</v>
      </c>
    </row>
    <row r="96" spans="1:6" ht="18" customHeight="1">
      <c r="A96" s="772"/>
      <c r="B96" s="198"/>
      <c r="C96" s="199">
        <f>SUM(C93:C95)</f>
        <v>200770.2</v>
      </c>
      <c r="D96" s="199">
        <f>SUM(D93:D95)</f>
        <v>235874.69999999998</v>
      </c>
      <c r="E96" s="199">
        <f>SUM(E93:E95)</f>
        <v>228258.59999999998</v>
      </c>
      <c r="F96" s="245">
        <f>E96/D96</f>
        <v>0.9677112466915697</v>
      </c>
    </row>
    <row r="97" spans="1:6" ht="33" customHeight="1">
      <c r="A97" s="247" t="s">
        <v>412</v>
      </c>
      <c r="B97" s="208" t="s">
        <v>49</v>
      </c>
      <c r="C97" s="209" t="s">
        <v>403</v>
      </c>
      <c r="D97" s="209" t="s">
        <v>404</v>
      </c>
      <c r="E97" s="210" t="s">
        <v>406</v>
      </c>
      <c r="F97" s="260" t="s">
        <v>114</v>
      </c>
    </row>
    <row r="98" spans="1:6" ht="16.5" customHeight="1">
      <c r="A98" s="99" t="s">
        <v>70</v>
      </c>
      <c r="B98" s="218" t="s">
        <v>11</v>
      </c>
      <c r="C98" s="222">
        <v>4633</v>
      </c>
      <c r="D98" s="222">
        <v>123023</v>
      </c>
      <c r="E98" s="194">
        <v>116044.2</v>
      </c>
      <c r="F98" s="244">
        <f>E98/D98</f>
        <v>0.9432723962185933</v>
      </c>
    </row>
    <row r="99" spans="1:6" ht="16.5" customHeight="1">
      <c r="A99" s="99"/>
      <c r="B99" s="218" t="s">
        <v>199</v>
      </c>
      <c r="C99" s="222">
        <v>0</v>
      </c>
      <c r="D99" s="222">
        <v>746</v>
      </c>
      <c r="E99" s="222">
        <v>746</v>
      </c>
      <c r="F99" s="229">
        <f>E99/D99</f>
        <v>1</v>
      </c>
    </row>
    <row r="100" spans="1:6" ht="16.5" customHeight="1">
      <c r="A100" s="99"/>
      <c r="B100" s="189" t="s">
        <v>15</v>
      </c>
      <c r="C100" s="220">
        <v>2600</v>
      </c>
      <c r="D100" s="220">
        <v>2158</v>
      </c>
      <c r="E100" s="220">
        <v>2144</v>
      </c>
      <c r="F100" s="229">
        <f>E100/D100</f>
        <v>0.9935125115848007</v>
      </c>
    </row>
    <row r="101" spans="1:6" ht="16.5" customHeight="1">
      <c r="A101" s="99" t="s">
        <v>59</v>
      </c>
      <c r="B101" s="201"/>
      <c r="C101" s="215">
        <f>SUM(C98,C99,C100)</f>
        <v>7233</v>
      </c>
      <c r="D101" s="215">
        <f>SUM(D98,D99,D100)</f>
        <v>125927</v>
      </c>
      <c r="E101" s="174">
        <f>SUM(E98,E99,E100)</f>
        <v>118934.2</v>
      </c>
      <c r="F101" s="237">
        <f aca="true" t="shared" si="3" ref="F101:F122">E101/D101</f>
        <v>0.9444694148196972</v>
      </c>
    </row>
    <row r="102" spans="1:6" ht="16.5" customHeight="1">
      <c r="A102" s="236" t="s">
        <v>113</v>
      </c>
      <c r="B102" s="253" t="s">
        <v>11</v>
      </c>
      <c r="C102" s="249">
        <v>2150.2</v>
      </c>
      <c r="D102" s="249">
        <v>2320.2</v>
      </c>
      <c r="E102" s="249">
        <v>2133.9</v>
      </c>
      <c r="F102" s="237">
        <f t="shared" si="3"/>
        <v>0.9197051978277736</v>
      </c>
    </row>
    <row r="103" spans="1:6" ht="16.5" customHeight="1">
      <c r="A103" s="99"/>
      <c r="B103" s="254" t="s">
        <v>84</v>
      </c>
      <c r="C103" s="250">
        <v>250</v>
      </c>
      <c r="D103" s="250">
        <v>250</v>
      </c>
      <c r="E103" s="250">
        <v>250</v>
      </c>
      <c r="F103" s="229">
        <f t="shared" si="3"/>
        <v>1</v>
      </c>
    </row>
    <row r="104" spans="1:6" ht="16.5" customHeight="1">
      <c r="A104" s="99"/>
      <c r="B104" s="255" t="s">
        <v>15</v>
      </c>
      <c r="C104" s="256">
        <v>0</v>
      </c>
      <c r="D104" s="256">
        <v>155</v>
      </c>
      <c r="E104" s="256">
        <v>155</v>
      </c>
      <c r="F104" s="257">
        <f t="shared" si="3"/>
        <v>1</v>
      </c>
    </row>
    <row r="105" spans="1:6" ht="16.5" customHeight="1">
      <c r="A105" s="99" t="s">
        <v>90</v>
      </c>
      <c r="B105" s="201"/>
      <c r="C105" s="222">
        <f>SUM(C102,C103,C104)</f>
        <v>2400.2</v>
      </c>
      <c r="D105" s="222">
        <f>SUM(D102,D103,D104)</f>
        <v>2725.2</v>
      </c>
      <c r="E105" s="222">
        <f>SUM(E102,E103,E104)</f>
        <v>2538.9</v>
      </c>
      <c r="F105" s="229">
        <f t="shared" si="3"/>
        <v>0.9316380449141348</v>
      </c>
    </row>
    <row r="106" spans="1:6" ht="16.5" customHeight="1">
      <c r="A106" s="179" t="s">
        <v>444</v>
      </c>
      <c r="B106" s="173" t="s">
        <v>11</v>
      </c>
      <c r="C106" s="174">
        <v>0</v>
      </c>
      <c r="D106" s="174">
        <v>986.7</v>
      </c>
      <c r="E106" s="174">
        <v>986.7</v>
      </c>
      <c r="F106" s="180">
        <f t="shared" si="3"/>
        <v>1</v>
      </c>
    </row>
    <row r="107" spans="1:6" ht="16.5" customHeight="1">
      <c r="A107" s="99" t="s">
        <v>445</v>
      </c>
      <c r="B107" s="230" t="s">
        <v>11</v>
      </c>
      <c r="C107" s="222">
        <v>475</v>
      </c>
      <c r="D107" s="222">
        <v>118</v>
      </c>
      <c r="E107" s="222">
        <v>113.9</v>
      </c>
      <c r="F107" s="229">
        <f t="shared" si="3"/>
        <v>0.9652542372881356</v>
      </c>
    </row>
    <row r="108" spans="1:6" ht="14.25" customHeight="1">
      <c r="A108" s="768" t="s">
        <v>136</v>
      </c>
      <c r="B108" s="253" t="s">
        <v>11</v>
      </c>
      <c r="C108" s="215">
        <v>1690</v>
      </c>
      <c r="D108" s="215">
        <v>1698.3</v>
      </c>
      <c r="E108" s="215">
        <v>1651.5</v>
      </c>
      <c r="F108" s="237">
        <f t="shared" si="3"/>
        <v>0.9724430312665607</v>
      </c>
    </row>
    <row r="109" spans="1:6" ht="16.5" customHeight="1">
      <c r="A109" s="769"/>
      <c r="B109" s="255" t="s">
        <v>84</v>
      </c>
      <c r="C109" s="220">
        <v>410</v>
      </c>
      <c r="D109" s="220">
        <v>431.7</v>
      </c>
      <c r="E109" s="220">
        <v>431.6</v>
      </c>
      <c r="F109" s="257">
        <f t="shared" si="3"/>
        <v>0.9997683576557795</v>
      </c>
    </row>
    <row r="110" spans="1:6" ht="16.5" customHeight="1">
      <c r="A110" s="780" t="s">
        <v>446</v>
      </c>
      <c r="B110" s="782"/>
      <c r="C110" s="220">
        <f>SUM(C108,C109)</f>
        <v>2100</v>
      </c>
      <c r="D110" s="220">
        <f>SUM(D108,D109)</f>
        <v>2130</v>
      </c>
      <c r="E110" s="220">
        <f>SUM(E108,E109)</f>
        <v>2083.1</v>
      </c>
      <c r="F110" s="257">
        <f t="shared" si="3"/>
        <v>0.977981220657277</v>
      </c>
    </row>
    <row r="111" spans="1:6" ht="0.75" customHeight="1" hidden="1">
      <c r="A111" s="201"/>
      <c r="B111" s="201"/>
      <c r="C111" s="222"/>
      <c r="D111" s="222"/>
      <c r="E111" s="222"/>
      <c r="F111" s="258"/>
    </row>
    <row r="112" spans="1:6" ht="16.5" customHeight="1">
      <c r="A112" s="238" t="s">
        <v>94</v>
      </c>
      <c r="B112" s="173" t="s">
        <v>11</v>
      </c>
      <c r="C112" s="174">
        <v>1182</v>
      </c>
      <c r="D112" s="174">
        <v>1254</v>
      </c>
      <c r="E112" s="174">
        <v>1118.3</v>
      </c>
      <c r="F112" s="180">
        <f t="shared" si="3"/>
        <v>0.891786283891547</v>
      </c>
    </row>
    <row r="113" spans="1:6" ht="16.5" customHeight="1">
      <c r="A113" s="99" t="s">
        <v>95</v>
      </c>
      <c r="B113" s="173" t="s">
        <v>11</v>
      </c>
      <c r="C113" s="259">
        <v>2866</v>
      </c>
      <c r="D113" s="259">
        <v>3290.2</v>
      </c>
      <c r="E113" s="259">
        <v>3074.5</v>
      </c>
      <c r="F113" s="180">
        <f t="shared" si="3"/>
        <v>0.9344416752780986</v>
      </c>
    </row>
    <row r="114" spans="1:6" ht="16.5" customHeight="1">
      <c r="A114" s="179" t="s">
        <v>377</v>
      </c>
      <c r="B114" s="173" t="s">
        <v>11</v>
      </c>
      <c r="C114" s="174">
        <v>120</v>
      </c>
      <c r="D114" s="174">
        <v>142</v>
      </c>
      <c r="E114" s="174">
        <v>118.7</v>
      </c>
      <c r="F114" s="180">
        <f>E114/D114</f>
        <v>0.8359154929577465</v>
      </c>
    </row>
    <row r="115" spans="1:6" ht="17.25" customHeight="1">
      <c r="A115" s="99" t="s">
        <v>96</v>
      </c>
      <c r="B115" s="173" t="s">
        <v>11</v>
      </c>
      <c r="C115" s="174">
        <v>21100</v>
      </c>
      <c r="D115" s="174">
        <v>21525.1</v>
      </c>
      <c r="E115" s="174">
        <v>21524.9</v>
      </c>
      <c r="F115" s="180">
        <f t="shared" si="3"/>
        <v>0.9999907085216795</v>
      </c>
    </row>
    <row r="116" spans="1:6" ht="17.25" customHeight="1">
      <c r="A116" s="99"/>
      <c r="B116" s="173" t="s">
        <v>199</v>
      </c>
      <c r="C116" s="174">
        <v>0</v>
      </c>
      <c r="D116" s="174">
        <v>500.2</v>
      </c>
      <c r="E116" s="174">
        <v>500.2</v>
      </c>
      <c r="F116" s="180">
        <f t="shared" si="3"/>
        <v>1</v>
      </c>
    </row>
    <row r="117" spans="1:6" ht="17.25" customHeight="1">
      <c r="A117" s="95" t="s">
        <v>447</v>
      </c>
      <c r="B117" s="116"/>
      <c r="C117" s="196">
        <f>SUM(C115,C116)</f>
        <v>21100</v>
      </c>
      <c r="D117" s="196">
        <f>SUM(D115,D116)</f>
        <v>22025.3</v>
      </c>
      <c r="E117" s="196">
        <f>SUM(E115,E116)</f>
        <v>22025.100000000002</v>
      </c>
      <c r="F117" s="234">
        <f t="shared" si="3"/>
        <v>0.9999909195334458</v>
      </c>
    </row>
    <row r="118" spans="1:6" ht="14.25" customHeight="1">
      <c r="A118" s="773" t="s">
        <v>42</v>
      </c>
      <c r="B118" s="246" t="s">
        <v>11</v>
      </c>
      <c r="C118" s="261">
        <f>SUM(C98,C102,C106,C107,C108,C112,C113,C114,C115)</f>
        <v>34216.2</v>
      </c>
      <c r="D118" s="261">
        <f>SUM(D98,D102,D106,D107,D108,D112,D113,D114,D115)</f>
        <v>154357.5</v>
      </c>
      <c r="E118" s="261">
        <f>SUM(E98,E102,E106,E107,E108,E112,E113,E114,E115)</f>
        <v>146766.59999999998</v>
      </c>
      <c r="F118" s="244">
        <f t="shared" si="3"/>
        <v>0.950822603372042</v>
      </c>
    </row>
    <row r="119" spans="1:6" ht="14.25" customHeight="1">
      <c r="A119" s="783"/>
      <c r="B119" s="246" t="s">
        <v>84</v>
      </c>
      <c r="C119" s="250">
        <f>C103+C109</f>
        <v>660</v>
      </c>
      <c r="D119" s="250">
        <f>D103+D109</f>
        <v>681.7</v>
      </c>
      <c r="E119" s="250">
        <f>E103+E109</f>
        <v>681.6</v>
      </c>
      <c r="F119" s="229">
        <f t="shared" si="3"/>
        <v>0.9998533079067038</v>
      </c>
    </row>
    <row r="120" spans="1:6" ht="14.25" customHeight="1">
      <c r="A120" s="783"/>
      <c r="B120" s="246" t="s">
        <v>199</v>
      </c>
      <c r="C120" s="250">
        <f>C99</f>
        <v>0</v>
      </c>
      <c r="D120" s="250">
        <f>D99+D116</f>
        <v>1246.2</v>
      </c>
      <c r="E120" s="250">
        <f>E99+E116</f>
        <v>1246.2</v>
      </c>
      <c r="F120" s="229">
        <f t="shared" si="3"/>
        <v>1</v>
      </c>
    </row>
    <row r="121" spans="1:6" ht="14.25" customHeight="1">
      <c r="A121" s="783"/>
      <c r="B121" s="246" t="s">
        <v>15</v>
      </c>
      <c r="C121" s="251">
        <f>SUM(C100)</f>
        <v>2600</v>
      </c>
      <c r="D121" s="251">
        <f>SUM(D100+D104)</f>
        <v>2313</v>
      </c>
      <c r="E121" s="251">
        <f>SUM(E100+E104)</f>
        <v>2299</v>
      </c>
      <c r="F121" s="234">
        <f t="shared" si="3"/>
        <v>0.9939472546476438</v>
      </c>
    </row>
    <row r="122" spans="1:6" ht="14.25" customHeight="1">
      <c r="A122" s="784"/>
      <c r="B122" s="223"/>
      <c r="C122" s="199">
        <f>SUM(C118,C119,C120,C121)</f>
        <v>37476.2</v>
      </c>
      <c r="D122" s="199">
        <f>SUM(D118,D119,D120,D121)</f>
        <v>158598.40000000002</v>
      </c>
      <c r="E122" s="199">
        <f>SUM(E118,E119,E120,E121)</f>
        <v>150993.4</v>
      </c>
      <c r="F122" s="262">
        <f t="shared" si="3"/>
        <v>0.9520486965820587</v>
      </c>
    </row>
    <row r="123" spans="1:6" ht="0.75" customHeight="1">
      <c r="A123" s="103"/>
      <c r="B123" s="121"/>
      <c r="C123" s="122"/>
      <c r="D123" s="122"/>
      <c r="E123" s="122"/>
      <c r="F123" s="123"/>
    </row>
    <row r="124" spans="1:6" ht="0.75" customHeight="1" hidden="1">
      <c r="A124" s="103"/>
      <c r="B124" s="121"/>
      <c r="C124" s="122"/>
      <c r="D124" s="122"/>
      <c r="E124" s="122"/>
      <c r="F124" s="123"/>
    </row>
    <row r="125" spans="1:6" ht="16.5" customHeight="1">
      <c r="A125" s="212" t="s">
        <v>72</v>
      </c>
      <c r="B125" s="214" t="s">
        <v>11</v>
      </c>
      <c r="C125" s="194">
        <v>9327</v>
      </c>
      <c r="D125" s="194">
        <v>9564.4</v>
      </c>
      <c r="E125" s="194">
        <v>9369.3</v>
      </c>
      <c r="F125" s="226">
        <f aca="true" t="shared" si="4" ref="F125:F189">E125/D125</f>
        <v>0.9796014386683952</v>
      </c>
    </row>
    <row r="126" spans="1:6" ht="16.5" customHeight="1">
      <c r="A126" s="99"/>
      <c r="B126" s="218" t="s">
        <v>84</v>
      </c>
      <c r="C126" s="222">
        <v>100</v>
      </c>
      <c r="D126" s="222">
        <v>11</v>
      </c>
      <c r="E126" s="222">
        <v>0</v>
      </c>
      <c r="F126" s="227">
        <f t="shared" si="4"/>
        <v>0</v>
      </c>
    </row>
    <row r="127" spans="1:6" ht="16.5" customHeight="1">
      <c r="A127" s="99"/>
      <c r="B127" s="189" t="s">
        <v>15</v>
      </c>
      <c r="C127" s="220">
        <v>1670</v>
      </c>
      <c r="D127" s="220">
        <v>1362</v>
      </c>
      <c r="E127" s="220">
        <v>1362</v>
      </c>
      <c r="F127" s="228">
        <f t="shared" si="4"/>
        <v>1</v>
      </c>
    </row>
    <row r="128" spans="1:6" ht="15.75" customHeight="1">
      <c r="A128" s="99" t="s">
        <v>60</v>
      </c>
      <c r="B128" s="201"/>
      <c r="C128" s="174">
        <f>SUM(C125,C126,C127)</f>
        <v>11097</v>
      </c>
      <c r="D128" s="174">
        <f>SUM(D125,D126,D127)</f>
        <v>10937.4</v>
      </c>
      <c r="E128" s="174">
        <f>SUM(E125,E126,E127)</f>
        <v>10731.3</v>
      </c>
      <c r="F128" s="229">
        <f t="shared" si="4"/>
        <v>0.9811563991442207</v>
      </c>
    </row>
    <row r="129" spans="1:6" ht="18" customHeight="1">
      <c r="A129" s="179" t="s">
        <v>112</v>
      </c>
      <c r="B129" s="173" t="s">
        <v>11</v>
      </c>
      <c r="C129" s="174">
        <v>1520</v>
      </c>
      <c r="D129" s="174">
        <v>1609</v>
      </c>
      <c r="E129" s="174">
        <v>1609</v>
      </c>
      <c r="F129" s="240">
        <f t="shared" si="4"/>
        <v>1</v>
      </c>
    </row>
    <row r="130" spans="1:6" ht="17.25" customHeight="1" hidden="1">
      <c r="A130" s="179"/>
      <c r="B130" s="173" t="s">
        <v>15</v>
      </c>
      <c r="C130" s="174">
        <v>0</v>
      </c>
      <c r="D130" s="174">
        <v>0</v>
      </c>
      <c r="E130" s="174">
        <v>0</v>
      </c>
      <c r="F130" s="240" t="e">
        <f t="shared" si="4"/>
        <v>#DIV/0!</v>
      </c>
    </row>
    <row r="131" spans="1:6" ht="16.5" customHeight="1" hidden="1">
      <c r="A131" s="179" t="s">
        <v>448</v>
      </c>
      <c r="B131" s="173" t="s">
        <v>11</v>
      </c>
      <c r="C131" s="174">
        <f>SUM(C129:C130)</f>
        <v>1520</v>
      </c>
      <c r="D131" s="174"/>
      <c r="E131" s="174"/>
      <c r="F131" s="240" t="e">
        <f t="shared" si="4"/>
        <v>#DIV/0!</v>
      </c>
    </row>
    <row r="132" spans="1:6" ht="16.5" customHeight="1">
      <c r="A132" s="179" t="s">
        <v>71</v>
      </c>
      <c r="B132" s="173" t="s">
        <v>11</v>
      </c>
      <c r="C132" s="174">
        <v>340</v>
      </c>
      <c r="D132" s="174">
        <v>340</v>
      </c>
      <c r="E132" s="174">
        <v>332.9</v>
      </c>
      <c r="F132" s="240">
        <f t="shared" si="4"/>
        <v>0.9791176470588234</v>
      </c>
    </row>
    <row r="133" spans="1:6" ht="16.5" customHeight="1">
      <c r="A133" s="179" t="s">
        <v>449</v>
      </c>
      <c r="B133" s="173" t="s">
        <v>11</v>
      </c>
      <c r="C133" s="174">
        <v>5000</v>
      </c>
      <c r="D133" s="174">
        <v>5000</v>
      </c>
      <c r="E133" s="174">
        <v>5000</v>
      </c>
      <c r="F133" s="240">
        <f t="shared" si="4"/>
        <v>1</v>
      </c>
    </row>
    <row r="134" spans="1:6" ht="16.5" customHeight="1">
      <c r="A134" s="179" t="s">
        <v>132</v>
      </c>
      <c r="B134" s="173" t="s">
        <v>11</v>
      </c>
      <c r="C134" s="174">
        <v>900</v>
      </c>
      <c r="D134" s="174">
        <v>627</v>
      </c>
      <c r="E134" s="174">
        <v>448</v>
      </c>
      <c r="F134" s="240">
        <f t="shared" si="4"/>
        <v>0.7145135566188198</v>
      </c>
    </row>
    <row r="135" spans="1:6" ht="16.5" customHeight="1">
      <c r="A135" s="179" t="s">
        <v>138</v>
      </c>
      <c r="B135" s="173" t="s">
        <v>11</v>
      </c>
      <c r="C135" s="174">
        <v>153</v>
      </c>
      <c r="D135" s="174">
        <v>282.9</v>
      </c>
      <c r="E135" s="174">
        <v>206</v>
      </c>
      <c r="F135" s="240">
        <f t="shared" si="4"/>
        <v>0.7281724991162956</v>
      </c>
    </row>
    <row r="136" spans="1:6" ht="9.75" customHeight="1" hidden="1">
      <c r="A136" s="179" t="s">
        <v>462</v>
      </c>
      <c r="B136" s="173" t="s">
        <v>84</v>
      </c>
      <c r="C136" s="174">
        <v>0</v>
      </c>
      <c r="D136" s="174"/>
      <c r="E136" s="174"/>
      <c r="F136" s="240" t="e">
        <f t="shared" si="4"/>
        <v>#DIV/0!</v>
      </c>
    </row>
    <row r="137" spans="1:6" ht="16.5" customHeight="1">
      <c r="A137" s="179" t="s">
        <v>463</v>
      </c>
      <c r="B137" s="263" t="s">
        <v>84</v>
      </c>
      <c r="C137" s="174">
        <v>0</v>
      </c>
      <c r="D137" s="174">
        <v>950</v>
      </c>
      <c r="E137" s="174">
        <v>47.2</v>
      </c>
      <c r="F137" s="240">
        <f t="shared" si="4"/>
        <v>0.04968421052631579</v>
      </c>
    </row>
    <row r="138" spans="1:6" ht="16.5" customHeight="1">
      <c r="A138" s="179" t="s">
        <v>450</v>
      </c>
      <c r="B138" s="173" t="s">
        <v>11</v>
      </c>
      <c r="C138" s="174">
        <v>7408</v>
      </c>
      <c r="D138" s="174">
        <v>7704</v>
      </c>
      <c r="E138" s="174">
        <v>7683.7</v>
      </c>
      <c r="F138" s="240">
        <f t="shared" si="4"/>
        <v>0.997365005192108</v>
      </c>
    </row>
    <row r="139" spans="1:6" ht="16.5" customHeight="1">
      <c r="A139" s="183" t="s">
        <v>87</v>
      </c>
      <c r="B139" s="230" t="s">
        <v>11</v>
      </c>
      <c r="C139" s="215">
        <v>25880</v>
      </c>
      <c r="D139" s="215">
        <v>27389.2</v>
      </c>
      <c r="E139" s="215">
        <v>23706</v>
      </c>
      <c r="F139" s="240">
        <f t="shared" si="4"/>
        <v>0.8655236370540212</v>
      </c>
    </row>
    <row r="140" spans="1:6" ht="16.5" customHeight="1" hidden="1">
      <c r="A140" s="99"/>
      <c r="B140" s="109" t="s">
        <v>84</v>
      </c>
      <c r="C140" s="111">
        <v>0</v>
      </c>
      <c r="D140" s="111">
        <v>0</v>
      </c>
      <c r="E140" s="111">
        <v>0</v>
      </c>
      <c r="F140" s="115" t="e">
        <f t="shared" si="4"/>
        <v>#DIV/0!</v>
      </c>
    </row>
    <row r="141" spans="1:6" ht="0.75" customHeight="1" hidden="1">
      <c r="A141" s="99" t="s">
        <v>88</v>
      </c>
      <c r="B141" s="102"/>
      <c r="C141" s="106">
        <f>SUM(C139:C140)</f>
        <v>25880</v>
      </c>
      <c r="D141" s="106">
        <f>SUM(D139:D140)</f>
        <v>27389.2</v>
      </c>
      <c r="E141" s="106">
        <f>SUM(E139:E140)</f>
        <v>23706</v>
      </c>
      <c r="F141" s="113">
        <f t="shared" si="4"/>
        <v>0.8655236370540212</v>
      </c>
    </row>
    <row r="142" spans="1:6" ht="17.25" customHeight="1">
      <c r="A142" s="770" t="s">
        <v>40</v>
      </c>
      <c r="B142" s="193" t="s">
        <v>11</v>
      </c>
      <c r="C142" s="194">
        <f>SUM(C125,C129,C132,C133,C134,C135,C138,C139)</f>
        <v>50528</v>
      </c>
      <c r="D142" s="194">
        <f>SUM(D125,D129,D132,D133,D134,D135,D138,D139)</f>
        <v>52516.5</v>
      </c>
      <c r="E142" s="194">
        <f>SUM(E125,E129,E132,E133,E134,E135,E138,E139)</f>
        <v>48354.899999999994</v>
      </c>
      <c r="F142" s="226">
        <f t="shared" si="4"/>
        <v>0.9207563337236867</v>
      </c>
    </row>
    <row r="143" spans="1:6" ht="17.25" customHeight="1">
      <c r="A143" s="785"/>
      <c r="B143" s="221" t="s">
        <v>84</v>
      </c>
      <c r="C143" s="222">
        <f>SUM(C126,C137,C140)</f>
        <v>100</v>
      </c>
      <c r="D143" s="222">
        <f>SUM(D126,D137,D140)</f>
        <v>961</v>
      </c>
      <c r="E143" s="222">
        <f>SUM(E126,E137,E140)</f>
        <v>47.2</v>
      </c>
      <c r="F143" s="227">
        <f t="shared" si="4"/>
        <v>0.04911550468262227</v>
      </c>
    </row>
    <row r="144" spans="1:6" ht="17.25" customHeight="1">
      <c r="A144" s="785"/>
      <c r="B144" s="195" t="s">
        <v>15</v>
      </c>
      <c r="C144" s="196">
        <f>SUM(C127,C130)</f>
        <v>1670</v>
      </c>
      <c r="D144" s="196">
        <f>SUM(D127,D130)</f>
        <v>1362</v>
      </c>
      <c r="E144" s="196">
        <f>SUM(E127,E130)</f>
        <v>1362</v>
      </c>
      <c r="F144" s="264">
        <f t="shared" si="4"/>
        <v>1</v>
      </c>
    </row>
    <row r="145" spans="1:6" ht="17.25" customHeight="1">
      <c r="A145" s="786"/>
      <c r="B145" s="223"/>
      <c r="C145" s="199">
        <f>SUM(C142,C143,C144)</f>
        <v>52298</v>
      </c>
      <c r="D145" s="199">
        <f>SUM(D142,D143,D144)</f>
        <v>54839.5</v>
      </c>
      <c r="E145" s="199">
        <f>SUM(E142,E143,E144)</f>
        <v>49764.09999999999</v>
      </c>
      <c r="F145" s="265">
        <f t="shared" si="4"/>
        <v>0.907449922045241</v>
      </c>
    </row>
    <row r="146" spans="1:6" ht="17.25" customHeight="1">
      <c r="A146" s="99" t="s">
        <v>139</v>
      </c>
      <c r="B146" s="266" t="s">
        <v>11</v>
      </c>
      <c r="C146" s="252">
        <v>4940</v>
      </c>
      <c r="D146" s="252">
        <v>4930.6</v>
      </c>
      <c r="E146" s="252">
        <v>4124.8</v>
      </c>
      <c r="F146" s="267">
        <f t="shared" si="4"/>
        <v>0.8365716140023526</v>
      </c>
    </row>
    <row r="147" spans="1:6" ht="16.5" customHeight="1" hidden="1">
      <c r="A147" s="97"/>
      <c r="B147" s="109" t="s">
        <v>84</v>
      </c>
      <c r="C147" s="107">
        <v>0</v>
      </c>
      <c r="D147" s="107">
        <v>0</v>
      </c>
      <c r="E147" s="107">
        <v>0</v>
      </c>
      <c r="F147" s="113" t="e">
        <f t="shared" si="4"/>
        <v>#DIV/0!</v>
      </c>
    </row>
    <row r="148" spans="1:6" ht="16.5" customHeight="1" hidden="1">
      <c r="A148" s="95" t="s">
        <v>61</v>
      </c>
      <c r="B148" s="94"/>
      <c r="C148" s="107">
        <f>SUM(C146,C147)</f>
        <v>4940</v>
      </c>
      <c r="D148" s="107">
        <f>SUM(D146,D147)</f>
        <v>4930.6</v>
      </c>
      <c r="E148" s="107">
        <f>SUM(E146,E147)</f>
        <v>4124.8</v>
      </c>
      <c r="F148" s="113">
        <f t="shared" si="4"/>
        <v>0.8365716140023526</v>
      </c>
    </row>
    <row r="149" spans="1:6" ht="16.5" customHeight="1" hidden="1">
      <c r="A149" s="773" t="s">
        <v>41</v>
      </c>
      <c r="B149" s="105" t="s">
        <v>11</v>
      </c>
      <c r="C149" s="106">
        <f aca="true" t="shared" si="5" ref="C149:E150">SUM(C146)</f>
        <v>4940</v>
      </c>
      <c r="D149" s="106">
        <f t="shared" si="5"/>
        <v>4930.6</v>
      </c>
      <c r="E149" s="106">
        <f t="shared" si="5"/>
        <v>4124.8</v>
      </c>
      <c r="F149" s="113">
        <f t="shared" si="4"/>
        <v>0.8365716140023526</v>
      </c>
    </row>
    <row r="150" spans="1:6" ht="16.5" customHeight="1" hidden="1">
      <c r="A150" s="783"/>
      <c r="B150" s="100" t="s">
        <v>84</v>
      </c>
      <c r="C150" s="107">
        <f t="shared" si="5"/>
        <v>0</v>
      </c>
      <c r="D150" s="107">
        <f t="shared" si="5"/>
        <v>0</v>
      </c>
      <c r="E150" s="107">
        <f t="shared" si="5"/>
        <v>0</v>
      </c>
      <c r="F150" s="113" t="e">
        <f t="shared" si="4"/>
        <v>#DIV/0!</v>
      </c>
    </row>
    <row r="151" spans="1:6" ht="30.75" customHeight="1">
      <c r="A151" s="784"/>
      <c r="B151" s="198"/>
      <c r="C151" s="199">
        <f>SUM(C149,C150)</f>
        <v>4940</v>
      </c>
      <c r="D151" s="199">
        <f>SUM(D149,D150)</f>
        <v>4930.6</v>
      </c>
      <c r="E151" s="199">
        <f>SUM(E149,E150)</f>
        <v>4124.8</v>
      </c>
      <c r="F151" s="245">
        <f t="shared" si="4"/>
        <v>0.8365716140023526</v>
      </c>
    </row>
    <row r="152" spans="1:6" ht="33" customHeight="1">
      <c r="A152" s="247" t="s">
        <v>412</v>
      </c>
      <c r="B152" s="208" t="s">
        <v>49</v>
      </c>
      <c r="C152" s="209" t="s">
        <v>403</v>
      </c>
      <c r="D152" s="209" t="s">
        <v>404</v>
      </c>
      <c r="E152" s="210" t="s">
        <v>406</v>
      </c>
      <c r="F152" s="260" t="s">
        <v>114</v>
      </c>
    </row>
    <row r="153" spans="1:6" ht="16.5" customHeight="1">
      <c r="A153" s="177" t="s">
        <v>73</v>
      </c>
      <c r="B153" s="171" t="s">
        <v>11</v>
      </c>
      <c r="C153" s="268">
        <v>300</v>
      </c>
      <c r="D153" s="268">
        <v>300</v>
      </c>
      <c r="E153" s="268">
        <v>201.3</v>
      </c>
      <c r="F153" s="178">
        <f t="shared" si="4"/>
        <v>0.671</v>
      </c>
    </row>
    <row r="154" spans="1:6" ht="16.5" customHeight="1">
      <c r="A154" s="179" t="s">
        <v>74</v>
      </c>
      <c r="B154" s="173" t="s">
        <v>11</v>
      </c>
      <c r="C154" s="174">
        <v>200</v>
      </c>
      <c r="D154" s="174">
        <v>200</v>
      </c>
      <c r="E154" s="174">
        <v>0</v>
      </c>
      <c r="F154" s="180">
        <f t="shared" si="4"/>
        <v>0</v>
      </c>
    </row>
    <row r="155" spans="1:6" ht="16.5" customHeight="1">
      <c r="A155" s="99" t="s">
        <v>75</v>
      </c>
      <c r="B155" s="230" t="s">
        <v>11</v>
      </c>
      <c r="C155" s="215">
        <v>2170</v>
      </c>
      <c r="D155" s="215">
        <v>1010</v>
      </c>
      <c r="E155" s="215">
        <v>596</v>
      </c>
      <c r="F155" s="231">
        <f t="shared" si="4"/>
        <v>0.5900990099009901</v>
      </c>
    </row>
    <row r="156" spans="1:6" ht="17.25" customHeight="1">
      <c r="A156" s="99"/>
      <c r="B156" s="218" t="s">
        <v>84</v>
      </c>
      <c r="C156" s="222">
        <v>2500</v>
      </c>
      <c r="D156" s="222">
        <v>3559.1</v>
      </c>
      <c r="E156" s="222">
        <v>3353.8</v>
      </c>
      <c r="F156" s="227">
        <f t="shared" si="4"/>
        <v>0.942316877862381</v>
      </c>
    </row>
    <row r="157" spans="1:6" ht="16.5" customHeight="1">
      <c r="A157" s="232" t="s">
        <v>451</v>
      </c>
      <c r="B157" s="243"/>
      <c r="C157" s="174">
        <f>SUM(C155:C156)</f>
        <v>4670</v>
      </c>
      <c r="D157" s="174">
        <f>SUM(D155:D156)</f>
        <v>4569.1</v>
      </c>
      <c r="E157" s="174">
        <f>SUM(E155:E156)</f>
        <v>3949.8</v>
      </c>
      <c r="F157" s="180">
        <f t="shared" si="4"/>
        <v>0.8644590838458339</v>
      </c>
    </row>
    <row r="158" spans="1:6" ht="16.5" customHeight="1" hidden="1" thickBot="1">
      <c r="A158" s="99" t="s">
        <v>97</v>
      </c>
      <c r="B158" s="97" t="s">
        <v>11</v>
      </c>
      <c r="C158" s="111">
        <v>0</v>
      </c>
      <c r="D158" s="111">
        <v>0</v>
      </c>
      <c r="E158" s="111">
        <v>0</v>
      </c>
      <c r="F158" s="115">
        <v>0</v>
      </c>
    </row>
    <row r="159" spans="1:6" ht="16.5" customHeight="1">
      <c r="A159" s="184" t="s">
        <v>97</v>
      </c>
      <c r="B159" s="189" t="s">
        <v>84</v>
      </c>
      <c r="C159" s="220">
        <v>47010</v>
      </c>
      <c r="D159" s="220">
        <v>40110</v>
      </c>
      <c r="E159" s="220">
        <v>18790.9</v>
      </c>
      <c r="F159" s="228">
        <f t="shared" si="4"/>
        <v>0.4684841685365246</v>
      </c>
    </row>
    <row r="160" spans="1:6" ht="16.5" customHeight="1" hidden="1" thickTop="1">
      <c r="A160" s="95" t="s">
        <v>98</v>
      </c>
      <c r="B160" s="248"/>
      <c r="C160" s="111">
        <f>SUM(C158,C159)</f>
        <v>47010</v>
      </c>
      <c r="D160" s="111">
        <f>SUM(D158,D159)</f>
        <v>40110</v>
      </c>
      <c r="E160" s="111">
        <f>SUM(E158,E159)</f>
        <v>18790.9</v>
      </c>
      <c r="F160" s="115">
        <f t="shared" si="4"/>
        <v>0.4684841685365246</v>
      </c>
    </row>
    <row r="161" spans="1:6" ht="17.25" customHeight="1">
      <c r="A161" s="99" t="s">
        <v>76</v>
      </c>
      <c r="B161" s="230" t="s">
        <v>11</v>
      </c>
      <c r="C161" s="215">
        <v>1170</v>
      </c>
      <c r="D161" s="215">
        <v>1428</v>
      </c>
      <c r="E161" s="215">
        <v>831.7</v>
      </c>
      <c r="F161" s="231">
        <f t="shared" si="4"/>
        <v>0.5824229691876751</v>
      </c>
    </row>
    <row r="162" spans="1:6" ht="16.5" customHeight="1" hidden="1">
      <c r="A162" s="99"/>
      <c r="B162" s="109" t="s">
        <v>84</v>
      </c>
      <c r="C162" s="107">
        <v>0</v>
      </c>
      <c r="D162" s="107"/>
      <c r="E162" s="107"/>
      <c r="F162" s="115" t="e">
        <f t="shared" si="4"/>
        <v>#DIV/0!</v>
      </c>
    </row>
    <row r="163" spans="1:6" ht="16.5" customHeight="1" hidden="1">
      <c r="A163" s="790" t="s">
        <v>137</v>
      </c>
      <c r="B163" s="791"/>
      <c r="C163" s="111">
        <f>SUM(C161:C162)</f>
        <v>1170</v>
      </c>
      <c r="D163" s="111"/>
      <c r="E163" s="111"/>
      <c r="F163" s="115" t="e">
        <f t="shared" si="4"/>
        <v>#DIV/0!</v>
      </c>
    </row>
    <row r="164" spans="1:6" ht="16.5" customHeight="1">
      <c r="A164" s="99"/>
      <c r="B164" s="189" t="s">
        <v>84</v>
      </c>
      <c r="C164" s="220">
        <v>0</v>
      </c>
      <c r="D164" s="220">
        <v>200</v>
      </c>
      <c r="E164" s="220">
        <v>200</v>
      </c>
      <c r="F164" s="228">
        <f t="shared" si="4"/>
        <v>1</v>
      </c>
    </row>
    <row r="165" spans="1:6" ht="16.5" customHeight="1">
      <c r="A165" s="95" t="s">
        <v>452</v>
      </c>
      <c r="B165" s="269"/>
      <c r="C165" s="215">
        <f>SUM(C161+C164)</f>
        <v>1170</v>
      </c>
      <c r="D165" s="215">
        <f>SUM(D161+D164)</f>
        <v>1628</v>
      </c>
      <c r="E165" s="215">
        <f>SUM(E161+E164)</f>
        <v>1031.7</v>
      </c>
      <c r="F165" s="229">
        <f t="shared" si="4"/>
        <v>0.6337223587223587</v>
      </c>
    </row>
    <row r="166" spans="1:6" ht="17.25" customHeight="1">
      <c r="A166" s="773" t="s">
        <v>62</v>
      </c>
      <c r="B166" s="193" t="s">
        <v>11</v>
      </c>
      <c r="C166" s="194">
        <f>SUM(C153,C154,C155,C158,C161)</f>
        <v>3840</v>
      </c>
      <c r="D166" s="194">
        <f>SUM(D153,D154,D155,D158,D161)</f>
        <v>2938</v>
      </c>
      <c r="E166" s="194">
        <f>SUM(E153,E154,E155,E158,E161)</f>
        <v>1629</v>
      </c>
      <c r="F166" s="226">
        <f t="shared" si="4"/>
        <v>0.5544588155207624</v>
      </c>
    </row>
    <row r="167" spans="1:6" ht="17.25" customHeight="1">
      <c r="A167" s="783"/>
      <c r="B167" s="195" t="s">
        <v>84</v>
      </c>
      <c r="C167" s="196">
        <f>SUM(C156+C159+C162+C164)</f>
        <v>49510</v>
      </c>
      <c r="D167" s="196">
        <f>SUM(D156+D159+D162+D164)</f>
        <v>43869.1</v>
      </c>
      <c r="E167" s="196">
        <f>SUM(E156+E159+E162+E164)</f>
        <v>22344.7</v>
      </c>
      <c r="F167" s="264">
        <f t="shared" si="4"/>
        <v>0.5093494053901265</v>
      </c>
    </row>
    <row r="168" spans="1:6" ht="16.5" customHeight="1">
      <c r="A168" s="783"/>
      <c r="B168" s="270"/>
      <c r="C168" s="199">
        <f>SUM(C166,C167)</f>
        <v>53350</v>
      </c>
      <c r="D168" s="199">
        <f>SUM(D166,D167)</f>
        <v>46807.1</v>
      </c>
      <c r="E168" s="199">
        <f>SUM(E166,E167)</f>
        <v>23973.7</v>
      </c>
      <c r="F168" s="271">
        <f t="shared" si="4"/>
        <v>0.5121808443590823</v>
      </c>
    </row>
    <row r="169" spans="1:6" ht="16.5" customHeight="1">
      <c r="A169" s="177" t="s">
        <v>133</v>
      </c>
      <c r="B169" s="171" t="s">
        <v>11</v>
      </c>
      <c r="C169" s="172">
        <v>465</v>
      </c>
      <c r="D169" s="172">
        <v>465</v>
      </c>
      <c r="E169" s="172">
        <v>242.3</v>
      </c>
      <c r="F169" s="178">
        <f t="shared" si="4"/>
        <v>0.5210752688172043</v>
      </c>
    </row>
    <row r="170" spans="1:6" ht="16.5" customHeight="1">
      <c r="A170" s="179" t="s">
        <v>453</v>
      </c>
      <c r="B170" s="173" t="s">
        <v>11</v>
      </c>
      <c r="C170" s="174">
        <v>0</v>
      </c>
      <c r="D170" s="174">
        <v>1384.8</v>
      </c>
      <c r="E170" s="174">
        <v>928</v>
      </c>
      <c r="F170" s="180">
        <f t="shared" si="4"/>
        <v>0.6701328711727326</v>
      </c>
    </row>
    <row r="171" spans="1:6" ht="16.5" customHeight="1">
      <c r="A171" s="179" t="s">
        <v>454</v>
      </c>
      <c r="B171" s="173" t="s">
        <v>11</v>
      </c>
      <c r="C171" s="174">
        <v>0</v>
      </c>
      <c r="D171" s="174">
        <v>82.7</v>
      </c>
      <c r="E171" s="174">
        <v>82.7</v>
      </c>
      <c r="F171" s="180">
        <f t="shared" si="4"/>
        <v>1</v>
      </c>
    </row>
    <row r="172" spans="1:6" ht="16.5" customHeight="1">
      <c r="A172" s="183" t="s">
        <v>77</v>
      </c>
      <c r="B172" s="230" t="s">
        <v>11</v>
      </c>
      <c r="C172" s="215">
        <v>53975</v>
      </c>
      <c r="D172" s="215">
        <v>49607</v>
      </c>
      <c r="E172" s="215">
        <v>41636.6</v>
      </c>
      <c r="F172" s="231">
        <f t="shared" si="4"/>
        <v>0.8393291269377305</v>
      </c>
    </row>
    <row r="173" spans="1:6" ht="16.5" customHeight="1">
      <c r="A173" s="185"/>
      <c r="B173" s="189" t="s">
        <v>84</v>
      </c>
      <c r="C173" s="220">
        <v>7400</v>
      </c>
      <c r="D173" s="220">
        <v>4023</v>
      </c>
      <c r="E173" s="220">
        <v>1532.4</v>
      </c>
      <c r="F173" s="228">
        <f t="shared" si="4"/>
        <v>0.38090976882923194</v>
      </c>
    </row>
    <row r="174" spans="1:6" ht="16.5" customHeight="1">
      <c r="A174" s="232" t="s">
        <v>63</v>
      </c>
      <c r="B174" s="243"/>
      <c r="C174" s="174">
        <f>SUM(C172:C173)</f>
        <v>61375</v>
      </c>
      <c r="D174" s="174">
        <f>SUM(D172:D173)</f>
        <v>53630</v>
      </c>
      <c r="E174" s="174">
        <f>SUM(E172:E173)</f>
        <v>43169</v>
      </c>
      <c r="F174" s="180">
        <f t="shared" si="4"/>
        <v>0.8049412642177886</v>
      </c>
    </row>
    <row r="175" spans="1:6" ht="16.5" customHeight="1">
      <c r="A175" s="179" t="s">
        <v>455</v>
      </c>
      <c r="B175" s="173" t="s">
        <v>11</v>
      </c>
      <c r="C175" s="174">
        <v>0</v>
      </c>
      <c r="D175" s="174">
        <v>2347</v>
      </c>
      <c r="E175" s="174">
        <v>1948.5</v>
      </c>
      <c r="F175" s="180">
        <f t="shared" si="4"/>
        <v>0.8302087771623349</v>
      </c>
    </row>
    <row r="176" spans="1:6" ht="16.5" customHeight="1">
      <c r="A176" s="179" t="s">
        <v>456</v>
      </c>
      <c r="B176" s="173" t="s">
        <v>11</v>
      </c>
      <c r="C176" s="174">
        <v>0</v>
      </c>
      <c r="D176" s="174">
        <v>59.5</v>
      </c>
      <c r="E176" s="174">
        <v>59.5</v>
      </c>
      <c r="F176" s="180">
        <f t="shared" si="4"/>
        <v>1</v>
      </c>
    </row>
    <row r="177" spans="1:6" ht="16.5" customHeight="1">
      <c r="A177" s="179" t="s">
        <v>78</v>
      </c>
      <c r="B177" s="173" t="s">
        <v>11</v>
      </c>
      <c r="C177" s="174">
        <v>143167</v>
      </c>
      <c r="D177" s="174">
        <v>153273.1</v>
      </c>
      <c r="E177" s="174">
        <v>150339.8</v>
      </c>
      <c r="F177" s="180">
        <f t="shared" si="4"/>
        <v>0.9808622648070665</v>
      </c>
    </row>
    <row r="178" spans="1:6" ht="17.25" customHeight="1">
      <c r="A178" s="183" t="s">
        <v>457</v>
      </c>
      <c r="B178" s="230" t="s">
        <v>11</v>
      </c>
      <c r="C178" s="215">
        <v>0</v>
      </c>
      <c r="D178" s="215">
        <v>10</v>
      </c>
      <c r="E178" s="215">
        <v>10</v>
      </c>
      <c r="F178" s="231">
        <f t="shared" si="4"/>
        <v>1</v>
      </c>
    </row>
    <row r="179" spans="1:6" ht="16.5" customHeight="1">
      <c r="A179" s="185"/>
      <c r="B179" s="189" t="s">
        <v>84</v>
      </c>
      <c r="C179" s="220">
        <v>4168</v>
      </c>
      <c r="D179" s="220">
        <v>4158</v>
      </c>
      <c r="E179" s="220">
        <v>1400.1</v>
      </c>
      <c r="F179" s="228">
        <f t="shared" si="4"/>
        <v>0.3367243867243867</v>
      </c>
    </row>
    <row r="180" spans="1:6" ht="17.25" customHeight="1">
      <c r="A180" s="232" t="s">
        <v>458</v>
      </c>
      <c r="B180" s="243"/>
      <c r="C180" s="174">
        <f>SUM(C178,C179)</f>
        <v>4168</v>
      </c>
      <c r="D180" s="174">
        <f>SUM(D178,D179)</f>
        <v>4168</v>
      </c>
      <c r="E180" s="174">
        <f>SUM(E178,E179)</f>
        <v>1410.1</v>
      </c>
      <c r="F180" s="180">
        <f t="shared" si="4"/>
        <v>0.3383157389635316</v>
      </c>
    </row>
    <row r="181" spans="1:6" ht="15.75" customHeight="1">
      <c r="A181" s="179" t="s">
        <v>459</v>
      </c>
      <c r="B181" s="173" t="s">
        <v>11</v>
      </c>
      <c r="C181" s="174">
        <v>0</v>
      </c>
      <c r="D181" s="174">
        <v>675.2</v>
      </c>
      <c r="E181" s="174">
        <v>654.6</v>
      </c>
      <c r="F181" s="180">
        <f t="shared" si="4"/>
        <v>0.9694905213270142</v>
      </c>
    </row>
    <row r="182" spans="1:6" ht="16.5" customHeight="1" hidden="1">
      <c r="A182" s="179" t="s">
        <v>460</v>
      </c>
      <c r="B182" s="173" t="s">
        <v>11</v>
      </c>
      <c r="C182" s="174">
        <v>0</v>
      </c>
      <c r="D182" s="174">
        <v>0</v>
      </c>
      <c r="E182" s="174">
        <v>0</v>
      </c>
      <c r="F182" s="180" t="e">
        <f t="shared" si="4"/>
        <v>#DIV/0!</v>
      </c>
    </row>
    <row r="183" spans="1:6" ht="16.5" customHeight="1">
      <c r="A183" s="183" t="s">
        <v>81</v>
      </c>
      <c r="B183" s="230" t="s">
        <v>11</v>
      </c>
      <c r="C183" s="215">
        <v>37661</v>
      </c>
      <c r="D183" s="215">
        <v>44339.1</v>
      </c>
      <c r="E183" s="215">
        <v>43062.7</v>
      </c>
      <c r="F183" s="231">
        <f t="shared" si="4"/>
        <v>0.9712127670611266</v>
      </c>
    </row>
    <row r="184" spans="1:6" ht="16.5" customHeight="1">
      <c r="A184" s="185"/>
      <c r="B184" s="218" t="s">
        <v>84</v>
      </c>
      <c r="C184" s="222">
        <v>7200</v>
      </c>
      <c r="D184" s="222">
        <v>5977</v>
      </c>
      <c r="E184" s="222">
        <v>5030.1</v>
      </c>
      <c r="F184" s="227">
        <f t="shared" si="4"/>
        <v>0.8415760414923875</v>
      </c>
    </row>
    <row r="185" spans="1:6" ht="16.5" customHeight="1">
      <c r="A185" s="185"/>
      <c r="B185" s="189" t="s">
        <v>15</v>
      </c>
      <c r="C185" s="220">
        <v>550</v>
      </c>
      <c r="D185" s="220">
        <v>550</v>
      </c>
      <c r="E185" s="220">
        <v>550</v>
      </c>
      <c r="F185" s="228">
        <f t="shared" si="4"/>
        <v>1</v>
      </c>
    </row>
    <row r="186" spans="1:6" ht="15.75" customHeight="1">
      <c r="A186" s="232" t="s">
        <v>82</v>
      </c>
      <c r="B186" s="243"/>
      <c r="C186" s="174">
        <f>SUM(C183,C184,C185)</f>
        <v>45411</v>
      </c>
      <c r="D186" s="174">
        <f>SUM(D183,D184,D185)</f>
        <v>50866.1</v>
      </c>
      <c r="E186" s="174">
        <f>SUM(E183,E184,E185)</f>
        <v>48642.799999999996</v>
      </c>
      <c r="F186" s="180">
        <f t="shared" si="4"/>
        <v>0.9562911251304896</v>
      </c>
    </row>
    <row r="187" spans="1:6" ht="16.5" customHeight="1" hidden="1">
      <c r="A187" s="179"/>
      <c r="B187" s="173"/>
      <c r="C187" s="174"/>
      <c r="D187" s="174"/>
      <c r="E187" s="174"/>
      <c r="F187" s="180"/>
    </row>
    <row r="188" spans="1:6" ht="16.5" customHeight="1">
      <c r="A188" s="179" t="s">
        <v>79</v>
      </c>
      <c r="B188" s="173" t="s">
        <v>11</v>
      </c>
      <c r="C188" s="174">
        <v>7850</v>
      </c>
      <c r="D188" s="174">
        <v>6850</v>
      </c>
      <c r="E188" s="174">
        <v>4748.1</v>
      </c>
      <c r="F188" s="180">
        <f t="shared" si="4"/>
        <v>0.6931532846715329</v>
      </c>
    </row>
    <row r="189" spans="1:6" ht="16.5" customHeight="1">
      <c r="A189" s="181" t="s">
        <v>80</v>
      </c>
      <c r="B189" s="175" t="s">
        <v>13</v>
      </c>
      <c r="C189" s="176">
        <v>7458.4</v>
      </c>
      <c r="D189" s="176">
        <v>7365.4</v>
      </c>
      <c r="E189" s="176">
        <v>6610.2</v>
      </c>
      <c r="F189" s="182">
        <f t="shared" si="4"/>
        <v>0.8974665327069813</v>
      </c>
    </row>
    <row r="190" spans="1:6" ht="16.5" customHeight="1">
      <c r="A190" s="773" t="s">
        <v>64</v>
      </c>
      <c r="B190" s="193" t="s">
        <v>11</v>
      </c>
      <c r="C190" s="194">
        <f>SUM(C169,C170,C171,C172,C175,C176,C177,C178,C181,C182,C183,C188)</f>
        <v>243118</v>
      </c>
      <c r="D190" s="194">
        <f>SUM(D169,D170,D171,D172,D175,D176,D177,D178,D181,D182,D183,D188)</f>
        <v>259093.40000000002</v>
      </c>
      <c r="E190" s="194">
        <f>SUM(E169,E170,E171,E172,E175,E176,E177,E178,E181,E182,E183,E188)</f>
        <v>243712.80000000002</v>
      </c>
      <c r="F190" s="226">
        <f aca="true" t="shared" si="6" ref="F190:F206">E190/D190</f>
        <v>0.9406368514211477</v>
      </c>
    </row>
    <row r="191" spans="1:6" ht="16.5" customHeight="1">
      <c r="A191" s="783"/>
      <c r="B191" s="221" t="s">
        <v>84</v>
      </c>
      <c r="C191" s="222">
        <f>SUM(C173,C179,C184)</f>
        <v>18768</v>
      </c>
      <c r="D191" s="222">
        <f>SUM(D173,D179,D184)</f>
        <v>14158</v>
      </c>
      <c r="E191" s="222">
        <f>SUM(E173,E179,E184)</f>
        <v>7962.6</v>
      </c>
      <c r="F191" s="227">
        <f t="shared" si="6"/>
        <v>0.5624099449074729</v>
      </c>
    </row>
    <row r="192" spans="1:6" ht="16.5" customHeight="1">
      <c r="A192" s="783"/>
      <c r="B192" s="221" t="s">
        <v>15</v>
      </c>
      <c r="C192" s="222">
        <f>SUM(C185)</f>
        <v>550</v>
      </c>
      <c r="D192" s="222">
        <f>SUM(D185)</f>
        <v>550</v>
      </c>
      <c r="E192" s="222">
        <f>SUM(E185)</f>
        <v>550</v>
      </c>
      <c r="F192" s="227">
        <f t="shared" si="6"/>
        <v>1</v>
      </c>
    </row>
    <row r="193" spans="1:6" ht="16.5" customHeight="1">
      <c r="A193" s="783"/>
      <c r="B193" s="195" t="s">
        <v>13</v>
      </c>
      <c r="C193" s="196">
        <f>SUM(C189)</f>
        <v>7458.4</v>
      </c>
      <c r="D193" s="196">
        <f>SUM(D189)</f>
        <v>7365.4</v>
      </c>
      <c r="E193" s="196">
        <f>SUM(E189)</f>
        <v>6610.2</v>
      </c>
      <c r="F193" s="264">
        <f t="shared" si="6"/>
        <v>0.8974665327069813</v>
      </c>
    </row>
    <row r="194" spans="1:6" ht="16.5" customHeight="1">
      <c r="A194" s="784"/>
      <c r="B194" s="223"/>
      <c r="C194" s="199">
        <f>SUM(C190,C191,C192,C193)</f>
        <v>269894.4</v>
      </c>
      <c r="D194" s="199">
        <f>SUM(D190,D191,D192,D193)</f>
        <v>281166.80000000005</v>
      </c>
      <c r="E194" s="199">
        <f>SUM(E190,E191,E192,E193)</f>
        <v>258835.60000000003</v>
      </c>
      <c r="F194" s="265">
        <f t="shared" si="6"/>
        <v>0.9205766825955269</v>
      </c>
    </row>
    <row r="195" spans="1:6" ht="16.5" customHeight="1">
      <c r="A195" s="99" t="s">
        <v>99</v>
      </c>
      <c r="B195" s="272" t="s">
        <v>11</v>
      </c>
      <c r="C195" s="194">
        <v>10</v>
      </c>
      <c r="D195" s="194">
        <v>10</v>
      </c>
      <c r="E195" s="194">
        <v>3</v>
      </c>
      <c r="F195" s="226">
        <f t="shared" si="6"/>
        <v>0.3</v>
      </c>
    </row>
    <row r="196" spans="1:6" ht="16.5" customHeight="1">
      <c r="A196" s="99" t="s">
        <v>134</v>
      </c>
      <c r="B196" s="185" t="s">
        <v>12</v>
      </c>
      <c r="C196" s="222">
        <v>0</v>
      </c>
      <c r="D196" s="222">
        <v>81.7</v>
      </c>
      <c r="E196" s="222">
        <v>81.7</v>
      </c>
      <c r="F196" s="227">
        <f t="shared" si="6"/>
        <v>1</v>
      </c>
    </row>
    <row r="197" spans="1:6" ht="16.5" customHeight="1">
      <c r="A197" s="99" t="s">
        <v>100</v>
      </c>
      <c r="B197" s="185" t="s">
        <v>12</v>
      </c>
      <c r="C197" s="222">
        <v>2000</v>
      </c>
      <c r="D197" s="222">
        <v>8021.4</v>
      </c>
      <c r="E197" s="222">
        <v>0</v>
      </c>
      <c r="F197" s="227">
        <f t="shared" si="6"/>
        <v>0</v>
      </c>
    </row>
    <row r="198" spans="1:6" ht="16.5" customHeight="1">
      <c r="A198" s="97" t="s">
        <v>83</v>
      </c>
      <c r="B198" s="273" t="s">
        <v>11</v>
      </c>
      <c r="C198" s="196">
        <v>214</v>
      </c>
      <c r="D198" s="196">
        <v>245</v>
      </c>
      <c r="E198" s="196">
        <v>243.7</v>
      </c>
      <c r="F198" s="264">
        <f t="shared" si="6"/>
        <v>0.9946938775510203</v>
      </c>
    </row>
    <row r="199" spans="1:6" ht="16.5" customHeight="1">
      <c r="A199" s="282" t="s">
        <v>65</v>
      </c>
      <c r="B199" s="223"/>
      <c r="C199" s="199">
        <f>SUM(C195:C198)</f>
        <v>2224</v>
      </c>
      <c r="D199" s="199">
        <f>SUM(D195:D198)</f>
        <v>8358.099999999999</v>
      </c>
      <c r="E199" s="199">
        <f>SUM(E195:E198)</f>
        <v>328.4</v>
      </c>
      <c r="F199" s="265">
        <f t="shared" si="6"/>
        <v>0.03929122647491655</v>
      </c>
    </row>
    <row r="200" spans="1:6" ht="17.25" customHeight="1">
      <c r="A200" s="787" t="s">
        <v>14</v>
      </c>
      <c r="B200" s="272" t="s">
        <v>11</v>
      </c>
      <c r="C200" s="194">
        <f>SUM(C7,C17,C24,C93,C118,C142,C149,C166,C190,C193,C199)</f>
        <v>529663.8</v>
      </c>
      <c r="D200" s="194">
        <f>SUM(D7,D17,D24,D93,D118,D142,D149,D166,D190,D193,D199)</f>
        <v>700181.8</v>
      </c>
      <c r="E200" s="194">
        <f>SUM(E7,E17,E24,E93,E118,E142,E149,E166,E190,E193,E199)</f>
        <v>659579.2</v>
      </c>
      <c r="F200" s="226">
        <f t="shared" si="6"/>
        <v>0.9420113461960878</v>
      </c>
    </row>
    <row r="201" spans="1:6" ht="17.25" customHeight="1">
      <c r="A201" s="788"/>
      <c r="B201" s="185" t="s">
        <v>84</v>
      </c>
      <c r="C201" s="222">
        <f>SUM(C8,C18,C25,C94,C119,C143,C150,C167,C191)</f>
        <v>201146</v>
      </c>
      <c r="D201" s="222">
        <f>SUM(D8,D18,D25,D94,D119,D143,D150,D167,D191)</f>
        <v>197502.2</v>
      </c>
      <c r="E201" s="222">
        <f>SUM(E8,E18,E25,E94,E119,E143,E150,E167,E191)</f>
        <v>140773.4</v>
      </c>
      <c r="F201" s="227">
        <f t="shared" si="6"/>
        <v>0.7127687691580143</v>
      </c>
    </row>
    <row r="202" spans="1:6" ht="17.25" customHeight="1">
      <c r="A202" s="788"/>
      <c r="B202" s="185" t="s">
        <v>199</v>
      </c>
      <c r="C202" s="222">
        <f>C120</f>
        <v>0</v>
      </c>
      <c r="D202" s="222">
        <f>D120</f>
        <v>1246.2</v>
      </c>
      <c r="E202" s="222">
        <f>E120</f>
        <v>1246.2</v>
      </c>
      <c r="F202" s="227">
        <f t="shared" si="6"/>
        <v>1</v>
      </c>
    </row>
    <row r="203" spans="1:6" ht="17.25" customHeight="1">
      <c r="A203" s="788"/>
      <c r="B203" s="273" t="s">
        <v>15</v>
      </c>
      <c r="C203" s="196">
        <f>SUM(C19,C95,C121,C144,C192)</f>
        <v>8270</v>
      </c>
      <c r="D203" s="196">
        <f>SUM(D19,D95,D121,D144,D192)</f>
        <v>7778</v>
      </c>
      <c r="E203" s="196">
        <f>SUM(E19,E95,E121,E144,E192)</f>
        <v>7760</v>
      </c>
      <c r="F203" s="264">
        <f t="shared" si="6"/>
        <v>0.9976857804062741</v>
      </c>
    </row>
    <row r="204" spans="1:6" ht="16.5" customHeight="1">
      <c r="A204" s="789"/>
      <c r="B204" s="275"/>
      <c r="C204" s="274">
        <f>SUM(C200:C203)</f>
        <v>739079.8</v>
      </c>
      <c r="D204" s="274">
        <f>SUM(D200:D203)</f>
        <v>906708.2</v>
      </c>
      <c r="E204" s="274">
        <f>SUM(E200:E203)</f>
        <v>809358.7999999999</v>
      </c>
      <c r="F204" s="265">
        <f t="shared" si="6"/>
        <v>0.8926342565336897</v>
      </c>
    </row>
    <row r="205" spans="1:6" ht="18" customHeight="1" thickBot="1">
      <c r="A205" s="124" t="s">
        <v>44</v>
      </c>
      <c r="B205" s="278"/>
      <c r="C205" s="276">
        <v>0</v>
      </c>
      <c r="D205" s="276">
        <v>0</v>
      </c>
      <c r="E205" s="276">
        <v>0</v>
      </c>
      <c r="F205" s="277">
        <v>0</v>
      </c>
    </row>
    <row r="206" spans="1:6" ht="29.25" customHeight="1" thickTop="1">
      <c r="A206" s="125" t="s">
        <v>48</v>
      </c>
      <c r="B206" s="279"/>
      <c r="C206" s="280">
        <f>C204+C205</f>
        <v>739079.8</v>
      </c>
      <c r="D206" s="280">
        <f>D204+D205</f>
        <v>906708.2</v>
      </c>
      <c r="E206" s="280">
        <f>E204+E205</f>
        <v>809358.7999999999</v>
      </c>
      <c r="F206" s="281">
        <f t="shared" si="6"/>
        <v>0.8926342565336897</v>
      </c>
    </row>
    <row r="207" spans="3:6" ht="12.75">
      <c r="C207" s="2"/>
      <c r="D207" s="2"/>
      <c r="E207" s="2"/>
      <c r="F207" s="2"/>
    </row>
    <row r="208" spans="3:6" ht="12.75">
      <c r="C208" s="2"/>
      <c r="D208" s="2"/>
      <c r="E208" s="2"/>
      <c r="F208" s="2"/>
    </row>
    <row r="209" spans="3:6" ht="12.75">
      <c r="C209" s="2"/>
      <c r="D209" s="2"/>
      <c r="E209" s="2"/>
      <c r="F209" s="2"/>
    </row>
    <row r="210" spans="3:6" ht="12.75">
      <c r="C210" s="2"/>
      <c r="D210" s="2"/>
      <c r="E210" s="2"/>
      <c r="F210" s="2"/>
    </row>
    <row r="211" spans="3:6" ht="12.75">
      <c r="C211" s="2"/>
      <c r="D211" s="2"/>
      <c r="E211" s="2"/>
      <c r="F211" s="2"/>
    </row>
    <row r="212" spans="3:6" ht="12.75">
      <c r="C212" s="2"/>
      <c r="D212" s="2"/>
      <c r="E212" s="2"/>
      <c r="F212" s="2"/>
    </row>
    <row r="213" spans="3:6" ht="12.75">
      <c r="C213" s="2"/>
      <c r="D213" s="2"/>
      <c r="E213" s="2"/>
      <c r="F213" s="2"/>
    </row>
    <row r="214" spans="3:6" ht="12.75">
      <c r="C214" s="2"/>
      <c r="D214" s="2"/>
      <c r="E214" s="2"/>
      <c r="F214" s="2"/>
    </row>
    <row r="215" spans="3:6" ht="12.75">
      <c r="C215" s="2"/>
      <c r="D215" s="2"/>
      <c r="E215" s="2"/>
      <c r="F215" s="2"/>
    </row>
    <row r="216" spans="3:6" ht="12.75">
      <c r="C216" s="2"/>
      <c r="D216" s="2"/>
      <c r="E216" s="2"/>
      <c r="F216" s="2"/>
    </row>
    <row r="217" spans="3:6" ht="12.75">
      <c r="C217" s="2"/>
      <c r="D217" s="2"/>
      <c r="E217" s="2"/>
      <c r="F217" s="2"/>
    </row>
    <row r="218" spans="3:6" ht="12.75">
      <c r="C218" s="2"/>
      <c r="D218" s="2"/>
      <c r="E218" s="2"/>
      <c r="F218" s="2"/>
    </row>
    <row r="219" spans="3:6" ht="12.75">
      <c r="C219" s="2"/>
      <c r="D219" s="2"/>
      <c r="E219" s="2"/>
      <c r="F219" s="2"/>
    </row>
  </sheetData>
  <sheetProtection/>
  <mergeCells count="15">
    <mergeCell ref="A110:B110"/>
    <mergeCell ref="A118:A122"/>
    <mergeCell ref="A142:A145"/>
    <mergeCell ref="A200:A204"/>
    <mergeCell ref="A149:A151"/>
    <mergeCell ref="A163:B163"/>
    <mergeCell ref="A166:A168"/>
    <mergeCell ref="A190:A194"/>
    <mergeCell ref="A108:A109"/>
    <mergeCell ref="A93:A96"/>
    <mergeCell ref="A17:A20"/>
    <mergeCell ref="A1:E1"/>
    <mergeCell ref="A7:A9"/>
    <mergeCell ref="A24:A26"/>
    <mergeCell ref="A5:B5"/>
  </mergeCells>
  <printOptions horizontalCentered="1"/>
  <pageMargins left="0.2362204724409449" right="0" top="0.3937007874015748" bottom="0.2362204724409449" header="0.15748031496062992" footer="0.15748031496062992"/>
  <pageSetup horizontalDpi="600" verticalDpi="600" orientation="portrait" paperSize="9" scale="90" r:id="rId1"/>
  <headerFooter alignWithMargins="0">
    <oddFooter>&amp;L&amp;"Times New Roman CE,Obyčejné"&amp;8Rozbor za  rok 2009</oddFooter>
  </headerFooter>
  <rowBreaks count="2" manualBreakCount="2">
    <brk id="96" max="5" man="1"/>
    <brk id="1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5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11.875" style="45" customWidth="1"/>
    <col min="2" max="2" width="55.625" style="45" customWidth="1"/>
    <col min="3" max="5" width="11.375" style="45" customWidth="1"/>
    <col min="6" max="6" width="10.625" style="45" customWidth="1"/>
    <col min="7" max="7" width="9.875" style="45" customWidth="1"/>
    <col min="8" max="16384" width="9.125" style="45" customWidth="1"/>
  </cols>
  <sheetData>
    <row r="1" spans="1:6" ht="24.75" customHeight="1">
      <c r="A1" s="835" t="s">
        <v>407</v>
      </c>
      <c r="B1" s="836"/>
      <c r="C1" s="836"/>
      <c r="D1" s="836"/>
      <c r="E1" s="836"/>
      <c r="F1" s="283" t="s">
        <v>602</v>
      </c>
    </row>
    <row r="2" spans="1:6" ht="22.5" customHeight="1">
      <c r="A2" s="835" t="s">
        <v>597</v>
      </c>
      <c r="B2" s="838"/>
      <c r="C2" s="838"/>
      <c r="D2" s="838"/>
      <c r="E2" s="838"/>
      <c r="F2" s="8"/>
    </row>
    <row r="3" spans="1:6" ht="12.75" customHeight="1">
      <c r="A3" s="289"/>
      <c r="B3" s="366"/>
      <c r="C3" s="366"/>
      <c r="D3" s="366"/>
      <c r="E3" s="366"/>
      <c r="F3" s="15"/>
    </row>
    <row r="4" spans="1:7" s="48" customFormat="1" ht="30" customHeight="1">
      <c r="A4" s="584" t="s">
        <v>151</v>
      </c>
      <c r="B4" s="46" t="s">
        <v>152</v>
      </c>
      <c r="C4" s="563" t="s">
        <v>403</v>
      </c>
      <c r="D4" s="312" t="s">
        <v>404</v>
      </c>
      <c r="E4" s="312" t="s">
        <v>406</v>
      </c>
      <c r="F4" s="313" t="s">
        <v>114</v>
      </c>
      <c r="G4" s="47"/>
    </row>
    <row r="5" spans="1:7" s="48" customFormat="1" ht="18.75" customHeight="1">
      <c r="A5" s="839" t="s">
        <v>153</v>
      </c>
      <c r="B5" s="840"/>
      <c r="C5" s="840"/>
      <c r="D5" s="840"/>
      <c r="E5" s="840"/>
      <c r="F5" s="841"/>
      <c r="G5" s="49"/>
    </row>
    <row r="6" spans="1:7" s="48" customFormat="1" ht="20.25" customHeight="1">
      <c r="A6" s="842" t="s">
        <v>154</v>
      </c>
      <c r="B6" s="843"/>
      <c r="C6" s="564">
        <v>1800</v>
      </c>
      <c r="D6" s="310">
        <v>1870</v>
      </c>
      <c r="E6" s="310">
        <v>1266</v>
      </c>
      <c r="F6" s="311">
        <f aca="true" t="shared" si="0" ref="F6:F31">E6/D6</f>
        <v>0.6770053475935829</v>
      </c>
      <c r="G6" s="49"/>
    </row>
    <row r="7" spans="1:7" s="48" customFormat="1" ht="20.25" customHeight="1">
      <c r="A7" s="823" t="s">
        <v>595</v>
      </c>
      <c r="B7" s="809"/>
      <c r="C7" s="565">
        <f>SUM(C6)</f>
        <v>1800</v>
      </c>
      <c r="D7" s="361">
        <f>SUM(D6)</f>
        <v>1870</v>
      </c>
      <c r="E7" s="361">
        <f>SUM(E6)</f>
        <v>1266</v>
      </c>
      <c r="F7" s="317">
        <f t="shared" si="0"/>
        <v>0.6770053475935829</v>
      </c>
      <c r="G7" s="49"/>
    </row>
    <row r="8" spans="1:7" s="48" customFormat="1" ht="20.25" customHeight="1">
      <c r="A8" s="821" t="s">
        <v>466</v>
      </c>
      <c r="B8" s="837"/>
      <c r="C8" s="566">
        <v>5000</v>
      </c>
      <c r="D8" s="306">
        <v>5000</v>
      </c>
      <c r="E8" s="306">
        <v>3560.6</v>
      </c>
      <c r="F8" s="308">
        <f t="shared" si="0"/>
        <v>0.71212</v>
      </c>
      <c r="G8" s="49"/>
    </row>
    <row r="9" spans="1:7" s="48" customFormat="1" ht="20.25" customHeight="1">
      <c r="A9" s="800" t="s">
        <v>359</v>
      </c>
      <c r="B9" s="822"/>
      <c r="C9" s="567">
        <v>4200</v>
      </c>
      <c r="D9" s="296">
        <v>1000</v>
      </c>
      <c r="E9" s="296">
        <v>951.8</v>
      </c>
      <c r="F9" s="297">
        <f t="shared" si="0"/>
        <v>0.9518</v>
      </c>
      <c r="G9" s="49"/>
    </row>
    <row r="10" spans="1:7" s="48" customFormat="1" ht="20.25" customHeight="1">
      <c r="A10" s="800" t="s">
        <v>467</v>
      </c>
      <c r="B10" s="822"/>
      <c r="C10" s="567">
        <v>5500</v>
      </c>
      <c r="D10" s="296">
        <v>1863</v>
      </c>
      <c r="E10" s="296">
        <v>1144.3</v>
      </c>
      <c r="F10" s="297">
        <f t="shared" si="0"/>
        <v>0.614224369296833</v>
      </c>
      <c r="G10" s="49"/>
    </row>
    <row r="11" spans="1:7" s="48" customFormat="1" ht="20.25" customHeight="1">
      <c r="A11" s="800" t="s">
        <v>468</v>
      </c>
      <c r="B11" s="822"/>
      <c r="C11" s="567">
        <v>500</v>
      </c>
      <c r="D11" s="296">
        <v>100</v>
      </c>
      <c r="E11" s="298">
        <v>77.4</v>
      </c>
      <c r="F11" s="297">
        <f t="shared" si="0"/>
        <v>0.774</v>
      </c>
      <c r="G11" s="49"/>
    </row>
    <row r="12" spans="1:7" s="48" customFormat="1" ht="20.25" customHeight="1">
      <c r="A12" s="800" t="s">
        <v>469</v>
      </c>
      <c r="B12" s="822"/>
      <c r="C12" s="567">
        <v>2000</v>
      </c>
      <c r="D12" s="296">
        <v>1700</v>
      </c>
      <c r="E12" s="298">
        <v>794.8</v>
      </c>
      <c r="F12" s="297">
        <f t="shared" si="0"/>
        <v>0.46752941176470586</v>
      </c>
      <c r="G12" s="49"/>
    </row>
    <row r="13" spans="1:7" s="48" customFormat="1" ht="20.25" customHeight="1">
      <c r="A13" s="800" t="s">
        <v>470</v>
      </c>
      <c r="B13" s="822"/>
      <c r="C13" s="567">
        <v>19000</v>
      </c>
      <c r="D13" s="296">
        <v>19000</v>
      </c>
      <c r="E13" s="296">
        <v>1561.1</v>
      </c>
      <c r="F13" s="297">
        <f t="shared" si="0"/>
        <v>0.08216315789473684</v>
      </c>
      <c r="G13" s="49"/>
    </row>
    <row r="14" spans="1:7" s="48" customFormat="1" ht="38.25" customHeight="1">
      <c r="A14" s="800" t="s">
        <v>593</v>
      </c>
      <c r="B14" s="822"/>
      <c r="C14" s="567">
        <v>1000</v>
      </c>
      <c r="D14" s="296">
        <v>245</v>
      </c>
      <c r="E14" s="298">
        <v>244.1</v>
      </c>
      <c r="F14" s="297">
        <f t="shared" si="0"/>
        <v>0.9963265306122449</v>
      </c>
      <c r="G14" s="49"/>
    </row>
    <row r="15" spans="1:7" s="48" customFormat="1" ht="20.25" customHeight="1">
      <c r="A15" s="800" t="s">
        <v>596</v>
      </c>
      <c r="B15" s="822"/>
      <c r="C15" s="567">
        <v>1500</v>
      </c>
      <c r="D15" s="296">
        <v>1500</v>
      </c>
      <c r="E15" s="298">
        <v>1481</v>
      </c>
      <c r="F15" s="297">
        <f t="shared" si="0"/>
        <v>0.9873333333333333</v>
      </c>
      <c r="G15" s="49"/>
    </row>
    <row r="16" spans="1:7" s="48" customFormat="1" ht="20.25" customHeight="1">
      <c r="A16" s="800" t="s">
        <v>591</v>
      </c>
      <c r="B16" s="797"/>
      <c r="C16" s="567">
        <v>50</v>
      </c>
      <c r="D16" s="296">
        <v>50</v>
      </c>
      <c r="E16" s="298">
        <v>0</v>
      </c>
      <c r="F16" s="297">
        <f t="shared" si="0"/>
        <v>0</v>
      </c>
      <c r="G16" s="49"/>
    </row>
    <row r="17" spans="1:7" s="48" customFormat="1" ht="20.25" customHeight="1">
      <c r="A17" s="800" t="s">
        <v>471</v>
      </c>
      <c r="B17" s="797"/>
      <c r="C17" s="567">
        <v>500</v>
      </c>
      <c r="D17" s="296">
        <v>500</v>
      </c>
      <c r="E17" s="298">
        <v>454.8</v>
      </c>
      <c r="F17" s="297">
        <f t="shared" si="0"/>
        <v>0.9096000000000001</v>
      </c>
      <c r="G17" s="49"/>
    </row>
    <row r="18" spans="1:7" s="48" customFormat="1" ht="20.25" customHeight="1">
      <c r="A18" s="800" t="s">
        <v>155</v>
      </c>
      <c r="B18" s="822"/>
      <c r="C18" s="567">
        <v>350</v>
      </c>
      <c r="D18" s="296">
        <v>350</v>
      </c>
      <c r="E18" s="298">
        <v>349.5</v>
      </c>
      <c r="F18" s="297">
        <f t="shared" si="0"/>
        <v>0.9985714285714286</v>
      </c>
      <c r="G18" s="49"/>
    </row>
    <row r="19" spans="1:7" s="48" customFormat="1" ht="20.25" customHeight="1">
      <c r="A19" s="800" t="s">
        <v>179</v>
      </c>
      <c r="B19" s="803"/>
      <c r="C19" s="567">
        <v>650</v>
      </c>
      <c r="D19" s="296">
        <v>483</v>
      </c>
      <c r="E19" s="298">
        <v>482.5</v>
      </c>
      <c r="F19" s="297">
        <f t="shared" si="0"/>
        <v>0.9989648033126294</v>
      </c>
      <c r="G19" s="49"/>
    </row>
    <row r="20" spans="1:7" s="48" customFormat="1" ht="20.25" customHeight="1">
      <c r="A20" s="804" t="s">
        <v>180</v>
      </c>
      <c r="B20" s="824"/>
      <c r="C20" s="568">
        <v>800</v>
      </c>
      <c r="D20" s="299">
        <v>600</v>
      </c>
      <c r="E20" s="300">
        <v>578</v>
      </c>
      <c r="F20" s="301">
        <f t="shared" si="0"/>
        <v>0.9633333333333334</v>
      </c>
      <c r="G20" s="49"/>
    </row>
    <row r="21" spans="1:7" s="48" customFormat="1" ht="22.5" customHeight="1">
      <c r="A21" s="811" t="s">
        <v>598</v>
      </c>
      <c r="B21" s="794"/>
      <c r="C21" s="569">
        <f>SUM(C8:C20)</f>
        <v>41050</v>
      </c>
      <c r="D21" s="356">
        <f>SUM(D8:D20)</f>
        <v>32391</v>
      </c>
      <c r="E21" s="356">
        <f>SUM(E8:E20)</f>
        <v>11679.9</v>
      </c>
      <c r="F21" s="357">
        <f t="shared" si="0"/>
        <v>0.36059090488098544</v>
      </c>
      <c r="G21" s="49"/>
    </row>
    <row r="22" spans="1:7" s="48" customFormat="1" ht="0.75" customHeight="1" hidden="1" thickBot="1">
      <c r="A22" s="815"/>
      <c r="B22" s="816"/>
      <c r="C22" s="11"/>
      <c r="D22" s="11"/>
      <c r="E22" s="11"/>
      <c r="F22" s="362" t="e">
        <f t="shared" si="0"/>
        <v>#DIV/0!</v>
      </c>
      <c r="G22" s="49"/>
    </row>
    <row r="23" spans="1:7" s="48" customFormat="1" ht="20.25" customHeight="1" hidden="1" thickBot="1">
      <c r="A23" s="812"/>
      <c r="B23" s="813"/>
      <c r="C23" s="9"/>
      <c r="D23" s="9"/>
      <c r="E23" s="9"/>
      <c r="F23" s="54" t="e">
        <f t="shared" si="0"/>
        <v>#DIV/0!</v>
      </c>
      <c r="G23" s="49"/>
    </row>
    <row r="24" spans="1:7" s="48" customFormat="1" ht="20.25" customHeight="1" hidden="1" thickBot="1">
      <c r="A24" s="812"/>
      <c r="B24" s="833"/>
      <c r="C24" s="9"/>
      <c r="D24" s="9"/>
      <c r="E24" s="9"/>
      <c r="F24" s="54"/>
      <c r="G24" s="49"/>
    </row>
    <row r="25" spans="1:7" s="48" customFormat="1" ht="20.25" customHeight="1" hidden="1" thickBot="1">
      <c r="A25" s="812"/>
      <c r="B25" s="833"/>
      <c r="C25" s="9"/>
      <c r="D25" s="9"/>
      <c r="E25" s="9"/>
      <c r="F25" s="54"/>
      <c r="G25" s="49"/>
    </row>
    <row r="26" spans="1:7" s="48" customFormat="1" ht="20.25" customHeight="1" hidden="1" thickBot="1">
      <c r="A26" s="812"/>
      <c r="B26" s="833"/>
      <c r="C26" s="9"/>
      <c r="D26" s="9"/>
      <c r="E26" s="9"/>
      <c r="F26" s="54"/>
      <c r="G26" s="49"/>
    </row>
    <row r="27" spans="1:7" s="48" customFormat="1" ht="11.25" customHeight="1" hidden="1">
      <c r="A27" s="832" t="s">
        <v>181</v>
      </c>
      <c r="B27" s="818"/>
      <c r="C27" s="364">
        <f>SUM(C22:C23)</f>
        <v>0</v>
      </c>
      <c r="D27" s="364">
        <f>SUM(D22:D23)</f>
        <v>0</v>
      </c>
      <c r="E27" s="364">
        <f>SUM(E22:E23)</f>
        <v>0</v>
      </c>
      <c r="F27" s="365" t="e">
        <f t="shared" si="0"/>
        <v>#DIV/0!</v>
      </c>
      <c r="G27" s="49"/>
    </row>
    <row r="28" spans="1:7" s="48" customFormat="1" ht="20.25" customHeight="1">
      <c r="A28" s="829" t="s">
        <v>182</v>
      </c>
      <c r="B28" s="830"/>
      <c r="C28" s="570">
        <v>600</v>
      </c>
      <c r="D28" s="358">
        <v>1166.4</v>
      </c>
      <c r="E28" s="358">
        <v>1166.3</v>
      </c>
      <c r="F28" s="360">
        <f>E28/D28</f>
        <v>0.9999142661179697</v>
      </c>
      <c r="G28" s="49"/>
    </row>
    <row r="29" spans="1:7" s="48" customFormat="1" ht="20.25" customHeight="1">
      <c r="A29" s="800" t="s">
        <v>183</v>
      </c>
      <c r="B29" s="831"/>
      <c r="C29" s="571">
        <v>3800</v>
      </c>
      <c r="D29" s="298">
        <v>3800</v>
      </c>
      <c r="E29" s="298">
        <v>3744.5</v>
      </c>
      <c r="F29" s="297">
        <f t="shared" si="0"/>
        <v>0.9853947368421052</v>
      </c>
      <c r="G29" s="49"/>
    </row>
    <row r="30" spans="1:7" s="48" customFormat="1" ht="20.25" customHeight="1">
      <c r="A30" s="800" t="s">
        <v>472</v>
      </c>
      <c r="B30" s="797"/>
      <c r="C30" s="571">
        <v>3000</v>
      </c>
      <c r="D30" s="298">
        <v>2895</v>
      </c>
      <c r="E30" s="298">
        <v>2892.6</v>
      </c>
      <c r="F30" s="297">
        <f t="shared" si="0"/>
        <v>0.9991709844559585</v>
      </c>
      <c r="G30" s="49"/>
    </row>
    <row r="31" spans="1:7" s="48" customFormat="1" ht="20.25" customHeight="1">
      <c r="A31" s="827" t="s">
        <v>473</v>
      </c>
      <c r="B31" s="828"/>
      <c r="C31" s="572">
        <v>14600</v>
      </c>
      <c r="D31" s="302">
        <v>19588.6</v>
      </c>
      <c r="E31" s="302">
        <v>19363.5</v>
      </c>
      <c r="F31" s="297">
        <f t="shared" si="0"/>
        <v>0.9885086223619861</v>
      </c>
      <c r="G31" s="49"/>
    </row>
    <row r="32" spans="1:7" s="48" customFormat="1" ht="25.5" customHeight="1">
      <c r="A32" s="800" t="s">
        <v>184</v>
      </c>
      <c r="B32" s="797"/>
      <c r="C32" s="573">
        <v>2500</v>
      </c>
      <c r="D32" s="298">
        <v>2004.4</v>
      </c>
      <c r="E32" s="298">
        <v>2004.4</v>
      </c>
      <c r="F32" s="297">
        <f aca="true" t="shared" si="1" ref="F32:F40">E32/D32</f>
        <v>1</v>
      </c>
      <c r="G32" s="49"/>
    </row>
    <row r="33" spans="1:7" s="48" customFormat="1" ht="20.25" customHeight="1">
      <c r="A33" s="800" t="s">
        <v>185</v>
      </c>
      <c r="B33" s="797"/>
      <c r="C33" s="573">
        <v>32500</v>
      </c>
      <c r="D33" s="298">
        <v>40396.5</v>
      </c>
      <c r="E33" s="298">
        <v>38871.9</v>
      </c>
      <c r="F33" s="297">
        <f t="shared" si="1"/>
        <v>0.9622591066057703</v>
      </c>
      <c r="G33" s="49"/>
    </row>
    <row r="34" spans="1:7" s="48" customFormat="1" ht="25.5" customHeight="1">
      <c r="A34" s="800" t="s">
        <v>474</v>
      </c>
      <c r="B34" s="797"/>
      <c r="C34" s="573">
        <v>530</v>
      </c>
      <c r="D34" s="298">
        <v>771.1</v>
      </c>
      <c r="E34" s="298">
        <v>771.1</v>
      </c>
      <c r="F34" s="297">
        <f t="shared" si="1"/>
        <v>1</v>
      </c>
      <c r="G34" s="49"/>
    </row>
    <row r="35" spans="1:7" s="48" customFormat="1" ht="25.5" customHeight="1">
      <c r="A35" s="800" t="s">
        <v>475</v>
      </c>
      <c r="B35" s="797"/>
      <c r="C35" s="573">
        <v>1650</v>
      </c>
      <c r="D35" s="298">
        <v>4223.8</v>
      </c>
      <c r="E35" s="298">
        <v>4223.6</v>
      </c>
      <c r="F35" s="297">
        <f t="shared" si="1"/>
        <v>0.9999526492731664</v>
      </c>
      <c r="G35" s="49"/>
    </row>
    <row r="36" spans="1:7" s="48" customFormat="1" ht="25.5" customHeight="1">
      <c r="A36" s="800" t="s">
        <v>476</v>
      </c>
      <c r="B36" s="797"/>
      <c r="C36" s="573">
        <v>500</v>
      </c>
      <c r="D36" s="298">
        <v>636.7</v>
      </c>
      <c r="E36" s="298">
        <v>636.7</v>
      </c>
      <c r="F36" s="297">
        <f t="shared" si="1"/>
        <v>1</v>
      </c>
      <c r="G36" s="49"/>
    </row>
    <row r="37" spans="1:7" s="48" customFormat="1" ht="25.5" customHeight="1">
      <c r="A37" s="800" t="s">
        <v>477</v>
      </c>
      <c r="B37" s="797"/>
      <c r="C37" s="573">
        <v>1000</v>
      </c>
      <c r="D37" s="298">
        <v>1000</v>
      </c>
      <c r="E37" s="298">
        <v>982.8</v>
      </c>
      <c r="F37" s="297">
        <f t="shared" si="1"/>
        <v>0.9828</v>
      </c>
      <c r="G37" s="49"/>
    </row>
    <row r="38" spans="1:7" s="48" customFormat="1" ht="25.5" customHeight="1">
      <c r="A38" s="800" t="s">
        <v>478</v>
      </c>
      <c r="B38" s="797"/>
      <c r="C38" s="573">
        <v>1000</v>
      </c>
      <c r="D38" s="298">
        <v>449</v>
      </c>
      <c r="E38" s="298">
        <v>447.9</v>
      </c>
      <c r="F38" s="297">
        <f t="shared" si="1"/>
        <v>0.9975501113585745</v>
      </c>
      <c r="G38" s="49"/>
    </row>
    <row r="39" spans="1:7" s="48" customFormat="1" ht="20.25" customHeight="1">
      <c r="A39" s="800" t="s">
        <v>479</v>
      </c>
      <c r="B39" s="797"/>
      <c r="C39" s="573">
        <v>4700</v>
      </c>
      <c r="D39" s="298">
        <v>4347.6</v>
      </c>
      <c r="E39" s="303">
        <v>3567.8</v>
      </c>
      <c r="F39" s="297">
        <f t="shared" si="1"/>
        <v>0.8206366731070015</v>
      </c>
      <c r="G39" s="49"/>
    </row>
    <row r="40" spans="1:7" s="48" customFormat="1" ht="20.25" customHeight="1">
      <c r="A40" s="800" t="s">
        <v>480</v>
      </c>
      <c r="B40" s="797"/>
      <c r="C40" s="573">
        <v>2000</v>
      </c>
      <c r="D40" s="298">
        <v>2000</v>
      </c>
      <c r="E40" s="303">
        <v>925.5</v>
      </c>
      <c r="F40" s="297">
        <f t="shared" si="1"/>
        <v>0.46275</v>
      </c>
      <c r="G40" s="49"/>
    </row>
    <row r="41" spans="1:7" s="48" customFormat="1" ht="25.5" customHeight="1">
      <c r="A41" s="800" t="s">
        <v>481</v>
      </c>
      <c r="B41" s="797"/>
      <c r="C41" s="573">
        <v>2000</v>
      </c>
      <c r="D41" s="296">
        <v>2000</v>
      </c>
      <c r="E41" s="304">
        <v>0</v>
      </c>
      <c r="F41" s="297">
        <f>E41/D41</f>
        <v>0</v>
      </c>
      <c r="G41" s="49"/>
    </row>
    <row r="42" spans="1:7" s="48" customFormat="1" ht="20.25" customHeight="1">
      <c r="A42" s="800" t="s">
        <v>482</v>
      </c>
      <c r="B42" s="797"/>
      <c r="C42" s="573">
        <v>5350</v>
      </c>
      <c r="D42" s="298">
        <v>6239.1</v>
      </c>
      <c r="E42" s="303">
        <v>6238.9</v>
      </c>
      <c r="F42" s="297">
        <f>E42/D42</f>
        <v>0.9999679440945007</v>
      </c>
      <c r="G42" s="49"/>
    </row>
    <row r="43" spans="1:7" s="48" customFormat="1" ht="20.25" customHeight="1">
      <c r="A43" s="800" t="s">
        <v>483</v>
      </c>
      <c r="B43" s="797"/>
      <c r="C43" s="567">
        <v>1000</v>
      </c>
      <c r="D43" s="303">
        <v>95.2</v>
      </c>
      <c r="E43" s="303">
        <v>95.2</v>
      </c>
      <c r="F43" s="297">
        <f>E43/D43</f>
        <v>1</v>
      </c>
      <c r="G43" s="49"/>
    </row>
    <row r="44" spans="1:7" s="48" customFormat="1" ht="20.25" customHeight="1">
      <c r="A44" s="800" t="s">
        <v>484</v>
      </c>
      <c r="B44" s="797"/>
      <c r="C44" s="567">
        <v>450</v>
      </c>
      <c r="D44" s="296">
        <v>450</v>
      </c>
      <c r="E44" s="304">
        <v>284.5</v>
      </c>
      <c r="F44" s="297">
        <f>E44/D44</f>
        <v>0.6322222222222222</v>
      </c>
      <c r="G44" s="49"/>
    </row>
    <row r="45" spans="1:7" s="48" customFormat="1" ht="20.25" customHeight="1">
      <c r="A45" s="804" t="s">
        <v>197</v>
      </c>
      <c r="B45" s="805"/>
      <c r="C45" s="568">
        <v>7748</v>
      </c>
      <c r="D45" s="299">
        <v>8476</v>
      </c>
      <c r="E45" s="305">
        <v>8386</v>
      </c>
      <c r="F45" s="301">
        <f>E45/D45</f>
        <v>0.9893817838603115</v>
      </c>
      <c r="G45" s="49"/>
    </row>
    <row r="46" spans="1:7" s="48" customFormat="1" ht="1.5" customHeight="1">
      <c r="A46" s="83"/>
      <c r="B46" s="84"/>
      <c r="C46" s="85"/>
      <c r="D46" s="85"/>
      <c r="E46" s="86"/>
      <c r="F46" s="87"/>
      <c r="G46" s="49"/>
    </row>
    <row r="47" spans="1:7" s="48" customFormat="1" ht="18" customHeight="1">
      <c r="A47" s="88"/>
      <c r="B47" s="89"/>
      <c r="C47" s="90"/>
      <c r="D47" s="90"/>
      <c r="E47" s="91"/>
      <c r="F47" s="92"/>
      <c r="G47" s="49"/>
    </row>
    <row r="48" spans="1:7" s="48" customFormat="1" ht="30" customHeight="1">
      <c r="A48" s="584" t="s">
        <v>151</v>
      </c>
      <c r="B48" s="46" t="s">
        <v>152</v>
      </c>
      <c r="C48" s="563" t="s">
        <v>403</v>
      </c>
      <c r="D48" s="312" t="s">
        <v>404</v>
      </c>
      <c r="E48" s="312" t="s">
        <v>406</v>
      </c>
      <c r="F48" s="313" t="s">
        <v>114</v>
      </c>
      <c r="G48" s="49"/>
    </row>
    <row r="49" spans="1:11" s="48" customFormat="1" ht="25.5" customHeight="1">
      <c r="A49" s="821" t="s">
        <v>485</v>
      </c>
      <c r="B49" s="807"/>
      <c r="C49" s="566">
        <v>800</v>
      </c>
      <c r="D49" s="306">
        <v>800</v>
      </c>
      <c r="E49" s="307">
        <v>519.9</v>
      </c>
      <c r="F49" s="308">
        <f>E49/D49</f>
        <v>0.649875</v>
      </c>
      <c r="G49" s="49"/>
      <c r="K49" s="126"/>
    </row>
    <row r="50" spans="1:7" s="48" customFormat="1" ht="20.25" customHeight="1">
      <c r="A50" s="800" t="s">
        <v>486</v>
      </c>
      <c r="B50" s="822"/>
      <c r="C50" s="567">
        <v>2000</v>
      </c>
      <c r="D50" s="296">
        <v>500</v>
      </c>
      <c r="E50" s="304">
        <v>466.5</v>
      </c>
      <c r="F50" s="297">
        <f>E50/D50</f>
        <v>0.933</v>
      </c>
      <c r="G50" s="49"/>
    </row>
    <row r="51" spans="1:7" s="48" customFormat="1" ht="20.25" customHeight="1">
      <c r="A51" s="800" t="s">
        <v>487</v>
      </c>
      <c r="B51" s="797"/>
      <c r="C51" s="567">
        <v>1030</v>
      </c>
      <c r="D51" s="296">
        <v>1030</v>
      </c>
      <c r="E51" s="304">
        <v>999.8</v>
      </c>
      <c r="F51" s="297">
        <f>E51/D51</f>
        <v>0.9706796116504854</v>
      </c>
      <c r="G51" s="49"/>
    </row>
    <row r="52" spans="1:7" s="48" customFormat="1" ht="20.25" customHeight="1">
      <c r="A52" s="800" t="s">
        <v>156</v>
      </c>
      <c r="B52" s="797"/>
      <c r="C52" s="567">
        <v>500</v>
      </c>
      <c r="D52" s="296">
        <v>500</v>
      </c>
      <c r="E52" s="304">
        <v>0</v>
      </c>
      <c r="F52" s="297">
        <v>0</v>
      </c>
      <c r="G52" s="49"/>
    </row>
    <row r="53" spans="1:7" s="48" customFormat="1" ht="20.25" customHeight="1">
      <c r="A53" s="804" t="s">
        <v>515</v>
      </c>
      <c r="B53" s="824"/>
      <c r="C53" s="568">
        <v>0</v>
      </c>
      <c r="D53" s="299">
        <v>202</v>
      </c>
      <c r="E53" s="305">
        <v>202</v>
      </c>
      <c r="F53" s="301">
        <f aca="true" t="shared" si="2" ref="F53:F60">E53/D53</f>
        <v>1</v>
      </c>
      <c r="G53" s="49"/>
    </row>
    <row r="54" spans="1:7" s="48" customFormat="1" ht="22.5" customHeight="1">
      <c r="A54" s="811" t="s">
        <v>157</v>
      </c>
      <c r="B54" s="794"/>
      <c r="C54" s="569">
        <f>SUM(C28:C53)</f>
        <v>89258</v>
      </c>
      <c r="D54" s="356">
        <f>SUM(D49:D53,D28:D45)</f>
        <v>103571.40000000001</v>
      </c>
      <c r="E54" s="356">
        <f>SUM(E49:E53,E28:E45)</f>
        <v>96791.4</v>
      </c>
      <c r="F54" s="357">
        <f t="shared" si="2"/>
        <v>0.9345379129759759</v>
      </c>
      <c r="G54" s="49"/>
    </row>
    <row r="55" spans="1:7" s="48" customFormat="1" ht="20.25" customHeight="1">
      <c r="A55" s="826" t="s">
        <v>488</v>
      </c>
      <c r="B55" s="820"/>
      <c r="C55" s="574">
        <v>250</v>
      </c>
      <c r="D55" s="358">
        <v>250</v>
      </c>
      <c r="E55" s="359">
        <v>250</v>
      </c>
      <c r="F55" s="360">
        <f t="shared" si="2"/>
        <v>1</v>
      </c>
      <c r="G55" s="49"/>
    </row>
    <row r="56" spans="1:7" s="48" customFormat="1" ht="20.25" customHeight="1">
      <c r="A56" s="825" t="s">
        <v>489</v>
      </c>
      <c r="B56" s="805"/>
      <c r="C56" s="575">
        <v>410</v>
      </c>
      <c r="D56" s="300">
        <v>431.7</v>
      </c>
      <c r="E56" s="305">
        <v>431.6</v>
      </c>
      <c r="F56" s="301">
        <f t="shared" si="2"/>
        <v>0.9997683576557795</v>
      </c>
      <c r="G56" s="49"/>
    </row>
    <row r="57" spans="1:7" s="48" customFormat="1" ht="22.5" customHeight="1">
      <c r="A57" s="823" t="s">
        <v>198</v>
      </c>
      <c r="B57" s="809"/>
      <c r="C57" s="576">
        <f>SUM(C55:C56)</f>
        <v>660</v>
      </c>
      <c r="D57" s="316">
        <f>SUM(D55:D56)</f>
        <v>681.7</v>
      </c>
      <c r="E57" s="316">
        <f>SUM(E55:E56)</f>
        <v>681.6</v>
      </c>
      <c r="F57" s="317">
        <f t="shared" si="2"/>
        <v>0.9998533079067038</v>
      </c>
      <c r="G57" s="49"/>
    </row>
    <row r="58" spans="1:7" s="48" customFormat="1" ht="20.25" customHeight="1">
      <c r="A58" s="806" t="s">
        <v>490</v>
      </c>
      <c r="B58" s="807"/>
      <c r="C58" s="577">
        <v>100</v>
      </c>
      <c r="D58" s="306">
        <v>11</v>
      </c>
      <c r="E58" s="307">
        <v>0</v>
      </c>
      <c r="F58" s="308">
        <f t="shared" si="2"/>
        <v>0</v>
      </c>
      <c r="G58" s="49"/>
    </row>
    <row r="59" spans="1:7" s="48" customFormat="1" ht="20.25" customHeight="1">
      <c r="A59" s="834" t="s">
        <v>516</v>
      </c>
      <c r="B59" s="824"/>
      <c r="C59" s="578">
        <v>0</v>
      </c>
      <c r="D59" s="299">
        <v>950</v>
      </c>
      <c r="E59" s="305">
        <v>47.2</v>
      </c>
      <c r="F59" s="301">
        <f t="shared" si="2"/>
        <v>0.04968421052631579</v>
      </c>
      <c r="G59" s="49"/>
    </row>
    <row r="60" spans="1:7" s="48" customFormat="1" ht="22.5" customHeight="1">
      <c r="A60" s="811" t="s">
        <v>158</v>
      </c>
      <c r="B60" s="794"/>
      <c r="C60" s="569">
        <f>SUM(C58:C58)</f>
        <v>100</v>
      </c>
      <c r="D60" s="356">
        <f>SUM(D58:D59)</f>
        <v>961</v>
      </c>
      <c r="E60" s="356">
        <f>SUM(E58:E59)</f>
        <v>47.2</v>
      </c>
      <c r="F60" s="357">
        <f t="shared" si="2"/>
        <v>0.04911550468262227</v>
      </c>
      <c r="G60" s="49"/>
    </row>
    <row r="61" spans="1:7" s="48" customFormat="1" ht="20.25" customHeight="1" hidden="1">
      <c r="A61" s="815" t="s">
        <v>159</v>
      </c>
      <c r="B61" s="816"/>
      <c r="C61" s="51"/>
      <c r="D61" s="10"/>
      <c r="E61" s="10"/>
      <c r="F61" s="52">
        <v>0</v>
      </c>
      <c r="G61" s="49"/>
    </row>
    <row r="62" spans="1:7" s="48" customFormat="1" ht="25.5" customHeight="1" hidden="1">
      <c r="A62" s="812" t="s">
        <v>401</v>
      </c>
      <c r="B62" s="813"/>
      <c r="C62" s="53">
        <v>0</v>
      </c>
      <c r="D62" s="12"/>
      <c r="E62" s="12"/>
      <c r="F62" s="50" t="e">
        <f aca="true" t="shared" si="3" ref="F62:F69">E62/D62</f>
        <v>#DIV/0!</v>
      </c>
      <c r="G62" s="49"/>
    </row>
    <row r="63" spans="1:7" s="48" customFormat="1" ht="12" customHeight="1" hidden="1">
      <c r="A63" s="817" t="s">
        <v>160</v>
      </c>
      <c r="B63" s="818"/>
      <c r="C63" s="364">
        <f>SUM(C61,C62)</f>
        <v>0</v>
      </c>
      <c r="D63" s="364">
        <f>SUM(D61,D62)</f>
        <v>0</v>
      </c>
      <c r="E63" s="364">
        <f>SUM(E61,E62)</f>
        <v>0</v>
      </c>
      <c r="F63" s="365" t="e">
        <f t="shared" si="3"/>
        <v>#DIV/0!</v>
      </c>
      <c r="G63" s="49"/>
    </row>
    <row r="64" spans="1:7" s="48" customFormat="1" ht="20.25" customHeight="1">
      <c r="A64" s="819" t="s">
        <v>491</v>
      </c>
      <c r="B64" s="820"/>
      <c r="C64" s="579">
        <v>2500</v>
      </c>
      <c r="D64" s="363">
        <v>2818.1</v>
      </c>
      <c r="E64" s="363">
        <v>2613.4</v>
      </c>
      <c r="F64" s="360">
        <f t="shared" si="3"/>
        <v>0.9273624072956957</v>
      </c>
      <c r="G64" s="49"/>
    </row>
    <row r="65" spans="1:7" s="48" customFormat="1" ht="20.25" customHeight="1">
      <c r="A65" s="814" t="s">
        <v>517</v>
      </c>
      <c r="B65" s="803"/>
      <c r="C65" s="580">
        <v>0</v>
      </c>
      <c r="D65" s="314">
        <v>741</v>
      </c>
      <c r="E65" s="314">
        <v>740.4</v>
      </c>
      <c r="F65" s="297">
        <f t="shared" si="3"/>
        <v>0.9991902834008097</v>
      </c>
      <c r="G65" s="49"/>
    </row>
    <row r="66" spans="1:7" s="48" customFormat="1" ht="20.25" customHeight="1">
      <c r="A66" s="814" t="s">
        <v>492</v>
      </c>
      <c r="B66" s="797"/>
      <c r="C66" s="580">
        <v>1000</v>
      </c>
      <c r="D66" s="314">
        <v>1000</v>
      </c>
      <c r="E66" s="314">
        <v>0</v>
      </c>
      <c r="F66" s="297">
        <f t="shared" si="3"/>
        <v>0</v>
      </c>
      <c r="G66" s="49"/>
    </row>
    <row r="67" spans="1:7" s="48" customFormat="1" ht="25.5" customHeight="1">
      <c r="A67" s="800" t="s">
        <v>493</v>
      </c>
      <c r="B67" s="797"/>
      <c r="C67" s="567">
        <v>1000</v>
      </c>
      <c r="D67" s="296">
        <v>1000</v>
      </c>
      <c r="E67" s="296">
        <v>0</v>
      </c>
      <c r="F67" s="297">
        <f t="shared" si="3"/>
        <v>0</v>
      </c>
      <c r="G67" s="49"/>
    </row>
    <row r="68" spans="1:7" s="48" customFormat="1" ht="20.25" customHeight="1">
      <c r="A68" s="800" t="s">
        <v>494</v>
      </c>
      <c r="B68" s="797"/>
      <c r="C68" s="567">
        <v>18600</v>
      </c>
      <c r="D68" s="296">
        <v>12154.8</v>
      </c>
      <c r="E68" s="296">
        <v>1284.5</v>
      </c>
      <c r="F68" s="297">
        <f t="shared" si="3"/>
        <v>0.10567841511172542</v>
      </c>
      <c r="G68" s="49"/>
    </row>
    <row r="69" spans="1:7" s="48" customFormat="1" ht="20.25" customHeight="1">
      <c r="A69" s="800" t="s">
        <v>495</v>
      </c>
      <c r="B69" s="797"/>
      <c r="C69" s="567">
        <v>6120</v>
      </c>
      <c r="D69" s="296">
        <v>6120</v>
      </c>
      <c r="E69" s="296">
        <v>886.2</v>
      </c>
      <c r="F69" s="297">
        <f t="shared" si="3"/>
        <v>0.14480392156862745</v>
      </c>
      <c r="G69" s="49"/>
    </row>
    <row r="70" spans="1:7" s="48" customFormat="1" ht="20.25" customHeight="1">
      <c r="A70" s="800" t="s">
        <v>531</v>
      </c>
      <c r="B70" s="797"/>
      <c r="C70" s="567">
        <v>7380</v>
      </c>
      <c r="D70" s="298">
        <v>2370</v>
      </c>
      <c r="E70" s="298">
        <v>582.6</v>
      </c>
      <c r="F70" s="297">
        <f aca="true" t="shared" si="4" ref="F70:F85">E70/D70</f>
        <v>0.2458227848101266</v>
      </c>
      <c r="G70" s="49"/>
    </row>
    <row r="71" spans="1:7" s="48" customFormat="1" ht="20.25" customHeight="1">
      <c r="A71" s="800" t="s">
        <v>496</v>
      </c>
      <c r="B71" s="797"/>
      <c r="C71" s="567">
        <v>1690</v>
      </c>
      <c r="D71" s="296">
        <v>1589.5</v>
      </c>
      <c r="E71" s="296">
        <v>1589.5</v>
      </c>
      <c r="F71" s="297">
        <f t="shared" si="4"/>
        <v>1</v>
      </c>
      <c r="G71" s="49"/>
    </row>
    <row r="72" spans="1:7" s="48" customFormat="1" ht="20.25" customHeight="1">
      <c r="A72" s="800" t="s">
        <v>360</v>
      </c>
      <c r="B72" s="797"/>
      <c r="C72" s="567">
        <v>1890</v>
      </c>
      <c r="D72" s="296">
        <v>2333.6</v>
      </c>
      <c r="E72" s="315">
        <v>2316.6</v>
      </c>
      <c r="F72" s="297">
        <f t="shared" si="4"/>
        <v>0.9927151182721975</v>
      </c>
      <c r="G72" s="49"/>
    </row>
    <row r="73" spans="1:7" s="48" customFormat="1" ht="20.25" customHeight="1">
      <c r="A73" s="800" t="s">
        <v>497</v>
      </c>
      <c r="B73" s="797"/>
      <c r="C73" s="567">
        <v>1690</v>
      </c>
      <c r="D73" s="296">
        <v>1671.6</v>
      </c>
      <c r="E73" s="315">
        <v>1653.2</v>
      </c>
      <c r="F73" s="297">
        <f t="shared" si="4"/>
        <v>0.9889925819574061</v>
      </c>
      <c r="G73" s="49"/>
    </row>
    <row r="74" spans="1:7" s="48" customFormat="1" ht="20.25" customHeight="1">
      <c r="A74" s="800" t="s">
        <v>498</v>
      </c>
      <c r="B74" s="797"/>
      <c r="C74" s="567">
        <v>1690</v>
      </c>
      <c r="D74" s="296">
        <v>1848.9</v>
      </c>
      <c r="E74" s="315">
        <v>1848.9</v>
      </c>
      <c r="F74" s="297">
        <f t="shared" si="4"/>
        <v>1</v>
      </c>
      <c r="G74" s="49"/>
    </row>
    <row r="75" spans="1:7" s="48" customFormat="1" ht="20.25" customHeight="1">
      <c r="A75" s="800" t="s">
        <v>186</v>
      </c>
      <c r="B75" s="797"/>
      <c r="C75" s="567">
        <v>1300</v>
      </c>
      <c r="D75" s="296">
        <v>0</v>
      </c>
      <c r="E75" s="315">
        <v>0</v>
      </c>
      <c r="F75" s="297">
        <v>0</v>
      </c>
      <c r="G75" s="49"/>
    </row>
    <row r="76" spans="1:7" s="48" customFormat="1" ht="20.25" customHeight="1">
      <c r="A76" s="796" t="s">
        <v>501</v>
      </c>
      <c r="B76" s="810"/>
      <c r="C76" s="567">
        <v>1300</v>
      </c>
      <c r="D76" s="296">
        <v>0</v>
      </c>
      <c r="E76" s="315">
        <v>0</v>
      </c>
      <c r="F76" s="297">
        <v>0</v>
      </c>
      <c r="G76" s="49"/>
    </row>
    <row r="77" spans="1:7" s="48" customFormat="1" ht="20.25" customHeight="1">
      <c r="A77" s="796" t="s">
        <v>161</v>
      </c>
      <c r="B77" s="797"/>
      <c r="C77" s="567">
        <v>2500</v>
      </c>
      <c r="D77" s="315">
        <v>2500</v>
      </c>
      <c r="E77" s="315">
        <v>1126</v>
      </c>
      <c r="F77" s="297">
        <f t="shared" si="4"/>
        <v>0.4504</v>
      </c>
      <c r="G77" s="49"/>
    </row>
    <row r="78" spans="1:7" s="48" customFormat="1" ht="26.25" customHeight="1">
      <c r="A78" s="796" t="s">
        <v>502</v>
      </c>
      <c r="B78" s="797"/>
      <c r="C78" s="567">
        <v>350</v>
      </c>
      <c r="D78" s="315">
        <v>460</v>
      </c>
      <c r="E78" s="315">
        <v>458.6</v>
      </c>
      <c r="F78" s="297">
        <f t="shared" si="4"/>
        <v>0.9969565217391305</v>
      </c>
      <c r="G78" s="49"/>
    </row>
    <row r="79" spans="1:7" s="48" customFormat="1" ht="20.25" customHeight="1">
      <c r="A79" s="796" t="s">
        <v>510</v>
      </c>
      <c r="B79" s="803"/>
      <c r="C79" s="567">
        <v>0</v>
      </c>
      <c r="D79" s="315">
        <v>925</v>
      </c>
      <c r="E79" s="315">
        <v>925</v>
      </c>
      <c r="F79" s="297">
        <f t="shared" si="4"/>
        <v>1</v>
      </c>
      <c r="G79" s="49"/>
    </row>
    <row r="80" spans="1:7" s="48" customFormat="1" ht="20.25" customHeight="1">
      <c r="A80" s="796" t="s">
        <v>511</v>
      </c>
      <c r="B80" s="803"/>
      <c r="C80" s="567">
        <v>0</v>
      </c>
      <c r="D80" s="315">
        <v>1030.5</v>
      </c>
      <c r="E80" s="315">
        <v>1030.4</v>
      </c>
      <c r="F80" s="297">
        <f t="shared" si="4"/>
        <v>0.9999029597282874</v>
      </c>
      <c r="G80" s="49"/>
    </row>
    <row r="81" spans="1:7" s="48" customFormat="1" ht="20.25" customHeight="1">
      <c r="A81" s="796" t="s">
        <v>509</v>
      </c>
      <c r="B81" s="803"/>
      <c r="C81" s="567">
        <v>0</v>
      </c>
      <c r="D81" s="315">
        <v>1456.2</v>
      </c>
      <c r="E81" s="315">
        <v>1456.1</v>
      </c>
      <c r="F81" s="297">
        <f t="shared" si="4"/>
        <v>0.9999313281142699</v>
      </c>
      <c r="G81" s="49"/>
    </row>
    <row r="82" spans="1:7" s="48" customFormat="1" ht="21.75" customHeight="1">
      <c r="A82" s="796" t="s">
        <v>532</v>
      </c>
      <c r="B82" s="803"/>
      <c r="C82" s="567">
        <v>0</v>
      </c>
      <c r="D82" s="315">
        <v>1458.1</v>
      </c>
      <c r="E82" s="315">
        <v>1458.1</v>
      </c>
      <c r="F82" s="297">
        <f t="shared" si="4"/>
        <v>1</v>
      </c>
      <c r="G82" s="49"/>
    </row>
    <row r="83" spans="1:7" s="48" customFormat="1" ht="20.25" customHeight="1">
      <c r="A83" s="796" t="s">
        <v>533</v>
      </c>
      <c r="B83" s="803"/>
      <c r="C83" s="567">
        <v>0</v>
      </c>
      <c r="D83" s="315">
        <v>1177.6</v>
      </c>
      <c r="E83" s="315">
        <v>1177.5</v>
      </c>
      <c r="F83" s="297">
        <f t="shared" si="4"/>
        <v>0.9999150815217392</v>
      </c>
      <c r="G83" s="49"/>
    </row>
    <row r="84" spans="1:7" s="48" customFormat="1" ht="20.25" customHeight="1">
      <c r="A84" s="796" t="s">
        <v>512</v>
      </c>
      <c r="B84" s="803"/>
      <c r="C84" s="567">
        <v>0</v>
      </c>
      <c r="D84" s="315">
        <v>997.8</v>
      </c>
      <c r="E84" s="315">
        <v>997.7</v>
      </c>
      <c r="F84" s="297">
        <f t="shared" si="4"/>
        <v>0.9998997795149329</v>
      </c>
      <c r="G84" s="49"/>
    </row>
    <row r="85" spans="1:7" s="48" customFormat="1" ht="20.25" customHeight="1">
      <c r="A85" s="796" t="s">
        <v>534</v>
      </c>
      <c r="B85" s="803"/>
      <c r="C85" s="567">
        <v>0</v>
      </c>
      <c r="D85" s="315">
        <v>200</v>
      </c>
      <c r="E85" s="315">
        <v>200</v>
      </c>
      <c r="F85" s="297">
        <f t="shared" si="4"/>
        <v>1</v>
      </c>
      <c r="G85" s="49"/>
    </row>
    <row r="86" spans="1:7" s="48" customFormat="1" ht="20.25" customHeight="1">
      <c r="A86" s="834" t="s">
        <v>156</v>
      </c>
      <c r="B86" s="805"/>
      <c r="C86" s="568">
        <v>500</v>
      </c>
      <c r="D86" s="309">
        <v>16.4</v>
      </c>
      <c r="E86" s="309">
        <v>0</v>
      </c>
      <c r="F86" s="301">
        <f aca="true" t="shared" si="5" ref="F86:F104">E86/D86</f>
        <v>0</v>
      </c>
      <c r="G86" s="49"/>
    </row>
    <row r="87" spans="1:7" s="48" customFormat="1" ht="25.5" customHeight="1">
      <c r="A87" s="793" t="s">
        <v>162</v>
      </c>
      <c r="B87" s="794"/>
      <c r="C87" s="569">
        <f>SUM(C64:C86)</f>
        <v>49510</v>
      </c>
      <c r="D87" s="356">
        <f>SUM(D64:D86)</f>
        <v>43869.1</v>
      </c>
      <c r="E87" s="356">
        <f>SUM(E64:E86)</f>
        <v>22344.7</v>
      </c>
      <c r="F87" s="357">
        <f>E87/D87</f>
        <v>0.5093494053901265</v>
      </c>
      <c r="G87" s="49"/>
    </row>
    <row r="88" spans="1:7" s="48" customFormat="1" ht="18" customHeight="1">
      <c r="A88" s="88"/>
      <c r="B88" s="89"/>
      <c r="C88" s="90"/>
      <c r="D88" s="93"/>
      <c r="E88" s="93"/>
      <c r="F88" s="92"/>
      <c r="G88" s="49"/>
    </row>
    <row r="89" spans="1:7" s="48" customFormat="1" ht="30" customHeight="1">
      <c r="A89" s="584" t="s">
        <v>151</v>
      </c>
      <c r="B89" s="46" t="s">
        <v>152</v>
      </c>
      <c r="C89" s="563" t="s">
        <v>403</v>
      </c>
      <c r="D89" s="312" t="s">
        <v>404</v>
      </c>
      <c r="E89" s="312" t="s">
        <v>406</v>
      </c>
      <c r="F89" s="313" t="s">
        <v>114</v>
      </c>
      <c r="G89" s="49"/>
    </row>
    <row r="90" spans="1:7" s="48" customFormat="1" ht="5.25" customHeight="1" hidden="1">
      <c r="A90" s="808"/>
      <c r="B90" s="809"/>
      <c r="C90" s="576"/>
      <c r="D90" s="316"/>
      <c r="E90" s="316"/>
      <c r="F90" s="317"/>
      <c r="G90" s="49"/>
    </row>
    <row r="91" spans="1:7" s="48" customFormat="1" ht="20.25" customHeight="1">
      <c r="A91" s="806" t="s">
        <v>187</v>
      </c>
      <c r="B91" s="807"/>
      <c r="C91" s="581">
        <v>100</v>
      </c>
      <c r="D91" s="318">
        <v>100</v>
      </c>
      <c r="E91" s="318">
        <v>0</v>
      </c>
      <c r="F91" s="308">
        <f t="shared" si="5"/>
        <v>0</v>
      </c>
      <c r="G91" s="49"/>
    </row>
    <row r="92" spans="1:7" s="48" customFormat="1" ht="20.25" customHeight="1">
      <c r="A92" s="796" t="s">
        <v>503</v>
      </c>
      <c r="B92" s="797"/>
      <c r="C92" s="580">
        <v>1500</v>
      </c>
      <c r="D92" s="298">
        <v>0</v>
      </c>
      <c r="E92" s="298">
        <v>0</v>
      </c>
      <c r="F92" s="297">
        <v>0</v>
      </c>
      <c r="G92" s="49"/>
    </row>
    <row r="93" spans="1:7" s="48" customFormat="1" ht="20.25" customHeight="1">
      <c r="A93" s="796" t="s">
        <v>536</v>
      </c>
      <c r="B93" s="797"/>
      <c r="C93" s="580">
        <v>1000</v>
      </c>
      <c r="D93" s="298">
        <v>1000</v>
      </c>
      <c r="E93" s="298">
        <v>0</v>
      </c>
      <c r="F93" s="297">
        <f t="shared" si="5"/>
        <v>0</v>
      </c>
      <c r="G93" s="49"/>
    </row>
    <row r="94" spans="1:7" s="48" customFormat="1" ht="20.25" customHeight="1">
      <c r="A94" s="796" t="s">
        <v>402</v>
      </c>
      <c r="B94" s="797"/>
      <c r="C94" s="580">
        <v>500</v>
      </c>
      <c r="D94" s="298">
        <v>500</v>
      </c>
      <c r="E94" s="298">
        <v>245.6</v>
      </c>
      <c r="F94" s="297">
        <f t="shared" si="5"/>
        <v>0.49119999999999997</v>
      </c>
      <c r="G94" s="49"/>
    </row>
    <row r="95" spans="1:7" s="48" customFormat="1" ht="20.25" customHeight="1">
      <c r="A95" s="796" t="s">
        <v>188</v>
      </c>
      <c r="B95" s="797"/>
      <c r="C95" s="580">
        <v>200</v>
      </c>
      <c r="D95" s="298">
        <v>200</v>
      </c>
      <c r="E95" s="298">
        <v>0</v>
      </c>
      <c r="F95" s="297">
        <f t="shared" si="5"/>
        <v>0</v>
      </c>
      <c r="G95" s="49"/>
    </row>
    <row r="96" spans="1:7" s="48" customFormat="1" ht="20.25" customHeight="1">
      <c r="A96" s="796" t="s">
        <v>554</v>
      </c>
      <c r="B96" s="803"/>
      <c r="C96" s="580">
        <v>0</v>
      </c>
      <c r="D96" s="298">
        <v>200</v>
      </c>
      <c r="E96" s="298">
        <v>186.7</v>
      </c>
      <c r="F96" s="297">
        <f t="shared" si="5"/>
        <v>0.9335</v>
      </c>
      <c r="G96" s="49"/>
    </row>
    <row r="97" spans="1:7" s="48" customFormat="1" ht="20.25" customHeight="1">
      <c r="A97" s="796" t="s">
        <v>555</v>
      </c>
      <c r="B97" s="803"/>
      <c r="C97" s="580">
        <v>0</v>
      </c>
      <c r="D97" s="298">
        <v>143.5</v>
      </c>
      <c r="E97" s="298">
        <v>143.5</v>
      </c>
      <c r="F97" s="297">
        <f t="shared" si="5"/>
        <v>1</v>
      </c>
      <c r="G97" s="49"/>
    </row>
    <row r="98" spans="1:7" s="48" customFormat="1" ht="20.25" customHeight="1">
      <c r="A98" s="796" t="s">
        <v>189</v>
      </c>
      <c r="B98" s="797"/>
      <c r="C98" s="580">
        <v>2800</v>
      </c>
      <c r="D98" s="298">
        <v>579.5</v>
      </c>
      <c r="E98" s="298">
        <v>262.3</v>
      </c>
      <c r="F98" s="297">
        <f t="shared" si="5"/>
        <v>0.45263157894736844</v>
      </c>
      <c r="G98" s="49"/>
    </row>
    <row r="99" spans="1:7" s="48" customFormat="1" ht="20.25" customHeight="1">
      <c r="A99" s="796" t="s">
        <v>504</v>
      </c>
      <c r="B99" s="797"/>
      <c r="C99" s="580">
        <v>300</v>
      </c>
      <c r="D99" s="298">
        <v>300</v>
      </c>
      <c r="E99" s="303">
        <v>279.3</v>
      </c>
      <c r="F99" s="297">
        <f t="shared" si="5"/>
        <v>0.931</v>
      </c>
      <c r="G99" s="49"/>
    </row>
    <row r="100" spans="1:7" s="48" customFormat="1" ht="20.25" customHeight="1">
      <c r="A100" s="796" t="s">
        <v>505</v>
      </c>
      <c r="B100" s="797"/>
      <c r="C100" s="580">
        <v>1000</v>
      </c>
      <c r="D100" s="298">
        <v>1000</v>
      </c>
      <c r="E100" s="303">
        <v>415</v>
      </c>
      <c r="F100" s="297">
        <f t="shared" si="5"/>
        <v>0.415</v>
      </c>
      <c r="G100" s="49"/>
    </row>
    <row r="101" spans="1:7" s="48" customFormat="1" ht="20.25" customHeight="1">
      <c r="A101" s="796" t="s">
        <v>190</v>
      </c>
      <c r="B101" s="797"/>
      <c r="C101" s="580">
        <v>7000</v>
      </c>
      <c r="D101" s="298">
        <v>5777</v>
      </c>
      <c r="E101" s="303">
        <v>5030.1</v>
      </c>
      <c r="F101" s="297">
        <f t="shared" si="5"/>
        <v>0.8707114419248746</v>
      </c>
      <c r="G101" s="49"/>
    </row>
    <row r="102" spans="1:7" s="48" customFormat="1" ht="20.25" customHeight="1">
      <c r="A102" s="796" t="s">
        <v>191</v>
      </c>
      <c r="B102" s="797"/>
      <c r="C102" s="580">
        <v>200</v>
      </c>
      <c r="D102" s="298">
        <v>200</v>
      </c>
      <c r="E102" s="298">
        <v>0</v>
      </c>
      <c r="F102" s="297">
        <f t="shared" si="5"/>
        <v>0</v>
      </c>
      <c r="G102" s="49"/>
    </row>
    <row r="103" spans="1:7" s="48" customFormat="1" ht="20.25" customHeight="1">
      <c r="A103" s="796" t="s">
        <v>535</v>
      </c>
      <c r="B103" s="797"/>
      <c r="C103" s="580">
        <v>560</v>
      </c>
      <c r="D103" s="298">
        <v>380</v>
      </c>
      <c r="E103" s="298">
        <v>78.7</v>
      </c>
      <c r="F103" s="297">
        <f t="shared" si="5"/>
        <v>0.20710526315789474</v>
      </c>
      <c r="G103" s="49"/>
    </row>
    <row r="104" spans="1:7" s="48" customFormat="1" ht="20.25" customHeight="1">
      <c r="A104" s="796" t="s">
        <v>506</v>
      </c>
      <c r="B104" s="797"/>
      <c r="C104" s="580">
        <v>448</v>
      </c>
      <c r="D104" s="298">
        <v>664</v>
      </c>
      <c r="E104" s="298">
        <v>527.8</v>
      </c>
      <c r="F104" s="297">
        <f t="shared" si="5"/>
        <v>0.7948795180722891</v>
      </c>
      <c r="G104" s="49"/>
    </row>
    <row r="105" spans="1:7" s="48" customFormat="1" ht="20.25" customHeight="1">
      <c r="A105" s="800" t="s">
        <v>507</v>
      </c>
      <c r="B105" s="797"/>
      <c r="C105" s="567">
        <v>160</v>
      </c>
      <c r="D105" s="296">
        <v>160</v>
      </c>
      <c r="E105" s="296">
        <v>0</v>
      </c>
      <c r="F105" s="297">
        <f aca="true" t="shared" si="6" ref="F105:F110">E105/D105</f>
        <v>0</v>
      </c>
      <c r="G105" s="49"/>
    </row>
    <row r="106" spans="1:7" s="48" customFormat="1" ht="20.25" customHeight="1">
      <c r="A106" s="800" t="s">
        <v>508</v>
      </c>
      <c r="B106" s="797"/>
      <c r="C106" s="567">
        <v>2500</v>
      </c>
      <c r="D106" s="296">
        <v>2500</v>
      </c>
      <c r="E106" s="296">
        <v>562.6</v>
      </c>
      <c r="F106" s="297">
        <f t="shared" si="6"/>
        <v>0.22504000000000002</v>
      </c>
      <c r="G106" s="49"/>
    </row>
    <row r="107" spans="1:7" s="48" customFormat="1" ht="20.25" customHeight="1">
      <c r="A107" s="800" t="s">
        <v>513</v>
      </c>
      <c r="B107" s="803"/>
      <c r="C107" s="567">
        <v>0</v>
      </c>
      <c r="D107" s="296">
        <v>173</v>
      </c>
      <c r="E107" s="296">
        <v>0</v>
      </c>
      <c r="F107" s="297">
        <f t="shared" si="6"/>
        <v>0</v>
      </c>
      <c r="G107" s="49"/>
    </row>
    <row r="108" spans="1:7" s="48" customFormat="1" ht="20.25" customHeight="1">
      <c r="A108" s="796" t="s">
        <v>537</v>
      </c>
      <c r="B108" s="797"/>
      <c r="C108" s="567">
        <v>0</v>
      </c>
      <c r="D108" s="296">
        <v>180</v>
      </c>
      <c r="E108" s="296">
        <v>154.2</v>
      </c>
      <c r="F108" s="297">
        <f t="shared" si="6"/>
        <v>0.8566666666666666</v>
      </c>
      <c r="G108" s="49"/>
    </row>
    <row r="109" spans="1:7" s="48" customFormat="1" ht="20.25" customHeight="1">
      <c r="A109" s="804" t="s">
        <v>156</v>
      </c>
      <c r="B109" s="805"/>
      <c r="C109" s="568">
        <v>500</v>
      </c>
      <c r="D109" s="299">
        <v>101</v>
      </c>
      <c r="E109" s="299">
        <v>76.8</v>
      </c>
      <c r="F109" s="301">
        <f t="shared" si="6"/>
        <v>0.7603960396039604</v>
      </c>
      <c r="G109" s="49"/>
    </row>
    <row r="110" spans="1:7" s="48" customFormat="1" ht="22.5" customHeight="1">
      <c r="A110" s="793" t="s">
        <v>599</v>
      </c>
      <c r="B110" s="794"/>
      <c r="C110" s="569">
        <f>SUM(C91:C109)</f>
        <v>18768</v>
      </c>
      <c r="D110" s="356">
        <f>SUM(D91:D109)</f>
        <v>14158</v>
      </c>
      <c r="E110" s="356">
        <f>SUM(E91:E109)</f>
        <v>7962.6</v>
      </c>
      <c r="F110" s="357">
        <f t="shared" si="6"/>
        <v>0.5624099449074729</v>
      </c>
      <c r="G110" s="49"/>
    </row>
    <row r="111" spans="1:7" s="48" customFormat="1" ht="22.5" customHeight="1" hidden="1">
      <c r="A111" s="801"/>
      <c r="B111" s="802"/>
      <c r="C111" s="354"/>
      <c r="D111" s="354"/>
      <c r="E111" s="354"/>
      <c r="F111" s="355"/>
      <c r="G111" s="49"/>
    </row>
    <row r="112" spans="1:7" s="48" customFormat="1" ht="33" customHeight="1">
      <c r="A112" s="798" t="s">
        <v>163</v>
      </c>
      <c r="B112" s="799"/>
      <c r="C112" s="799"/>
      <c r="D112" s="799"/>
      <c r="E112" s="799"/>
      <c r="F112" s="799"/>
      <c r="G112" s="49"/>
    </row>
    <row r="113" spans="1:7" s="48" customFormat="1" ht="40.5" customHeight="1">
      <c r="A113" s="584" t="s">
        <v>151</v>
      </c>
      <c r="B113" s="46" t="s">
        <v>152</v>
      </c>
      <c r="C113" s="563" t="s">
        <v>403</v>
      </c>
      <c r="D113" s="312" t="s">
        <v>404</v>
      </c>
      <c r="E113" s="312" t="s">
        <v>406</v>
      </c>
      <c r="F113" s="313" t="s">
        <v>114</v>
      </c>
      <c r="G113" s="49"/>
    </row>
    <row r="114" spans="1:7" s="48" customFormat="1" ht="22.5" customHeight="1">
      <c r="A114" s="585" t="s">
        <v>164</v>
      </c>
      <c r="B114" s="588" t="s">
        <v>600</v>
      </c>
      <c r="C114" s="577">
        <f>SUM(C7)</f>
        <v>1800</v>
      </c>
      <c r="D114" s="319">
        <f>SUM(D7)</f>
        <v>1870</v>
      </c>
      <c r="E114" s="319">
        <f>SUM(E7)</f>
        <v>1266</v>
      </c>
      <c r="F114" s="308">
        <f>E114/D114</f>
        <v>0.6770053475935829</v>
      </c>
      <c r="G114" s="49"/>
    </row>
    <row r="115" spans="1:7" s="48" customFormat="1" ht="22.5" customHeight="1">
      <c r="A115" s="586" t="s">
        <v>165</v>
      </c>
      <c r="B115" s="589" t="s">
        <v>601</v>
      </c>
      <c r="C115" s="582">
        <f>SUM(C21)</f>
        <v>41050</v>
      </c>
      <c r="D115" s="315">
        <f>SUM(D21)</f>
        <v>32391</v>
      </c>
      <c r="E115" s="315">
        <f>SUM(E21)</f>
        <v>11679.9</v>
      </c>
      <c r="F115" s="297">
        <f aca="true" t="shared" si="7" ref="F115:F123">E115/D115</f>
        <v>0.36059090488098544</v>
      </c>
      <c r="G115" s="49"/>
    </row>
    <row r="116" spans="1:7" s="48" customFormat="1" ht="22.5" customHeight="1" hidden="1">
      <c r="A116" s="586" t="s">
        <v>192</v>
      </c>
      <c r="B116" s="589" t="s">
        <v>193</v>
      </c>
      <c r="C116" s="582">
        <f>C27</f>
        <v>0</v>
      </c>
      <c r="D116" s="315">
        <f>D27</f>
        <v>0</v>
      </c>
      <c r="E116" s="315">
        <f>E27</f>
        <v>0</v>
      </c>
      <c r="F116" s="297">
        <v>0</v>
      </c>
      <c r="G116" s="49"/>
    </row>
    <row r="117" spans="1:7" s="48" customFormat="1" ht="22.5" customHeight="1">
      <c r="A117" s="586" t="s">
        <v>166</v>
      </c>
      <c r="B117" s="589" t="s">
        <v>167</v>
      </c>
      <c r="C117" s="582">
        <f>SUM(C54)</f>
        <v>89258</v>
      </c>
      <c r="D117" s="315">
        <f>SUM(D54)</f>
        <v>103571.40000000001</v>
      </c>
      <c r="E117" s="315">
        <f>SUM(E54)</f>
        <v>96791.4</v>
      </c>
      <c r="F117" s="297">
        <f t="shared" si="7"/>
        <v>0.9345379129759759</v>
      </c>
      <c r="G117" s="49"/>
    </row>
    <row r="118" spans="1:7" s="48" customFormat="1" ht="22.5" customHeight="1">
      <c r="A118" s="586" t="s">
        <v>168</v>
      </c>
      <c r="B118" s="589" t="s">
        <v>169</v>
      </c>
      <c r="C118" s="582">
        <f>SUM(C57)</f>
        <v>660</v>
      </c>
      <c r="D118" s="315">
        <f>SUM(D57)</f>
        <v>681.7</v>
      </c>
      <c r="E118" s="315">
        <f>SUM(E57)</f>
        <v>681.6</v>
      </c>
      <c r="F118" s="297">
        <f t="shared" si="7"/>
        <v>0.9998533079067038</v>
      </c>
      <c r="G118" s="49"/>
    </row>
    <row r="119" spans="1:7" s="48" customFormat="1" ht="22.5" customHeight="1">
      <c r="A119" s="586" t="s">
        <v>170</v>
      </c>
      <c r="B119" s="589" t="s">
        <v>171</v>
      </c>
      <c r="C119" s="567">
        <f>SUM(C60)</f>
        <v>100</v>
      </c>
      <c r="D119" s="296">
        <f>SUM(D60)</f>
        <v>961</v>
      </c>
      <c r="E119" s="296">
        <f>SUM(E60)</f>
        <v>47.2</v>
      </c>
      <c r="F119" s="297">
        <f t="shared" si="7"/>
        <v>0.04911550468262227</v>
      </c>
      <c r="G119" s="49"/>
    </row>
    <row r="120" spans="1:7" s="48" customFormat="1" ht="22.5" customHeight="1" hidden="1">
      <c r="A120" s="586" t="s">
        <v>172</v>
      </c>
      <c r="B120" s="589" t="s">
        <v>173</v>
      </c>
      <c r="C120" s="567">
        <f>SUM(C63)</f>
        <v>0</v>
      </c>
      <c r="D120" s="296">
        <f>SUM(D63)</f>
        <v>0</v>
      </c>
      <c r="E120" s="296">
        <f>SUM(E63)</f>
        <v>0</v>
      </c>
      <c r="F120" s="297">
        <v>0</v>
      </c>
      <c r="G120" s="49"/>
    </row>
    <row r="121" spans="1:7" s="48" customFormat="1" ht="22.5" customHeight="1">
      <c r="A121" s="586" t="s">
        <v>174</v>
      </c>
      <c r="B121" s="589" t="s">
        <v>175</v>
      </c>
      <c r="C121" s="567">
        <f>SUM(C87)</f>
        <v>49510</v>
      </c>
      <c r="D121" s="296">
        <f>SUM(D87)</f>
        <v>43869.1</v>
      </c>
      <c r="E121" s="296">
        <f>SUM(E87)</f>
        <v>22344.7</v>
      </c>
      <c r="F121" s="297">
        <f t="shared" si="7"/>
        <v>0.5093494053901265</v>
      </c>
      <c r="G121" s="49"/>
    </row>
    <row r="122" spans="1:7" s="48" customFormat="1" ht="22.5" customHeight="1">
      <c r="A122" s="587" t="s">
        <v>176</v>
      </c>
      <c r="B122" s="590" t="s">
        <v>177</v>
      </c>
      <c r="C122" s="583">
        <f>SUM(C110)</f>
        <v>18768</v>
      </c>
      <c r="D122" s="521">
        <f>SUM(D110)</f>
        <v>14158</v>
      </c>
      <c r="E122" s="521">
        <f>SUM(E110)</f>
        <v>7962.6</v>
      </c>
      <c r="F122" s="522">
        <f t="shared" si="7"/>
        <v>0.5624099449074729</v>
      </c>
      <c r="G122" s="49"/>
    </row>
    <row r="123" spans="1:7" s="48" customFormat="1" ht="31.5" customHeight="1">
      <c r="A123" s="795" t="s">
        <v>178</v>
      </c>
      <c r="B123" s="794"/>
      <c r="C123" s="569">
        <f>SUM(C114:C122)</f>
        <v>201146</v>
      </c>
      <c r="D123" s="356">
        <f>SUM(D114:D122)</f>
        <v>197502.20000000004</v>
      </c>
      <c r="E123" s="356">
        <f>SUM(E114:E122)</f>
        <v>140773.4</v>
      </c>
      <c r="F123" s="357">
        <f t="shared" si="7"/>
        <v>0.7127687691580142</v>
      </c>
      <c r="G123" s="49"/>
    </row>
    <row r="124" s="48" customFormat="1" ht="18.75" customHeight="1">
      <c r="G124" s="49"/>
    </row>
    <row r="125" spans="1:6" ht="24" customHeight="1">
      <c r="A125" s="792"/>
      <c r="B125" s="792"/>
      <c r="C125" s="792"/>
      <c r="D125" s="792"/>
      <c r="E125" s="792"/>
      <c r="F125" s="792"/>
    </row>
    <row r="126" spans="6:7" ht="12.75">
      <c r="F126" s="55"/>
      <c r="G126" s="55"/>
    </row>
    <row r="127" spans="6:7" ht="12.75">
      <c r="F127" s="55"/>
      <c r="G127" s="55"/>
    </row>
    <row r="128" spans="6:7" ht="12.75">
      <c r="F128" s="55"/>
      <c r="G128" s="55"/>
    </row>
    <row r="129" spans="6:7" ht="12.75">
      <c r="F129" s="55"/>
      <c r="G129" s="55"/>
    </row>
    <row r="130" spans="6:7" ht="12.75">
      <c r="F130" s="55"/>
      <c r="G130" s="55"/>
    </row>
    <row r="131" spans="6:7" ht="12.75">
      <c r="F131" s="55"/>
      <c r="G131" s="55"/>
    </row>
    <row r="132" spans="6:7" ht="12.75">
      <c r="F132" s="55"/>
      <c r="G132" s="55"/>
    </row>
    <row r="133" spans="6:7" ht="12.75">
      <c r="F133" s="55"/>
      <c r="G133" s="55"/>
    </row>
    <row r="134" spans="6:7" ht="12.75">
      <c r="F134" s="55"/>
      <c r="G134" s="55"/>
    </row>
    <row r="135" spans="6:7" ht="12.75">
      <c r="F135" s="55"/>
      <c r="G135" s="55"/>
    </row>
    <row r="136" spans="6:7" ht="12.75">
      <c r="F136" s="55"/>
      <c r="G136" s="55"/>
    </row>
    <row r="137" spans="6:7" ht="12.75">
      <c r="F137" s="55"/>
      <c r="G137" s="55"/>
    </row>
    <row r="138" spans="6:7" ht="12.75">
      <c r="F138" s="55"/>
      <c r="G138" s="55"/>
    </row>
    <row r="139" spans="6:7" ht="12.75">
      <c r="F139" s="55"/>
      <c r="G139" s="55"/>
    </row>
    <row r="140" spans="6:7" ht="12.75">
      <c r="F140" s="55"/>
      <c r="G140" s="55"/>
    </row>
    <row r="141" spans="6:7" ht="12.75">
      <c r="F141" s="55"/>
      <c r="G141" s="55"/>
    </row>
    <row r="142" spans="6:7" ht="12.75">
      <c r="F142" s="55"/>
      <c r="G142" s="55"/>
    </row>
    <row r="143" spans="6:7" ht="12.75">
      <c r="F143" s="55"/>
      <c r="G143" s="55"/>
    </row>
    <row r="144" spans="6:7" ht="12.75">
      <c r="F144" s="55"/>
      <c r="G144" s="55"/>
    </row>
    <row r="145" spans="6:7" ht="12.75">
      <c r="F145" s="55"/>
      <c r="G145" s="55"/>
    </row>
    <row r="146" spans="6:7" ht="12.75">
      <c r="F146" s="55"/>
      <c r="G146" s="55"/>
    </row>
    <row r="147" spans="6:7" ht="12.75">
      <c r="F147" s="55"/>
      <c r="G147" s="55"/>
    </row>
    <row r="148" spans="6:7" ht="12.75">
      <c r="F148" s="55"/>
      <c r="G148" s="55"/>
    </row>
    <row r="149" spans="6:7" ht="12.75">
      <c r="F149" s="55"/>
      <c r="G149" s="55"/>
    </row>
    <row r="150" spans="6:7" ht="12.75">
      <c r="F150" s="55"/>
      <c r="G150" s="55"/>
    </row>
    <row r="151" spans="6:7" ht="12.75">
      <c r="F151" s="55"/>
      <c r="G151" s="55"/>
    </row>
    <row r="152" spans="6:7" ht="12.75">
      <c r="F152" s="55"/>
      <c r="G152" s="55"/>
    </row>
    <row r="153" spans="6:7" ht="12.75">
      <c r="F153" s="55"/>
      <c r="G153" s="55"/>
    </row>
    <row r="154" spans="6:7" ht="12.75">
      <c r="F154" s="55"/>
      <c r="G154" s="55"/>
    </row>
    <row r="155" spans="6:7" ht="12.75">
      <c r="F155" s="55"/>
      <c r="G155" s="55"/>
    </row>
    <row r="156" spans="6:7" ht="12.75">
      <c r="F156" s="55"/>
      <c r="G156" s="55"/>
    </row>
    <row r="157" spans="6:7" ht="12.75">
      <c r="F157" s="55"/>
      <c r="G157" s="55"/>
    </row>
    <row r="158" spans="6:7" ht="12.75">
      <c r="F158" s="55"/>
      <c r="G158" s="55"/>
    </row>
    <row r="159" spans="6:7" ht="12.75">
      <c r="F159" s="55"/>
      <c r="G159" s="55"/>
    </row>
    <row r="160" spans="6:7" ht="12.75">
      <c r="F160" s="55"/>
      <c r="G160" s="55"/>
    </row>
    <row r="161" spans="6:7" ht="12.75">
      <c r="F161" s="55"/>
      <c r="G161" s="55"/>
    </row>
    <row r="162" spans="6:7" ht="12.75">
      <c r="F162" s="55"/>
      <c r="G162" s="55"/>
    </row>
    <row r="163" spans="6:7" ht="12.75">
      <c r="F163" s="55"/>
      <c r="G163" s="55"/>
    </row>
    <row r="164" spans="6:7" ht="12.75">
      <c r="F164" s="55"/>
      <c r="G164" s="55"/>
    </row>
    <row r="165" spans="6:7" ht="12.75">
      <c r="F165" s="55"/>
      <c r="G165" s="55"/>
    </row>
  </sheetData>
  <sheetProtection/>
  <mergeCells count="107">
    <mergeCell ref="A96:B96"/>
    <mergeCell ref="A97:B97"/>
    <mergeCell ref="A82:B82"/>
    <mergeCell ref="A83:B83"/>
    <mergeCell ref="A85:B85"/>
    <mergeCell ref="A94:B94"/>
    <mergeCell ref="A108:B108"/>
    <mergeCell ref="A98:B98"/>
    <mergeCell ref="A86:B86"/>
    <mergeCell ref="A99:B99"/>
    <mergeCell ref="A103:B103"/>
    <mergeCell ref="A93:B93"/>
    <mergeCell ref="A100:B100"/>
    <mergeCell ref="A105:B105"/>
    <mergeCell ref="A95:B95"/>
    <mergeCell ref="A104:B104"/>
    <mergeCell ref="A59:B59"/>
    <mergeCell ref="A1:E1"/>
    <mergeCell ref="A8:B8"/>
    <mergeCell ref="A12:B12"/>
    <mergeCell ref="A2:E2"/>
    <mergeCell ref="A5:F5"/>
    <mergeCell ref="A6:B6"/>
    <mergeCell ref="A7:B7"/>
    <mergeCell ref="A11:B11"/>
    <mergeCell ref="A9:B9"/>
    <mergeCell ref="A22:B22"/>
    <mergeCell ref="A10:B10"/>
    <mergeCell ref="A14:B14"/>
    <mergeCell ref="A15:B15"/>
    <mergeCell ref="A19:B19"/>
    <mergeCell ref="A20:B20"/>
    <mergeCell ref="A18:B18"/>
    <mergeCell ref="A13:B13"/>
    <mergeCell ref="A28:B28"/>
    <mergeCell ref="A16:B16"/>
    <mergeCell ref="A29:B29"/>
    <mergeCell ref="A21:B21"/>
    <mergeCell ref="A27:B27"/>
    <mergeCell ref="A17:B17"/>
    <mergeCell ref="A23:B23"/>
    <mergeCell ref="A24:B24"/>
    <mergeCell ref="A25:B25"/>
    <mergeCell ref="A26:B26"/>
    <mergeCell ref="A41:B41"/>
    <mergeCell ref="A31:B31"/>
    <mergeCell ref="A30:B30"/>
    <mergeCell ref="A40:B40"/>
    <mergeCell ref="A32:B32"/>
    <mergeCell ref="A33:B33"/>
    <mergeCell ref="A34:B34"/>
    <mergeCell ref="A35:B35"/>
    <mergeCell ref="A38:B38"/>
    <mergeCell ref="A36:B36"/>
    <mergeCell ref="A39:B39"/>
    <mergeCell ref="A37:B37"/>
    <mergeCell ref="A56:B56"/>
    <mergeCell ref="A42:B42"/>
    <mergeCell ref="A43:B43"/>
    <mergeCell ref="A52:B52"/>
    <mergeCell ref="A54:B54"/>
    <mergeCell ref="A55:B55"/>
    <mergeCell ref="A44:B44"/>
    <mergeCell ref="A45:B45"/>
    <mergeCell ref="A49:B49"/>
    <mergeCell ref="A50:B50"/>
    <mergeCell ref="A58:B58"/>
    <mergeCell ref="A57:B57"/>
    <mergeCell ref="A51:B51"/>
    <mergeCell ref="A53:B53"/>
    <mergeCell ref="A60:B60"/>
    <mergeCell ref="A62:B62"/>
    <mergeCell ref="A68:B68"/>
    <mergeCell ref="A66:B66"/>
    <mergeCell ref="A61:B61"/>
    <mergeCell ref="A63:B63"/>
    <mergeCell ref="A64:B64"/>
    <mergeCell ref="A67:B67"/>
    <mergeCell ref="A65:B65"/>
    <mergeCell ref="A69:B69"/>
    <mergeCell ref="A70:B70"/>
    <mergeCell ref="A75:B75"/>
    <mergeCell ref="A72:B72"/>
    <mergeCell ref="A76:B76"/>
    <mergeCell ref="A73:B73"/>
    <mergeCell ref="A74:B74"/>
    <mergeCell ref="A71:B71"/>
    <mergeCell ref="A77:B77"/>
    <mergeCell ref="A78:B78"/>
    <mergeCell ref="A91:B91"/>
    <mergeCell ref="A92:B92"/>
    <mergeCell ref="A84:B84"/>
    <mergeCell ref="A90:B90"/>
    <mergeCell ref="A81:B81"/>
    <mergeCell ref="A79:B79"/>
    <mergeCell ref="A80:B80"/>
    <mergeCell ref="A87:B87"/>
    <mergeCell ref="A125:F125"/>
    <mergeCell ref="A110:B110"/>
    <mergeCell ref="A123:B123"/>
    <mergeCell ref="A101:B101"/>
    <mergeCell ref="A112:F112"/>
    <mergeCell ref="A106:B106"/>
    <mergeCell ref="A102:B102"/>
    <mergeCell ref="A111:B111"/>
    <mergeCell ref="A107:B107"/>
    <mergeCell ref="A109:B109"/>
  </mergeCells>
  <printOptions horizontalCentered="1"/>
  <pageMargins left="0.33" right="0.17" top="0.42" bottom="0.3937007874015748" header="0.2" footer="0.1968503937007874"/>
  <pageSetup horizontalDpi="600" verticalDpi="600" orientation="portrait" paperSize="9" scale="90" r:id="rId1"/>
  <headerFooter alignWithMargins="0">
    <oddFooter>&amp;L&amp;"Times New Roman,Obyčejné"&amp;9Rozbor za rok 2009</oddFooter>
  </headerFooter>
  <rowBreaks count="3" manualBreakCount="3">
    <brk id="46" max="5" man="1"/>
    <brk id="87" max="5" man="1"/>
    <brk id="12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62.25390625" style="1" customWidth="1"/>
    <col min="2" max="2" width="17.625" style="1" customWidth="1"/>
    <col min="3" max="3" width="17.00390625" style="1" customWidth="1"/>
    <col min="4" max="16384" width="9.125" style="1" customWidth="1"/>
  </cols>
  <sheetData>
    <row r="1" spans="1:3" ht="35.25" customHeight="1">
      <c r="A1" s="849" t="s">
        <v>604</v>
      </c>
      <c r="B1" s="850"/>
      <c r="C1" s="26" t="s">
        <v>603</v>
      </c>
    </row>
    <row r="2" spans="1:3" ht="12" customHeight="1">
      <c r="A2" s="286"/>
      <c r="B2" s="287"/>
      <c r="C2" s="26"/>
    </row>
    <row r="3" spans="1:3" ht="27.75" customHeight="1">
      <c r="A3" s="27" t="s">
        <v>398</v>
      </c>
      <c r="B3" s="28" t="s">
        <v>313</v>
      </c>
      <c r="C3" s="28" t="s">
        <v>314</v>
      </c>
    </row>
    <row r="4" spans="1:3" ht="16.5" customHeight="1">
      <c r="A4" s="5" t="s">
        <v>315</v>
      </c>
      <c r="B4" s="851" t="s">
        <v>539</v>
      </c>
      <c r="C4" s="29">
        <v>43000</v>
      </c>
    </row>
    <row r="5" spans="1:3" ht="16.5" customHeight="1">
      <c r="A5" s="5" t="s">
        <v>316</v>
      </c>
      <c r="B5" s="852"/>
      <c r="C5" s="29">
        <v>17406000</v>
      </c>
    </row>
    <row r="6" spans="1:3" ht="16.5" customHeight="1">
      <c r="A6" s="5" t="s">
        <v>317</v>
      </c>
      <c r="B6" s="852"/>
      <c r="C6" s="29">
        <v>7500</v>
      </c>
    </row>
    <row r="7" spans="1:3" ht="16.5" customHeight="1">
      <c r="A7" s="5" t="s">
        <v>318</v>
      </c>
      <c r="B7" s="852"/>
      <c r="C7" s="29">
        <v>3000</v>
      </c>
    </row>
    <row r="8" spans="1:3" ht="16.5" customHeight="1">
      <c r="A8" s="5" t="s">
        <v>319</v>
      </c>
      <c r="B8" s="852"/>
      <c r="C8" s="146">
        <v>-8483000</v>
      </c>
    </row>
    <row r="9" spans="1:3" ht="22.5" customHeight="1">
      <c r="A9" s="149" t="s">
        <v>320</v>
      </c>
      <c r="B9" s="852"/>
      <c r="C9" s="150">
        <f>SUM(C4:C8)</f>
        <v>8976500</v>
      </c>
    </row>
    <row r="10" spans="1:3" ht="16.5" customHeight="1">
      <c r="A10" s="5" t="s">
        <v>321</v>
      </c>
      <c r="B10" s="846" t="s">
        <v>322</v>
      </c>
      <c r="C10" s="29">
        <v>12880</v>
      </c>
    </row>
    <row r="11" spans="1:3" ht="16.5" customHeight="1">
      <c r="A11" s="5" t="s">
        <v>323</v>
      </c>
      <c r="B11" s="848"/>
      <c r="C11" s="29">
        <v>148900</v>
      </c>
    </row>
    <row r="12" spans="1:3" ht="16.5" customHeight="1">
      <c r="A12" s="5" t="s">
        <v>324</v>
      </c>
      <c r="B12" s="848"/>
      <c r="C12" s="146">
        <v>206400</v>
      </c>
    </row>
    <row r="13" spans="1:3" ht="22.5" customHeight="1">
      <c r="A13" s="149" t="s">
        <v>325</v>
      </c>
      <c r="B13" s="848"/>
      <c r="C13" s="150">
        <f>SUM(C10:C12)</f>
        <v>368180</v>
      </c>
    </row>
    <row r="14" spans="1:3" ht="16.5" customHeight="1">
      <c r="A14" s="5" t="s">
        <v>326</v>
      </c>
      <c r="B14" s="846" t="s">
        <v>327</v>
      </c>
      <c r="C14" s="29">
        <v>1034880</v>
      </c>
    </row>
    <row r="15" spans="1:3" ht="16.5" customHeight="1">
      <c r="A15" s="5" t="s">
        <v>328</v>
      </c>
      <c r="B15" s="848"/>
      <c r="C15" s="29">
        <v>1750470</v>
      </c>
    </row>
    <row r="16" spans="1:3" ht="16.5" customHeight="1">
      <c r="A16" s="5" t="s">
        <v>329</v>
      </c>
      <c r="B16" s="848"/>
      <c r="C16" s="29">
        <v>17000</v>
      </c>
    </row>
    <row r="17" spans="1:3" ht="16.5" customHeight="1">
      <c r="A17" s="5" t="s">
        <v>330</v>
      </c>
      <c r="B17" s="848"/>
      <c r="C17" s="29">
        <v>74100</v>
      </c>
    </row>
    <row r="18" spans="1:3" ht="16.5" customHeight="1">
      <c r="A18" s="5" t="s">
        <v>362</v>
      </c>
      <c r="B18" s="848"/>
      <c r="C18" s="29">
        <v>246200</v>
      </c>
    </row>
    <row r="19" spans="1:3" ht="16.5" customHeight="1">
      <c r="A19" s="5" t="s">
        <v>331</v>
      </c>
      <c r="B19" s="848"/>
      <c r="C19" s="29">
        <v>34500</v>
      </c>
    </row>
    <row r="20" spans="1:3" ht="16.5" customHeight="1">
      <c r="A20" s="5" t="s">
        <v>332</v>
      </c>
      <c r="B20" s="848"/>
      <c r="C20" s="29">
        <v>89000</v>
      </c>
    </row>
    <row r="21" spans="1:3" ht="16.5" customHeight="1">
      <c r="A21" s="5" t="s">
        <v>333</v>
      </c>
      <c r="B21" s="848"/>
      <c r="C21" s="29">
        <v>59100</v>
      </c>
    </row>
    <row r="22" spans="1:3" ht="16.5" customHeight="1">
      <c r="A22" s="5" t="s">
        <v>363</v>
      </c>
      <c r="B22" s="848"/>
      <c r="C22" s="29">
        <v>115140</v>
      </c>
    </row>
    <row r="23" spans="1:3" ht="16.5" customHeight="1">
      <c r="A23" s="5" t="s">
        <v>335</v>
      </c>
      <c r="B23" s="848"/>
      <c r="C23" s="29">
        <v>507600</v>
      </c>
    </row>
    <row r="24" spans="1:3" ht="16.5" customHeight="1">
      <c r="A24" s="5" t="s">
        <v>334</v>
      </c>
      <c r="B24" s="848"/>
      <c r="C24" s="29">
        <v>467850</v>
      </c>
    </row>
    <row r="25" spans="1:3" ht="16.5" customHeight="1">
      <c r="A25" s="5" t="s">
        <v>336</v>
      </c>
      <c r="B25" s="848"/>
      <c r="C25" s="29">
        <v>325250</v>
      </c>
    </row>
    <row r="26" spans="1:3" ht="16.5" customHeight="1">
      <c r="A26" s="5" t="s">
        <v>337</v>
      </c>
      <c r="B26" s="848"/>
      <c r="C26" s="29">
        <v>2416950</v>
      </c>
    </row>
    <row r="27" spans="1:3" ht="16.5" customHeight="1">
      <c r="A27" s="5" t="s">
        <v>338</v>
      </c>
      <c r="B27" s="848"/>
      <c r="C27" s="29">
        <v>140750</v>
      </c>
    </row>
    <row r="28" spans="1:3" ht="16.5" customHeight="1">
      <c r="A28" s="5" t="s">
        <v>499</v>
      </c>
      <c r="B28" s="848"/>
      <c r="C28" s="29">
        <v>300</v>
      </c>
    </row>
    <row r="29" spans="1:3" ht="16.5" customHeight="1">
      <c r="A29" s="5" t="s">
        <v>500</v>
      </c>
      <c r="B29" s="848"/>
      <c r="C29" s="29">
        <v>150</v>
      </c>
    </row>
    <row r="30" spans="1:3" ht="16.5" customHeight="1">
      <c r="A30" s="5" t="s">
        <v>514</v>
      </c>
      <c r="B30" s="848"/>
      <c r="C30" s="146">
        <v>44900</v>
      </c>
    </row>
    <row r="31" spans="1:3" ht="22.5" customHeight="1">
      <c r="A31" s="149" t="s">
        <v>339</v>
      </c>
      <c r="B31" s="848"/>
      <c r="C31" s="150">
        <f>SUM(C14:C30)</f>
        <v>7324140</v>
      </c>
    </row>
    <row r="32" spans="1:3" ht="16.5" customHeight="1">
      <c r="A32" s="5" t="s">
        <v>340</v>
      </c>
      <c r="B32" s="846" t="s">
        <v>341</v>
      </c>
      <c r="C32" s="29">
        <v>386900</v>
      </c>
    </row>
    <row r="33" spans="1:3" ht="16.5" customHeight="1">
      <c r="A33" s="5" t="s">
        <v>342</v>
      </c>
      <c r="B33" s="847"/>
      <c r="C33" s="29">
        <v>34140</v>
      </c>
    </row>
    <row r="34" spans="1:3" ht="16.5" customHeight="1">
      <c r="A34" s="147" t="s">
        <v>315</v>
      </c>
      <c r="B34" s="847"/>
      <c r="C34" s="146">
        <v>10000</v>
      </c>
    </row>
    <row r="35" spans="1:3" ht="22.5" customHeight="1">
      <c r="A35" s="149" t="s">
        <v>343</v>
      </c>
      <c r="B35" s="848"/>
      <c r="C35" s="150">
        <f>SUM(C32:C34)</f>
        <v>431040</v>
      </c>
    </row>
    <row r="36" spans="1:3" ht="16.5" customHeight="1">
      <c r="A36" s="147" t="s">
        <v>342</v>
      </c>
      <c r="B36" s="854" t="s">
        <v>364</v>
      </c>
      <c r="C36" s="146">
        <v>2852</v>
      </c>
    </row>
    <row r="37" spans="1:3" ht="22.5" customHeight="1">
      <c r="A37" s="149" t="s">
        <v>365</v>
      </c>
      <c r="B37" s="855"/>
      <c r="C37" s="150">
        <f>SUM(C36)</f>
        <v>2852</v>
      </c>
    </row>
    <row r="38" spans="1:3" ht="16.5" customHeight="1">
      <c r="A38" s="5" t="s">
        <v>344</v>
      </c>
      <c r="B38" s="846" t="s">
        <v>345</v>
      </c>
      <c r="C38" s="148">
        <v>2252220</v>
      </c>
    </row>
    <row r="39" spans="1:3" ht="22.5" customHeight="1">
      <c r="A39" s="149" t="s">
        <v>346</v>
      </c>
      <c r="B39" s="848"/>
      <c r="C39" s="151">
        <f>SUM(C38)</f>
        <v>2252220</v>
      </c>
    </row>
    <row r="40" spans="1:3" ht="16.5" customHeight="1">
      <c r="A40" s="4" t="s">
        <v>347</v>
      </c>
      <c r="B40" s="846" t="s">
        <v>348</v>
      </c>
      <c r="C40" s="82">
        <v>10680</v>
      </c>
    </row>
    <row r="41" spans="1:3" ht="16.5" customHeight="1">
      <c r="A41" s="5" t="s">
        <v>342</v>
      </c>
      <c r="B41" s="846"/>
      <c r="C41" s="148">
        <v>2250</v>
      </c>
    </row>
    <row r="42" spans="1:3" ht="22.5" customHeight="1" thickBot="1">
      <c r="A42" s="153" t="s">
        <v>349</v>
      </c>
      <c r="B42" s="853"/>
      <c r="C42" s="154">
        <f>SUM(C40:C41)</f>
        <v>12930</v>
      </c>
    </row>
    <row r="43" spans="1:3" ht="27" customHeight="1">
      <c r="A43" s="844" t="s">
        <v>350</v>
      </c>
      <c r="B43" s="845"/>
      <c r="C43" s="152">
        <f>SUM(C9,C13,C31,C35,C39,C37,C42)</f>
        <v>19367862</v>
      </c>
    </row>
    <row r="44" spans="1:3" ht="19.5" customHeight="1">
      <c r="A44" s="13"/>
      <c r="B44" s="13"/>
      <c r="C44" s="13"/>
    </row>
    <row r="45" spans="1:3" ht="19.5" customHeight="1">
      <c r="A45" s="13"/>
      <c r="B45" s="13"/>
      <c r="C45" s="13"/>
    </row>
    <row r="46" spans="1:3" ht="19.5" customHeight="1">
      <c r="A46" s="13"/>
      <c r="B46" s="13"/>
      <c r="C46" s="13"/>
    </row>
    <row r="47" spans="1:3" ht="19.5" customHeight="1">
      <c r="A47" s="13"/>
      <c r="B47" s="13"/>
      <c r="C47" s="13"/>
    </row>
  </sheetData>
  <sheetProtection/>
  <mergeCells count="9">
    <mergeCell ref="A43:B43"/>
    <mergeCell ref="B32:B35"/>
    <mergeCell ref="A1:B1"/>
    <mergeCell ref="B4:B9"/>
    <mergeCell ref="B38:B39"/>
    <mergeCell ref="B40:B42"/>
    <mergeCell ref="B10:B13"/>
    <mergeCell ref="B14:B31"/>
    <mergeCell ref="B36:B37"/>
  </mergeCells>
  <printOptions horizontalCentered="1" verticalCentered="1"/>
  <pageMargins left="0.3937007874015748" right="0.31496062992125984" top="0" bottom="0.74" header="0.5" footer="0.2755905511811024"/>
  <pageSetup horizontalDpi="600" verticalDpi="600" orientation="portrait" paperSize="9" scale="92" r:id="rId1"/>
  <headerFooter alignWithMargins="0">
    <oddFooter>&amp;L&amp;"Times New Roman,Obyčejné"&amp;8Rozbor za rok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B9" sqref="A8:B9"/>
    </sheetView>
  </sheetViews>
  <sheetFormatPr defaultColWidth="9.00390625" defaultRowHeight="12.75"/>
  <cols>
    <col min="1" max="1" width="38.375" style="56" customWidth="1"/>
    <col min="2" max="2" width="15.875" style="56" customWidth="1"/>
    <col min="3" max="3" width="1.875" style="56" customWidth="1"/>
    <col min="4" max="4" width="27.625" style="56" customWidth="1"/>
    <col min="5" max="5" width="16.375" style="56" customWidth="1"/>
    <col min="6" max="6" width="9.125" style="56" customWidth="1"/>
    <col min="7" max="8" width="13.875" style="56" bestFit="1" customWidth="1"/>
    <col min="9" max="16384" width="9.125" style="56" customWidth="1"/>
  </cols>
  <sheetData>
    <row r="1" spans="1:5" ht="36" customHeight="1">
      <c r="A1" s="856" t="s">
        <v>619</v>
      </c>
      <c r="B1" s="856"/>
      <c r="C1" s="856"/>
      <c r="D1" s="856"/>
      <c r="E1" s="41" t="s">
        <v>618</v>
      </c>
    </row>
    <row r="2" spans="1:5" ht="9.75" customHeight="1">
      <c r="A2" s="857"/>
      <c r="B2" s="857"/>
      <c r="C2" s="857"/>
      <c r="D2" s="857"/>
      <c r="E2" s="857"/>
    </row>
    <row r="3" spans="1:5" ht="24.75" customHeight="1">
      <c r="A3" s="57" t="s">
        <v>201</v>
      </c>
      <c r="B3" s="58" t="s">
        <v>202</v>
      </c>
      <c r="C3" s="57"/>
      <c r="D3" s="59" t="s">
        <v>203</v>
      </c>
      <c r="E3" s="58" t="s">
        <v>202</v>
      </c>
    </row>
    <row r="4" spans="1:5" ht="19.5" customHeight="1">
      <c r="A4" s="637" t="s">
        <v>204</v>
      </c>
      <c r="B4" s="638">
        <v>1300</v>
      </c>
      <c r="C4" s="642"/>
      <c r="D4" s="643" t="s">
        <v>205</v>
      </c>
      <c r="E4" s="644">
        <v>3043416.46</v>
      </c>
    </row>
    <row r="5" spans="1:5" ht="19.5" customHeight="1">
      <c r="A5" s="633" t="s">
        <v>206</v>
      </c>
      <c r="B5" s="634">
        <v>2838332.72</v>
      </c>
      <c r="C5" s="645"/>
      <c r="D5" s="646" t="s">
        <v>207</v>
      </c>
      <c r="E5" s="647">
        <v>691320</v>
      </c>
    </row>
    <row r="6" spans="1:8" ht="19.5" customHeight="1">
      <c r="A6" s="633" t="s">
        <v>1</v>
      </c>
      <c r="B6" s="634">
        <v>423797.78</v>
      </c>
      <c r="C6" s="645"/>
      <c r="D6" s="646" t="s">
        <v>208</v>
      </c>
      <c r="E6" s="647">
        <v>87089064.67</v>
      </c>
      <c r="H6" s="64"/>
    </row>
    <row r="7" spans="1:7" ht="19.5" customHeight="1">
      <c r="A7" s="633" t="s">
        <v>209</v>
      </c>
      <c r="B7" s="634">
        <v>8455338</v>
      </c>
      <c r="C7" s="645"/>
      <c r="D7" s="646" t="s">
        <v>210</v>
      </c>
      <c r="E7" s="647">
        <v>2256354.8</v>
      </c>
      <c r="G7" s="64"/>
    </row>
    <row r="8" spans="1:8" ht="19.5" customHeight="1">
      <c r="A8" s="633" t="s">
        <v>211</v>
      </c>
      <c r="B8" s="634">
        <v>176647.84</v>
      </c>
      <c r="C8" s="645"/>
      <c r="D8" s="646" t="s">
        <v>212</v>
      </c>
      <c r="E8" s="647">
        <v>134911513.98</v>
      </c>
      <c r="H8" s="64"/>
    </row>
    <row r="9" spans="1:5" ht="19.5" customHeight="1">
      <c r="A9" s="633" t="s">
        <v>213</v>
      </c>
      <c r="B9" s="634">
        <v>437935.12</v>
      </c>
      <c r="C9" s="645"/>
      <c r="D9" s="646" t="s">
        <v>214</v>
      </c>
      <c r="E9" s="647">
        <v>93347050</v>
      </c>
    </row>
    <row r="10" spans="1:5" ht="19.5" customHeight="1">
      <c r="A10" s="633" t="s">
        <v>215</v>
      </c>
      <c r="B10" s="634">
        <v>14621524</v>
      </c>
      <c r="C10" s="645"/>
      <c r="D10" s="646" t="s">
        <v>217</v>
      </c>
      <c r="E10" s="647">
        <v>4276935.4</v>
      </c>
    </row>
    <row r="11" spans="1:7" ht="19.5" customHeight="1">
      <c r="A11" s="633" t="s">
        <v>216</v>
      </c>
      <c r="B11" s="634">
        <v>9998998.92</v>
      </c>
      <c r="C11" s="645"/>
      <c r="D11" s="646" t="s">
        <v>218</v>
      </c>
      <c r="E11" s="647">
        <v>5614022.11</v>
      </c>
      <c r="G11" s="64"/>
    </row>
    <row r="12" spans="1:5" ht="19.5" customHeight="1">
      <c r="A12" s="633" t="s">
        <v>0</v>
      </c>
      <c r="B12" s="634">
        <v>19367862</v>
      </c>
      <c r="C12" s="645"/>
      <c r="D12" s="646" t="s">
        <v>220</v>
      </c>
      <c r="E12" s="634">
        <v>119077340.6</v>
      </c>
    </row>
    <row r="13" spans="1:8" ht="19.5" customHeight="1">
      <c r="A13" s="641" t="s">
        <v>219</v>
      </c>
      <c r="B13" s="636">
        <v>33874905.34</v>
      </c>
      <c r="C13" s="645"/>
      <c r="D13" s="646" t="s">
        <v>221</v>
      </c>
      <c r="E13" s="634">
        <v>22025147</v>
      </c>
      <c r="H13" s="64"/>
    </row>
    <row r="14" spans="1:11" ht="19.5" customHeight="1">
      <c r="A14" s="637" t="s">
        <v>540</v>
      </c>
      <c r="B14" s="638">
        <v>1037040.8</v>
      </c>
      <c r="C14" s="645"/>
      <c r="D14" s="646" t="s">
        <v>222</v>
      </c>
      <c r="E14" s="634">
        <v>48155127.37</v>
      </c>
      <c r="H14" s="64"/>
      <c r="J14" s="64"/>
      <c r="K14" s="64"/>
    </row>
    <row r="15" spans="1:11" ht="19.5" customHeight="1">
      <c r="A15" s="639" t="s">
        <v>47</v>
      </c>
      <c r="B15" s="634">
        <v>4586852.93</v>
      </c>
      <c r="C15" s="645"/>
      <c r="D15" s="646" t="s">
        <v>223</v>
      </c>
      <c r="E15" s="634">
        <v>1609000</v>
      </c>
      <c r="G15" s="64"/>
      <c r="J15" s="64"/>
      <c r="K15" s="64"/>
    </row>
    <row r="16" spans="1:8" ht="19.5" customHeight="1">
      <c r="A16" s="633" t="s">
        <v>5</v>
      </c>
      <c r="B16" s="634">
        <v>5062553.34</v>
      </c>
      <c r="C16" s="645"/>
      <c r="D16" s="646" t="s">
        <v>225</v>
      </c>
      <c r="E16" s="634">
        <v>4124817.88</v>
      </c>
      <c r="H16" s="64"/>
    </row>
    <row r="17" spans="1:7" ht="19.5" customHeight="1">
      <c r="A17" s="633" t="s">
        <v>224</v>
      </c>
      <c r="B17" s="634">
        <v>739967.49</v>
      </c>
      <c r="C17" s="645"/>
      <c r="D17" s="646" t="s">
        <v>226</v>
      </c>
      <c r="E17" s="634">
        <v>23772449.88</v>
      </c>
      <c r="G17" s="64"/>
    </row>
    <row r="18" spans="1:5" ht="19.5" customHeight="1">
      <c r="A18" s="633" t="s">
        <v>541</v>
      </c>
      <c r="B18" s="634">
        <v>1566542.07</v>
      </c>
      <c r="C18" s="645"/>
      <c r="D18" s="646" t="s">
        <v>227</v>
      </c>
      <c r="E18" s="634">
        <v>201248.7</v>
      </c>
    </row>
    <row r="19" spans="1:8" ht="29.25" customHeight="1">
      <c r="A19" s="639" t="s">
        <v>140</v>
      </c>
      <c r="B19" s="634">
        <v>2518328.33</v>
      </c>
      <c r="C19" s="645"/>
      <c r="D19" s="646" t="s">
        <v>354</v>
      </c>
      <c r="E19" s="634">
        <v>3673307.87</v>
      </c>
      <c r="H19" s="64"/>
    </row>
    <row r="20" spans="1:7" ht="29.25" customHeight="1">
      <c r="A20" s="640" t="s">
        <v>552</v>
      </c>
      <c r="B20" s="634">
        <v>671257.23</v>
      </c>
      <c r="C20" s="645"/>
      <c r="D20" s="646" t="s">
        <v>228</v>
      </c>
      <c r="E20" s="634">
        <v>19706409.35</v>
      </c>
      <c r="G20" s="64"/>
    </row>
    <row r="21" spans="1:5" ht="19.5" customHeight="1">
      <c r="A21" s="633" t="s">
        <v>553</v>
      </c>
      <c r="B21" s="634">
        <v>3440.22</v>
      </c>
      <c r="C21" s="645"/>
      <c r="D21" s="646" t="s">
        <v>229</v>
      </c>
      <c r="E21" s="634">
        <v>235455861.87</v>
      </c>
    </row>
    <row r="22" spans="1:8" ht="19.5" customHeight="1">
      <c r="A22" s="641" t="s">
        <v>231</v>
      </c>
      <c r="B22" s="636">
        <v>445997</v>
      </c>
      <c r="C22" s="648"/>
      <c r="D22" s="649" t="s">
        <v>230</v>
      </c>
      <c r="E22" s="636">
        <v>328426.41</v>
      </c>
      <c r="H22" s="64"/>
    </row>
    <row r="23" spans="1:5" ht="2.25" customHeight="1" hidden="1">
      <c r="A23" s="618"/>
      <c r="B23" s="619"/>
      <c r="C23" s="66"/>
      <c r="D23" s="63"/>
      <c r="E23" s="14"/>
    </row>
    <row r="24" spans="1:7" ht="29.25" customHeight="1">
      <c r="A24" s="631" t="s">
        <v>538</v>
      </c>
      <c r="B24" s="632">
        <v>15489377.04</v>
      </c>
      <c r="C24" s="66"/>
      <c r="D24" s="67"/>
      <c r="E24" s="14"/>
      <c r="G24" s="64"/>
    </row>
    <row r="25" spans="1:5" ht="19.5" customHeight="1">
      <c r="A25" s="633" t="s">
        <v>355</v>
      </c>
      <c r="B25" s="634">
        <v>36052000</v>
      </c>
      <c r="C25" s="66"/>
      <c r="D25" s="61"/>
      <c r="E25" s="14"/>
    </row>
    <row r="26" spans="1:5" ht="19.5" customHeight="1">
      <c r="A26" s="633" t="s">
        <v>356</v>
      </c>
      <c r="B26" s="634">
        <v>112714000</v>
      </c>
      <c r="C26" s="66"/>
      <c r="D26" s="68"/>
      <c r="E26" s="14"/>
    </row>
    <row r="27" spans="1:5" ht="19.5" customHeight="1">
      <c r="A27" s="633" t="s">
        <v>233</v>
      </c>
      <c r="B27" s="634">
        <v>388036820.87</v>
      </c>
      <c r="C27" s="66"/>
      <c r="D27" s="68"/>
      <c r="E27" s="69"/>
    </row>
    <row r="28" spans="1:5" ht="19.5" customHeight="1">
      <c r="A28" s="633" t="s">
        <v>234</v>
      </c>
      <c r="B28" s="634">
        <v>77947</v>
      </c>
      <c r="C28" s="66"/>
      <c r="D28" s="70"/>
      <c r="E28" s="69"/>
    </row>
    <row r="29" spans="1:5" ht="19.5" customHeight="1">
      <c r="A29" s="633" t="s">
        <v>235</v>
      </c>
      <c r="B29" s="634">
        <v>159585988.35</v>
      </c>
      <c r="C29" s="60"/>
      <c r="D29" s="61"/>
      <c r="E29" s="14"/>
    </row>
    <row r="30" spans="1:5" ht="19.5" customHeight="1">
      <c r="A30" s="633" t="s">
        <v>196</v>
      </c>
      <c r="B30" s="634">
        <v>13200000</v>
      </c>
      <c r="C30" s="60"/>
      <c r="D30" s="61"/>
      <c r="E30" s="14"/>
    </row>
    <row r="31" spans="1:5" ht="29.25" customHeight="1">
      <c r="A31" s="635" t="s">
        <v>357</v>
      </c>
      <c r="B31" s="636">
        <v>-12558021.5</v>
      </c>
      <c r="C31" s="621"/>
      <c r="D31" s="622"/>
      <c r="E31" s="623"/>
    </row>
    <row r="32" spans="1:5" ht="12.75" customHeight="1" hidden="1">
      <c r="A32" s="71" t="s">
        <v>358</v>
      </c>
      <c r="B32" s="14"/>
      <c r="C32" s="60"/>
      <c r="D32" s="61"/>
      <c r="E32" s="62"/>
    </row>
    <row r="33" spans="1:5" ht="5.25" customHeight="1" hidden="1">
      <c r="A33" s="620"/>
      <c r="B33" s="617"/>
      <c r="C33" s="621"/>
      <c r="D33" s="622"/>
      <c r="E33" s="623"/>
    </row>
    <row r="34" spans="1:5" ht="29.25" customHeight="1">
      <c r="A34" s="624" t="s">
        <v>236</v>
      </c>
      <c r="B34" s="625">
        <f>SUM(B4:B32)</f>
        <v>819426732.89</v>
      </c>
      <c r="C34" s="626"/>
      <c r="D34" s="627" t="s">
        <v>237</v>
      </c>
      <c r="E34" s="625">
        <f>SUM(E4:E31)</f>
        <v>809358814.35</v>
      </c>
    </row>
    <row r="35" spans="1:5" ht="29.25" customHeight="1">
      <c r="A35" s="610" t="s">
        <v>238</v>
      </c>
      <c r="B35" s="270"/>
      <c r="C35" s="270"/>
      <c r="D35" s="270"/>
      <c r="E35" s="628"/>
    </row>
    <row r="36" spans="1:5" ht="29.25" customHeight="1">
      <c r="A36" s="72" t="s">
        <v>147</v>
      </c>
      <c r="B36" s="73"/>
      <c r="C36" s="73"/>
      <c r="D36" s="74">
        <f>B34</f>
        <v>819426732.89</v>
      </c>
      <c r="E36" s="61"/>
    </row>
    <row r="37" spans="1:5" ht="29.25" customHeight="1">
      <c r="A37" s="72" t="s">
        <v>148</v>
      </c>
      <c r="B37" s="73"/>
      <c r="C37" s="73"/>
      <c r="D37" s="74">
        <f>E34</f>
        <v>809358814.35</v>
      </c>
      <c r="E37" s="61"/>
    </row>
    <row r="38" spans="1:5" ht="29.25" customHeight="1">
      <c r="A38" s="282" t="s">
        <v>542</v>
      </c>
      <c r="B38" s="629"/>
      <c r="C38" s="629"/>
      <c r="D38" s="630">
        <f>D36-D37</f>
        <v>10067918.539999962</v>
      </c>
      <c r="E38" s="622"/>
    </row>
    <row r="39" spans="1:5" ht="12.75">
      <c r="A39" s="75"/>
      <c r="B39" s="75"/>
      <c r="C39" s="75"/>
      <c r="D39" s="75"/>
      <c r="E39" s="75"/>
    </row>
    <row r="40" spans="1:5" ht="12.75">
      <c r="A40" s="75"/>
      <c r="B40" s="75"/>
      <c r="C40" s="75"/>
      <c r="D40" s="75"/>
      <c r="E40" s="75"/>
    </row>
    <row r="41" spans="1:5" ht="12.75">
      <c r="A41" s="75"/>
      <c r="B41" s="75"/>
      <c r="C41" s="75"/>
      <c r="D41" s="75"/>
      <c r="E41" s="75"/>
    </row>
    <row r="42" spans="1:5" ht="12.75">
      <c r="A42" s="75"/>
      <c r="B42" s="75"/>
      <c r="C42" s="75"/>
      <c r="D42" s="75"/>
      <c r="E42" s="75"/>
    </row>
  </sheetData>
  <sheetProtection/>
  <mergeCells count="2">
    <mergeCell ref="A1:D1"/>
    <mergeCell ref="A2:E2"/>
  </mergeCells>
  <printOptions/>
  <pageMargins left="0.49" right="0.15748031496062992" top="0.39" bottom="0.5511811023622047" header="0.28" footer="0.35433070866141736"/>
  <pageSetup horizontalDpi="600" verticalDpi="600" orientation="portrait" paperSize="9" scale="95" r:id="rId1"/>
  <headerFooter alignWithMargins="0">
    <oddFooter>&amp;L&amp;"Times New Roman,Obyčejné"&amp;8Rozbor za rok 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8.625" style="21" customWidth="1"/>
    <col min="2" max="2" width="29.625" style="16" customWidth="1"/>
    <col min="3" max="4" width="11.625" style="16" customWidth="1"/>
    <col min="5" max="6" width="11.625" style="17" customWidth="1"/>
    <col min="7" max="8" width="11.625" style="16" customWidth="1"/>
    <col min="9" max="16384" width="9.125" style="16" customWidth="1"/>
  </cols>
  <sheetData>
    <row r="1" spans="1:8" ht="37.5" customHeight="1">
      <c r="A1" s="856" t="s">
        <v>606</v>
      </c>
      <c r="B1" s="877"/>
      <c r="C1" s="877"/>
      <c r="D1" s="877"/>
      <c r="E1" s="877"/>
      <c r="F1" s="877"/>
      <c r="G1" s="878"/>
      <c r="H1" s="8" t="s">
        <v>607</v>
      </c>
    </row>
    <row r="2" spans="1:8" ht="18" customHeight="1">
      <c r="A2" s="288"/>
      <c r="B2" s="284"/>
      <c r="C2" s="284"/>
      <c r="D2" s="284"/>
      <c r="E2" s="284"/>
      <c r="F2" s="284"/>
      <c r="G2" s="285"/>
      <c r="H2" s="15"/>
    </row>
    <row r="3" spans="1:8" ht="24" customHeight="1">
      <c r="A3" s="875" t="s">
        <v>201</v>
      </c>
      <c r="B3" s="868"/>
      <c r="C3" s="868"/>
      <c r="D3" s="868"/>
      <c r="E3" s="868"/>
      <c r="F3" s="868"/>
      <c r="G3" s="876"/>
      <c r="H3" s="871"/>
    </row>
    <row r="4" spans="1:8" ht="24" customHeight="1">
      <c r="A4" s="872" t="s">
        <v>239</v>
      </c>
      <c r="B4" s="873"/>
      <c r="C4" s="346">
        <v>2004</v>
      </c>
      <c r="D4" s="329">
        <v>2005</v>
      </c>
      <c r="E4" s="329" t="s">
        <v>240</v>
      </c>
      <c r="F4" s="329" t="s">
        <v>241</v>
      </c>
      <c r="G4" s="329" t="s">
        <v>353</v>
      </c>
      <c r="H4" s="330" t="s">
        <v>408</v>
      </c>
    </row>
    <row r="5" spans="1:8" ht="26.25" customHeight="1">
      <c r="A5" s="874" t="s">
        <v>242</v>
      </c>
      <c r="B5" s="523" t="s">
        <v>243</v>
      </c>
      <c r="C5" s="527">
        <v>84151.5</v>
      </c>
      <c r="D5" s="327">
        <v>81863.4</v>
      </c>
      <c r="E5" s="327">
        <v>84411.2</v>
      </c>
      <c r="F5" s="327">
        <v>96453.1</v>
      </c>
      <c r="G5" s="327">
        <v>94638.9</v>
      </c>
      <c r="H5" s="328">
        <v>90196.6</v>
      </c>
    </row>
    <row r="6" spans="1:8" ht="26.25" customHeight="1">
      <c r="A6" s="860"/>
      <c r="B6" s="524" t="s">
        <v>244</v>
      </c>
      <c r="C6" s="528">
        <v>285835.3</v>
      </c>
      <c r="D6" s="321">
        <v>12535</v>
      </c>
      <c r="E6" s="321">
        <v>11396.9</v>
      </c>
      <c r="F6" s="321">
        <v>16332.1</v>
      </c>
      <c r="G6" s="321">
        <v>3566.2</v>
      </c>
      <c r="H6" s="322">
        <v>16632</v>
      </c>
    </row>
    <row r="7" spans="1:8" ht="26.25" customHeight="1">
      <c r="A7" s="860"/>
      <c r="B7" s="525" t="s">
        <v>245</v>
      </c>
      <c r="C7" s="529">
        <v>735.8</v>
      </c>
      <c r="D7" s="332">
        <v>0</v>
      </c>
      <c r="E7" s="332">
        <v>50</v>
      </c>
      <c r="F7" s="332">
        <v>2000</v>
      </c>
      <c r="G7" s="332">
        <v>0</v>
      </c>
      <c r="H7" s="333">
        <v>0</v>
      </c>
    </row>
    <row r="8" spans="1:8" ht="26.25" customHeight="1">
      <c r="A8" s="860"/>
      <c r="B8" s="331" t="s">
        <v>246</v>
      </c>
      <c r="C8" s="439">
        <f aca="true" t="shared" si="0" ref="C8:H8">SUM(C5:C7)</f>
        <v>370722.6</v>
      </c>
      <c r="D8" s="336">
        <f t="shared" si="0"/>
        <v>94398.4</v>
      </c>
      <c r="E8" s="336">
        <f t="shared" si="0"/>
        <v>95858.09999999999</v>
      </c>
      <c r="F8" s="336">
        <f t="shared" si="0"/>
        <v>114785.20000000001</v>
      </c>
      <c r="G8" s="336">
        <f t="shared" si="0"/>
        <v>98205.09999999999</v>
      </c>
      <c r="H8" s="337">
        <f t="shared" si="0"/>
        <v>106828.6</v>
      </c>
    </row>
    <row r="9" spans="1:8" ht="26.25" customHeight="1">
      <c r="A9" s="860" t="s">
        <v>605</v>
      </c>
      <c r="B9" s="523" t="s">
        <v>247</v>
      </c>
      <c r="C9" s="530">
        <f>4311.6+82628</f>
        <v>86939.6</v>
      </c>
      <c r="D9" s="334">
        <v>90564.7</v>
      </c>
      <c r="E9" s="334">
        <v>113260.8</v>
      </c>
      <c r="F9" s="334">
        <v>145041.3</v>
      </c>
      <c r="G9" s="334">
        <v>167830.1</v>
      </c>
      <c r="H9" s="335">
        <v>164255.4</v>
      </c>
    </row>
    <row r="10" spans="1:8" ht="26.25" customHeight="1">
      <c r="A10" s="860"/>
      <c r="B10" s="524" t="s">
        <v>248</v>
      </c>
      <c r="C10" s="437">
        <f>449036.4</f>
        <v>449036.4</v>
      </c>
      <c r="D10" s="323">
        <v>295325.6</v>
      </c>
      <c r="E10" s="323">
        <v>275018.8</v>
      </c>
      <c r="F10" s="323">
        <v>308416.8</v>
      </c>
      <c r="G10" s="323">
        <v>372799.7</v>
      </c>
      <c r="H10" s="324">
        <v>401236.8</v>
      </c>
    </row>
    <row r="11" spans="1:8" ht="26.25" customHeight="1">
      <c r="A11" s="860"/>
      <c r="B11" s="524" t="s">
        <v>235</v>
      </c>
      <c r="C11" s="437">
        <v>154186</v>
      </c>
      <c r="D11" s="323">
        <v>195990.3</v>
      </c>
      <c r="E11" s="323">
        <v>337520.2</v>
      </c>
      <c r="F11" s="323">
        <v>308534.2</v>
      </c>
      <c r="G11" s="323">
        <v>228210.3</v>
      </c>
      <c r="H11" s="324">
        <v>159586</v>
      </c>
    </row>
    <row r="12" spans="1:8" ht="26.25" customHeight="1" hidden="1">
      <c r="A12" s="860"/>
      <c r="B12" s="524" t="s">
        <v>249</v>
      </c>
      <c r="C12" s="437"/>
      <c r="D12" s="323"/>
      <c r="E12" s="323"/>
      <c r="F12" s="323"/>
      <c r="G12" s="323"/>
      <c r="H12" s="324"/>
    </row>
    <row r="13" spans="1:8" ht="26.25" customHeight="1" hidden="1">
      <c r="A13" s="860"/>
      <c r="B13" s="524" t="s">
        <v>250</v>
      </c>
      <c r="C13" s="437"/>
      <c r="D13" s="323"/>
      <c r="E13" s="323"/>
      <c r="F13" s="323"/>
      <c r="G13" s="323"/>
      <c r="H13" s="324"/>
    </row>
    <row r="14" spans="1:8" ht="26.25" customHeight="1">
      <c r="A14" s="860"/>
      <c r="B14" s="526" t="s">
        <v>251</v>
      </c>
      <c r="C14" s="531">
        <v>3051.9</v>
      </c>
      <c r="D14" s="338">
        <v>-9624.9</v>
      </c>
      <c r="E14" s="338">
        <v>-8898.1</v>
      </c>
      <c r="F14" s="338">
        <v>-9955.1</v>
      </c>
      <c r="G14" s="338">
        <v>-13306.2</v>
      </c>
      <c r="H14" s="339">
        <v>-12480.1</v>
      </c>
    </row>
    <row r="15" spans="1:8" ht="26.25" customHeight="1">
      <c r="A15" s="860"/>
      <c r="B15" s="320" t="s">
        <v>246</v>
      </c>
      <c r="C15" s="439">
        <f aca="true" t="shared" si="1" ref="C15:H15">SUM(C9:C14)</f>
        <v>693213.9</v>
      </c>
      <c r="D15" s="336">
        <f t="shared" si="1"/>
        <v>572255.7</v>
      </c>
      <c r="E15" s="336">
        <f t="shared" si="1"/>
        <v>716901.7000000001</v>
      </c>
      <c r="F15" s="336">
        <f t="shared" si="1"/>
        <v>752037.2000000001</v>
      </c>
      <c r="G15" s="336">
        <f t="shared" si="1"/>
        <v>755533.9000000001</v>
      </c>
      <c r="H15" s="337">
        <f t="shared" si="1"/>
        <v>712598.1</v>
      </c>
    </row>
    <row r="16" spans="1:8" ht="26.25" customHeight="1">
      <c r="A16" s="861" t="s">
        <v>246</v>
      </c>
      <c r="B16" s="862"/>
      <c r="C16" s="439">
        <f aca="true" t="shared" si="2" ref="C16:H16">C8+C15</f>
        <v>1063936.5</v>
      </c>
      <c r="D16" s="336">
        <f t="shared" si="2"/>
        <v>666654.1</v>
      </c>
      <c r="E16" s="336">
        <f t="shared" si="2"/>
        <v>812759.8</v>
      </c>
      <c r="F16" s="336">
        <f t="shared" si="2"/>
        <v>866822.4000000001</v>
      </c>
      <c r="G16" s="336">
        <f t="shared" si="2"/>
        <v>853739.0000000001</v>
      </c>
      <c r="H16" s="337">
        <f t="shared" si="2"/>
        <v>819426.7</v>
      </c>
    </row>
    <row r="17" spans="1:8" ht="26.25" customHeight="1" thickBot="1">
      <c r="A17" s="863" t="s">
        <v>252</v>
      </c>
      <c r="B17" s="864"/>
      <c r="C17" s="532">
        <v>-14598.6</v>
      </c>
      <c r="D17" s="340">
        <v>-27102.4</v>
      </c>
      <c r="E17" s="340">
        <v>-13713.5</v>
      </c>
      <c r="F17" s="340">
        <v>-38226.5</v>
      </c>
      <c r="G17" s="340">
        <v>1941.9</v>
      </c>
      <c r="H17" s="341">
        <v>-10067.9</v>
      </c>
    </row>
    <row r="18" spans="1:8" ht="27.75" customHeight="1" thickTop="1">
      <c r="A18" s="858" t="s">
        <v>253</v>
      </c>
      <c r="B18" s="859"/>
      <c r="C18" s="533">
        <f>C17+C16</f>
        <v>1049337.9</v>
      </c>
      <c r="D18" s="344">
        <f>D17+D16</f>
        <v>639551.7</v>
      </c>
      <c r="E18" s="344">
        <f>SUM(E16:E17)</f>
        <v>799046.3</v>
      </c>
      <c r="F18" s="344">
        <f>SUM(F16:F17)</f>
        <v>828595.9000000001</v>
      </c>
      <c r="G18" s="344">
        <f>SUM(G16:G17)</f>
        <v>855680.9000000001</v>
      </c>
      <c r="H18" s="345">
        <f>SUM(H16:H17)</f>
        <v>809358.7999999999</v>
      </c>
    </row>
    <row r="19" spans="1:8" ht="24" customHeight="1">
      <c r="A19" s="867" t="s">
        <v>203</v>
      </c>
      <c r="B19" s="868"/>
      <c r="C19" s="868"/>
      <c r="D19" s="868"/>
      <c r="E19" s="868"/>
      <c r="F19" s="869"/>
      <c r="G19" s="870"/>
      <c r="H19" s="871"/>
    </row>
    <row r="20" spans="1:8" ht="24" customHeight="1">
      <c r="A20" s="865" t="s">
        <v>254</v>
      </c>
      <c r="B20" s="866"/>
      <c r="C20" s="346">
        <v>2004</v>
      </c>
      <c r="D20" s="347">
        <v>2005</v>
      </c>
      <c r="E20" s="347" t="s">
        <v>240</v>
      </c>
      <c r="F20" s="347" t="s">
        <v>241</v>
      </c>
      <c r="G20" s="347" t="s">
        <v>353</v>
      </c>
      <c r="H20" s="348" t="s">
        <v>408</v>
      </c>
    </row>
    <row r="21" spans="1:8" ht="33.75" customHeight="1">
      <c r="A21" s="349" t="s">
        <v>164</v>
      </c>
      <c r="B21" s="534" t="s">
        <v>255</v>
      </c>
      <c r="C21" s="440">
        <v>20078.8</v>
      </c>
      <c r="D21" s="350">
        <v>1017.3</v>
      </c>
      <c r="E21" s="350">
        <v>280.5</v>
      </c>
      <c r="F21" s="350">
        <v>1466.1</v>
      </c>
      <c r="G21" s="350">
        <v>2517.7</v>
      </c>
      <c r="H21" s="351">
        <v>3043.4</v>
      </c>
    </row>
    <row r="22" spans="1:8" ht="33.75" customHeight="1">
      <c r="A22" s="352" t="s">
        <v>165</v>
      </c>
      <c r="B22" s="535" t="s">
        <v>256</v>
      </c>
      <c r="C22" s="437">
        <v>90643.4</v>
      </c>
      <c r="D22" s="323">
        <v>74567</v>
      </c>
      <c r="E22" s="323">
        <v>84025</v>
      </c>
      <c r="F22" s="323">
        <v>91066.1</v>
      </c>
      <c r="G22" s="323">
        <v>86714.5</v>
      </c>
      <c r="H22" s="324">
        <v>87780.4</v>
      </c>
    </row>
    <row r="23" spans="1:8" ht="26.25" customHeight="1">
      <c r="A23" s="352" t="s">
        <v>192</v>
      </c>
      <c r="B23" s="535" t="s">
        <v>193</v>
      </c>
      <c r="C23" s="437">
        <v>9782.3</v>
      </c>
      <c r="D23" s="323">
        <v>11677.4</v>
      </c>
      <c r="E23" s="323">
        <v>26559.4</v>
      </c>
      <c r="F23" s="323">
        <v>512.3</v>
      </c>
      <c r="G23" s="323">
        <v>962.7</v>
      </c>
      <c r="H23" s="324">
        <v>2256.4</v>
      </c>
    </row>
    <row r="24" spans="1:8" ht="26.25" customHeight="1">
      <c r="A24" s="352" t="s">
        <v>166</v>
      </c>
      <c r="B24" s="535" t="s">
        <v>167</v>
      </c>
      <c r="C24" s="437">
        <v>296898.2</v>
      </c>
      <c r="D24" s="323">
        <v>170250</v>
      </c>
      <c r="E24" s="323">
        <v>163968.6</v>
      </c>
      <c r="F24" s="323">
        <v>245494.7</v>
      </c>
      <c r="G24" s="323">
        <v>273647.1</v>
      </c>
      <c r="H24" s="324">
        <v>228258.6</v>
      </c>
    </row>
    <row r="25" spans="1:8" ht="26.25" customHeight="1">
      <c r="A25" s="352" t="s">
        <v>168</v>
      </c>
      <c r="B25" s="535" t="s">
        <v>257</v>
      </c>
      <c r="C25" s="437">
        <v>124179.6</v>
      </c>
      <c r="D25" s="323">
        <v>95569.1</v>
      </c>
      <c r="E25" s="323">
        <v>92953.2</v>
      </c>
      <c r="F25" s="323">
        <v>126211.2</v>
      </c>
      <c r="G25" s="323">
        <v>150950.1</v>
      </c>
      <c r="H25" s="324">
        <v>150993.4</v>
      </c>
    </row>
    <row r="26" spans="1:8" ht="26.25" customHeight="1">
      <c r="A26" s="352" t="s">
        <v>170</v>
      </c>
      <c r="B26" s="535" t="s">
        <v>171</v>
      </c>
      <c r="C26" s="437">
        <v>28565.2</v>
      </c>
      <c r="D26" s="323">
        <v>55020.3</v>
      </c>
      <c r="E26" s="323">
        <v>177120.7</v>
      </c>
      <c r="F26" s="323">
        <v>77801.1</v>
      </c>
      <c r="G26" s="323">
        <v>62327.8</v>
      </c>
      <c r="H26" s="324">
        <v>49764.1</v>
      </c>
    </row>
    <row r="27" spans="1:8" ht="26.25" customHeight="1">
      <c r="A27" s="352" t="s">
        <v>172</v>
      </c>
      <c r="B27" s="535" t="s">
        <v>173</v>
      </c>
      <c r="C27" s="437">
        <v>4226.2</v>
      </c>
      <c r="D27" s="323">
        <v>1725.5</v>
      </c>
      <c r="E27" s="323">
        <v>4329.2</v>
      </c>
      <c r="F27" s="323">
        <v>2202.9</v>
      </c>
      <c r="G27" s="323">
        <v>3826</v>
      </c>
      <c r="H27" s="324">
        <v>4124.8</v>
      </c>
    </row>
    <row r="28" spans="1:8" ht="26.25" customHeight="1">
      <c r="A28" s="352" t="s">
        <v>174</v>
      </c>
      <c r="B28" s="535" t="s">
        <v>175</v>
      </c>
      <c r="C28" s="437">
        <v>48947</v>
      </c>
      <c r="D28" s="323">
        <v>31316.7</v>
      </c>
      <c r="E28" s="323">
        <v>25180.4</v>
      </c>
      <c r="F28" s="323">
        <v>35440</v>
      </c>
      <c r="G28" s="323">
        <v>16352.3</v>
      </c>
      <c r="H28" s="324">
        <v>23973.7</v>
      </c>
    </row>
    <row r="29" spans="1:8" ht="26.25" customHeight="1">
      <c r="A29" s="352" t="s">
        <v>176</v>
      </c>
      <c r="B29" s="535" t="s">
        <v>177</v>
      </c>
      <c r="C29" s="437">
        <v>186406.4</v>
      </c>
      <c r="D29" s="323">
        <v>198330.8</v>
      </c>
      <c r="E29" s="323">
        <v>223317.8</v>
      </c>
      <c r="F29" s="323">
        <v>248250.5</v>
      </c>
      <c r="G29" s="323">
        <v>258196.7</v>
      </c>
      <c r="H29" s="324">
        <v>258835.6</v>
      </c>
    </row>
    <row r="30" spans="1:8" ht="26.25" customHeight="1">
      <c r="A30" s="352" t="s">
        <v>258</v>
      </c>
      <c r="B30" s="535" t="s">
        <v>259</v>
      </c>
      <c r="C30" s="437">
        <v>237377.2</v>
      </c>
      <c r="D30" s="323">
        <v>77.6</v>
      </c>
      <c r="E30" s="323">
        <v>1311.5</v>
      </c>
      <c r="F30" s="323">
        <v>151</v>
      </c>
      <c r="G30" s="323">
        <v>186</v>
      </c>
      <c r="H30" s="324">
        <v>328.4</v>
      </c>
    </row>
    <row r="31" spans="1:8" ht="26.25" customHeight="1" thickBot="1">
      <c r="A31" s="353" t="s">
        <v>260</v>
      </c>
      <c r="B31" s="536" t="s">
        <v>252</v>
      </c>
      <c r="C31" s="537">
        <v>2233.6</v>
      </c>
      <c r="D31" s="325">
        <v>0</v>
      </c>
      <c r="E31" s="325">
        <v>0</v>
      </c>
      <c r="F31" s="325">
        <v>0</v>
      </c>
      <c r="G31" s="325">
        <v>0</v>
      </c>
      <c r="H31" s="326">
        <v>0</v>
      </c>
    </row>
    <row r="32" spans="1:8" ht="27.75" customHeight="1" thickTop="1">
      <c r="A32" s="858" t="s">
        <v>261</v>
      </c>
      <c r="B32" s="859"/>
      <c r="C32" s="533">
        <f aca="true" t="shared" si="3" ref="C32:H32">SUM(C21:C31)</f>
        <v>1049337.9000000001</v>
      </c>
      <c r="D32" s="344">
        <f t="shared" si="3"/>
        <v>639551.7000000001</v>
      </c>
      <c r="E32" s="344">
        <f t="shared" si="3"/>
        <v>799046.3</v>
      </c>
      <c r="F32" s="344">
        <f t="shared" si="3"/>
        <v>828595.9</v>
      </c>
      <c r="G32" s="344">
        <f t="shared" si="3"/>
        <v>855680.9000000001</v>
      </c>
      <c r="H32" s="345">
        <f t="shared" si="3"/>
        <v>809358.7999999999</v>
      </c>
    </row>
    <row r="33" spans="1:6" ht="12.75">
      <c r="A33" s="18"/>
      <c r="B33" s="19"/>
      <c r="C33" s="19"/>
      <c r="D33" s="19"/>
      <c r="E33" s="20"/>
      <c r="F33" s="20"/>
    </row>
    <row r="34" spans="1:6" ht="12.75">
      <c r="A34" s="18"/>
      <c r="B34" s="19"/>
      <c r="C34" s="19"/>
      <c r="D34" s="19"/>
      <c r="E34" s="20"/>
      <c r="F34" s="20"/>
    </row>
    <row r="35" spans="1:6" ht="12.75">
      <c r="A35" s="18"/>
      <c r="B35" s="19"/>
      <c r="C35" s="19"/>
      <c r="D35" s="19"/>
      <c r="E35" s="20"/>
      <c r="F35" s="20"/>
    </row>
    <row r="36" spans="1:6" ht="12.75">
      <c r="A36" s="18"/>
      <c r="B36" s="19"/>
      <c r="C36" s="19"/>
      <c r="D36" s="19"/>
      <c r="E36" s="20"/>
      <c r="F36" s="20"/>
    </row>
    <row r="37" spans="1:6" ht="12.75">
      <c r="A37" s="18"/>
      <c r="B37" s="19"/>
      <c r="C37" s="19"/>
      <c r="D37" s="19"/>
      <c r="E37" s="20"/>
      <c r="F37" s="20"/>
    </row>
  </sheetData>
  <sheetProtection/>
  <mergeCells count="11">
    <mergeCell ref="A4:B4"/>
    <mergeCell ref="A5:A8"/>
    <mergeCell ref="A3:H3"/>
    <mergeCell ref="A1:G1"/>
    <mergeCell ref="A32:B32"/>
    <mergeCell ref="A9:A15"/>
    <mergeCell ref="A16:B16"/>
    <mergeCell ref="A17:B17"/>
    <mergeCell ref="A18:B18"/>
    <mergeCell ref="A20:B20"/>
    <mergeCell ref="A19:H19"/>
  </mergeCells>
  <printOptions horizontalCentered="1"/>
  <pageMargins left="0.38" right="0.27" top="0.4" bottom="0.57" header="0.25" footer="0.22"/>
  <pageSetup horizontalDpi="600" verticalDpi="600" orientation="portrait" paperSize="9" scale="92" r:id="rId2"/>
  <headerFooter alignWithMargins="0">
    <oddFooter>&amp;L&amp;"Times New Roman,Obyčejné"&amp;8Rozbor za rok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23"/>
  <sheetViews>
    <sheetView view="pageBreakPreview" zoomScale="85" zoomScaleNormal="85" zoomScaleSheetLayoutView="85" zoomScalePageLayoutView="0" workbookViewId="0" topLeftCell="A28">
      <selection activeCell="B5" sqref="B4:B5"/>
    </sheetView>
  </sheetViews>
  <sheetFormatPr defaultColWidth="9.00390625" defaultRowHeight="12.75"/>
  <cols>
    <col min="1" max="1" width="4.25390625" style="3" customWidth="1"/>
    <col min="2" max="2" width="35.75390625" style="3" customWidth="1"/>
    <col min="3" max="3" width="10.25390625" style="3" customWidth="1"/>
    <col min="4" max="4" width="10.125" style="3" customWidth="1"/>
    <col min="5" max="5" width="10.25390625" style="3" customWidth="1"/>
    <col min="6" max="6" width="8.00390625" style="3" customWidth="1"/>
    <col min="7" max="7" width="10.125" style="3" customWidth="1"/>
    <col min="8" max="8" width="10.25390625" style="3" customWidth="1"/>
    <col min="9" max="9" width="10.125" style="3" customWidth="1"/>
    <col min="10" max="10" width="8.25390625" style="3" customWidth="1"/>
    <col min="11" max="13" width="10.25390625" style="3" customWidth="1"/>
    <col min="14" max="14" width="8.25390625" style="3" customWidth="1"/>
    <col min="15" max="15" width="4.375" style="3" customWidth="1"/>
    <col min="16" max="16" width="35.875" style="3" customWidth="1"/>
    <col min="17" max="19" width="10.25390625" style="3" customWidth="1"/>
    <col min="20" max="20" width="8.25390625" style="3" customWidth="1"/>
    <col min="21" max="23" width="10.25390625" style="3" customWidth="1"/>
    <col min="24" max="24" width="8.25390625" style="3" customWidth="1"/>
    <col min="25" max="27" width="10.25390625" style="3" customWidth="1"/>
    <col min="28" max="28" width="8.25390625" style="3" customWidth="1"/>
    <col min="29" max="29" width="4.375" style="3" customWidth="1"/>
    <col min="30" max="30" width="35.75390625" style="3" customWidth="1"/>
    <col min="31" max="33" width="10.25390625" style="3" customWidth="1"/>
    <col min="34" max="34" width="8.125" style="3" customWidth="1"/>
    <col min="35" max="37" width="10.25390625" style="3" customWidth="1"/>
    <col min="38" max="38" width="8.125" style="3" customWidth="1"/>
    <col min="39" max="41" width="10.25390625" style="3" customWidth="1"/>
    <col min="42" max="42" width="8.125" style="3" customWidth="1"/>
    <col min="43" max="43" width="4.375" style="3" customWidth="1"/>
    <col min="44" max="44" width="36.00390625" style="3" customWidth="1"/>
    <col min="45" max="47" width="10.25390625" style="3" customWidth="1"/>
    <col min="48" max="48" width="8.25390625" style="3" customWidth="1"/>
    <col min="49" max="51" width="14.125" style="3" customWidth="1"/>
    <col min="52" max="52" width="10.875" style="3" customWidth="1"/>
    <col min="53" max="16384" width="9.125" style="3" customWidth="1"/>
  </cols>
  <sheetData>
    <row r="1" spans="1:56" ht="60" customHeight="1">
      <c r="A1" s="885" t="s">
        <v>608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7" t="s">
        <v>610</v>
      </c>
      <c r="N1" s="948"/>
      <c r="O1" s="885" t="s">
        <v>608</v>
      </c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368"/>
      <c r="AC1" s="885" t="s">
        <v>608</v>
      </c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367"/>
      <c r="AQ1" s="949" t="s">
        <v>609</v>
      </c>
      <c r="AR1" s="950"/>
      <c r="AS1" s="950"/>
      <c r="AT1" s="950"/>
      <c r="AU1" s="950"/>
      <c r="AV1" s="950"/>
      <c r="AW1" s="950"/>
      <c r="AX1" s="950"/>
      <c r="AY1" s="950"/>
      <c r="AZ1" s="424"/>
      <c r="BD1" s="142"/>
    </row>
    <row r="2" spans="1:56" ht="32.25" customHeight="1">
      <c r="A2" s="887" t="s">
        <v>101</v>
      </c>
      <c r="B2" s="934"/>
      <c r="C2" s="935" t="s">
        <v>518</v>
      </c>
      <c r="D2" s="936"/>
      <c r="E2" s="936"/>
      <c r="F2" s="937"/>
      <c r="G2" s="935" t="s">
        <v>519</v>
      </c>
      <c r="H2" s="936"/>
      <c r="I2" s="936"/>
      <c r="J2" s="937"/>
      <c r="K2" s="935" t="s">
        <v>520</v>
      </c>
      <c r="L2" s="936"/>
      <c r="M2" s="936"/>
      <c r="N2" s="937"/>
      <c r="O2" s="930" t="s">
        <v>101</v>
      </c>
      <c r="P2" s="931"/>
      <c r="Q2" s="941" t="s">
        <v>521</v>
      </c>
      <c r="R2" s="945"/>
      <c r="S2" s="945"/>
      <c r="T2" s="945"/>
      <c r="U2" s="935" t="s">
        <v>522</v>
      </c>
      <c r="V2" s="940"/>
      <c r="W2" s="940"/>
      <c r="X2" s="941"/>
      <c r="Y2" s="895" t="s">
        <v>585</v>
      </c>
      <c r="Z2" s="895"/>
      <c r="AA2" s="895"/>
      <c r="AB2" s="896"/>
      <c r="AC2" s="887" t="s">
        <v>101</v>
      </c>
      <c r="AD2" s="888"/>
      <c r="AE2" s="889" t="s">
        <v>525</v>
      </c>
      <c r="AF2" s="890"/>
      <c r="AG2" s="890"/>
      <c r="AH2" s="891"/>
      <c r="AI2" s="892" t="s">
        <v>526</v>
      </c>
      <c r="AJ2" s="893"/>
      <c r="AK2" s="893"/>
      <c r="AL2" s="894"/>
      <c r="AM2" s="895" t="s">
        <v>586</v>
      </c>
      <c r="AN2" s="895"/>
      <c r="AO2" s="895"/>
      <c r="AP2" s="896"/>
      <c r="AQ2" s="951" t="s">
        <v>101</v>
      </c>
      <c r="AR2" s="952"/>
      <c r="AS2" s="955" t="s">
        <v>527</v>
      </c>
      <c r="AT2" s="895"/>
      <c r="AU2" s="895"/>
      <c r="AV2" s="896"/>
      <c r="AW2" s="894" t="s">
        <v>141</v>
      </c>
      <c r="AX2" s="956"/>
      <c r="AY2" s="956"/>
      <c r="AZ2" s="956"/>
      <c r="BA2" s="960"/>
      <c r="BB2" s="960"/>
      <c r="BC2" s="960"/>
      <c r="BD2" s="960"/>
    </row>
    <row r="3" spans="1:56" ht="19.5" customHeight="1">
      <c r="A3" s="888"/>
      <c r="B3" s="934"/>
      <c r="C3" s="411" t="s">
        <v>102</v>
      </c>
      <c r="D3" s="412" t="s">
        <v>103</v>
      </c>
      <c r="E3" s="412" t="s">
        <v>104</v>
      </c>
      <c r="F3" s="413" t="s">
        <v>105</v>
      </c>
      <c r="G3" s="411" t="s">
        <v>102</v>
      </c>
      <c r="H3" s="412" t="s">
        <v>103</v>
      </c>
      <c r="I3" s="412" t="s">
        <v>104</v>
      </c>
      <c r="J3" s="413" t="s">
        <v>105</v>
      </c>
      <c r="K3" s="411" t="s">
        <v>102</v>
      </c>
      <c r="L3" s="412" t="s">
        <v>103</v>
      </c>
      <c r="M3" s="412" t="s">
        <v>104</v>
      </c>
      <c r="N3" s="413" t="s">
        <v>106</v>
      </c>
      <c r="O3" s="932"/>
      <c r="P3" s="933"/>
      <c r="Q3" s="411" t="s">
        <v>102</v>
      </c>
      <c r="R3" s="412" t="s">
        <v>103</v>
      </c>
      <c r="S3" s="412" t="s">
        <v>104</v>
      </c>
      <c r="T3" s="413" t="s">
        <v>106</v>
      </c>
      <c r="U3" s="411" t="s">
        <v>102</v>
      </c>
      <c r="V3" s="412" t="s">
        <v>103</v>
      </c>
      <c r="W3" s="412" t="s">
        <v>104</v>
      </c>
      <c r="X3" s="413" t="s">
        <v>106</v>
      </c>
      <c r="Y3" s="411" t="s">
        <v>102</v>
      </c>
      <c r="Z3" s="412" t="s">
        <v>103</v>
      </c>
      <c r="AA3" s="412" t="s">
        <v>104</v>
      </c>
      <c r="AB3" s="486" t="s">
        <v>105</v>
      </c>
      <c r="AC3" s="888"/>
      <c r="AD3" s="888"/>
      <c r="AE3" s="411" t="s">
        <v>102</v>
      </c>
      <c r="AF3" s="412" t="s">
        <v>103</v>
      </c>
      <c r="AG3" s="412" t="s">
        <v>104</v>
      </c>
      <c r="AH3" s="413" t="s">
        <v>105</v>
      </c>
      <c r="AI3" s="411" t="s">
        <v>102</v>
      </c>
      <c r="AJ3" s="412" t="s">
        <v>103</v>
      </c>
      <c r="AK3" s="412" t="s">
        <v>104</v>
      </c>
      <c r="AL3" s="413" t="s">
        <v>106</v>
      </c>
      <c r="AM3" s="411" t="s">
        <v>102</v>
      </c>
      <c r="AN3" s="412" t="s">
        <v>103</v>
      </c>
      <c r="AO3" s="412" t="s">
        <v>104</v>
      </c>
      <c r="AP3" s="486" t="s">
        <v>105</v>
      </c>
      <c r="AQ3" s="953"/>
      <c r="AR3" s="954"/>
      <c r="AS3" s="411" t="s">
        <v>102</v>
      </c>
      <c r="AT3" s="412" t="s">
        <v>103</v>
      </c>
      <c r="AU3" s="412" t="s">
        <v>104</v>
      </c>
      <c r="AV3" s="413" t="s">
        <v>106</v>
      </c>
      <c r="AW3" s="411" t="s">
        <v>102</v>
      </c>
      <c r="AX3" s="412" t="s">
        <v>103</v>
      </c>
      <c r="AY3" s="412" t="s">
        <v>104</v>
      </c>
      <c r="AZ3" s="413" t="s">
        <v>106</v>
      </c>
      <c r="BA3" s="167"/>
      <c r="BB3" s="167"/>
      <c r="BC3" s="167"/>
      <c r="BD3" s="167"/>
    </row>
    <row r="4" spans="1:56" ht="27" customHeight="1">
      <c r="A4" s="918" t="s">
        <v>119</v>
      </c>
      <c r="B4" s="390" t="s">
        <v>107</v>
      </c>
      <c r="C4" s="292"/>
      <c r="D4" s="420"/>
      <c r="E4" s="386">
        <v>32</v>
      </c>
      <c r="F4" s="417"/>
      <c r="G4" s="292"/>
      <c r="H4" s="420"/>
      <c r="I4" s="401">
        <v>104</v>
      </c>
      <c r="J4" s="417"/>
      <c r="K4" s="292"/>
      <c r="L4" s="420"/>
      <c r="M4" s="401">
        <v>49</v>
      </c>
      <c r="N4" s="417"/>
      <c r="O4" s="926" t="s">
        <v>119</v>
      </c>
      <c r="P4" s="390" t="s">
        <v>107</v>
      </c>
      <c r="Q4" s="879"/>
      <c r="R4" s="899"/>
      <c r="S4" s="401">
        <v>1</v>
      </c>
      <c r="T4" s="915"/>
      <c r="U4" s="879"/>
      <c r="V4" s="899"/>
      <c r="W4" s="401">
        <v>1</v>
      </c>
      <c r="X4" s="904"/>
      <c r="Y4" s="907"/>
      <c r="Z4" s="908"/>
      <c r="AA4" s="386">
        <v>0</v>
      </c>
      <c r="AB4" s="942"/>
      <c r="AC4" s="923" t="s">
        <v>119</v>
      </c>
      <c r="AD4" s="390" t="s">
        <v>107</v>
      </c>
      <c r="AE4" s="879"/>
      <c r="AF4" s="880"/>
      <c r="AG4" s="386">
        <v>1</v>
      </c>
      <c r="AH4" s="915"/>
      <c r="AI4" s="879"/>
      <c r="AJ4" s="880"/>
      <c r="AK4" s="401">
        <v>1</v>
      </c>
      <c r="AL4" s="915"/>
      <c r="AM4" s="292"/>
      <c r="AN4" s="488"/>
      <c r="AO4" s="401">
        <v>0</v>
      </c>
      <c r="AP4" s="417"/>
      <c r="AQ4" s="923" t="s">
        <v>119</v>
      </c>
      <c r="AR4" s="390" t="s">
        <v>107</v>
      </c>
      <c r="AS4" s="879"/>
      <c r="AT4" s="880"/>
      <c r="AU4" s="401">
        <v>12</v>
      </c>
      <c r="AV4" s="915"/>
      <c r="AW4" s="879"/>
      <c r="AX4" s="880"/>
      <c r="AY4" s="386">
        <f aca="true" t="shared" si="0" ref="AY4:AY11">E4+I4+M4+S4+W4+AA4+AG4+AK4+AO4+AU4</f>
        <v>201</v>
      </c>
      <c r="AZ4" s="965"/>
      <c r="BA4" s="968"/>
      <c r="BB4" s="968"/>
      <c r="BC4" s="165"/>
      <c r="BD4" s="957"/>
    </row>
    <row r="5" spans="1:56" ht="27" customHeight="1">
      <c r="A5" s="918"/>
      <c r="B5" s="391" t="s">
        <v>108</v>
      </c>
      <c r="C5" s="294"/>
      <c r="D5" s="421"/>
      <c r="E5" s="379">
        <v>3</v>
      </c>
      <c r="F5" s="418"/>
      <c r="G5" s="294"/>
      <c r="H5" s="421"/>
      <c r="I5" s="402">
        <v>7</v>
      </c>
      <c r="J5" s="418"/>
      <c r="K5" s="294"/>
      <c r="L5" s="421"/>
      <c r="M5" s="402">
        <v>0</v>
      </c>
      <c r="N5" s="418"/>
      <c r="O5" s="927"/>
      <c r="P5" s="392" t="s">
        <v>108</v>
      </c>
      <c r="Q5" s="900"/>
      <c r="R5" s="901"/>
      <c r="S5" s="402">
        <v>0</v>
      </c>
      <c r="T5" s="958"/>
      <c r="U5" s="900"/>
      <c r="V5" s="901"/>
      <c r="W5" s="402">
        <v>0</v>
      </c>
      <c r="X5" s="905"/>
      <c r="Y5" s="909"/>
      <c r="Z5" s="910"/>
      <c r="AA5" s="379">
        <v>0</v>
      </c>
      <c r="AB5" s="943"/>
      <c r="AC5" s="913"/>
      <c r="AD5" s="391" t="s">
        <v>108</v>
      </c>
      <c r="AE5" s="881"/>
      <c r="AF5" s="882"/>
      <c r="AG5" s="379">
        <v>0</v>
      </c>
      <c r="AH5" s="916"/>
      <c r="AI5" s="881"/>
      <c r="AJ5" s="882"/>
      <c r="AK5" s="402">
        <v>0</v>
      </c>
      <c r="AL5" s="916"/>
      <c r="AM5" s="293"/>
      <c r="AN5" s="489"/>
      <c r="AO5" s="402">
        <v>0</v>
      </c>
      <c r="AP5" s="492"/>
      <c r="AQ5" s="913"/>
      <c r="AR5" s="391" t="s">
        <v>108</v>
      </c>
      <c r="AS5" s="881"/>
      <c r="AT5" s="882"/>
      <c r="AU5" s="402">
        <v>0</v>
      </c>
      <c r="AV5" s="916"/>
      <c r="AW5" s="881"/>
      <c r="AX5" s="882"/>
      <c r="AY5" s="379">
        <f t="shared" si="0"/>
        <v>10</v>
      </c>
      <c r="AZ5" s="966"/>
      <c r="BA5" s="968"/>
      <c r="BB5" s="968"/>
      <c r="BC5" s="165"/>
      <c r="BD5" s="957"/>
    </row>
    <row r="6" spans="1:56" ht="27" customHeight="1">
      <c r="A6" s="918"/>
      <c r="B6" s="391" t="s">
        <v>109</v>
      </c>
      <c r="C6" s="294"/>
      <c r="D6" s="421"/>
      <c r="E6" s="379">
        <v>334</v>
      </c>
      <c r="F6" s="418"/>
      <c r="G6" s="294"/>
      <c r="H6" s="421"/>
      <c r="I6" s="402">
        <v>1434</v>
      </c>
      <c r="J6" s="418"/>
      <c r="K6" s="294"/>
      <c r="L6" s="421"/>
      <c r="M6" s="379">
        <v>859</v>
      </c>
      <c r="N6" s="418"/>
      <c r="O6" s="927"/>
      <c r="P6" s="392" t="s">
        <v>109</v>
      </c>
      <c r="Q6" s="900"/>
      <c r="R6" s="901"/>
      <c r="S6" s="379">
        <v>0</v>
      </c>
      <c r="T6" s="958"/>
      <c r="U6" s="900"/>
      <c r="V6" s="901"/>
      <c r="W6" s="379">
        <v>1</v>
      </c>
      <c r="X6" s="905"/>
      <c r="Y6" s="909"/>
      <c r="Z6" s="910"/>
      <c r="AA6" s="379">
        <v>0</v>
      </c>
      <c r="AB6" s="943"/>
      <c r="AC6" s="913"/>
      <c r="AD6" s="391" t="s">
        <v>109</v>
      </c>
      <c r="AE6" s="881"/>
      <c r="AF6" s="882"/>
      <c r="AG6" s="379">
        <v>0</v>
      </c>
      <c r="AH6" s="916"/>
      <c r="AI6" s="881"/>
      <c r="AJ6" s="882"/>
      <c r="AK6" s="402">
        <v>0</v>
      </c>
      <c r="AL6" s="916"/>
      <c r="AM6" s="293"/>
      <c r="AN6" s="489"/>
      <c r="AO6" s="402">
        <v>0</v>
      </c>
      <c r="AP6" s="492"/>
      <c r="AQ6" s="913"/>
      <c r="AR6" s="391" t="s">
        <v>109</v>
      </c>
      <c r="AS6" s="881"/>
      <c r="AT6" s="882"/>
      <c r="AU6" s="402">
        <v>2</v>
      </c>
      <c r="AV6" s="916"/>
      <c r="AW6" s="881"/>
      <c r="AX6" s="882"/>
      <c r="AY6" s="379">
        <f t="shared" si="0"/>
        <v>2630</v>
      </c>
      <c r="AZ6" s="966"/>
      <c r="BA6" s="968"/>
      <c r="BB6" s="968"/>
      <c r="BC6" s="165"/>
      <c r="BD6" s="957"/>
    </row>
    <row r="7" spans="1:56" ht="27" customHeight="1">
      <c r="A7" s="918"/>
      <c r="B7" s="391" t="s">
        <v>108</v>
      </c>
      <c r="C7" s="294"/>
      <c r="D7" s="421"/>
      <c r="E7" s="379">
        <v>17</v>
      </c>
      <c r="F7" s="418"/>
      <c r="G7" s="294"/>
      <c r="H7" s="421"/>
      <c r="I7" s="402">
        <v>36</v>
      </c>
      <c r="J7" s="418"/>
      <c r="K7" s="294"/>
      <c r="L7" s="421"/>
      <c r="M7" s="402">
        <v>0</v>
      </c>
      <c r="N7" s="418"/>
      <c r="O7" s="927"/>
      <c r="P7" s="392" t="s">
        <v>108</v>
      </c>
      <c r="Q7" s="900"/>
      <c r="R7" s="901"/>
      <c r="S7" s="402">
        <v>0</v>
      </c>
      <c r="T7" s="958"/>
      <c r="U7" s="900"/>
      <c r="V7" s="901"/>
      <c r="W7" s="402">
        <v>0</v>
      </c>
      <c r="X7" s="905"/>
      <c r="Y7" s="909"/>
      <c r="Z7" s="910"/>
      <c r="AA7" s="379">
        <v>0</v>
      </c>
      <c r="AB7" s="943"/>
      <c r="AC7" s="913"/>
      <c r="AD7" s="391" t="s">
        <v>108</v>
      </c>
      <c r="AE7" s="881"/>
      <c r="AF7" s="882"/>
      <c r="AG7" s="379">
        <v>0</v>
      </c>
      <c r="AH7" s="916"/>
      <c r="AI7" s="881"/>
      <c r="AJ7" s="882"/>
      <c r="AK7" s="402">
        <v>0</v>
      </c>
      <c r="AL7" s="916"/>
      <c r="AM7" s="293"/>
      <c r="AN7" s="489"/>
      <c r="AO7" s="402">
        <v>0</v>
      </c>
      <c r="AP7" s="492"/>
      <c r="AQ7" s="913"/>
      <c r="AR7" s="391" t="s">
        <v>108</v>
      </c>
      <c r="AS7" s="881"/>
      <c r="AT7" s="882"/>
      <c r="AU7" s="402">
        <v>0</v>
      </c>
      <c r="AV7" s="916"/>
      <c r="AW7" s="881"/>
      <c r="AX7" s="882"/>
      <c r="AY7" s="379">
        <f t="shared" si="0"/>
        <v>53</v>
      </c>
      <c r="AZ7" s="966"/>
      <c r="BA7" s="968"/>
      <c r="BB7" s="968"/>
      <c r="BC7" s="165"/>
      <c r="BD7" s="957"/>
    </row>
    <row r="8" spans="1:56" ht="27" customHeight="1">
      <c r="A8" s="918"/>
      <c r="B8" s="391" t="s">
        <v>110</v>
      </c>
      <c r="C8" s="294"/>
      <c r="D8" s="421"/>
      <c r="E8" s="379">
        <v>109</v>
      </c>
      <c r="F8" s="418"/>
      <c r="G8" s="294"/>
      <c r="H8" s="421"/>
      <c r="I8" s="402">
        <v>282</v>
      </c>
      <c r="J8" s="418"/>
      <c r="K8" s="294"/>
      <c r="L8" s="421"/>
      <c r="M8" s="402">
        <v>102</v>
      </c>
      <c r="N8" s="418"/>
      <c r="O8" s="927"/>
      <c r="P8" s="392" t="s">
        <v>110</v>
      </c>
      <c r="Q8" s="900"/>
      <c r="R8" s="901"/>
      <c r="S8" s="402">
        <v>1</v>
      </c>
      <c r="T8" s="958"/>
      <c r="U8" s="900"/>
      <c r="V8" s="901"/>
      <c r="W8" s="402">
        <v>64</v>
      </c>
      <c r="X8" s="905"/>
      <c r="Y8" s="909"/>
      <c r="Z8" s="910"/>
      <c r="AA8" s="379">
        <v>0</v>
      </c>
      <c r="AB8" s="943"/>
      <c r="AC8" s="913"/>
      <c r="AD8" s="391" t="s">
        <v>110</v>
      </c>
      <c r="AE8" s="881"/>
      <c r="AF8" s="882"/>
      <c r="AG8" s="379">
        <v>0</v>
      </c>
      <c r="AH8" s="916"/>
      <c r="AI8" s="881"/>
      <c r="AJ8" s="882"/>
      <c r="AK8" s="402">
        <v>0</v>
      </c>
      <c r="AL8" s="916"/>
      <c r="AM8" s="293"/>
      <c r="AN8" s="489"/>
      <c r="AO8" s="402">
        <v>0</v>
      </c>
      <c r="AP8" s="492"/>
      <c r="AQ8" s="913"/>
      <c r="AR8" s="391" t="s">
        <v>110</v>
      </c>
      <c r="AS8" s="881"/>
      <c r="AT8" s="882"/>
      <c r="AU8" s="402">
        <v>55</v>
      </c>
      <c r="AV8" s="916"/>
      <c r="AW8" s="881"/>
      <c r="AX8" s="882"/>
      <c r="AY8" s="379">
        <f t="shared" si="0"/>
        <v>613</v>
      </c>
      <c r="AZ8" s="966"/>
      <c r="BA8" s="968"/>
      <c r="BB8" s="968"/>
      <c r="BC8" s="165"/>
      <c r="BD8" s="957"/>
    </row>
    <row r="9" spans="1:56" ht="27" customHeight="1">
      <c r="A9" s="918"/>
      <c r="B9" s="391" t="s">
        <v>108</v>
      </c>
      <c r="C9" s="294"/>
      <c r="D9" s="421"/>
      <c r="E9" s="379">
        <v>1</v>
      </c>
      <c r="F9" s="418"/>
      <c r="G9" s="294"/>
      <c r="H9" s="421"/>
      <c r="I9" s="402">
        <v>8</v>
      </c>
      <c r="J9" s="418"/>
      <c r="K9" s="294"/>
      <c r="L9" s="421"/>
      <c r="M9" s="402">
        <v>0</v>
      </c>
      <c r="N9" s="418"/>
      <c r="O9" s="927"/>
      <c r="P9" s="392" t="s">
        <v>108</v>
      </c>
      <c r="Q9" s="900"/>
      <c r="R9" s="901"/>
      <c r="S9" s="402">
        <v>0</v>
      </c>
      <c r="T9" s="958"/>
      <c r="U9" s="900"/>
      <c r="V9" s="901"/>
      <c r="W9" s="402">
        <v>0</v>
      </c>
      <c r="X9" s="905"/>
      <c r="Y9" s="909"/>
      <c r="Z9" s="910"/>
      <c r="AA9" s="379">
        <v>0</v>
      </c>
      <c r="AB9" s="943"/>
      <c r="AC9" s="913"/>
      <c r="AD9" s="391" t="s">
        <v>108</v>
      </c>
      <c r="AE9" s="881"/>
      <c r="AF9" s="882"/>
      <c r="AG9" s="379">
        <v>0</v>
      </c>
      <c r="AH9" s="916"/>
      <c r="AI9" s="881"/>
      <c r="AJ9" s="882"/>
      <c r="AK9" s="402">
        <v>0</v>
      </c>
      <c r="AL9" s="916"/>
      <c r="AM9" s="293"/>
      <c r="AN9" s="489"/>
      <c r="AO9" s="402">
        <v>0</v>
      </c>
      <c r="AP9" s="492"/>
      <c r="AQ9" s="913"/>
      <c r="AR9" s="391" t="s">
        <v>108</v>
      </c>
      <c r="AS9" s="881"/>
      <c r="AT9" s="882"/>
      <c r="AU9" s="402">
        <v>0</v>
      </c>
      <c r="AV9" s="916"/>
      <c r="AW9" s="881"/>
      <c r="AX9" s="882"/>
      <c r="AY9" s="379">
        <f t="shared" si="0"/>
        <v>9</v>
      </c>
      <c r="AZ9" s="966"/>
      <c r="BA9" s="968"/>
      <c r="BB9" s="968"/>
      <c r="BC9" s="165"/>
      <c r="BD9" s="957"/>
    </row>
    <row r="10" spans="1:56" ht="27" customHeight="1">
      <c r="A10" s="918"/>
      <c r="B10" s="393" t="s">
        <v>111</v>
      </c>
      <c r="C10" s="422"/>
      <c r="D10" s="423"/>
      <c r="E10" s="381">
        <v>6</v>
      </c>
      <c r="F10" s="419"/>
      <c r="G10" s="422"/>
      <c r="H10" s="423"/>
      <c r="I10" s="403">
        <v>10</v>
      </c>
      <c r="J10" s="419"/>
      <c r="K10" s="422"/>
      <c r="L10" s="423"/>
      <c r="M10" s="403">
        <v>15</v>
      </c>
      <c r="N10" s="419"/>
      <c r="O10" s="928"/>
      <c r="P10" s="443" t="s">
        <v>111</v>
      </c>
      <c r="Q10" s="902"/>
      <c r="R10" s="903"/>
      <c r="S10" s="403">
        <v>0</v>
      </c>
      <c r="T10" s="959"/>
      <c r="U10" s="902"/>
      <c r="V10" s="903"/>
      <c r="W10" s="403">
        <v>1</v>
      </c>
      <c r="X10" s="906"/>
      <c r="Y10" s="911"/>
      <c r="Z10" s="912"/>
      <c r="AA10" s="381">
        <v>0</v>
      </c>
      <c r="AB10" s="944"/>
      <c r="AC10" s="914"/>
      <c r="AD10" s="393" t="s">
        <v>111</v>
      </c>
      <c r="AE10" s="883"/>
      <c r="AF10" s="884"/>
      <c r="AG10" s="381">
        <v>0</v>
      </c>
      <c r="AH10" s="917"/>
      <c r="AI10" s="883"/>
      <c r="AJ10" s="884"/>
      <c r="AK10" s="403">
        <v>0</v>
      </c>
      <c r="AL10" s="917"/>
      <c r="AM10" s="490"/>
      <c r="AN10" s="491"/>
      <c r="AO10" s="403">
        <v>0</v>
      </c>
      <c r="AP10" s="493"/>
      <c r="AQ10" s="914"/>
      <c r="AR10" s="393" t="s">
        <v>111</v>
      </c>
      <c r="AS10" s="883"/>
      <c r="AT10" s="884"/>
      <c r="AU10" s="403">
        <v>2</v>
      </c>
      <c r="AV10" s="917"/>
      <c r="AW10" s="883"/>
      <c r="AX10" s="884"/>
      <c r="AY10" s="381">
        <f t="shared" si="0"/>
        <v>34</v>
      </c>
      <c r="AZ10" s="967"/>
      <c r="BA10" s="968"/>
      <c r="BB10" s="968"/>
      <c r="BC10" s="165"/>
      <c r="BD10" s="957"/>
    </row>
    <row r="11" spans="1:56" ht="27" customHeight="1">
      <c r="A11" s="923" t="s">
        <v>117</v>
      </c>
      <c r="B11" s="596" t="s">
        <v>149</v>
      </c>
      <c r="C11" s="385">
        <v>8570</v>
      </c>
      <c r="D11" s="386">
        <v>8600</v>
      </c>
      <c r="E11" s="386">
        <v>5321</v>
      </c>
      <c r="F11" s="387">
        <f aca="true" t="shared" si="1" ref="F11:F17">E11/D11</f>
        <v>0.6187209302325581</v>
      </c>
      <c r="G11" s="394">
        <v>61885</v>
      </c>
      <c r="H11" s="386">
        <v>39757</v>
      </c>
      <c r="I11" s="386">
        <v>17192</v>
      </c>
      <c r="J11" s="387">
        <f aca="true" t="shared" si="2" ref="J11:J17">I11/H11</f>
        <v>0.43242699398848</v>
      </c>
      <c r="K11" s="394">
        <v>15700</v>
      </c>
      <c r="L11" s="386">
        <v>10580</v>
      </c>
      <c r="M11" s="386">
        <v>5252</v>
      </c>
      <c r="N11" s="387">
        <f>M11/L11</f>
        <v>0.49640831758034026</v>
      </c>
      <c r="O11" s="913" t="s">
        <v>117</v>
      </c>
      <c r="P11" s="444" t="s">
        <v>149</v>
      </c>
      <c r="Q11" s="398">
        <v>3905</v>
      </c>
      <c r="R11" s="383">
        <v>3177</v>
      </c>
      <c r="S11" s="383">
        <v>261</v>
      </c>
      <c r="T11" s="447">
        <f>S11/R11</f>
        <v>0.0821529745042493</v>
      </c>
      <c r="U11" s="385">
        <v>3700</v>
      </c>
      <c r="V11" s="386">
        <v>1182</v>
      </c>
      <c r="W11" s="386">
        <v>974</v>
      </c>
      <c r="X11" s="387">
        <f>W11/V11</f>
        <v>0.8240270727580372</v>
      </c>
      <c r="Y11" s="457">
        <v>16150</v>
      </c>
      <c r="Z11" s="454">
        <v>8150</v>
      </c>
      <c r="AA11" s="454">
        <v>4200</v>
      </c>
      <c r="AB11" s="482">
        <f>AA11/Z11</f>
        <v>0.5153374233128835</v>
      </c>
      <c r="AC11" s="913" t="s">
        <v>117</v>
      </c>
      <c r="AD11" s="487" t="s">
        <v>149</v>
      </c>
      <c r="AE11" s="494">
        <v>0</v>
      </c>
      <c r="AF11" s="373">
        <v>0</v>
      </c>
      <c r="AG11" s="373">
        <v>0</v>
      </c>
      <c r="AH11" s="495">
        <v>0</v>
      </c>
      <c r="AI11" s="494">
        <v>300</v>
      </c>
      <c r="AJ11" s="373">
        <v>0</v>
      </c>
      <c r="AK11" s="373">
        <v>0</v>
      </c>
      <c r="AL11" s="495">
        <v>0</v>
      </c>
      <c r="AM11" s="494">
        <v>0</v>
      </c>
      <c r="AN11" s="373">
        <v>0</v>
      </c>
      <c r="AO11" s="373">
        <v>0</v>
      </c>
      <c r="AP11" s="495">
        <v>0</v>
      </c>
      <c r="AQ11" s="923" t="s">
        <v>117</v>
      </c>
      <c r="AR11" s="451" t="s">
        <v>149</v>
      </c>
      <c r="AS11" s="494">
        <v>1800</v>
      </c>
      <c r="AT11" s="373">
        <v>500</v>
      </c>
      <c r="AU11" s="373">
        <v>0</v>
      </c>
      <c r="AV11" s="495">
        <f>AU11/AT11</f>
        <v>0</v>
      </c>
      <c r="AW11" s="385">
        <f>C11+G11+K11+Q11+U11+Y11+AE11+AI11+AM11+AS11</f>
        <v>112010</v>
      </c>
      <c r="AX11" s="386">
        <f>D11+H11+L11+R11+V11+Z11+AF11+AJ11+AN11+AT11</f>
        <v>71946</v>
      </c>
      <c r="AY11" s="386">
        <f t="shared" si="0"/>
        <v>33200</v>
      </c>
      <c r="AZ11" s="495">
        <f aca="true" t="shared" si="3" ref="AZ11:AZ21">AY11/AX11</f>
        <v>0.4614572040141217</v>
      </c>
      <c r="BA11" s="133"/>
      <c r="BB11" s="133"/>
      <c r="BC11" s="133"/>
      <c r="BD11" s="168"/>
    </row>
    <row r="12" spans="1:56" ht="27" customHeight="1">
      <c r="A12" s="938"/>
      <c r="B12" s="597" t="s">
        <v>150</v>
      </c>
      <c r="C12" s="388">
        <v>7000</v>
      </c>
      <c r="D12" s="379">
        <v>7500</v>
      </c>
      <c r="E12" s="379">
        <v>5894</v>
      </c>
      <c r="F12" s="380">
        <f t="shared" si="1"/>
        <v>0.7858666666666667</v>
      </c>
      <c r="G12" s="395">
        <v>17500</v>
      </c>
      <c r="H12" s="379">
        <v>19500</v>
      </c>
      <c r="I12" s="379">
        <v>18803</v>
      </c>
      <c r="J12" s="380">
        <f t="shared" si="2"/>
        <v>0.9642564102564103</v>
      </c>
      <c r="K12" s="395">
        <v>15000</v>
      </c>
      <c r="L12" s="379">
        <v>14250</v>
      </c>
      <c r="M12" s="379">
        <v>7054</v>
      </c>
      <c r="N12" s="380">
        <f>M12/L12</f>
        <v>0.49501754385964913</v>
      </c>
      <c r="O12" s="913"/>
      <c r="P12" s="445" t="s">
        <v>150</v>
      </c>
      <c r="Q12" s="395">
        <v>150</v>
      </c>
      <c r="R12" s="379">
        <v>425</v>
      </c>
      <c r="S12" s="379">
        <v>411</v>
      </c>
      <c r="T12" s="455">
        <f>S12/R12</f>
        <v>0.9670588235294117</v>
      </c>
      <c r="U12" s="388">
        <v>1000</v>
      </c>
      <c r="V12" s="379">
        <v>1000</v>
      </c>
      <c r="W12" s="379">
        <v>968</v>
      </c>
      <c r="X12" s="380">
        <f>W12/V12</f>
        <v>0.968</v>
      </c>
      <c r="Y12" s="458">
        <v>500</v>
      </c>
      <c r="Z12" s="374">
        <v>423</v>
      </c>
      <c r="AA12" s="374">
        <v>603</v>
      </c>
      <c r="AB12" s="483">
        <f>AA12/Z12</f>
        <v>1.425531914893617</v>
      </c>
      <c r="AC12" s="913"/>
      <c r="AD12" s="127" t="s">
        <v>150</v>
      </c>
      <c r="AE12" s="496">
        <v>2000</v>
      </c>
      <c r="AF12" s="374">
        <v>2000</v>
      </c>
      <c r="AG12" s="374">
        <v>2006</v>
      </c>
      <c r="AH12" s="483">
        <f>AG12/AF12</f>
        <v>1.003</v>
      </c>
      <c r="AI12" s="496">
        <v>800</v>
      </c>
      <c r="AJ12" s="374">
        <v>1100</v>
      </c>
      <c r="AK12" s="374">
        <v>1094</v>
      </c>
      <c r="AL12" s="483">
        <f>AK12/AJ12</f>
        <v>0.9945454545454545</v>
      </c>
      <c r="AM12" s="496">
        <v>0</v>
      </c>
      <c r="AN12" s="374">
        <v>77</v>
      </c>
      <c r="AO12" s="374">
        <v>187</v>
      </c>
      <c r="AP12" s="483">
        <f>AO12/AN12</f>
        <v>2.4285714285714284</v>
      </c>
      <c r="AQ12" s="913"/>
      <c r="AR12" s="452" t="s">
        <v>150</v>
      </c>
      <c r="AS12" s="496">
        <v>3000</v>
      </c>
      <c r="AT12" s="374">
        <v>3000</v>
      </c>
      <c r="AU12" s="374">
        <v>410</v>
      </c>
      <c r="AV12" s="483">
        <f>AU12/AT12</f>
        <v>0.13666666666666666</v>
      </c>
      <c r="AW12" s="388">
        <f aca="true" t="shared" si="4" ref="AW12:AW19">C12+G12+K12+Q12+U12+Y12+AE12+AI12+AM12+AS12</f>
        <v>46950</v>
      </c>
      <c r="AX12" s="379">
        <f aca="true" t="shared" si="5" ref="AX12:AX19">D12+H12+L12+R12+V12+Z12+AF12+AJ12+AN12+AT12</f>
        <v>49275</v>
      </c>
      <c r="AY12" s="379">
        <f aca="true" t="shared" si="6" ref="AY12:AY19">E12+I12+M12+S12+W12+AA12+AG12+AK12+AO12+AU12</f>
        <v>37430</v>
      </c>
      <c r="AZ12" s="483">
        <f t="shared" si="3"/>
        <v>0.7596144089294774</v>
      </c>
      <c r="BA12" s="133"/>
      <c r="BB12" s="133"/>
      <c r="BC12" s="133"/>
      <c r="BD12" s="168"/>
    </row>
    <row r="13" spans="1:56" ht="27" customHeight="1">
      <c r="A13" s="938"/>
      <c r="B13" s="598" t="s">
        <v>124</v>
      </c>
      <c r="C13" s="388">
        <v>200</v>
      </c>
      <c r="D13" s="379">
        <v>200</v>
      </c>
      <c r="E13" s="379">
        <v>97</v>
      </c>
      <c r="F13" s="380">
        <f t="shared" si="1"/>
        <v>0.485</v>
      </c>
      <c r="G13" s="395">
        <v>1050</v>
      </c>
      <c r="H13" s="379">
        <v>500</v>
      </c>
      <c r="I13" s="379">
        <v>183</v>
      </c>
      <c r="J13" s="380">
        <f t="shared" si="2"/>
        <v>0.366</v>
      </c>
      <c r="K13" s="395">
        <v>0</v>
      </c>
      <c r="L13" s="379">
        <v>1500</v>
      </c>
      <c r="M13" s="379">
        <v>1233</v>
      </c>
      <c r="N13" s="380">
        <f>M13/L13</f>
        <v>0.822</v>
      </c>
      <c r="O13" s="913"/>
      <c r="P13" s="445" t="s">
        <v>124</v>
      </c>
      <c r="Q13" s="395">
        <v>0</v>
      </c>
      <c r="R13" s="379">
        <v>0</v>
      </c>
      <c r="S13" s="379">
        <v>0</v>
      </c>
      <c r="T13" s="455">
        <v>0</v>
      </c>
      <c r="U13" s="388">
        <v>0</v>
      </c>
      <c r="V13" s="379">
        <v>0</v>
      </c>
      <c r="W13" s="379">
        <v>0</v>
      </c>
      <c r="X13" s="380">
        <v>0</v>
      </c>
      <c r="Y13" s="458">
        <v>1520</v>
      </c>
      <c r="Z13" s="374">
        <v>1520</v>
      </c>
      <c r="AA13" s="374">
        <v>1835</v>
      </c>
      <c r="AB13" s="483">
        <f>AA13/Z13</f>
        <v>1.207236842105263</v>
      </c>
      <c r="AC13" s="913"/>
      <c r="AD13" s="137" t="s">
        <v>124</v>
      </c>
      <c r="AE13" s="496">
        <v>0</v>
      </c>
      <c r="AF13" s="374">
        <v>0</v>
      </c>
      <c r="AG13" s="374">
        <v>0</v>
      </c>
      <c r="AH13" s="483">
        <v>0</v>
      </c>
      <c r="AI13" s="496">
        <v>0</v>
      </c>
      <c r="AJ13" s="374">
        <v>0</v>
      </c>
      <c r="AK13" s="374">
        <v>0</v>
      </c>
      <c r="AL13" s="483">
        <v>0</v>
      </c>
      <c r="AM13" s="496">
        <v>0</v>
      </c>
      <c r="AN13" s="374">
        <v>0</v>
      </c>
      <c r="AO13" s="374">
        <v>0</v>
      </c>
      <c r="AP13" s="483">
        <v>0</v>
      </c>
      <c r="AQ13" s="913"/>
      <c r="AR13" s="452" t="s">
        <v>124</v>
      </c>
      <c r="AS13" s="496">
        <v>0</v>
      </c>
      <c r="AT13" s="374">
        <v>0</v>
      </c>
      <c r="AU13" s="374">
        <v>0</v>
      </c>
      <c r="AV13" s="483">
        <v>0</v>
      </c>
      <c r="AW13" s="388">
        <f t="shared" si="4"/>
        <v>2770</v>
      </c>
      <c r="AX13" s="379">
        <f t="shared" si="5"/>
        <v>3720</v>
      </c>
      <c r="AY13" s="379">
        <f t="shared" si="6"/>
        <v>3348</v>
      </c>
      <c r="AZ13" s="483">
        <f t="shared" si="3"/>
        <v>0.9</v>
      </c>
      <c r="BA13" s="133"/>
      <c r="BB13" s="133"/>
      <c r="BC13" s="133"/>
      <c r="BD13" s="168"/>
    </row>
    <row r="14" spans="1:56" ht="27" customHeight="1">
      <c r="A14" s="938"/>
      <c r="B14" s="597" t="s">
        <v>20</v>
      </c>
      <c r="C14" s="388">
        <v>0</v>
      </c>
      <c r="D14" s="379">
        <v>100</v>
      </c>
      <c r="E14" s="379">
        <v>37</v>
      </c>
      <c r="F14" s="380">
        <f t="shared" si="1"/>
        <v>0.37</v>
      </c>
      <c r="G14" s="395">
        <v>300</v>
      </c>
      <c r="H14" s="379">
        <v>1000</v>
      </c>
      <c r="I14" s="379">
        <v>1224</v>
      </c>
      <c r="J14" s="380">
        <f t="shared" si="2"/>
        <v>1.224</v>
      </c>
      <c r="K14" s="395">
        <v>0</v>
      </c>
      <c r="L14" s="379">
        <v>0</v>
      </c>
      <c r="M14" s="379">
        <v>417</v>
      </c>
      <c r="N14" s="380">
        <v>0</v>
      </c>
      <c r="O14" s="913"/>
      <c r="P14" s="445" t="s">
        <v>20</v>
      </c>
      <c r="Q14" s="395">
        <v>0</v>
      </c>
      <c r="R14" s="379">
        <v>0</v>
      </c>
      <c r="S14" s="379">
        <v>0</v>
      </c>
      <c r="T14" s="455">
        <v>0</v>
      </c>
      <c r="U14" s="388">
        <v>0</v>
      </c>
      <c r="V14" s="379">
        <v>0</v>
      </c>
      <c r="W14" s="379">
        <v>25</v>
      </c>
      <c r="X14" s="380">
        <v>0</v>
      </c>
      <c r="Y14" s="458">
        <v>800</v>
      </c>
      <c r="Z14" s="374">
        <v>800</v>
      </c>
      <c r="AA14" s="374">
        <v>305</v>
      </c>
      <c r="AB14" s="483">
        <f>AA14/Z14</f>
        <v>0.38125</v>
      </c>
      <c r="AC14" s="913"/>
      <c r="AD14" s="127" t="s">
        <v>20</v>
      </c>
      <c r="AE14" s="496">
        <v>0</v>
      </c>
      <c r="AF14" s="374">
        <v>0</v>
      </c>
      <c r="AG14" s="374">
        <v>0</v>
      </c>
      <c r="AH14" s="483">
        <v>0</v>
      </c>
      <c r="AI14" s="496">
        <v>0</v>
      </c>
      <c r="AJ14" s="374">
        <v>0</v>
      </c>
      <c r="AK14" s="374">
        <v>0</v>
      </c>
      <c r="AL14" s="483">
        <v>0</v>
      </c>
      <c r="AM14" s="496">
        <v>0</v>
      </c>
      <c r="AN14" s="374">
        <v>0</v>
      </c>
      <c r="AO14" s="374">
        <v>0</v>
      </c>
      <c r="AP14" s="483">
        <v>0</v>
      </c>
      <c r="AQ14" s="913"/>
      <c r="AR14" s="452" t="s">
        <v>20</v>
      </c>
      <c r="AS14" s="496">
        <v>0</v>
      </c>
      <c r="AT14" s="374">
        <v>0</v>
      </c>
      <c r="AU14" s="374">
        <v>10</v>
      </c>
      <c r="AV14" s="483">
        <v>0</v>
      </c>
      <c r="AW14" s="388">
        <f t="shared" si="4"/>
        <v>1100</v>
      </c>
      <c r="AX14" s="379">
        <f t="shared" si="5"/>
        <v>1900</v>
      </c>
      <c r="AY14" s="379">
        <f t="shared" si="6"/>
        <v>2018</v>
      </c>
      <c r="AZ14" s="483">
        <f t="shared" si="3"/>
        <v>1.0621052631578947</v>
      </c>
      <c r="BA14" s="133"/>
      <c r="BB14" s="133"/>
      <c r="BC14" s="133"/>
      <c r="BD14" s="168"/>
    </row>
    <row r="15" spans="1:56" ht="27" customHeight="1">
      <c r="A15" s="938"/>
      <c r="B15" s="597" t="s">
        <v>21</v>
      </c>
      <c r="C15" s="388">
        <v>2900</v>
      </c>
      <c r="D15" s="379">
        <v>2350</v>
      </c>
      <c r="E15" s="379">
        <v>3044</v>
      </c>
      <c r="F15" s="380">
        <f t="shared" si="1"/>
        <v>1.2953191489361702</v>
      </c>
      <c r="G15" s="395">
        <v>10320</v>
      </c>
      <c r="H15" s="379">
        <v>9520</v>
      </c>
      <c r="I15" s="379">
        <v>10810</v>
      </c>
      <c r="J15" s="380">
        <f t="shared" si="2"/>
        <v>1.1355042016806722</v>
      </c>
      <c r="K15" s="395">
        <v>5842</v>
      </c>
      <c r="L15" s="379">
        <v>5100</v>
      </c>
      <c r="M15" s="379">
        <v>5869</v>
      </c>
      <c r="N15" s="380">
        <f>M15/L15</f>
        <v>1.1507843137254903</v>
      </c>
      <c r="O15" s="913"/>
      <c r="P15" s="445" t="s">
        <v>21</v>
      </c>
      <c r="Q15" s="395">
        <v>275</v>
      </c>
      <c r="R15" s="379">
        <v>478</v>
      </c>
      <c r="S15" s="379">
        <v>478</v>
      </c>
      <c r="T15" s="455">
        <f>S15/R15</f>
        <v>1</v>
      </c>
      <c r="U15" s="388">
        <v>2000</v>
      </c>
      <c r="V15" s="379">
        <v>2000</v>
      </c>
      <c r="W15" s="379">
        <v>1786</v>
      </c>
      <c r="X15" s="380">
        <f>W15/V15</f>
        <v>0.893</v>
      </c>
      <c r="Y15" s="458">
        <v>0</v>
      </c>
      <c r="Z15" s="374">
        <v>181.8</v>
      </c>
      <c r="AA15" s="374">
        <v>225</v>
      </c>
      <c r="AB15" s="483">
        <f>AA15/Z15</f>
        <v>1.2376237623762376</v>
      </c>
      <c r="AC15" s="913"/>
      <c r="AD15" s="127" t="s">
        <v>21</v>
      </c>
      <c r="AE15" s="496">
        <v>370</v>
      </c>
      <c r="AF15" s="374">
        <v>370</v>
      </c>
      <c r="AG15" s="374">
        <v>370</v>
      </c>
      <c r="AH15" s="483">
        <f>AG15/AF15</f>
        <v>1</v>
      </c>
      <c r="AI15" s="496">
        <v>595</v>
      </c>
      <c r="AJ15" s="374">
        <v>595</v>
      </c>
      <c r="AK15" s="374">
        <v>509</v>
      </c>
      <c r="AL15" s="483">
        <f>AK15/AJ15</f>
        <v>0.8554621848739495</v>
      </c>
      <c r="AM15" s="496">
        <v>75</v>
      </c>
      <c r="AN15" s="374">
        <v>75</v>
      </c>
      <c r="AO15" s="374">
        <v>53</v>
      </c>
      <c r="AP15" s="483">
        <f>AO15/AN15</f>
        <v>0.7066666666666667</v>
      </c>
      <c r="AQ15" s="913"/>
      <c r="AR15" s="452" t="s">
        <v>21</v>
      </c>
      <c r="AS15" s="496">
        <v>2100</v>
      </c>
      <c r="AT15" s="374">
        <v>2100</v>
      </c>
      <c r="AU15" s="374">
        <v>1906</v>
      </c>
      <c r="AV15" s="483">
        <f>AU15/AT15</f>
        <v>0.9076190476190477</v>
      </c>
      <c r="AW15" s="388">
        <f t="shared" si="4"/>
        <v>24477</v>
      </c>
      <c r="AX15" s="379">
        <f t="shared" si="5"/>
        <v>22769.8</v>
      </c>
      <c r="AY15" s="379">
        <f t="shared" si="6"/>
        <v>25050</v>
      </c>
      <c r="AZ15" s="483">
        <f t="shared" si="3"/>
        <v>1.1001414153835343</v>
      </c>
      <c r="BA15" s="133"/>
      <c r="BB15" s="133"/>
      <c r="BC15" s="133"/>
      <c r="BD15" s="168"/>
    </row>
    <row r="16" spans="1:56" ht="27" customHeight="1">
      <c r="A16" s="938"/>
      <c r="B16" s="597" t="s">
        <v>22</v>
      </c>
      <c r="C16" s="388">
        <v>350</v>
      </c>
      <c r="D16" s="379">
        <v>350</v>
      </c>
      <c r="E16" s="379">
        <v>132</v>
      </c>
      <c r="F16" s="380">
        <f t="shared" si="1"/>
        <v>0.37714285714285717</v>
      </c>
      <c r="G16" s="395">
        <v>1500</v>
      </c>
      <c r="H16" s="379">
        <v>1400</v>
      </c>
      <c r="I16" s="379">
        <v>203</v>
      </c>
      <c r="J16" s="380">
        <f t="shared" si="2"/>
        <v>0.145</v>
      </c>
      <c r="K16" s="395">
        <v>350</v>
      </c>
      <c r="L16" s="379">
        <v>350</v>
      </c>
      <c r="M16" s="379">
        <v>95</v>
      </c>
      <c r="N16" s="380">
        <f>M16/L16</f>
        <v>0.2714285714285714</v>
      </c>
      <c r="O16" s="913"/>
      <c r="P16" s="445" t="s">
        <v>22</v>
      </c>
      <c r="Q16" s="395">
        <v>0</v>
      </c>
      <c r="R16" s="379">
        <v>0</v>
      </c>
      <c r="S16" s="379">
        <v>0</v>
      </c>
      <c r="T16" s="455">
        <v>0</v>
      </c>
      <c r="U16" s="388">
        <v>0</v>
      </c>
      <c r="V16" s="379">
        <v>30</v>
      </c>
      <c r="W16" s="379">
        <v>0</v>
      </c>
      <c r="X16" s="380">
        <v>0</v>
      </c>
      <c r="Y16" s="458">
        <v>0</v>
      </c>
      <c r="Z16" s="374">
        <v>0</v>
      </c>
      <c r="AA16" s="374">
        <v>0</v>
      </c>
      <c r="AB16" s="483">
        <v>0</v>
      </c>
      <c r="AC16" s="913"/>
      <c r="AD16" s="127" t="s">
        <v>22</v>
      </c>
      <c r="AE16" s="496">
        <v>0</v>
      </c>
      <c r="AF16" s="374">
        <v>0</v>
      </c>
      <c r="AG16" s="374">
        <v>0</v>
      </c>
      <c r="AH16" s="483">
        <v>0</v>
      </c>
      <c r="AI16" s="496">
        <v>0</v>
      </c>
      <c r="AJ16" s="374">
        <v>0</v>
      </c>
      <c r="AK16" s="374">
        <v>0</v>
      </c>
      <c r="AL16" s="483">
        <v>0</v>
      </c>
      <c r="AM16" s="496">
        <v>0</v>
      </c>
      <c r="AN16" s="374">
        <v>0</v>
      </c>
      <c r="AO16" s="374">
        <v>0</v>
      </c>
      <c r="AP16" s="483">
        <v>0</v>
      </c>
      <c r="AQ16" s="913"/>
      <c r="AR16" s="452" t="s">
        <v>22</v>
      </c>
      <c r="AS16" s="496">
        <v>0</v>
      </c>
      <c r="AT16" s="374">
        <v>60</v>
      </c>
      <c r="AU16" s="374">
        <v>0</v>
      </c>
      <c r="AV16" s="483">
        <v>0</v>
      </c>
      <c r="AW16" s="388">
        <f t="shared" si="4"/>
        <v>2200</v>
      </c>
      <c r="AX16" s="379">
        <f t="shared" si="5"/>
        <v>2190</v>
      </c>
      <c r="AY16" s="379">
        <f t="shared" si="6"/>
        <v>430</v>
      </c>
      <c r="AZ16" s="483">
        <f t="shared" si="3"/>
        <v>0.1963470319634703</v>
      </c>
      <c r="BA16" s="133"/>
      <c r="BB16" s="133"/>
      <c r="BC16" s="133"/>
      <c r="BD16" s="168"/>
    </row>
    <row r="17" spans="1:56" ht="27" customHeight="1">
      <c r="A17" s="938"/>
      <c r="B17" s="597" t="s">
        <v>23</v>
      </c>
      <c r="C17" s="388">
        <v>3290</v>
      </c>
      <c r="D17" s="379">
        <v>3760</v>
      </c>
      <c r="E17" s="379">
        <v>2811</v>
      </c>
      <c r="F17" s="380">
        <f t="shared" si="1"/>
        <v>0.7476063829787234</v>
      </c>
      <c r="G17" s="395">
        <v>4725</v>
      </c>
      <c r="H17" s="379">
        <v>5125</v>
      </c>
      <c r="I17" s="379">
        <v>5755</v>
      </c>
      <c r="J17" s="380">
        <f t="shared" si="2"/>
        <v>1.1229268292682928</v>
      </c>
      <c r="K17" s="395">
        <v>850</v>
      </c>
      <c r="L17" s="379">
        <v>2380</v>
      </c>
      <c r="M17" s="379">
        <v>3484</v>
      </c>
      <c r="N17" s="380">
        <f>M17/L17</f>
        <v>1.4638655462184873</v>
      </c>
      <c r="O17" s="913"/>
      <c r="P17" s="445" t="s">
        <v>23</v>
      </c>
      <c r="Q17" s="395">
        <v>300</v>
      </c>
      <c r="R17" s="379">
        <v>350</v>
      </c>
      <c r="S17" s="379">
        <v>297</v>
      </c>
      <c r="T17" s="455">
        <f>S17/R17</f>
        <v>0.8485714285714285</v>
      </c>
      <c r="U17" s="388">
        <v>1282</v>
      </c>
      <c r="V17" s="379">
        <v>1187</v>
      </c>
      <c r="W17" s="379">
        <v>176</v>
      </c>
      <c r="X17" s="380">
        <f>W17/V17</f>
        <v>0.14827295703454085</v>
      </c>
      <c r="Y17" s="458">
        <v>1980</v>
      </c>
      <c r="Z17" s="374">
        <v>2186.7</v>
      </c>
      <c r="AA17" s="374">
        <v>1315</v>
      </c>
      <c r="AB17" s="483">
        <f>AA17/Z17</f>
        <v>0.6013627841039009</v>
      </c>
      <c r="AC17" s="913"/>
      <c r="AD17" s="127" t="s">
        <v>23</v>
      </c>
      <c r="AE17" s="496">
        <v>1690</v>
      </c>
      <c r="AF17" s="374">
        <v>1690</v>
      </c>
      <c r="AG17" s="374">
        <v>1417</v>
      </c>
      <c r="AH17" s="483">
        <f>AG17/AF17</f>
        <v>0.8384615384615385</v>
      </c>
      <c r="AI17" s="496">
        <v>150</v>
      </c>
      <c r="AJ17" s="374">
        <v>150</v>
      </c>
      <c r="AK17" s="374">
        <v>207</v>
      </c>
      <c r="AL17" s="483">
        <f>AK17/AJ17</f>
        <v>1.38</v>
      </c>
      <c r="AM17" s="496">
        <v>0</v>
      </c>
      <c r="AN17" s="374">
        <v>0</v>
      </c>
      <c r="AO17" s="374">
        <v>0</v>
      </c>
      <c r="AP17" s="483">
        <v>0</v>
      </c>
      <c r="AQ17" s="913"/>
      <c r="AR17" s="452" t="s">
        <v>23</v>
      </c>
      <c r="AS17" s="496">
        <v>1130</v>
      </c>
      <c r="AT17" s="374">
        <v>1130</v>
      </c>
      <c r="AU17" s="374">
        <v>299</v>
      </c>
      <c r="AV17" s="483">
        <f>AU17/AT17</f>
        <v>0.2646017699115044</v>
      </c>
      <c r="AW17" s="388">
        <f t="shared" si="4"/>
        <v>15397</v>
      </c>
      <c r="AX17" s="379">
        <f t="shared" si="5"/>
        <v>17958.7</v>
      </c>
      <c r="AY17" s="379">
        <f t="shared" si="6"/>
        <v>15761</v>
      </c>
      <c r="AZ17" s="483">
        <f t="shared" si="3"/>
        <v>0.8776247723944384</v>
      </c>
      <c r="BA17" s="133"/>
      <c r="BB17" s="133"/>
      <c r="BC17" s="133"/>
      <c r="BD17" s="168"/>
    </row>
    <row r="18" spans="1:56" ht="27" customHeight="1">
      <c r="A18" s="938"/>
      <c r="B18" s="597" t="s">
        <v>125</v>
      </c>
      <c r="C18" s="388">
        <v>0</v>
      </c>
      <c r="D18" s="379">
        <v>0</v>
      </c>
      <c r="E18" s="379">
        <v>0</v>
      </c>
      <c r="F18" s="380">
        <v>0</v>
      </c>
      <c r="G18" s="395">
        <v>0</v>
      </c>
      <c r="H18" s="379">
        <v>0</v>
      </c>
      <c r="I18" s="379">
        <v>0</v>
      </c>
      <c r="J18" s="380">
        <v>0</v>
      </c>
      <c r="K18" s="395">
        <v>0</v>
      </c>
      <c r="L18" s="379">
        <v>0</v>
      </c>
      <c r="M18" s="379">
        <v>0</v>
      </c>
      <c r="N18" s="380">
        <v>0</v>
      </c>
      <c r="O18" s="913"/>
      <c r="P18" s="445" t="s">
        <v>125</v>
      </c>
      <c r="Q18" s="395">
        <v>0</v>
      </c>
      <c r="R18" s="379">
        <v>0</v>
      </c>
      <c r="S18" s="379">
        <v>0</v>
      </c>
      <c r="T18" s="455">
        <v>0</v>
      </c>
      <c r="U18" s="388">
        <v>0</v>
      </c>
      <c r="V18" s="379">
        <v>0</v>
      </c>
      <c r="W18" s="379">
        <v>0</v>
      </c>
      <c r="X18" s="380">
        <v>0</v>
      </c>
      <c r="Y18" s="458">
        <v>10057</v>
      </c>
      <c r="Z18" s="374">
        <v>10057</v>
      </c>
      <c r="AA18" s="374">
        <v>9630</v>
      </c>
      <c r="AB18" s="483">
        <f>AA18/Z18</f>
        <v>0.9575420105399225</v>
      </c>
      <c r="AC18" s="913"/>
      <c r="AD18" s="127" t="s">
        <v>125</v>
      </c>
      <c r="AE18" s="496">
        <v>0</v>
      </c>
      <c r="AF18" s="374">
        <v>0</v>
      </c>
      <c r="AG18" s="374">
        <v>0</v>
      </c>
      <c r="AH18" s="483">
        <v>0</v>
      </c>
      <c r="AI18" s="496">
        <v>0</v>
      </c>
      <c r="AJ18" s="374">
        <v>0</v>
      </c>
      <c r="AK18" s="374">
        <v>0</v>
      </c>
      <c r="AL18" s="483">
        <v>0</v>
      </c>
      <c r="AM18" s="496">
        <v>0</v>
      </c>
      <c r="AN18" s="374">
        <v>0</v>
      </c>
      <c r="AO18" s="374">
        <v>0</v>
      </c>
      <c r="AP18" s="483">
        <v>0</v>
      </c>
      <c r="AQ18" s="913"/>
      <c r="AR18" s="452" t="s">
        <v>125</v>
      </c>
      <c r="AS18" s="496">
        <v>0</v>
      </c>
      <c r="AT18" s="374">
        <v>0</v>
      </c>
      <c r="AU18" s="374">
        <v>0</v>
      </c>
      <c r="AV18" s="483">
        <v>0</v>
      </c>
      <c r="AW18" s="388">
        <f t="shared" si="4"/>
        <v>10057</v>
      </c>
      <c r="AX18" s="379">
        <f t="shared" si="5"/>
        <v>10057</v>
      </c>
      <c r="AY18" s="379">
        <f t="shared" si="6"/>
        <v>9630</v>
      </c>
      <c r="AZ18" s="483">
        <f t="shared" si="3"/>
        <v>0.9575420105399225</v>
      </c>
      <c r="BA18" s="133"/>
      <c r="BB18" s="133"/>
      <c r="BC18" s="133"/>
      <c r="BD18" s="168"/>
    </row>
    <row r="19" spans="1:56" ht="27" customHeight="1">
      <c r="A19" s="938"/>
      <c r="B19" s="597" t="s">
        <v>24</v>
      </c>
      <c r="C19" s="388">
        <v>540</v>
      </c>
      <c r="D19" s="379">
        <v>540</v>
      </c>
      <c r="E19" s="379">
        <v>551</v>
      </c>
      <c r="F19" s="380">
        <f>E19/D19</f>
        <v>1.0203703703703704</v>
      </c>
      <c r="G19" s="395">
        <v>1150</v>
      </c>
      <c r="H19" s="379">
        <v>1450</v>
      </c>
      <c r="I19" s="379">
        <v>1577</v>
      </c>
      <c r="J19" s="380">
        <f>I19/H19</f>
        <v>1.0875862068965518</v>
      </c>
      <c r="K19" s="395">
        <v>1956</v>
      </c>
      <c r="L19" s="379">
        <v>1956</v>
      </c>
      <c r="M19" s="379">
        <v>1457</v>
      </c>
      <c r="N19" s="380">
        <f>M19/L19</f>
        <v>0.7448875255623721</v>
      </c>
      <c r="O19" s="913"/>
      <c r="P19" s="445" t="s">
        <v>24</v>
      </c>
      <c r="Q19" s="395">
        <v>160</v>
      </c>
      <c r="R19" s="379">
        <v>160</v>
      </c>
      <c r="S19" s="379">
        <v>154</v>
      </c>
      <c r="T19" s="455">
        <f>S19/R19</f>
        <v>0.9625</v>
      </c>
      <c r="U19" s="388">
        <v>120</v>
      </c>
      <c r="V19" s="379">
        <v>120</v>
      </c>
      <c r="W19" s="379">
        <v>111</v>
      </c>
      <c r="X19" s="380">
        <f>W19/V19</f>
        <v>0.925</v>
      </c>
      <c r="Y19" s="458">
        <v>0</v>
      </c>
      <c r="Z19" s="374">
        <v>0</v>
      </c>
      <c r="AA19" s="374">
        <v>0</v>
      </c>
      <c r="AB19" s="483">
        <v>0</v>
      </c>
      <c r="AC19" s="913"/>
      <c r="AD19" s="127" t="s">
        <v>24</v>
      </c>
      <c r="AE19" s="496">
        <v>0</v>
      </c>
      <c r="AF19" s="374">
        <v>0</v>
      </c>
      <c r="AG19" s="374">
        <v>0</v>
      </c>
      <c r="AH19" s="483">
        <v>0</v>
      </c>
      <c r="AI19" s="496">
        <v>50</v>
      </c>
      <c r="AJ19" s="374">
        <v>50</v>
      </c>
      <c r="AK19" s="374">
        <v>0</v>
      </c>
      <c r="AL19" s="483">
        <f>AK19/AJ19</f>
        <v>0</v>
      </c>
      <c r="AM19" s="496">
        <v>0</v>
      </c>
      <c r="AN19" s="374">
        <v>0</v>
      </c>
      <c r="AO19" s="374">
        <v>0</v>
      </c>
      <c r="AP19" s="483">
        <v>0</v>
      </c>
      <c r="AQ19" s="913"/>
      <c r="AR19" s="452" t="s">
        <v>24</v>
      </c>
      <c r="AS19" s="496">
        <v>140</v>
      </c>
      <c r="AT19" s="374">
        <v>140</v>
      </c>
      <c r="AU19" s="374">
        <v>78</v>
      </c>
      <c r="AV19" s="483">
        <f>AU19/AT19</f>
        <v>0.5571428571428572</v>
      </c>
      <c r="AW19" s="388">
        <f t="shared" si="4"/>
        <v>4116</v>
      </c>
      <c r="AX19" s="379">
        <f t="shared" si="5"/>
        <v>4416</v>
      </c>
      <c r="AY19" s="379">
        <f t="shared" si="6"/>
        <v>3928</v>
      </c>
      <c r="AZ19" s="483">
        <f t="shared" si="3"/>
        <v>0.8894927536231884</v>
      </c>
      <c r="BA19" s="133"/>
      <c r="BB19" s="133"/>
      <c r="BC19" s="133"/>
      <c r="BD19" s="168"/>
    </row>
    <row r="20" spans="1:56" ht="27" customHeight="1">
      <c r="A20" s="938"/>
      <c r="B20" s="597" t="s">
        <v>25</v>
      </c>
      <c r="C20" s="388">
        <v>0</v>
      </c>
      <c r="D20" s="379">
        <v>0</v>
      </c>
      <c r="E20" s="379">
        <v>0</v>
      </c>
      <c r="F20" s="380">
        <v>0</v>
      </c>
      <c r="G20" s="395">
        <v>0</v>
      </c>
      <c r="H20" s="379">
        <v>0</v>
      </c>
      <c r="I20" s="379">
        <v>0</v>
      </c>
      <c r="J20" s="380">
        <v>0</v>
      </c>
      <c r="K20" s="395">
        <v>0</v>
      </c>
      <c r="L20" s="379">
        <v>0</v>
      </c>
      <c r="M20" s="379">
        <v>0</v>
      </c>
      <c r="N20" s="380">
        <v>0</v>
      </c>
      <c r="O20" s="913"/>
      <c r="P20" s="445" t="s">
        <v>25</v>
      </c>
      <c r="Q20" s="395">
        <v>0</v>
      </c>
      <c r="R20" s="379">
        <v>0</v>
      </c>
      <c r="S20" s="379">
        <v>0</v>
      </c>
      <c r="T20" s="455">
        <v>0</v>
      </c>
      <c r="U20" s="388">
        <v>0</v>
      </c>
      <c r="V20" s="379">
        <v>0</v>
      </c>
      <c r="W20" s="379">
        <v>0</v>
      </c>
      <c r="X20" s="380">
        <v>0</v>
      </c>
      <c r="Y20" s="458">
        <v>2995.9</v>
      </c>
      <c r="Z20" s="374">
        <v>2995.9</v>
      </c>
      <c r="AA20" s="374">
        <v>45776</v>
      </c>
      <c r="AB20" s="483">
        <f>AA20/Z20</f>
        <v>15.279548716579324</v>
      </c>
      <c r="AC20" s="913"/>
      <c r="AD20" s="127" t="s">
        <v>25</v>
      </c>
      <c r="AE20" s="496">
        <v>1050</v>
      </c>
      <c r="AF20" s="374">
        <v>300</v>
      </c>
      <c r="AG20" s="374">
        <v>0</v>
      </c>
      <c r="AH20" s="483">
        <f>AG20/AF20</f>
        <v>0</v>
      </c>
      <c r="AI20" s="496">
        <v>0</v>
      </c>
      <c r="AJ20" s="374">
        <v>0</v>
      </c>
      <c r="AK20" s="374">
        <v>0</v>
      </c>
      <c r="AL20" s="483">
        <v>0</v>
      </c>
      <c r="AM20" s="496">
        <v>0</v>
      </c>
      <c r="AN20" s="374">
        <v>0</v>
      </c>
      <c r="AO20" s="374">
        <v>0</v>
      </c>
      <c r="AP20" s="483">
        <v>0</v>
      </c>
      <c r="AQ20" s="913"/>
      <c r="AR20" s="452" t="s">
        <v>25</v>
      </c>
      <c r="AS20" s="496">
        <v>0</v>
      </c>
      <c r="AT20" s="374">
        <v>0</v>
      </c>
      <c r="AU20" s="374">
        <v>0</v>
      </c>
      <c r="AV20" s="483">
        <v>0</v>
      </c>
      <c r="AW20" s="388">
        <f aca="true" t="shared" si="7" ref="AW20:AW25">C20+G20+K20+Q20+U20+Y20+AE20+AI20+AM20+AS20</f>
        <v>4045.9</v>
      </c>
      <c r="AX20" s="379">
        <f aca="true" t="shared" si="8" ref="AX20:AX25">D20+H20+L20+R20+V20+Z20+AF20+AJ20+AN20+AT20</f>
        <v>3295.9</v>
      </c>
      <c r="AY20" s="379">
        <f aca="true" t="shared" si="9" ref="AY20:AY25">E20+I20+M20+S20+W20+AA20+AG20+AK20+AO20+AU20</f>
        <v>45776</v>
      </c>
      <c r="AZ20" s="483">
        <f t="shared" si="3"/>
        <v>13.888770897175277</v>
      </c>
      <c r="BA20" s="133"/>
      <c r="BB20" s="133"/>
      <c r="BC20" s="133"/>
      <c r="BD20" s="168"/>
    </row>
    <row r="21" spans="1:56" ht="27" customHeight="1">
      <c r="A21" s="938"/>
      <c r="B21" s="597" t="s">
        <v>126</v>
      </c>
      <c r="C21" s="388">
        <v>170</v>
      </c>
      <c r="D21" s="379">
        <v>360</v>
      </c>
      <c r="E21" s="379">
        <v>137</v>
      </c>
      <c r="F21" s="380">
        <f>E21/D21</f>
        <v>0.38055555555555554</v>
      </c>
      <c r="G21" s="395">
        <v>190</v>
      </c>
      <c r="H21" s="379">
        <v>490</v>
      </c>
      <c r="I21" s="379">
        <v>349</v>
      </c>
      <c r="J21" s="380">
        <f>I21/H21</f>
        <v>0.7122448979591837</v>
      </c>
      <c r="K21" s="395">
        <v>560</v>
      </c>
      <c r="L21" s="379">
        <v>590</v>
      </c>
      <c r="M21" s="379">
        <v>309</v>
      </c>
      <c r="N21" s="380">
        <f>M21/L21</f>
        <v>0.523728813559322</v>
      </c>
      <c r="O21" s="913"/>
      <c r="P21" s="445" t="s">
        <v>126</v>
      </c>
      <c r="Q21" s="395">
        <v>50</v>
      </c>
      <c r="R21" s="379">
        <v>250</v>
      </c>
      <c r="S21" s="379">
        <v>1315</v>
      </c>
      <c r="T21" s="455">
        <f>S21/R21</f>
        <v>5.26</v>
      </c>
      <c r="U21" s="388">
        <v>27</v>
      </c>
      <c r="V21" s="379">
        <v>52</v>
      </c>
      <c r="W21" s="379">
        <v>36</v>
      </c>
      <c r="X21" s="380">
        <f>W21/V21</f>
        <v>0.6923076923076923</v>
      </c>
      <c r="Y21" s="458">
        <v>17992</v>
      </c>
      <c r="Z21" s="374">
        <v>17992</v>
      </c>
      <c r="AA21" s="374">
        <v>14107</v>
      </c>
      <c r="AB21" s="483">
        <f>AA21/Z21</f>
        <v>0.7840706980880391</v>
      </c>
      <c r="AC21" s="913"/>
      <c r="AD21" s="127" t="s">
        <v>126</v>
      </c>
      <c r="AE21" s="496">
        <v>0</v>
      </c>
      <c r="AF21" s="374">
        <v>0</v>
      </c>
      <c r="AG21" s="374">
        <v>316</v>
      </c>
      <c r="AH21" s="483">
        <v>0</v>
      </c>
      <c r="AI21" s="496">
        <v>5</v>
      </c>
      <c r="AJ21" s="374">
        <v>5</v>
      </c>
      <c r="AK21" s="374">
        <v>33</v>
      </c>
      <c r="AL21" s="483">
        <f>AK21/AJ21</f>
        <v>6.6</v>
      </c>
      <c r="AM21" s="496">
        <v>0</v>
      </c>
      <c r="AN21" s="374">
        <v>0</v>
      </c>
      <c r="AO21" s="374">
        <v>37</v>
      </c>
      <c r="AP21" s="483">
        <v>0</v>
      </c>
      <c r="AQ21" s="913"/>
      <c r="AR21" s="452" t="s">
        <v>126</v>
      </c>
      <c r="AS21" s="496">
        <v>170</v>
      </c>
      <c r="AT21" s="374">
        <v>195</v>
      </c>
      <c r="AU21" s="374">
        <v>17</v>
      </c>
      <c r="AV21" s="483">
        <f>AU21/AT21</f>
        <v>0.08717948717948718</v>
      </c>
      <c r="AW21" s="388">
        <f t="shared" si="7"/>
        <v>19164</v>
      </c>
      <c r="AX21" s="379">
        <f t="shared" si="8"/>
        <v>19934</v>
      </c>
      <c r="AY21" s="379">
        <f t="shared" si="9"/>
        <v>16656</v>
      </c>
      <c r="AZ21" s="483">
        <f t="shared" si="3"/>
        <v>0.8355573392194241</v>
      </c>
      <c r="BA21" s="133"/>
      <c r="BB21" s="133"/>
      <c r="BC21" s="133"/>
      <c r="BD21" s="168"/>
    </row>
    <row r="22" spans="1:56" ht="27" customHeight="1">
      <c r="A22" s="938"/>
      <c r="B22" s="597" t="s">
        <v>548</v>
      </c>
      <c r="C22" s="388">
        <v>0</v>
      </c>
      <c r="D22" s="379">
        <v>0</v>
      </c>
      <c r="E22" s="379">
        <v>275</v>
      </c>
      <c r="F22" s="380">
        <v>0</v>
      </c>
      <c r="G22" s="395">
        <v>0</v>
      </c>
      <c r="H22" s="379">
        <v>0</v>
      </c>
      <c r="I22" s="379">
        <v>1435</v>
      </c>
      <c r="J22" s="380">
        <v>0</v>
      </c>
      <c r="K22" s="395">
        <v>0</v>
      </c>
      <c r="L22" s="379">
        <v>0</v>
      </c>
      <c r="M22" s="379">
        <v>614</v>
      </c>
      <c r="N22" s="380">
        <v>0</v>
      </c>
      <c r="O22" s="913"/>
      <c r="P22" s="445" t="s">
        <v>548</v>
      </c>
      <c r="Q22" s="395">
        <v>0</v>
      </c>
      <c r="R22" s="379">
        <v>0</v>
      </c>
      <c r="S22" s="379">
        <v>253</v>
      </c>
      <c r="T22" s="455">
        <v>0</v>
      </c>
      <c r="U22" s="388">
        <v>0</v>
      </c>
      <c r="V22" s="379">
        <v>0</v>
      </c>
      <c r="W22" s="379">
        <v>576</v>
      </c>
      <c r="X22" s="380">
        <v>0</v>
      </c>
      <c r="Y22" s="458">
        <v>0</v>
      </c>
      <c r="Z22" s="374">
        <v>0</v>
      </c>
      <c r="AA22" s="374">
        <v>0</v>
      </c>
      <c r="AB22" s="483">
        <v>0</v>
      </c>
      <c r="AC22" s="913"/>
      <c r="AD22" s="127" t="s">
        <v>548</v>
      </c>
      <c r="AE22" s="496">
        <v>0</v>
      </c>
      <c r="AF22" s="374">
        <v>0</v>
      </c>
      <c r="AG22" s="374">
        <v>0</v>
      </c>
      <c r="AH22" s="483">
        <v>0</v>
      </c>
      <c r="AI22" s="496">
        <v>0</v>
      </c>
      <c r="AJ22" s="374">
        <v>0</v>
      </c>
      <c r="AK22" s="374">
        <v>283</v>
      </c>
      <c r="AL22" s="483">
        <v>0</v>
      </c>
      <c r="AM22" s="496">
        <v>0</v>
      </c>
      <c r="AN22" s="374">
        <v>0</v>
      </c>
      <c r="AO22" s="374">
        <v>0</v>
      </c>
      <c r="AP22" s="483">
        <v>0</v>
      </c>
      <c r="AQ22" s="913"/>
      <c r="AR22" s="452" t="s">
        <v>548</v>
      </c>
      <c r="AS22" s="496">
        <v>0</v>
      </c>
      <c r="AT22" s="374">
        <v>0</v>
      </c>
      <c r="AU22" s="374">
        <v>336</v>
      </c>
      <c r="AV22" s="483">
        <v>0</v>
      </c>
      <c r="AW22" s="388">
        <f t="shared" si="7"/>
        <v>0</v>
      </c>
      <c r="AX22" s="379">
        <f t="shared" si="8"/>
        <v>0</v>
      </c>
      <c r="AY22" s="379">
        <f t="shared" si="9"/>
        <v>3772</v>
      </c>
      <c r="AZ22" s="483">
        <v>0</v>
      </c>
      <c r="BA22" s="133"/>
      <c r="BB22" s="133"/>
      <c r="BC22" s="133"/>
      <c r="BD22" s="168"/>
    </row>
    <row r="23" spans="1:56" ht="27" customHeight="1">
      <c r="A23" s="938"/>
      <c r="B23" s="597" t="s">
        <v>26</v>
      </c>
      <c r="C23" s="388">
        <v>0</v>
      </c>
      <c r="D23" s="379">
        <v>0</v>
      </c>
      <c r="E23" s="379">
        <v>0</v>
      </c>
      <c r="F23" s="380">
        <v>0</v>
      </c>
      <c r="G23" s="395">
        <v>0</v>
      </c>
      <c r="H23" s="379">
        <v>0</v>
      </c>
      <c r="I23" s="379">
        <v>0</v>
      </c>
      <c r="J23" s="380">
        <v>0</v>
      </c>
      <c r="K23" s="395">
        <v>0</v>
      </c>
      <c r="L23" s="379">
        <v>0</v>
      </c>
      <c r="M23" s="379">
        <v>0</v>
      </c>
      <c r="N23" s="380">
        <v>0</v>
      </c>
      <c r="O23" s="913"/>
      <c r="P23" s="445" t="s">
        <v>26</v>
      </c>
      <c r="Q23" s="395">
        <v>0</v>
      </c>
      <c r="R23" s="379">
        <v>0</v>
      </c>
      <c r="S23" s="379">
        <v>0</v>
      </c>
      <c r="T23" s="455">
        <v>0</v>
      </c>
      <c r="U23" s="388">
        <v>0</v>
      </c>
      <c r="V23" s="379">
        <v>0</v>
      </c>
      <c r="W23" s="379">
        <v>0</v>
      </c>
      <c r="X23" s="380">
        <v>0</v>
      </c>
      <c r="Y23" s="458">
        <v>85118.9</v>
      </c>
      <c r="Z23" s="374">
        <v>85118.9</v>
      </c>
      <c r="AA23" s="374">
        <v>48478</v>
      </c>
      <c r="AB23" s="483">
        <f>AA23/Z23</f>
        <v>0.5695327359728568</v>
      </c>
      <c r="AC23" s="913"/>
      <c r="AD23" s="127" t="s">
        <v>26</v>
      </c>
      <c r="AE23" s="496">
        <v>0</v>
      </c>
      <c r="AF23" s="374">
        <v>0</v>
      </c>
      <c r="AG23" s="374">
        <v>0</v>
      </c>
      <c r="AH23" s="483">
        <v>0</v>
      </c>
      <c r="AI23" s="496">
        <v>0</v>
      </c>
      <c r="AJ23" s="374">
        <v>0</v>
      </c>
      <c r="AK23" s="374">
        <v>0</v>
      </c>
      <c r="AL23" s="483">
        <v>0</v>
      </c>
      <c r="AM23" s="496">
        <v>0</v>
      </c>
      <c r="AN23" s="374">
        <v>0</v>
      </c>
      <c r="AO23" s="374">
        <v>0</v>
      </c>
      <c r="AP23" s="483">
        <v>0</v>
      </c>
      <c r="AQ23" s="913"/>
      <c r="AR23" s="452" t="s">
        <v>26</v>
      </c>
      <c r="AS23" s="496">
        <v>0</v>
      </c>
      <c r="AT23" s="374">
        <v>0</v>
      </c>
      <c r="AU23" s="374">
        <v>0</v>
      </c>
      <c r="AV23" s="483">
        <v>0</v>
      </c>
      <c r="AW23" s="388">
        <f t="shared" si="7"/>
        <v>85118.9</v>
      </c>
      <c r="AX23" s="379">
        <f t="shared" si="8"/>
        <v>85118.9</v>
      </c>
      <c r="AY23" s="379">
        <f t="shared" si="9"/>
        <v>48478</v>
      </c>
      <c r="AZ23" s="483">
        <f aca="true" t="shared" si="10" ref="AZ23:AZ35">AY23/AX23</f>
        <v>0.5695327359728568</v>
      </c>
      <c r="BA23" s="133"/>
      <c r="BB23" s="133"/>
      <c r="BC23" s="133"/>
      <c r="BD23" s="168"/>
    </row>
    <row r="24" spans="1:56" ht="27" customHeight="1">
      <c r="A24" s="938"/>
      <c r="B24" s="597" t="s">
        <v>27</v>
      </c>
      <c r="C24" s="388">
        <v>550</v>
      </c>
      <c r="D24" s="379">
        <v>690</v>
      </c>
      <c r="E24" s="379">
        <v>355</v>
      </c>
      <c r="F24" s="380">
        <f>E24/D24</f>
        <v>0.5144927536231884</v>
      </c>
      <c r="G24" s="395">
        <v>1598</v>
      </c>
      <c r="H24" s="379">
        <v>2143</v>
      </c>
      <c r="I24" s="379">
        <v>1942</v>
      </c>
      <c r="J24" s="380">
        <f>I24/H24</f>
        <v>0.9062062529164723</v>
      </c>
      <c r="K24" s="395">
        <v>720</v>
      </c>
      <c r="L24" s="379">
        <v>720</v>
      </c>
      <c r="M24" s="379">
        <v>537</v>
      </c>
      <c r="N24" s="380">
        <f>M24/L24</f>
        <v>0.7458333333333333</v>
      </c>
      <c r="O24" s="913"/>
      <c r="P24" s="445" t="s">
        <v>27</v>
      </c>
      <c r="Q24" s="395">
        <v>0</v>
      </c>
      <c r="R24" s="379">
        <v>0</v>
      </c>
      <c r="S24" s="379">
        <v>0</v>
      </c>
      <c r="T24" s="455">
        <v>0</v>
      </c>
      <c r="U24" s="388">
        <v>70</v>
      </c>
      <c r="V24" s="379">
        <v>84</v>
      </c>
      <c r="W24" s="379">
        <v>97</v>
      </c>
      <c r="X24" s="380">
        <f>W24/V24</f>
        <v>1.1547619047619047</v>
      </c>
      <c r="Y24" s="458">
        <v>0</v>
      </c>
      <c r="Z24" s="374">
        <v>0</v>
      </c>
      <c r="AA24" s="374">
        <v>74</v>
      </c>
      <c r="AB24" s="483">
        <v>0</v>
      </c>
      <c r="AC24" s="913"/>
      <c r="AD24" s="127" t="s">
        <v>27</v>
      </c>
      <c r="AE24" s="496">
        <v>100</v>
      </c>
      <c r="AF24" s="374">
        <v>100</v>
      </c>
      <c r="AG24" s="374">
        <v>89</v>
      </c>
      <c r="AH24" s="483">
        <f>AG24/AF24</f>
        <v>0.89</v>
      </c>
      <c r="AI24" s="496">
        <v>30</v>
      </c>
      <c r="AJ24" s="374">
        <v>30</v>
      </c>
      <c r="AK24" s="374">
        <v>16</v>
      </c>
      <c r="AL24" s="483">
        <f>AK24/AJ24</f>
        <v>0.5333333333333333</v>
      </c>
      <c r="AM24" s="496">
        <v>0</v>
      </c>
      <c r="AN24" s="374">
        <v>0</v>
      </c>
      <c r="AO24" s="374">
        <v>0</v>
      </c>
      <c r="AP24" s="483">
        <v>0</v>
      </c>
      <c r="AQ24" s="913"/>
      <c r="AR24" s="452" t="s">
        <v>27</v>
      </c>
      <c r="AS24" s="496">
        <v>390</v>
      </c>
      <c r="AT24" s="374">
        <v>390</v>
      </c>
      <c r="AU24" s="374">
        <v>83</v>
      </c>
      <c r="AV24" s="483">
        <f>AU24/AT24</f>
        <v>0.2128205128205128</v>
      </c>
      <c r="AW24" s="388">
        <f t="shared" si="7"/>
        <v>3458</v>
      </c>
      <c r="AX24" s="379">
        <f t="shared" si="8"/>
        <v>4157</v>
      </c>
      <c r="AY24" s="379">
        <f t="shared" si="9"/>
        <v>3193</v>
      </c>
      <c r="AZ24" s="483">
        <f t="shared" si="10"/>
        <v>0.7681019966321867</v>
      </c>
      <c r="BA24" s="133"/>
      <c r="BB24" s="133"/>
      <c r="BC24" s="133"/>
      <c r="BD24" s="168"/>
    </row>
    <row r="25" spans="1:56" ht="27" customHeight="1">
      <c r="A25" s="938"/>
      <c r="B25" s="599" t="s">
        <v>28</v>
      </c>
      <c r="C25" s="389">
        <v>0</v>
      </c>
      <c r="D25" s="381">
        <v>0</v>
      </c>
      <c r="E25" s="381">
        <v>0</v>
      </c>
      <c r="F25" s="382">
        <v>0</v>
      </c>
      <c r="G25" s="396">
        <v>0</v>
      </c>
      <c r="H25" s="381">
        <v>0</v>
      </c>
      <c r="I25" s="381">
        <v>0</v>
      </c>
      <c r="J25" s="382">
        <v>0</v>
      </c>
      <c r="K25" s="396">
        <v>0</v>
      </c>
      <c r="L25" s="381">
        <v>0</v>
      </c>
      <c r="M25" s="381">
        <v>0</v>
      </c>
      <c r="N25" s="382">
        <v>0</v>
      </c>
      <c r="O25" s="913"/>
      <c r="P25" s="446" t="s">
        <v>28</v>
      </c>
      <c r="Q25" s="460">
        <v>0</v>
      </c>
      <c r="R25" s="461">
        <v>0</v>
      </c>
      <c r="S25" s="461">
        <v>0</v>
      </c>
      <c r="T25" s="462">
        <v>0</v>
      </c>
      <c r="U25" s="463">
        <v>0</v>
      </c>
      <c r="V25" s="461">
        <v>0</v>
      </c>
      <c r="W25" s="461">
        <v>0</v>
      </c>
      <c r="X25" s="464">
        <v>0</v>
      </c>
      <c r="Y25" s="465">
        <v>1995.5</v>
      </c>
      <c r="Z25" s="466">
        <v>1995.5</v>
      </c>
      <c r="AA25" s="466">
        <v>577</v>
      </c>
      <c r="AB25" s="484">
        <f aca="true" t="shared" si="11" ref="AB25:AB35">AA25/Z25</f>
        <v>0.28915058882485595</v>
      </c>
      <c r="AC25" s="913"/>
      <c r="AD25" s="138" t="s">
        <v>28</v>
      </c>
      <c r="AE25" s="497">
        <v>0</v>
      </c>
      <c r="AF25" s="375">
        <v>0</v>
      </c>
      <c r="AG25" s="375">
        <v>0</v>
      </c>
      <c r="AH25" s="485">
        <v>0</v>
      </c>
      <c r="AI25" s="497">
        <v>0</v>
      </c>
      <c r="AJ25" s="375">
        <v>0</v>
      </c>
      <c r="AK25" s="375">
        <v>0</v>
      </c>
      <c r="AL25" s="485">
        <v>0</v>
      </c>
      <c r="AM25" s="497">
        <v>0</v>
      </c>
      <c r="AN25" s="375">
        <v>0</v>
      </c>
      <c r="AO25" s="375">
        <v>0</v>
      </c>
      <c r="AP25" s="485">
        <v>0</v>
      </c>
      <c r="AQ25" s="913"/>
      <c r="AR25" s="453" t="s">
        <v>28</v>
      </c>
      <c r="AS25" s="497">
        <v>0</v>
      </c>
      <c r="AT25" s="375">
        <v>0</v>
      </c>
      <c r="AU25" s="375">
        <v>0</v>
      </c>
      <c r="AV25" s="485">
        <v>0</v>
      </c>
      <c r="AW25" s="389">
        <f t="shared" si="7"/>
        <v>1995.5</v>
      </c>
      <c r="AX25" s="381">
        <f t="shared" si="8"/>
        <v>1995.5</v>
      </c>
      <c r="AY25" s="381">
        <f t="shared" si="9"/>
        <v>577</v>
      </c>
      <c r="AZ25" s="485">
        <f t="shared" si="10"/>
        <v>0.28915058882485595</v>
      </c>
      <c r="BA25" s="133"/>
      <c r="BB25" s="133"/>
      <c r="BC25" s="133"/>
      <c r="BD25" s="168"/>
    </row>
    <row r="26" spans="1:56" ht="27" customHeight="1">
      <c r="A26" s="939"/>
      <c r="B26" s="600" t="s">
        <v>121</v>
      </c>
      <c r="C26" s="399">
        <f>SUM(C11:C25)</f>
        <v>23570</v>
      </c>
      <c r="D26" s="376">
        <f>SUM(D11:D25)</f>
        <v>24450</v>
      </c>
      <c r="E26" s="376">
        <f>SUM(E11:E25)</f>
        <v>18654</v>
      </c>
      <c r="F26" s="378">
        <f>E26/D26</f>
        <v>0.7629447852760736</v>
      </c>
      <c r="G26" s="397">
        <f>SUM(G11:G25)</f>
        <v>100218</v>
      </c>
      <c r="H26" s="376">
        <f>SUM(H11:H25)</f>
        <v>80885</v>
      </c>
      <c r="I26" s="376">
        <f>SUM(I11:I25)</f>
        <v>59473</v>
      </c>
      <c r="J26" s="378">
        <f>I26/H26</f>
        <v>0.7352784817951412</v>
      </c>
      <c r="K26" s="397">
        <f>SUM(K11:K25)</f>
        <v>40978</v>
      </c>
      <c r="L26" s="376">
        <f>SUM(L11:L25)</f>
        <v>37426</v>
      </c>
      <c r="M26" s="376">
        <f>SUM(M11:M25)</f>
        <v>26321</v>
      </c>
      <c r="N26" s="378">
        <f>M26/L26</f>
        <v>0.7032811414524662</v>
      </c>
      <c r="O26" s="913"/>
      <c r="P26" s="448" t="s">
        <v>121</v>
      </c>
      <c r="Q26" s="399">
        <f>SUM(Q11:Q25)</f>
        <v>4840</v>
      </c>
      <c r="R26" s="376">
        <f>SUM(R11:R25)</f>
        <v>4840</v>
      </c>
      <c r="S26" s="376">
        <f>SUM(S11:S25)</f>
        <v>3169</v>
      </c>
      <c r="T26" s="450">
        <f>S26/R26</f>
        <v>0.6547520661157025</v>
      </c>
      <c r="U26" s="399">
        <f>SUM(U11:U25)</f>
        <v>8199</v>
      </c>
      <c r="V26" s="376">
        <f>SUM(V11:V25)</f>
        <v>5655</v>
      </c>
      <c r="W26" s="376">
        <f>SUM(W11:W25)</f>
        <v>4749</v>
      </c>
      <c r="X26" s="378">
        <f>W26/V26</f>
        <v>0.839787798408488</v>
      </c>
      <c r="Y26" s="467">
        <f>SUM(Y11:Y25)</f>
        <v>139109.3</v>
      </c>
      <c r="Z26" s="468">
        <f>SUM(Z11:Z25)</f>
        <v>131420.8</v>
      </c>
      <c r="AA26" s="468">
        <f>SUM(AA11:AA25)</f>
        <v>127125</v>
      </c>
      <c r="AB26" s="469">
        <f t="shared" si="11"/>
        <v>0.9673126323991332</v>
      </c>
      <c r="AC26" s="914"/>
      <c r="AD26" s="129" t="s">
        <v>121</v>
      </c>
      <c r="AE26" s="470">
        <f>SUM(AE11:AE25)</f>
        <v>5210</v>
      </c>
      <c r="AF26" s="468">
        <f>SUM(AF11:AF25)</f>
        <v>4460</v>
      </c>
      <c r="AG26" s="468">
        <f>SUM(AG11:AG25)</f>
        <v>4198</v>
      </c>
      <c r="AH26" s="469">
        <f>AG26/AF26</f>
        <v>0.9412556053811659</v>
      </c>
      <c r="AI26" s="470">
        <f>SUM(AI11:AI25)</f>
        <v>1930</v>
      </c>
      <c r="AJ26" s="468">
        <f>SUM(AJ11:AJ25)</f>
        <v>1930</v>
      </c>
      <c r="AK26" s="468">
        <f>SUM(AK11:AK25)</f>
        <v>2142</v>
      </c>
      <c r="AL26" s="469">
        <f>AK26/AJ26</f>
        <v>1.1098445595854922</v>
      </c>
      <c r="AM26" s="470">
        <f>SUM(AM11:AM25)</f>
        <v>75</v>
      </c>
      <c r="AN26" s="468">
        <f>SUM(AN11:AN25)</f>
        <v>152</v>
      </c>
      <c r="AO26" s="468">
        <f>SUM(AO11:AO25)</f>
        <v>277</v>
      </c>
      <c r="AP26" s="469">
        <f>AO26/AN26</f>
        <v>1.8223684210526316</v>
      </c>
      <c r="AQ26" s="914"/>
      <c r="AR26" s="507" t="s">
        <v>121</v>
      </c>
      <c r="AS26" s="470">
        <f>SUM(AS11:AS25)</f>
        <v>8730</v>
      </c>
      <c r="AT26" s="468">
        <f>SUM(AT11:AT25)</f>
        <v>7515</v>
      </c>
      <c r="AU26" s="468">
        <f>SUM(AU11:AU25)</f>
        <v>3139</v>
      </c>
      <c r="AV26" s="469">
        <f>AU26/AT26</f>
        <v>0.4176979374584165</v>
      </c>
      <c r="AW26" s="470">
        <f>SUM(AW11:AW25)</f>
        <v>332859.3</v>
      </c>
      <c r="AX26" s="468">
        <f>SUM(AX11:AX25)</f>
        <v>298733.8</v>
      </c>
      <c r="AY26" s="468">
        <f>SUM(AY11:AY25)</f>
        <v>249247</v>
      </c>
      <c r="AZ26" s="469">
        <f t="shared" si="10"/>
        <v>0.8343448247235499</v>
      </c>
      <c r="BA26" s="161"/>
      <c r="BB26" s="161"/>
      <c r="BC26" s="161"/>
      <c r="BD26" s="162"/>
    </row>
    <row r="27" spans="1:56" ht="27" customHeight="1">
      <c r="A27" s="918" t="s">
        <v>118</v>
      </c>
      <c r="B27" s="601" t="s">
        <v>16</v>
      </c>
      <c r="C27" s="400">
        <v>35081</v>
      </c>
      <c r="D27" s="383">
        <v>16050</v>
      </c>
      <c r="E27" s="383">
        <v>16610</v>
      </c>
      <c r="F27" s="384">
        <f>E27/D27</f>
        <v>1.0348909657320873</v>
      </c>
      <c r="G27" s="398">
        <v>88464</v>
      </c>
      <c r="H27" s="383">
        <v>69550</v>
      </c>
      <c r="I27" s="383">
        <v>75325</v>
      </c>
      <c r="J27" s="384">
        <f>I27/H27</f>
        <v>1.0830337886412653</v>
      </c>
      <c r="K27" s="398">
        <v>54392</v>
      </c>
      <c r="L27" s="383">
        <v>37550</v>
      </c>
      <c r="M27" s="383">
        <v>37706</v>
      </c>
      <c r="N27" s="384">
        <f>M27/L27</f>
        <v>1.0041544607190414</v>
      </c>
      <c r="O27" s="923" t="s">
        <v>118</v>
      </c>
      <c r="P27" s="444" t="s">
        <v>16</v>
      </c>
      <c r="Q27" s="398">
        <v>0</v>
      </c>
      <c r="R27" s="383">
        <v>0</v>
      </c>
      <c r="S27" s="383">
        <v>0</v>
      </c>
      <c r="T27" s="447">
        <v>0</v>
      </c>
      <c r="U27" s="400">
        <v>60</v>
      </c>
      <c r="V27" s="383">
        <v>65</v>
      </c>
      <c r="W27" s="383">
        <v>66</v>
      </c>
      <c r="X27" s="384">
        <f>W27/V27</f>
        <v>1.0153846153846153</v>
      </c>
      <c r="Y27" s="457">
        <v>0</v>
      </c>
      <c r="Z27" s="454">
        <v>3700</v>
      </c>
      <c r="AA27" s="454">
        <v>10520</v>
      </c>
      <c r="AB27" s="482">
        <f t="shared" si="11"/>
        <v>2.843243243243243</v>
      </c>
      <c r="AC27" s="913" t="s">
        <v>118</v>
      </c>
      <c r="AD27" s="498" t="s">
        <v>16</v>
      </c>
      <c r="AE27" s="494">
        <v>0</v>
      </c>
      <c r="AF27" s="373">
        <v>0</v>
      </c>
      <c r="AG27" s="373">
        <v>0</v>
      </c>
      <c r="AH27" s="495">
        <v>0</v>
      </c>
      <c r="AI27" s="494">
        <v>0</v>
      </c>
      <c r="AJ27" s="373">
        <v>0</v>
      </c>
      <c r="AK27" s="373">
        <v>0</v>
      </c>
      <c r="AL27" s="495">
        <v>0</v>
      </c>
      <c r="AM27" s="494">
        <v>0</v>
      </c>
      <c r="AN27" s="373">
        <v>0</v>
      </c>
      <c r="AO27" s="373">
        <v>0</v>
      </c>
      <c r="AP27" s="495">
        <v>0</v>
      </c>
      <c r="AQ27" s="913" t="s">
        <v>118</v>
      </c>
      <c r="AR27" s="451" t="s">
        <v>16</v>
      </c>
      <c r="AS27" s="494">
        <v>120</v>
      </c>
      <c r="AT27" s="373">
        <v>100</v>
      </c>
      <c r="AU27" s="373">
        <v>84</v>
      </c>
      <c r="AV27" s="495">
        <f>AU27/AT27</f>
        <v>0.84</v>
      </c>
      <c r="AW27" s="385">
        <f>C27+G27+K27+Q27+U27+Y27+AE27+AI27+AM27+AS27</f>
        <v>178117</v>
      </c>
      <c r="AX27" s="386">
        <f>D27+H27+L27+R27+V27+Z27+AF27+AJ27+AN27+AT27</f>
        <v>127015</v>
      </c>
      <c r="AY27" s="386">
        <f>E27+I27+M27+S27+W27+AA27+AG27+AK27+AO27+AU27</f>
        <v>140311</v>
      </c>
      <c r="AZ27" s="495">
        <f t="shared" si="10"/>
        <v>1.1046805495413927</v>
      </c>
      <c r="BA27" s="133"/>
      <c r="BB27" s="133"/>
      <c r="BC27" s="133"/>
      <c r="BD27" s="168"/>
    </row>
    <row r="28" spans="1:56" ht="27" customHeight="1">
      <c r="A28" s="918"/>
      <c r="B28" s="597" t="s">
        <v>32</v>
      </c>
      <c r="C28" s="388">
        <v>7952</v>
      </c>
      <c r="D28" s="379">
        <v>9850</v>
      </c>
      <c r="E28" s="379">
        <v>8174</v>
      </c>
      <c r="F28" s="380">
        <f>E28/D28</f>
        <v>0.8298477157360407</v>
      </c>
      <c r="G28" s="395">
        <v>40850</v>
      </c>
      <c r="H28" s="379">
        <v>35150</v>
      </c>
      <c r="I28" s="379">
        <v>34759</v>
      </c>
      <c r="J28" s="380">
        <f>I28/H28</f>
        <v>0.9888762446657183</v>
      </c>
      <c r="K28" s="395">
        <v>10585</v>
      </c>
      <c r="L28" s="379">
        <v>7230</v>
      </c>
      <c r="M28" s="379">
        <v>7317</v>
      </c>
      <c r="N28" s="380">
        <f>M28/L28</f>
        <v>1.0120331950207468</v>
      </c>
      <c r="O28" s="927"/>
      <c r="P28" s="445" t="s">
        <v>32</v>
      </c>
      <c r="Q28" s="395">
        <v>3700</v>
      </c>
      <c r="R28" s="379">
        <v>3700</v>
      </c>
      <c r="S28" s="379">
        <v>2430</v>
      </c>
      <c r="T28" s="455">
        <f>S28/R28</f>
        <v>0.6567567567567567</v>
      </c>
      <c r="U28" s="388">
        <v>6496</v>
      </c>
      <c r="V28" s="379">
        <v>6496</v>
      </c>
      <c r="W28" s="379">
        <v>6512</v>
      </c>
      <c r="X28" s="380">
        <f>W28/V28</f>
        <v>1.0024630541871922</v>
      </c>
      <c r="Y28" s="458">
        <v>25673.5</v>
      </c>
      <c r="Z28" s="374">
        <v>25673.5</v>
      </c>
      <c r="AA28" s="374">
        <v>8385</v>
      </c>
      <c r="AB28" s="483">
        <f t="shared" si="11"/>
        <v>0.32660135937834733</v>
      </c>
      <c r="AC28" s="913"/>
      <c r="AD28" s="139" t="s">
        <v>32</v>
      </c>
      <c r="AE28" s="496">
        <v>37</v>
      </c>
      <c r="AF28" s="374">
        <v>37</v>
      </c>
      <c r="AG28" s="374">
        <v>36</v>
      </c>
      <c r="AH28" s="483">
        <f>AG28/AF28</f>
        <v>0.972972972972973</v>
      </c>
      <c r="AI28" s="496">
        <v>1040</v>
      </c>
      <c r="AJ28" s="374">
        <v>1040</v>
      </c>
      <c r="AK28" s="374">
        <v>1080</v>
      </c>
      <c r="AL28" s="483">
        <f>AK28/AJ28</f>
        <v>1.0384615384615385</v>
      </c>
      <c r="AM28" s="496">
        <v>3300</v>
      </c>
      <c r="AN28" s="374">
        <v>3300</v>
      </c>
      <c r="AO28" s="374">
        <v>3471</v>
      </c>
      <c r="AP28" s="483">
        <f>AO28/AN28</f>
        <v>1.0518181818181818</v>
      </c>
      <c r="AQ28" s="927"/>
      <c r="AR28" s="452" t="s">
        <v>32</v>
      </c>
      <c r="AS28" s="496">
        <v>14900</v>
      </c>
      <c r="AT28" s="374">
        <v>14900</v>
      </c>
      <c r="AU28" s="374">
        <v>15532</v>
      </c>
      <c r="AV28" s="483">
        <f>AU28/AT28</f>
        <v>1.0424161073825504</v>
      </c>
      <c r="AW28" s="388">
        <f aca="true" t="shared" si="12" ref="AW28:AW36">C28+G28+K28+Q28+U28+Y28+AE28+AI28+AM28+AS28</f>
        <v>114533.5</v>
      </c>
      <c r="AX28" s="379">
        <f aca="true" t="shared" si="13" ref="AX28:AX36">D28+H28+L28+R28+V28+Z28+AF28+AJ28+AN28+AT28</f>
        <v>107376.5</v>
      </c>
      <c r="AY28" s="379">
        <f aca="true" t="shared" si="14" ref="AY28:AY36">E28+I28+M28+S28+W28+AA28+AG28+AK28+AO28+AU28</f>
        <v>87696</v>
      </c>
      <c r="AZ28" s="483">
        <f t="shared" si="10"/>
        <v>0.8167150167867271</v>
      </c>
      <c r="BA28" s="133"/>
      <c r="BB28" s="133"/>
      <c r="BC28" s="133"/>
      <c r="BD28" s="168"/>
    </row>
    <row r="29" spans="1:56" ht="27" customHeight="1">
      <c r="A29" s="918"/>
      <c r="B29" s="597" t="s">
        <v>17</v>
      </c>
      <c r="C29" s="388">
        <v>0</v>
      </c>
      <c r="D29" s="379">
        <v>0</v>
      </c>
      <c r="E29" s="379">
        <v>0</v>
      </c>
      <c r="F29" s="380">
        <v>0</v>
      </c>
      <c r="G29" s="395">
        <v>0</v>
      </c>
      <c r="H29" s="379">
        <v>0</v>
      </c>
      <c r="I29" s="379">
        <v>6</v>
      </c>
      <c r="J29" s="380">
        <v>0</v>
      </c>
      <c r="K29" s="395">
        <v>0</v>
      </c>
      <c r="L29" s="379">
        <v>0</v>
      </c>
      <c r="M29" s="379">
        <v>0</v>
      </c>
      <c r="N29" s="380">
        <v>0</v>
      </c>
      <c r="O29" s="927"/>
      <c r="P29" s="445" t="s">
        <v>17</v>
      </c>
      <c r="Q29" s="395">
        <v>0</v>
      </c>
      <c r="R29" s="379">
        <v>0</v>
      </c>
      <c r="S29" s="379">
        <v>0</v>
      </c>
      <c r="T29" s="455">
        <v>0</v>
      </c>
      <c r="U29" s="388">
        <v>0</v>
      </c>
      <c r="V29" s="379">
        <v>0</v>
      </c>
      <c r="W29" s="379">
        <v>0</v>
      </c>
      <c r="X29" s="380">
        <v>0</v>
      </c>
      <c r="Y29" s="458">
        <v>4461.8</v>
      </c>
      <c r="Z29" s="374">
        <v>4461.8</v>
      </c>
      <c r="AA29" s="374">
        <v>2205</v>
      </c>
      <c r="AB29" s="483">
        <f t="shared" si="11"/>
        <v>0.4941951678694697</v>
      </c>
      <c r="AC29" s="913"/>
      <c r="AD29" s="139" t="s">
        <v>17</v>
      </c>
      <c r="AE29" s="496">
        <v>0</v>
      </c>
      <c r="AF29" s="374">
        <v>0</v>
      </c>
      <c r="AG29" s="374">
        <v>0</v>
      </c>
      <c r="AH29" s="483">
        <v>0</v>
      </c>
      <c r="AI29" s="496">
        <v>950</v>
      </c>
      <c r="AJ29" s="374">
        <v>950</v>
      </c>
      <c r="AK29" s="374">
        <v>841</v>
      </c>
      <c r="AL29" s="483">
        <f>AK29/AJ29</f>
        <v>0.8852631578947369</v>
      </c>
      <c r="AM29" s="496">
        <v>0</v>
      </c>
      <c r="AN29" s="374">
        <v>0</v>
      </c>
      <c r="AO29" s="374">
        <v>0</v>
      </c>
      <c r="AP29" s="483">
        <v>0</v>
      </c>
      <c r="AQ29" s="927"/>
      <c r="AR29" s="452" t="s">
        <v>17</v>
      </c>
      <c r="AS29" s="496">
        <v>0</v>
      </c>
      <c r="AT29" s="374">
        <v>0</v>
      </c>
      <c r="AU29" s="374">
        <v>0</v>
      </c>
      <c r="AV29" s="483">
        <v>0</v>
      </c>
      <c r="AW29" s="388">
        <f t="shared" si="12"/>
        <v>5411.8</v>
      </c>
      <c r="AX29" s="379">
        <f t="shared" si="13"/>
        <v>5411.8</v>
      </c>
      <c r="AY29" s="379">
        <f t="shared" si="14"/>
        <v>3052</v>
      </c>
      <c r="AZ29" s="483">
        <f t="shared" si="10"/>
        <v>0.5639528437858013</v>
      </c>
      <c r="BA29" s="133"/>
      <c r="BB29" s="133"/>
      <c r="BC29" s="133"/>
      <c r="BD29" s="168"/>
    </row>
    <row r="30" spans="1:56" ht="27" customHeight="1">
      <c r="A30" s="918"/>
      <c r="B30" s="597" t="s">
        <v>18</v>
      </c>
      <c r="C30" s="388">
        <v>2100</v>
      </c>
      <c r="D30" s="379">
        <v>1400</v>
      </c>
      <c r="E30" s="379">
        <v>1355</v>
      </c>
      <c r="F30" s="380">
        <f>E30/D30</f>
        <v>0.9678571428571429</v>
      </c>
      <c r="G30" s="395">
        <v>700</v>
      </c>
      <c r="H30" s="379">
        <v>800</v>
      </c>
      <c r="I30" s="379">
        <v>976</v>
      </c>
      <c r="J30" s="380">
        <f>I30/H30</f>
        <v>1.22</v>
      </c>
      <c r="K30" s="395">
        <v>130</v>
      </c>
      <c r="L30" s="379">
        <v>230</v>
      </c>
      <c r="M30" s="379">
        <v>306</v>
      </c>
      <c r="N30" s="380">
        <f>M30/L30</f>
        <v>1.3304347826086957</v>
      </c>
      <c r="O30" s="927"/>
      <c r="P30" s="445" t="s">
        <v>18</v>
      </c>
      <c r="Q30" s="395">
        <v>200</v>
      </c>
      <c r="R30" s="379">
        <v>200</v>
      </c>
      <c r="S30" s="379">
        <v>53</v>
      </c>
      <c r="T30" s="455">
        <f>S30/R30</f>
        <v>0.265</v>
      </c>
      <c r="U30" s="388">
        <v>40</v>
      </c>
      <c r="V30" s="379">
        <v>395</v>
      </c>
      <c r="W30" s="379">
        <v>38</v>
      </c>
      <c r="X30" s="380">
        <f>W30/V30</f>
        <v>0.09620253164556962</v>
      </c>
      <c r="Y30" s="458">
        <v>3470</v>
      </c>
      <c r="Z30" s="374">
        <v>3470</v>
      </c>
      <c r="AA30" s="374">
        <v>1847</v>
      </c>
      <c r="AB30" s="483">
        <f t="shared" si="11"/>
        <v>0.5322766570605187</v>
      </c>
      <c r="AC30" s="913"/>
      <c r="AD30" s="139" t="s">
        <v>18</v>
      </c>
      <c r="AE30" s="496">
        <v>0</v>
      </c>
      <c r="AF30" s="374">
        <v>0</v>
      </c>
      <c r="AG30" s="374">
        <v>13</v>
      </c>
      <c r="AH30" s="483">
        <v>0</v>
      </c>
      <c r="AI30" s="496">
        <v>30</v>
      </c>
      <c r="AJ30" s="374">
        <v>30</v>
      </c>
      <c r="AK30" s="374">
        <v>13</v>
      </c>
      <c r="AL30" s="483">
        <f>AK30/AJ30</f>
        <v>0.43333333333333335</v>
      </c>
      <c r="AM30" s="496">
        <v>0</v>
      </c>
      <c r="AN30" s="374">
        <v>0</v>
      </c>
      <c r="AO30" s="374">
        <v>54</v>
      </c>
      <c r="AP30" s="483">
        <v>0</v>
      </c>
      <c r="AQ30" s="927"/>
      <c r="AR30" s="452" t="s">
        <v>18</v>
      </c>
      <c r="AS30" s="496">
        <v>600</v>
      </c>
      <c r="AT30" s="374">
        <v>500</v>
      </c>
      <c r="AU30" s="374">
        <v>480</v>
      </c>
      <c r="AV30" s="483">
        <f>AU30/AT30</f>
        <v>0.96</v>
      </c>
      <c r="AW30" s="388">
        <f t="shared" si="12"/>
        <v>7270</v>
      </c>
      <c r="AX30" s="379">
        <f t="shared" si="13"/>
        <v>7025</v>
      </c>
      <c r="AY30" s="379">
        <f t="shared" si="14"/>
        <v>5135</v>
      </c>
      <c r="AZ30" s="483">
        <f t="shared" si="10"/>
        <v>0.7309608540925266</v>
      </c>
      <c r="BA30" s="133"/>
      <c r="BB30" s="133"/>
      <c r="BC30" s="133"/>
      <c r="BD30" s="168"/>
    </row>
    <row r="31" spans="1:56" ht="27" customHeight="1">
      <c r="A31" s="918"/>
      <c r="B31" s="597" t="s">
        <v>130</v>
      </c>
      <c r="C31" s="388">
        <v>100</v>
      </c>
      <c r="D31" s="379">
        <v>390</v>
      </c>
      <c r="E31" s="379">
        <v>1390</v>
      </c>
      <c r="F31" s="380">
        <f>E31/D31</f>
        <v>3.5641025641025643</v>
      </c>
      <c r="G31" s="395">
        <v>90</v>
      </c>
      <c r="H31" s="379">
        <v>600</v>
      </c>
      <c r="I31" s="379">
        <v>1655</v>
      </c>
      <c r="J31" s="380">
        <f>I31/H31</f>
        <v>2.7583333333333333</v>
      </c>
      <c r="K31" s="395">
        <v>350</v>
      </c>
      <c r="L31" s="379">
        <v>180</v>
      </c>
      <c r="M31" s="379">
        <v>28</v>
      </c>
      <c r="N31" s="380">
        <f>M31/L31</f>
        <v>0.15555555555555556</v>
      </c>
      <c r="O31" s="927"/>
      <c r="P31" s="445" t="s">
        <v>130</v>
      </c>
      <c r="Q31" s="395">
        <v>0</v>
      </c>
      <c r="R31" s="379">
        <v>0</v>
      </c>
      <c r="S31" s="379">
        <v>2123</v>
      </c>
      <c r="T31" s="455">
        <v>0</v>
      </c>
      <c r="U31" s="388">
        <v>0</v>
      </c>
      <c r="V31" s="379">
        <v>0</v>
      </c>
      <c r="W31" s="379">
        <v>0</v>
      </c>
      <c r="X31" s="380">
        <v>0</v>
      </c>
      <c r="Y31" s="458">
        <v>10606.1</v>
      </c>
      <c r="Z31" s="374">
        <v>10606.1</v>
      </c>
      <c r="AA31" s="374">
        <v>9502</v>
      </c>
      <c r="AB31" s="483">
        <f t="shared" si="11"/>
        <v>0.8958995295160332</v>
      </c>
      <c r="AC31" s="913"/>
      <c r="AD31" s="139" t="s">
        <v>130</v>
      </c>
      <c r="AE31" s="496">
        <v>0</v>
      </c>
      <c r="AF31" s="374">
        <v>0</v>
      </c>
      <c r="AG31" s="374">
        <v>2</v>
      </c>
      <c r="AH31" s="483">
        <v>0</v>
      </c>
      <c r="AI31" s="496">
        <v>0</v>
      </c>
      <c r="AJ31" s="374">
        <v>0</v>
      </c>
      <c r="AK31" s="374">
        <v>12</v>
      </c>
      <c r="AL31" s="483">
        <v>0</v>
      </c>
      <c r="AM31" s="496">
        <v>0</v>
      </c>
      <c r="AN31" s="374">
        <v>0</v>
      </c>
      <c r="AO31" s="374">
        <v>0</v>
      </c>
      <c r="AP31" s="483">
        <v>0</v>
      </c>
      <c r="AQ31" s="927"/>
      <c r="AR31" s="452" t="s">
        <v>130</v>
      </c>
      <c r="AS31" s="496">
        <v>0</v>
      </c>
      <c r="AT31" s="374">
        <v>0</v>
      </c>
      <c r="AU31" s="374">
        <v>0</v>
      </c>
      <c r="AV31" s="483">
        <v>0</v>
      </c>
      <c r="AW31" s="388">
        <f t="shared" si="12"/>
        <v>11146.1</v>
      </c>
      <c r="AX31" s="379">
        <f t="shared" si="13"/>
        <v>11776.1</v>
      </c>
      <c r="AY31" s="379">
        <f t="shared" si="14"/>
        <v>14712</v>
      </c>
      <c r="AZ31" s="483">
        <f t="shared" si="10"/>
        <v>1.2493100432231383</v>
      </c>
      <c r="BA31" s="133"/>
      <c r="BB31" s="133"/>
      <c r="BC31" s="133"/>
      <c r="BD31" s="168"/>
    </row>
    <row r="32" spans="1:56" ht="27" customHeight="1">
      <c r="A32" s="918"/>
      <c r="B32" s="597" t="s">
        <v>127</v>
      </c>
      <c r="C32" s="388">
        <v>0</v>
      </c>
      <c r="D32" s="379">
        <v>0</v>
      </c>
      <c r="E32" s="379">
        <v>0</v>
      </c>
      <c r="F32" s="380">
        <v>0</v>
      </c>
      <c r="G32" s="395">
        <v>0</v>
      </c>
      <c r="H32" s="379">
        <v>0</v>
      </c>
      <c r="I32" s="379">
        <v>0</v>
      </c>
      <c r="J32" s="380">
        <v>0</v>
      </c>
      <c r="K32" s="395">
        <v>0</v>
      </c>
      <c r="L32" s="379">
        <v>0</v>
      </c>
      <c r="M32" s="379">
        <v>0</v>
      </c>
      <c r="N32" s="380">
        <v>0</v>
      </c>
      <c r="O32" s="927"/>
      <c r="P32" s="445" t="s">
        <v>127</v>
      </c>
      <c r="Q32" s="395">
        <v>0</v>
      </c>
      <c r="R32" s="379">
        <v>0</v>
      </c>
      <c r="S32" s="379">
        <v>0</v>
      </c>
      <c r="T32" s="455">
        <v>0</v>
      </c>
      <c r="U32" s="388">
        <v>0</v>
      </c>
      <c r="V32" s="379">
        <v>0</v>
      </c>
      <c r="W32" s="379">
        <v>0</v>
      </c>
      <c r="X32" s="380">
        <v>0</v>
      </c>
      <c r="Y32" s="458">
        <v>182950</v>
      </c>
      <c r="Z32" s="374">
        <v>182950</v>
      </c>
      <c r="AA32" s="374">
        <v>169516</v>
      </c>
      <c r="AB32" s="483">
        <f t="shared" si="11"/>
        <v>0.9265701011205247</v>
      </c>
      <c r="AC32" s="913"/>
      <c r="AD32" s="139" t="s">
        <v>127</v>
      </c>
      <c r="AE32" s="496">
        <v>0</v>
      </c>
      <c r="AF32" s="374">
        <v>0</v>
      </c>
      <c r="AG32" s="374">
        <v>0</v>
      </c>
      <c r="AH32" s="483">
        <v>0</v>
      </c>
      <c r="AI32" s="496">
        <v>0</v>
      </c>
      <c r="AJ32" s="374">
        <v>0</v>
      </c>
      <c r="AK32" s="374">
        <v>0</v>
      </c>
      <c r="AL32" s="483">
        <v>0</v>
      </c>
      <c r="AM32" s="496">
        <v>0</v>
      </c>
      <c r="AN32" s="374">
        <v>0</v>
      </c>
      <c r="AO32" s="374">
        <v>0</v>
      </c>
      <c r="AP32" s="483">
        <v>0</v>
      </c>
      <c r="AQ32" s="927"/>
      <c r="AR32" s="452" t="s">
        <v>127</v>
      </c>
      <c r="AS32" s="496">
        <v>0</v>
      </c>
      <c r="AT32" s="374">
        <v>0</v>
      </c>
      <c r="AU32" s="374">
        <v>0</v>
      </c>
      <c r="AV32" s="483">
        <v>0</v>
      </c>
      <c r="AW32" s="388">
        <f t="shared" si="12"/>
        <v>182950</v>
      </c>
      <c r="AX32" s="379">
        <f t="shared" si="13"/>
        <v>182950</v>
      </c>
      <c r="AY32" s="379">
        <f t="shared" si="14"/>
        <v>169516</v>
      </c>
      <c r="AZ32" s="483">
        <f t="shared" si="10"/>
        <v>0.9265701011205247</v>
      </c>
      <c r="BA32" s="133"/>
      <c r="BB32" s="133"/>
      <c r="BC32" s="133"/>
      <c r="BD32" s="168"/>
    </row>
    <row r="33" spans="1:56" ht="27" customHeight="1">
      <c r="A33" s="918"/>
      <c r="B33" s="597" t="s">
        <v>128</v>
      </c>
      <c r="C33" s="388">
        <v>0</v>
      </c>
      <c r="D33" s="379">
        <v>0</v>
      </c>
      <c r="E33" s="379">
        <v>0</v>
      </c>
      <c r="F33" s="380">
        <v>0</v>
      </c>
      <c r="G33" s="395">
        <v>0</v>
      </c>
      <c r="H33" s="379">
        <v>0</v>
      </c>
      <c r="I33" s="379">
        <v>0</v>
      </c>
      <c r="J33" s="380">
        <v>0</v>
      </c>
      <c r="K33" s="395">
        <v>0</v>
      </c>
      <c r="L33" s="379">
        <v>0</v>
      </c>
      <c r="M33" s="379">
        <v>0</v>
      </c>
      <c r="N33" s="380">
        <v>0</v>
      </c>
      <c r="O33" s="927"/>
      <c r="P33" s="445" t="s">
        <v>128</v>
      </c>
      <c r="Q33" s="395">
        <v>0</v>
      </c>
      <c r="R33" s="379">
        <v>0</v>
      </c>
      <c r="S33" s="379">
        <v>0</v>
      </c>
      <c r="T33" s="455">
        <v>0</v>
      </c>
      <c r="U33" s="388">
        <v>0</v>
      </c>
      <c r="V33" s="379">
        <v>0</v>
      </c>
      <c r="W33" s="379">
        <v>0</v>
      </c>
      <c r="X33" s="380">
        <v>0</v>
      </c>
      <c r="Y33" s="458">
        <v>114188.4</v>
      </c>
      <c r="Z33" s="374">
        <v>114188.4</v>
      </c>
      <c r="AA33" s="374">
        <v>64886</v>
      </c>
      <c r="AB33" s="483">
        <f t="shared" si="11"/>
        <v>0.5682363532547965</v>
      </c>
      <c r="AC33" s="913"/>
      <c r="AD33" s="139" t="s">
        <v>128</v>
      </c>
      <c r="AE33" s="496">
        <v>0</v>
      </c>
      <c r="AF33" s="374">
        <v>0</v>
      </c>
      <c r="AG33" s="374">
        <v>0</v>
      </c>
      <c r="AH33" s="483">
        <v>0</v>
      </c>
      <c r="AI33" s="496">
        <v>0</v>
      </c>
      <c r="AJ33" s="374">
        <v>0</v>
      </c>
      <c r="AK33" s="374">
        <v>0</v>
      </c>
      <c r="AL33" s="483">
        <v>0</v>
      </c>
      <c r="AM33" s="496">
        <v>0</v>
      </c>
      <c r="AN33" s="374">
        <v>0</v>
      </c>
      <c r="AO33" s="374">
        <v>0</v>
      </c>
      <c r="AP33" s="483">
        <v>0</v>
      </c>
      <c r="AQ33" s="927"/>
      <c r="AR33" s="452" t="s">
        <v>128</v>
      </c>
      <c r="AS33" s="496">
        <v>0</v>
      </c>
      <c r="AT33" s="374">
        <v>0</v>
      </c>
      <c r="AU33" s="374">
        <v>0</v>
      </c>
      <c r="AV33" s="483">
        <v>0</v>
      </c>
      <c r="AW33" s="388">
        <f t="shared" si="12"/>
        <v>114188.4</v>
      </c>
      <c r="AX33" s="379">
        <f t="shared" si="13"/>
        <v>114188.4</v>
      </c>
      <c r="AY33" s="379">
        <f t="shared" si="14"/>
        <v>64886</v>
      </c>
      <c r="AZ33" s="483">
        <f t="shared" si="10"/>
        <v>0.5682363532547965</v>
      </c>
      <c r="BA33" s="133"/>
      <c r="BB33" s="133"/>
      <c r="BC33" s="133"/>
      <c r="BD33" s="168"/>
    </row>
    <row r="34" spans="1:56" ht="27" customHeight="1">
      <c r="A34" s="918"/>
      <c r="B34" s="597" t="s">
        <v>19</v>
      </c>
      <c r="C34" s="388">
        <v>100</v>
      </c>
      <c r="D34" s="379">
        <v>400</v>
      </c>
      <c r="E34" s="379">
        <v>1878</v>
      </c>
      <c r="F34" s="380">
        <f>E34/D34</f>
        <v>4.695</v>
      </c>
      <c r="G34" s="395">
        <v>220</v>
      </c>
      <c r="H34" s="379">
        <v>450</v>
      </c>
      <c r="I34" s="379">
        <v>1602</v>
      </c>
      <c r="J34" s="380">
        <f>I34/H34</f>
        <v>3.56</v>
      </c>
      <c r="K34" s="395">
        <v>0</v>
      </c>
      <c r="L34" s="379">
        <v>6000</v>
      </c>
      <c r="M34" s="379">
        <v>6960</v>
      </c>
      <c r="N34" s="380">
        <f>M34/L34</f>
        <v>1.16</v>
      </c>
      <c r="O34" s="927"/>
      <c r="P34" s="445" t="s">
        <v>19</v>
      </c>
      <c r="Q34" s="395">
        <v>0</v>
      </c>
      <c r="R34" s="379">
        <v>0</v>
      </c>
      <c r="S34" s="379">
        <v>-118</v>
      </c>
      <c r="T34" s="455">
        <v>0</v>
      </c>
      <c r="U34" s="388">
        <v>0</v>
      </c>
      <c r="V34" s="379">
        <v>0</v>
      </c>
      <c r="W34" s="379">
        <v>0</v>
      </c>
      <c r="X34" s="380">
        <v>0</v>
      </c>
      <c r="Y34" s="458">
        <v>180</v>
      </c>
      <c r="Z34" s="374">
        <v>180</v>
      </c>
      <c r="AA34" s="374">
        <v>10</v>
      </c>
      <c r="AB34" s="483">
        <f t="shared" si="11"/>
        <v>0.05555555555555555</v>
      </c>
      <c r="AC34" s="913"/>
      <c r="AD34" s="139" t="s">
        <v>19</v>
      </c>
      <c r="AE34" s="496">
        <v>0</v>
      </c>
      <c r="AF34" s="374">
        <v>0</v>
      </c>
      <c r="AG34" s="374">
        <v>0</v>
      </c>
      <c r="AH34" s="483">
        <v>0</v>
      </c>
      <c r="AI34" s="496">
        <v>0</v>
      </c>
      <c r="AJ34" s="374">
        <v>0</v>
      </c>
      <c r="AK34" s="374">
        <v>0</v>
      </c>
      <c r="AL34" s="483">
        <v>0</v>
      </c>
      <c r="AM34" s="496">
        <v>0</v>
      </c>
      <c r="AN34" s="374">
        <v>0</v>
      </c>
      <c r="AO34" s="374">
        <v>0</v>
      </c>
      <c r="AP34" s="483">
        <v>0</v>
      </c>
      <c r="AQ34" s="927"/>
      <c r="AR34" s="452" t="s">
        <v>19</v>
      </c>
      <c r="AS34" s="496">
        <v>0</v>
      </c>
      <c r="AT34" s="374">
        <v>0</v>
      </c>
      <c r="AU34" s="374">
        <v>24</v>
      </c>
      <c r="AV34" s="483">
        <v>0</v>
      </c>
      <c r="AW34" s="388">
        <f t="shared" si="12"/>
        <v>500</v>
      </c>
      <c r="AX34" s="379">
        <f t="shared" si="13"/>
        <v>7030</v>
      </c>
      <c r="AY34" s="379">
        <f t="shared" si="14"/>
        <v>10356</v>
      </c>
      <c r="AZ34" s="483">
        <f t="shared" si="10"/>
        <v>1.4731152204836415</v>
      </c>
      <c r="BA34" s="133"/>
      <c r="BB34" s="133"/>
      <c r="BC34" s="133"/>
      <c r="BD34" s="168"/>
    </row>
    <row r="35" spans="1:56" ht="27" customHeight="1">
      <c r="A35" s="918"/>
      <c r="B35" s="597" t="s">
        <v>129</v>
      </c>
      <c r="C35" s="388">
        <v>90</v>
      </c>
      <c r="D35" s="379">
        <v>180</v>
      </c>
      <c r="E35" s="379">
        <v>207</v>
      </c>
      <c r="F35" s="380">
        <f>E35/D35</f>
        <v>1.15</v>
      </c>
      <c r="G35" s="395">
        <v>970</v>
      </c>
      <c r="H35" s="379">
        <v>1100</v>
      </c>
      <c r="I35" s="379">
        <v>1441</v>
      </c>
      <c r="J35" s="380">
        <f>I35/H35</f>
        <v>1.31</v>
      </c>
      <c r="K35" s="395">
        <v>0</v>
      </c>
      <c r="L35" s="379">
        <v>2850</v>
      </c>
      <c r="M35" s="379">
        <v>4342</v>
      </c>
      <c r="N35" s="380">
        <f>M35/L35</f>
        <v>1.5235087719298246</v>
      </c>
      <c r="O35" s="927"/>
      <c r="P35" s="445" t="s">
        <v>129</v>
      </c>
      <c r="Q35" s="395">
        <v>0</v>
      </c>
      <c r="R35" s="379">
        <v>0</v>
      </c>
      <c r="S35" s="379">
        <v>0</v>
      </c>
      <c r="T35" s="455">
        <v>0</v>
      </c>
      <c r="U35" s="388">
        <v>0</v>
      </c>
      <c r="V35" s="379">
        <v>0</v>
      </c>
      <c r="W35" s="379">
        <v>0</v>
      </c>
      <c r="X35" s="380">
        <v>0</v>
      </c>
      <c r="Y35" s="458">
        <v>1300</v>
      </c>
      <c r="Z35" s="374">
        <v>1300</v>
      </c>
      <c r="AA35" s="374">
        <v>2689</v>
      </c>
      <c r="AB35" s="483">
        <f t="shared" si="11"/>
        <v>2.0684615384615386</v>
      </c>
      <c r="AC35" s="913"/>
      <c r="AD35" s="155" t="s">
        <v>129</v>
      </c>
      <c r="AE35" s="496">
        <v>0</v>
      </c>
      <c r="AF35" s="374">
        <v>0</v>
      </c>
      <c r="AG35" s="374">
        <v>0</v>
      </c>
      <c r="AH35" s="483">
        <v>0</v>
      </c>
      <c r="AI35" s="496">
        <v>0</v>
      </c>
      <c r="AJ35" s="374">
        <v>0</v>
      </c>
      <c r="AK35" s="374">
        <v>0</v>
      </c>
      <c r="AL35" s="483">
        <v>0</v>
      </c>
      <c r="AM35" s="496">
        <v>0</v>
      </c>
      <c r="AN35" s="374">
        <v>0</v>
      </c>
      <c r="AO35" s="374">
        <v>0</v>
      </c>
      <c r="AP35" s="483">
        <v>0</v>
      </c>
      <c r="AQ35" s="927"/>
      <c r="AR35" s="452" t="s">
        <v>129</v>
      </c>
      <c r="AS35" s="496">
        <v>0</v>
      </c>
      <c r="AT35" s="374">
        <v>0</v>
      </c>
      <c r="AU35" s="374">
        <v>0</v>
      </c>
      <c r="AV35" s="483">
        <v>0</v>
      </c>
      <c r="AW35" s="388">
        <f t="shared" si="12"/>
        <v>2360</v>
      </c>
      <c r="AX35" s="379">
        <f t="shared" si="13"/>
        <v>5430</v>
      </c>
      <c r="AY35" s="379">
        <f t="shared" si="14"/>
        <v>8679</v>
      </c>
      <c r="AZ35" s="483">
        <f t="shared" si="10"/>
        <v>1.598342541436464</v>
      </c>
      <c r="BA35" s="133"/>
      <c r="BB35" s="133"/>
      <c r="BC35" s="133"/>
      <c r="BD35" s="168"/>
    </row>
    <row r="36" spans="1:56" ht="27" customHeight="1">
      <c r="A36" s="918"/>
      <c r="B36" s="599" t="s">
        <v>544</v>
      </c>
      <c r="C36" s="389">
        <v>0</v>
      </c>
      <c r="D36" s="381">
        <v>0</v>
      </c>
      <c r="E36" s="381">
        <v>0</v>
      </c>
      <c r="F36" s="382">
        <v>0</v>
      </c>
      <c r="G36" s="396">
        <v>0</v>
      </c>
      <c r="H36" s="381">
        <v>0</v>
      </c>
      <c r="I36" s="381">
        <v>0</v>
      </c>
      <c r="J36" s="382">
        <v>0</v>
      </c>
      <c r="K36" s="396">
        <v>0</v>
      </c>
      <c r="L36" s="381">
        <v>0</v>
      </c>
      <c r="M36" s="381">
        <v>0</v>
      </c>
      <c r="N36" s="382">
        <v>0</v>
      </c>
      <c r="O36" s="927"/>
      <c r="P36" s="446" t="s">
        <v>544</v>
      </c>
      <c r="Q36" s="396">
        <v>0</v>
      </c>
      <c r="R36" s="381">
        <v>0</v>
      </c>
      <c r="S36" s="381">
        <v>0</v>
      </c>
      <c r="T36" s="456">
        <v>0</v>
      </c>
      <c r="U36" s="389">
        <v>0</v>
      </c>
      <c r="V36" s="381">
        <v>0</v>
      </c>
      <c r="W36" s="381">
        <v>0</v>
      </c>
      <c r="X36" s="382">
        <v>0</v>
      </c>
      <c r="Y36" s="459">
        <v>0</v>
      </c>
      <c r="Z36" s="375">
        <v>0</v>
      </c>
      <c r="AA36" s="375">
        <v>-51019</v>
      </c>
      <c r="AB36" s="485">
        <v>0</v>
      </c>
      <c r="AC36" s="913"/>
      <c r="AD36" s="138" t="s">
        <v>543</v>
      </c>
      <c r="AE36" s="497">
        <v>0</v>
      </c>
      <c r="AF36" s="375">
        <v>0</v>
      </c>
      <c r="AG36" s="375">
        <v>0</v>
      </c>
      <c r="AH36" s="485">
        <v>0</v>
      </c>
      <c r="AI36" s="497">
        <v>0</v>
      </c>
      <c r="AJ36" s="375">
        <v>0</v>
      </c>
      <c r="AK36" s="375">
        <v>0</v>
      </c>
      <c r="AL36" s="485">
        <v>0</v>
      </c>
      <c r="AM36" s="497">
        <v>0</v>
      </c>
      <c r="AN36" s="375">
        <v>0</v>
      </c>
      <c r="AO36" s="375">
        <v>0</v>
      </c>
      <c r="AP36" s="485">
        <v>0</v>
      </c>
      <c r="AQ36" s="927"/>
      <c r="AR36" s="453" t="s">
        <v>543</v>
      </c>
      <c r="AS36" s="497">
        <v>0</v>
      </c>
      <c r="AT36" s="375">
        <v>0</v>
      </c>
      <c r="AU36" s="375">
        <v>0</v>
      </c>
      <c r="AV36" s="485">
        <v>0</v>
      </c>
      <c r="AW36" s="389">
        <f t="shared" si="12"/>
        <v>0</v>
      </c>
      <c r="AX36" s="381">
        <f t="shared" si="13"/>
        <v>0</v>
      </c>
      <c r="AY36" s="381">
        <f t="shared" si="14"/>
        <v>-51019</v>
      </c>
      <c r="AZ36" s="485">
        <v>0</v>
      </c>
      <c r="BA36" s="133"/>
      <c r="BB36" s="133"/>
      <c r="BC36" s="133"/>
      <c r="BD36" s="168"/>
    </row>
    <row r="37" spans="1:56" ht="27" customHeight="1">
      <c r="A37" s="918"/>
      <c r="B37" s="600" t="s">
        <v>121</v>
      </c>
      <c r="C37" s="399">
        <f>SUM(C27:C36)</f>
        <v>45423</v>
      </c>
      <c r="D37" s="376">
        <f>SUM(D27:D36)</f>
        <v>28270</v>
      </c>
      <c r="E37" s="376">
        <f>SUM(E27:E36)</f>
        <v>29614</v>
      </c>
      <c r="F37" s="378">
        <f>E37/D37</f>
        <v>1.0475415634948708</v>
      </c>
      <c r="G37" s="397">
        <f>SUM(G27:G36)</f>
        <v>131294</v>
      </c>
      <c r="H37" s="376">
        <f>SUM(H27:H36)</f>
        <v>107650</v>
      </c>
      <c r="I37" s="376">
        <f>SUM(I27:I36)</f>
        <v>115764</v>
      </c>
      <c r="J37" s="378">
        <f>I37/H37</f>
        <v>1.075373896888063</v>
      </c>
      <c r="K37" s="397">
        <f>SUM(K27:K36)</f>
        <v>65457</v>
      </c>
      <c r="L37" s="376">
        <f>SUM(L27:L36)</f>
        <v>54040</v>
      </c>
      <c r="M37" s="376">
        <f>SUM(M27:M35)</f>
        <v>56659</v>
      </c>
      <c r="N37" s="378">
        <f>M37/L37</f>
        <v>1.0484641006661732</v>
      </c>
      <c r="O37" s="928"/>
      <c r="P37" s="449" t="s">
        <v>121</v>
      </c>
      <c r="Q37" s="399">
        <f>SUM(Q27:Q36)</f>
        <v>3900</v>
      </c>
      <c r="R37" s="376">
        <f>SUM(R27:R36)</f>
        <v>3900</v>
      </c>
      <c r="S37" s="376">
        <f>SUM(S27:S35)</f>
        <v>4488</v>
      </c>
      <c r="T37" s="378">
        <f>S37/R37</f>
        <v>1.1507692307692308</v>
      </c>
      <c r="U37" s="399">
        <f>SUM(U27:U36)</f>
        <v>6596</v>
      </c>
      <c r="V37" s="376">
        <f>SUM(V27:V36)</f>
        <v>6956</v>
      </c>
      <c r="W37" s="376">
        <f>SUM(W27:W35)</f>
        <v>6616</v>
      </c>
      <c r="X37" s="378">
        <f>W37/V37</f>
        <v>0.9511213341000575</v>
      </c>
      <c r="Y37" s="470">
        <f>SUM(Y27:Y36)</f>
        <v>342829.8</v>
      </c>
      <c r="Z37" s="468">
        <f>SUM(Z27:Z36)</f>
        <v>346529.8</v>
      </c>
      <c r="AA37" s="468">
        <f>SUM(AA27:AA36)</f>
        <v>218541</v>
      </c>
      <c r="AB37" s="469">
        <f>AA37/Z37</f>
        <v>0.6306557184980917</v>
      </c>
      <c r="AC37" s="914"/>
      <c r="AD37" s="140" t="s">
        <v>121</v>
      </c>
      <c r="AE37" s="470">
        <f>SUM(AE27:AE36)</f>
        <v>37</v>
      </c>
      <c r="AF37" s="468">
        <f>SUM(AF27:AF36)</f>
        <v>37</v>
      </c>
      <c r="AG37" s="468">
        <f>SUM(AG27:AG36)</f>
        <v>51</v>
      </c>
      <c r="AH37" s="469">
        <f>AG37/AF37</f>
        <v>1.3783783783783783</v>
      </c>
      <c r="AI37" s="470">
        <f>SUM(AI27:AI36)</f>
        <v>2020</v>
      </c>
      <c r="AJ37" s="468">
        <f>SUM(AJ27:AJ36)</f>
        <v>2020</v>
      </c>
      <c r="AK37" s="468">
        <f>SUM(AK27:AK36)</f>
        <v>1946</v>
      </c>
      <c r="AL37" s="469">
        <f>AK37/AJ37</f>
        <v>0.9633663366336633</v>
      </c>
      <c r="AM37" s="470">
        <f>SUM(AM27:AM36)</f>
        <v>3300</v>
      </c>
      <c r="AN37" s="468">
        <f>SUM(AN27:AN36)</f>
        <v>3300</v>
      </c>
      <c r="AO37" s="468">
        <f>SUM(AO27:AO36)</f>
        <v>3525</v>
      </c>
      <c r="AP37" s="469">
        <f>AO37/AN37</f>
        <v>1.0681818181818181</v>
      </c>
      <c r="AQ37" s="928"/>
      <c r="AR37" s="291" t="s">
        <v>121</v>
      </c>
      <c r="AS37" s="470">
        <f>SUM(AS27:AS36)</f>
        <v>15620</v>
      </c>
      <c r="AT37" s="468">
        <f>SUM(AT27:AT36)</f>
        <v>15500</v>
      </c>
      <c r="AU37" s="468">
        <f>SUM(AU27:AU36)</f>
        <v>16120</v>
      </c>
      <c r="AV37" s="469">
        <f>AU37/AT37</f>
        <v>1.04</v>
      </c>
      <c r="AW37" s="470">
        <f>SUM(AW27:AW36)</f>
        <v>616476.7999999999</v>
      </c>
      <c r="AX37" s="468">
        <f>SUM(AX27:AX36)</f>
        <v>568202.8</v>
      </c>
      <c r="AY37" s="468">
        <f>SUM(AY27:AY36)</f>
        <v>453324</v>
      </c>
      <c r="AZ37" s="469">
        <f>AY37/AX37</f>
        <v>0.7978207780743072</v>
      </c>
      <c r="BA37" s="161"/>
      <c r="BB37" s="161"/>
      <c r="BC37" s="161"/>
      <c r="BD37" s="162"/>
    </row>
    <row r="38" spans="1:56" ht="27" customHeight="1">
      <c r="A38" s="919" t="s">
        <v>120</v>
      </c>
      <c r="B38" s="920"/>
      <c r="C38" s="399">
        <f>C37-C26</f>
        <v>21853</v>
      </c>
      <c r="D38" s="376">
        <f>D37-D26</f>
        <v>3820</v>
      </c>
      <c r="E38" s="376">
        <f>E37-E26</f>
        <v>10960</v>
      </c>
      <c r="F38" s="378">
        <f>E38/D38</f>
        <v>2.869109947643979</v>
      </c>
      <c r="G38" s="397">
        <f>G37-G26</f>
        <v>31076</v>
      </c>
      <c r="H38" s="376">
        <f>H37-H26</f>
        <v>26765</v>
      </c>
      <c r="I38" s="376">
        <f>I37-I26</f>
        <v>56291</v>
      </c>
      <c r="J38" s="378">
        <f>I38/H38</f>
        <v>2.1031571081636464</v>
      </c>
      <c r="K38" s="397">
        <f>K37-K26</f>
        <v>24479</v>
      </c>
      <c r="L38" s="376">
        <f>L37-L26</f>
        <v>16614</v>
      </c>
      <c r="M38" s="376">
        <f>M37-M26</f>
        <v>30338</v>
      </c>
      <c r="N38" s="378">
        <f>M38/L38</f>
        <v>1.8260503190080655</v>
      </c>
      <c r="O38" s="897" t="s">
        <v>120</v>
      </c>
      <c r="P38" s="898"/>
      <c r="Q38" s="399">
        <f>Q37-Q26</f>
        <v>-940</v>
      </c>
      <c r="R38" s="376">
        <f>R37-R26</f>
        <v>-940</v>
      </c>
      <c r="S38" s="376">
        <f>S37-S26</f>
        <v>1319</v>
      </c>
      <c r="T38" s="378">
        <f>S38/R38</f>
        <v>-1.4031914893617021</v>
      </c>
      <c r="U38" s="399">
        <f>U37-U26</f>
        <v>-1603</v>
      </c>
      <c r="V38" s="376">
        <f>V37-V26</f>
        <v>1301</v>
      </c>
      <c r="W38" s="376">
        <f>W37-W26</f>
        <v>1867</v>
      </c>
      <c r="X38" s="378">
        <f>W38/V38</f>
        <v>1.4350499615680246</v>
      </c>
      <c r="Y38" s="470">
        <f>Y37-Y26</f>
        <v>203720.5</v>
      </c>
      <c r="Z38" s="468">
        <f>Z37-Z26</f>
        <v>215109</v>
      </c>
      <c r="AA38" s="376">
        <f>AA37-AA26</f>
        <v>91416</v>
      </c>
      <c r="AB38" s="469">
        <f>AA38/Z38</f>
        <v>0.42497524510829393</v>
      </c>
      <c r="AC38" s="921" t="s">
        <v>120</v>
      </c>
      <c r="AD38" s="922"/>
      <c r="AE38" s="470">
        <f>AE37-AE26</f>
        <v>-5173</v>
      </c>
      <c r="AF38" s="468">
        <f>AF37-AF26</f>
        <v>-4423</v>
      </c>
      <c r="AG38" s="376">
        <f>AG37-AG26</f>
        <v>-4147</v>
      </c>
      <c r="AH38" s="469">
        <f>AG38/AF38</f>
        <v>0.937598914763735</v>
      </c>
      <c r="AI38" s="470">
        <f>AI37-AI26</f>
        <v>90</v>
      </c>
      <c r="AJ38" s="468">
        <f>AJ37-AJ26</f>
        <v>90</v>
      </c>
      <c r="AK38" s="376">
        <f>AK37-AK26</f>
        <v>-196</v>
      </c>
      <c r="AL38" s="469">
        <f>AK38/AJ38</f>
        <v>-2.1777777777777776</v>
      </c>
      <c r="AM38" s="470">
        <f>AM37-AM26</f>
        <v>3225</v>
      </c>
      <c r="AN38" s="468">
        <f>AN37-AN26</f>
        <v>3148</v>
      </c>
      <c r="AO38" s="376">
        <f>AO37-AO26</f>
        <v>3248</v>
      </c>
      <c r="AP38" s="469">
        <f>AO38/AN38</f>
        <v>1.031766200762389</v>
      </c>
      <c r="AQ38" s="961" t="s">
        <v>120</v>
      </c>
      <c r="AR38" s="962"/>
      <c r="AS38" s="470">
        <f>AS37-AS26</f>
        <v>6890</v>
      </c>
      <c r="AT38" s="468">
        <f>AT37-AT26</f>
        <v>7985</v>
      </c>
      <c r="AU38" s="376">
        <f>AU37-AU26</f>
        <v>12981</v>
      </c>
      <c r="AV38" s="469">
        <f>AU38/AT38</f>
        <v>1.6256731371321227</v>
      </c>
      <c r="AW38" s="470">
        <f>AW37-AW26</f>
        <v>283617.49999999994</v>
      </c>
      <c r="AX38" s="468">
        <f>AX37-AX26</f>
        <v>269469.00000000006</v>
      </c>
      <c r="AY38" s="468">
        <f>AY37-AY26</f>
        <v>204077</v>
      </c>
      <c r="AZ38" s="469">
        <f>AY38/AX38</f>
        <v>0.7573301567156147</v>
      </c>
      <c r="BA38" s="161"/>
      <c r="BB38" s="161"/>
      <c r="BC38" s="161"/>
      <c r="BD38" s="162"/>
    </row>
    <row r="39" spans="1:56" ht="27" customHeight="1">
      <c r="A39" s="924" t="s">
        <v>262</v>
      </c>
      <c r="B39" s="602" t="s">
        <v>528</v>
      </c>
      <c r="C39" s="404"/>
      <c r="D39" s="405"/>
      <c r="E39" s="373">
        <v>3712</v>
      </c>
      <c r="F39" s="408"/>
      <c r="G39" s="404"/>
      <c r="H39" s="405"/>
      <c r="I39" s="373">
        <v>11039</v>
      </c>
      <c r="J39" s="408"/>
      <c r="K39" s="404"/>
      <c r="L39" s="405"/>
      <c r="M39" s="373">
        <v>5249</v>
      </c>
      <c r="N39" s="408"/>
      <c r="O39" s="929" t="s">
        <v>262</v>
      </c>
      <c r="P39" s="451" t="s">
        <v>528</v>
      </c>
      <c r="Q39" s="477"/>
      <c r="R39" s="477"/>
      <c r="S39" s="471">
        <v>0</v>
      </c>
      <c r="T39" s="478"/>
      <c r="U39" s="404"/>
      <c r="V39" s="477"/>
      <c r="W39" s="373">
        <v>7</v>
      </c>
      <c r="X39" s="479"/>
      <c r="Y39" s="480"/>
      <c r="Z39" s="480"/>
      <c r="AA39" s="471">
        <v>0</v>
      </c>
      <c r="AB39" s="481"/>
      <c r="AC39" s="924" t="s">
        <v>262</v>
      </c>
      <c r="AD39" s="500" t="s">
        <v>528</v>
      </c>
      <c r="AE39" s="7"/>
      <c r="AF39" s="7"/>
      <c r="AG39" s="502">
        <v>0</v>
      </c>
      <c r="AH39" s="7"/>
      <c r="AI39" s="144"/>
      <c r="AJ39" s="7"/>
      <c r="AK39" s="502">
        <v>0</v>
      </c>
      <c r="AL39" s="145"/>
      <c r="AM39" s="7"/>
      <c r="AN39" s="7"/>
      <c r="AO39" s="502">
        <v>0</v>
      </c>
      <c r="AP39" s="145"/>
      <c r="AQ39" s="924" t="s">
        <v>262</v>
      </c>
      <c r="AR39" s="508" t="s">
        <v>528</v>
      </c>
      <c r="AS39" s="161"/>
      <c r="AT39" s="161"/>
      <c r="AU39" s="471">
        <v>31</v>
      </c>
      <c r="AV39" s="162"/>
      <c r="AW39" s="511"/>
      <c r="AX39" s="512"/>
      <c r="AY39" s="386">
        <f>E39+I39+M39+S39+W39+AA39+AG39+AK39+AO39+AU39</f>
        <v>20038</v>
      </c>
      <c r="AZ39" s="513"/>
      <c r="BA39" s="161"/>
      <c r="BB39" s="161"/>
      <c r="BC39" s="133"/>
      <c r="BD39" s="169"/>
    </row>
    <row r="40" spans="1:55" ht="27" customHeight="1">
      <c r="A40" s="924"/>
      <c r="B40" s="598" t="s">
        <v>530</v>
      </c>
      <c r="C40" s="135"/>
      <c r="D40" s="406"/>
      <c r="E40" s="374">
        <v>3549</v>
      </c>
      <c r="F40" s="409"/>
      <c r="G40" s="135"/>
      <c r="H40" s="406"/>
      <c r="I40" s="374">
        <v>8065</v>
      </c>
      <c r="J40" s="409"/>
      <c r="K40" s="135"/>
      <c r="L40" s="406"/>
      <c r="M40" s="374">
        <v>2441</v>
      </c>
      <c r="N40" s="409"/>
      <c r="O40" s="924"/>
      <c r="P40" s="452" t="s">
        <v>530</v>
      </c>
      <c r="Q40" s="132"/>
      <c r="R40" s="132"/>
      <c r="S40" s="472">
        <v>47</v>
      </c>
      <c r="T40" s="143"/>
      <c r="U40" s="135"/>
      <c r="V40" s="132"/>
      <c r="W40" s="374">
        <v>382</v>
      </c>
      <c r="X40" s="134"/>
      <c r="Y40" s="7"/>
      <c r="Z40" s="7"/>
      <c r="AA40" s="472">
        <v>58</v>
      </c>
      <c r="AB40" s="145"/>
      <c r="AC40" s="924"/>
      <c r="AD40" s="392" t="s">
        <v>530</v>
      </c>
      <c r="AE40" s="7"/>
      <c r="AF40" s="7"/>
      <c r="AG40" s="503">
        <v>0</v>
      </c>
      <c r="AH40" s="7"/>
      <c r="AI40" s="144"/>
      <c r="AJ40" s="7"/>
      <c r="AK40" s="503">
        <v>7</v>
      </c>
      <c r="AL40" s="145"/>
      <c r="AM40" s="7"/>
      <c r="AN40" s="7"/>
      <c r="AO40" s="503">
        <v>141</v>
      </c>
      <c r="AP40" s="145"/>
      <c r="AQ40" s="963"/>
      <c r="AR40" s="509" t="s">
        <v>530</v>
      </c>
      <c r="AS40" s="7"/>
      <c r="AU40" s="472">
        <v>4143</v>
      </c>
      <c r="AW40" s="128"/>
      <c r="AX40" s="414"/>
      <c r="AY40" s="379">
        <f>E40+I40+M40+S40+W40+AA40+AG40+AK40+AO40+AU40</f>
        <v>18833</v>
      </c>
      <c r="AZ40" s="514"/>
      <c r="BC40" s="133"/>
    </row>
    <row r="41" spans="1:55" ht="27" customHeight="1">
      <c r="A41" s="924"/>
      <c r="B41" s="598" t="s">
        <v>529</v>
      </c>
      <c r="C41" s="135"/>
      <c r="D41" s="406"/>
      <c r="E41" s="374">
        <v>4393</v>
      </c>
      <c r="F41" s="409"/>
      <c r="G41" s="135"/>
      <c r="H41" s="406"/>
      <c r="I41" s="374">
        <v>15622</v>
      </c>
      <c r="J41" s="409"/>
      <c r="K41" s="135"/>
      <c r="L41" s="406"/>
      <c r="M41" s="374">
        <v>5495</v>
      </c>
      <c r="N41" s="409"/>
      <c r="O41" s="924"/>
      <c r="P41" s="452" t="s">
        <v>529</v>
      </c>
      <c r="Q41" s="132"/>
      <c r="R41" s="132"/>
      <c r="S41" s="472">
        <v>0</v>
      </c>
      <c r="T41" s="143"/>
      <c r="U41" s="135"/>
      <c r="V41" s="132"/>
      <c r="W41" s="374">
        <v>0</v>
      </c>
      <c r="X41" s="134"/>
      <c r="Y41" s="7"/>
      <c r="Z41" s="7"/>
      <c r="AA41" s="472">
        <v>43251</v>
      </c>
      <c r="AB41" s="145"/>
      <c r="AC41" s="924"/>
      <c r="AD41" s="392" t="s">
        <v>529</v>
      </c>
      <c r="AE41" s="7"/>
      <c r="AF41" s="7"/>
      <c r="AG41" s="503">
        <v>0</v>
      </c>
      <c r="AH41" s="7"/>
      <c r="AI41" s="144"/>
      <c r="AJ41" s="7"/>
      <c r="AK41" s="503">
        <v>0</v>
      </c>
      <c r="AL41" s="145"/>
      <c r="AM41" s="7"/>
      <c r="AN41" s="7"/>
      <c r="AO41" s="503">
        <v>0</v>
      </c>
      <c r="AP41" s="145"/>
      <c r="AQ41" s="963"/>
      <c r="AR41" s="509" t="s">
        <v>529</v>
      </c>
      <c r="AS41" s="7"/>
      <c r="AU41" s="472">
        <v>0</v>
      </c>
      <c r="AW41" s="128"/>
      <c r="AX41" s="414"/>
      <c r="AY41" s="379">
        <f>E41+I41+M41+S41+W41+AA41+AG41+AK41+AO41+AU41</f>
        <v>68761</v>
      </c>
      <c r="AZ41" s="514"/>
      <c r="BC41" s="133"/>
    </row>
    <row r="42" spans="1:55" ht="27" customHeight="1">
      <c r="A42" s="924"/>
      <c r="B42" s="603" t="s">
        <v>523</v>
      </c>
      <c r="C42" s="370"/>
      <c r="D42" s="407"/>
      <c r="E42" s="375">
        <v>14252</v>
      </c>
      <c r="F42" s="410"/>
      <c r="G42" s="370"/>
      <c r="H42" s="407"/>
      <c r="I42" s="375">
        <v>18828</v>
      </c>
      <c r="J42" s="410"/>
      <c r="K42" s="370"/>
      <c r="L42" s="407"/>
      <c r="M42" s="375">
        <v>7473</v>
      </c>
      <c r="N42" s="410"/>
      <c r="O42" s="924"/>
      <c r="P42" s="453" t="s">
        <v>523</v>
      </c>
      <c r="Q42" s="370"/>
      <c r="R42" s="371"/>
      <c r="S42" s="473">
        <v>0</v>
      </c>
      <c r="T42" s="369"/>
      <c r="U42" s="370"/>
      <c r="V42" s="371"/>
      <c r="W42" s="375">
        <v>95</v>
      </c>
      <c r="X42" s="372"/>
      <c r="Y42" s="474"/>
      <c r="Z42" s="474"/>
      <c r="AA42" s="473">
        <v>5119</v>
      </c>
      <c r="AB42" s="475"/>
      <c r="AC42" s="924"/>
      <c r="AD42" s="443" t="s">
        <v>523</v>
      </c>
      <c r="AE42" s="505"/>
      <c r="AF42" s="474"/>
      <c r="AG42" s="504">
        <v>2</v>
      </c>
      <c r="AH42" s="474"/>
      <c r="AI42" s="505"/>
      <c r="AJ42" s="474"/>
      <c r="AK42" s="504">
        <v>32</v>
      </c>
      <c r="AL42" s="475"/>
      <c r="AM42" s="474"/>
      <c r="AN42" s="474"/>
      <c r="AO42" s="504">
        <v>0</v>
      </c>
      <c r="AP42" s="475"/>
      <c r="AQ42" s="963"/>
      <c r="AR42" s="510" t="s">
        <v>523</v>
      </c>
      <c r="AS42" s="505"/>
      <c r="AT42" s="295"/>
      <c r="AU42" s="473">
        <v>50</v>
      </c>
      <c r="AV42" s="290"/>
      <c r="AW42" s="415"/>
      <c r="AX42" s="416"/>
      <c r="AY42" s="381">
        <f>E42+I42+M42+S42+W42+AA42+AG42+AK42+AO42+AU42</f>
        <v>45851</v>
      </c>
      <c r="AZ42" s="515"/>
      <c r="BC42" s="133"/>
    </row>
    <row r="43" spans="1:55" ht="27" customHeight="1">
      <c r="A43" s="925"/>
      <c r="B43" s="604" t="s">
        <v>121</v>
      </c>
      <c r="C43" s="130"/>
      <c r="D43" s="397"/>
      <c r="E43" s="377">
        <f>SUM(E39:E42)</f>
        <v>25906</v>
      </c>
      <c r="F43" s="378"/>
      <c r="G43" s="130"/>
      <c r="H43" s="397"/>
      <c r="I43" s="377">
        <f>SUM(I39:I42)</f>
        <v>53554</v>
      </c>
      <c r="J43" s="378"/>
      <c r="K43" s="130"/>
      <c r="L43" s="397"/>
      <c r="M43" s="377">
        <f>SUM(M39:M42)</f>
        <v>20658</v>
      </c>
      <c r="N43" s="378"/>
      <c r="O43" s="925"/>
      <c r="P43" s="605" t="s">
        <v>121</v>
      </c>
      <c r="Q43" s="371"/>
      <c r="R43" s="371"/>
      <c r="S43" s="377">
        <f>SUM(S39:S42)</f>
        <v>47</v>
      </c>
      <c r="T43" s="369"/>
      <c r="U43" s="370"/>
      <c r="V43" s="371"/>
      <c r="W43" s="377">
        <f>SUM(W39:W42)</f>
        <v>484</v>
      </c>
      <c r="X43" s="372"/>
      <c r="Y43" s="474"/>
      <c r="Z43" s="474"/>
      <c r="AA43" s="476">
        <f>SUM(AA39:AA42)</f>
        <v>48428</v>
      </c>
      <c r="AB43" s="475"/>
      <c r="AC43" s="925"/>
      <c r="AD43" s="499" t="s">
        <v>121</v>
      </c>
      <c r="AE43" s="474"/>
      <c r="AF43" s="474"/>
      <c r="AG43" s="476">
        <f>SUM(AG39:AG42)</f>
        <v>2</v>
      </c>
      <c r="AH43" s="474"/>
      <c r="AI43" s="505"/>
      <c r="AJ43" s="474"/>
      <c r="AK43" s="476">
        <f>SUM(AK39:AK42)</f>
        <v>39</v>
      </c>
      <c r="AL43" s="475"/>
      <c r="AM43" s="474"/>
      <c r="AN43" s="474"/>
      <c r="AO43" s="506">
        <f>SUM(AO39:AO42)</f>
        <v>141</v>
      </c>
      <c r="AP43" s="475"/>
      <c r="AQ43" s="964"/>
      <c r="AR43" s="516" t="s">
        <v>121</v>
      </c>
      <c r="AS43" s="517"/>
      <c r="AT43" s="518"/>
      <c r="AU43" s="501">
        <f>SUM(AU39:AU42)</f>
        <v>4224</v>
      </c>
      <c r="AV43" s="519"/>
      <c r="AW43" s="520"/>
      <c r="AX43" s="518"/>
      <c r="AY43" s="501">
        <f>SUM(AY39:AY42)</f>
        <v>153483</v>
      </c>
      <c r="AZ43" s="519"/>
      <c r="BC43" s="133"/>
    </row>
    <row r="44" spans="2:21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2:21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2:21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2:21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2:21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2:21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2:21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2:21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2:2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21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2:21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2:21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2:21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2:21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2:21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2:21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2:21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2:21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2:21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2:21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2:21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2:21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2:21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2:21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2:21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2:21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2:21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2:21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2:21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2:21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2:21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2:21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2:21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2:21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2:21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2:21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2:21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2:21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2:21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2:21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2:21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2:21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2:21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2:21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2:21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2:21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2:21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2:21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2:21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2:21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2:21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2:21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2:21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2:21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2:21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2:21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2:21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2:21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2:21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2:21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2:21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2:21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2:21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2:21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2:21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2:21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2:21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2:21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2:21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2:21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2:21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2:21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2:21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2:21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2:21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2:21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</sheetData>
  <sheetProtection/>
  <mergeCells count="57">
    <mergeCell ref="AQ38:AR38"/>
    <mergeCell ref="AQ39:AQ43"/>
    <mergeCell ref="AW4:AX10"/>
    <mergeCell ref="AZ4:AZ10"/>
    <mergeCell ref="BA4:BB10"/>
    <mergeCell ref="AL4:AL10"/>
    <mergeCell ref="AQ11:AQ26"/>
    <mergeCell ref="AQ27:AQ37"/>
    <mergeCell ref="AQ1:AY1"/>
    <mergeCell ref="AQ2:AR3"/>
    <mergeCell ref="AS2:AV2"/>
    <mergeCell ref="AW2:AZ2"/>
    <mergeCell ref="BD4:BD10"/>
    <mergeCell ref="T4:T10"/>
    <mergeCell ref="BA2:BD2"/>
    <mergeCell ref="AQ4:AQ10"/>
    <mergeCell ref="AS4:AT10"/>
    <mergeCell ref="AV4:AV10"/>
    <mergeCell ref="O1:AA1"/>
    <mergeCell ref="U2:X2"/>
    <mergeCell ref="Y2:AB2"/>
    <mergeCell ref="AB4:AB10"/>
    <mergeCell ref="Q2:T2"/>
    <mergeCell ref="A1:L1"/>
    <mergeCell ref="K2:N2"/>
    <mergeCell ref="A4:A10"/>
    <mergeCell ref="M1:N1"/>
    <mergeCell ref="U4:V10"/>
    <mergeCell ref="O2:P3"/>
    <mergeCell ref="A2:B3"/>
    <mergeCell ref="C2:F2"/>
    <mergeCell ref="G2:J2"/>
    <mergeCell ref="O11:O26"/>
    <mergeCell ref="A11:A26"/>
    <mergeCell ref="A27:A37"/>
    <mergeCell ref="A38:B38"/>
    <mergeCell ref="AC27:AC37"/>
    <mergeCell ref="AC38:AD38"/>
    <mergeCell ref="AC4:AC10"/>
    <mergeCell ref="A39:A43"/>
    <mergeCell ref="AC39:AC43"/>
    <mergeCell ref="O4:O10"/>
    <mergeCell ref="O27:O37"/>
    <mergeCell ref="O39:O43"/>
    <mergeCell ref="O38:P38"/>
    <mergeCell ref="Q4:R10"/>
    <mergeCell ref="X4:X10"/>
    <mergeCell ref="Y4:Z10"/>
    <mergeCell ref="AC11:AC26"/>
    <mergeCell ref="AH4:AH10"/>
    <mergeCell ref="AI4:AJ10"/>
    <mergeCell ref="AC1:AO1"/>
    <mergeCell ref="AC2:AD3"/>
    <mergeCell ref="AE2:AH2"/>
    <mergeCell ref="AI2:AL2"/>
    <mergeCell ref="AM2:AP2"/>
    <mergeCell ref="AE4:AF10"/>
  </mergeCells>
  <printOptions horizontalCentered="1"/>
  <pageMargins left="0.27" right="0.15748031496062992" top="0.42" bottom="0.35433070866141736" header="0.26" footer="0.1968503937007874"/>
  <pageSetup fitToHeight="2" horizontalDpi="600" verticalDpi="600" orientation="portrait" paperSize="9" scale="64" r:id="rId1"/>
  <headerFooter alignWithMargins="0">
    <oddFooter>&amp;L&amp;"Times New Roman,Obyčejné"&amp;8Rozbor za  r. 2009</oddFooter>
  </headerFooter>
  <colBreaks count="3" manualBreakCount="3">
    <brk id="14" max="84" man="1"/>
    <brk id="28" max="84" man="1"/>
    <brk id="42" max="8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44"/>
  <sheetViews>
    <sheetView view="pageBreakPreview" zoomScale="60" workbookViewId="0" topLeftCell="A28">
      <selection activeCell="D9" sqref="D9"/>
    </sheetView>
  </sheetViews>
  <sheetFormatPr defaultColWidth="15.375" defaultRowHeight="12.75"/>
  <cols>
    <col min="1" max="1" width="4.625" style="3" customWidth="1"/>
    <col min="2" max="2" width="32.75390625" style="3" customWidth="1"/>
    <col min="3" max="5" width="10.125" style="3" customWidth="1"/>
    <col min="6" max="6" width="9.875" style="3" customWidth="1"/>
    <col min="7" max="9" width="10.125" style="3" customWidth="1"/>
    <col min="10" max="10" width="9.875" style="3" customWidth="1"/>
    <col min="11" max="13" width="10.125" style="3" customWidth="1"/>
    <col min="14" max="14" width="9.875" style="3" customWidth="1"/>
    <col min="15" max="17" width="10.125" style="3" customWidth="1"/>
    <col min="18" max="18" width="9.875" style="3" customWidth="1"/>
    <col min="19" max="21" width="10.125" style="3" customWidth="1"/>
    <col min="22" max="22" width="9.875" style="3" customWidth="1"/>
    <col min="23" max="16384" width="15.375" style="3" customWidth="1"/>
  </cols>
  <sheetData>
    <row r="1" spans="1:22" ht="56.25" customHeight="1">
      <c r="A1" s="885" t="s">
        <v>625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7" t="s">
        <v>551</v>
      </c>
      <c r="V1" s="948"/>
    </row>
    <row r="2" spans="1:22" ht="35.25" customHeight="1">
      <c r="A2" s="956" t="s">
        <v>101</v>
      </c>
      <c r="B2" s="969"/>
      <c r="C2" s="970" t="s">
        <v>611</v>
      </c>
      <c r="D2" s="971"/>
      <c r="E2" s="971"/>
      <c r="F2" s="972"/>
      <c r="G2" s="970" t="s">
        <v>612</v>
      </c>
      <c r="H2" s="971"/>
      <c r="I2" s="971"/>
      <c r="J2" s="972"/>
      <c r="K2" s="970" t="s">
        <v>613</v>
      </c>
      <c r="L2" s="971"/>
      <c r="M2" s="971"/>
      <c r="N2" s="972"/>
      <c r="O2" s="975" t="s">
        <v>614</v>
      </c>
      <c r="P2" s="975"/>
      <c r="Q2" s="975"/>
      <c r="R2" s="975"/>
      <c r="S2" s="955" t="s">
        <v>615</v>
      </c>
      <c r="T2" s="895"/>
      <c r="U2" s="895"/>
      <c r="V2" s="896"/>
    </row>
    <row r="3" spans="1:22" ht="19.5" customHeight="1">
      <c r="A3" s="969"/>
      <c r="B3" s="969"/>
      <c r="C3" s="411" t="s">
        <v>102</v>
      </c>
      <c r="D3" s="412" t="s">
        <v>103</v>
      </c>
      <c r="E3" s="412" t="s">
        <v>104</v>
      </c>
      <c r="F3" s="413" t="s">
        <v>105</v>
      </c>
      <c r="G3" s="411" t="s">
        <v>102</v>
      </c>
      <c r="H3" s="412" t="s">
        <v>103</v>
      </c>
      <c r="I3" s="412" t="s">
        <v>104</v>
      </c>
      <c r="J3" s="413" t="s">
        <v>105</v>
      </c>
      <c r="K3" s="411" t="s">
        <v>102</v>
      </c>
      <c r="L3" s="412" t="s">
        <v>103</v>
      </c>
      <c r="M3" s="412" t="s">
        <v>104</v>
      </c>
      <c r="N3" s="413" t="s">
        <v>106</v>
      </c>
      <c r="O3" s="411" t="s">
        <v>102</v>
      </c>
      <c r="P3" s="412" t="s">
        <v>103</v>
      </c>
      <c r="Q3" s="412" t="s">
        <v>104</v>
      </c>
      <c r="R3" s="413" t="s">
        <v>106</v>
      </c>
      <c r="S3" s="411" t="s">
        <v>102</v>
      </c>
      <c r="T3" s="412" t="s">
        <v>103</v>
      </c>
      <c r="U3" s="412" t="s">
        <v>104</v>
      </c>
      <c r="V3" s="413" t="s">
        <v>106</v>
      </c>
    </row>
    <row r="4" spans="1:22" ht="24.75" customHeight="1">
      <c r="A4" s="923" t="s">
        <v>117</v>
      </c>
      <c r="B4" s="390" t="s">
        <v>149</v>
      </c>
      <c r="C4" s="385">
        <v>0</v>
      </c>
      <c r="D4" s="386">
        <v>0</v>
      </c>
      <c r="E4" s="386">
        <v>0</v>
      </c>
      <c r="F4" s="611">
        <v>0</v>
      </c>
      <c r="G4" s="385">
        <v>16150</v>
      </c>
      <c r="H4" s="386">
        <v>8150</v>
      </c>
      <c r="I4" s="386">
        <v>4200</v>
      </c>
      <c r="J4" s="387">
        <f>I4/H4</f>
        <v>0.5153374233128835</v>
      </c>
      <c r="K4" s="385">
        <v>0</v>
      </c>
      <c r="L4" s="386">
        <v>0</v>
      </c>
      <c r="M4" s="386">
        <v>0</v>
      </c>
      <c r="N4" s="387">
        <v>0</v>
      </c>
      <c r="O4" s="385">
        <v>0</v>
      </c>
      <c r="P4" s="386">
        <v>0</v>
      </c>
      <c r="Q4" s="386">
        <v>0</v>
      </c>
      <c r="R4" s="387">
        <v>0</v>
      </c>
      <c r="S4" s="385">
        <v>0</v>
      </c>
      <c r="T4" s="386">
        <v>0</v>
      </c>
      <c r="U4" s="386">
        <v>0</v>
      </c>
      <c r="V4" s="387">
        <v>0</v>
      </c>
    </row>
    <row r="5" spans="1:22" ht="24.75" customHeight="1">
      <c r="A5" s="913"/>
      <c r="B5" s="391" t="s">
        <v>150</v>
      </c>
      <c r="C5" s="388">
        <v>0</v>
      </c>
      <c r="D5" s="379">
        <v>0</v>
      </c>
      <c r="E5" s="379">
        <v>0</v>
      </c>
      <c r="F5" s="612">
        <v>0</v>
      </c>
      <c r="G5" s="388">
        <v>500</v>
      </c>
      <c r="H5" s="379">
        <v>423</v>
      </c>
      <c r="I5" s="379">
        <v>603</v>
      </c>
      <c r="J5" s="380">
        <f>I5/H5</f>
        <v>1.425531914893617</v>
      </c>
      <c r="K5" s="388">
        <v>0</v>
      </c>
      <c r="L5" s="379">
        <v>0</v>
      </c>
      <c r="M5" s="379">
        <v>0</v>
      </c>
      <c r="N5" s="380">
        <v>0</v>
      </c>
      <c r="O5" s="388">
        <v>0</v>
      </c>
      <c r="P5" s="379">
        <v>0</v>
      </c>
      <c r="Q5" s="379">
        <v>0</v>
      </c>
      <c r="R5" s="380">
        <v>0</v>
      </c>
      <c r="S5" s="388">
        <v>0</v>
      </c>
      <c r="T5" s="379">
        <v>0</v>
      </c>
      <c r="U5" s="379">
        <v>0</v>
      </c>
      <c r="V5" s="380">
        <v>0</v>
      </c>
    </row>
    <row r="6" spans="1:22" ht="24.75" customHeight="1">
      <c r="A6" s="913"/>
      <c r="B6" s="392" t="s">
        <v>124</v>
      </c>
      <c r="C6" s="388">
        <v>0</v>
      </c>
      <c r="D6" s="379">
        <v>0</v>
      </c>
      <c r="E6" s="379">
        <v>0</v>
      </c>
      <c r="F6" s="612">
        <v>0</v>
      </c>
      <c r="G6" s="388">
        <v>1520</v>
      </c>
      <c r="H6" s="379">
        <v>1520</v>
      </c>
      <c r="I6" s="379">
        <v>1835</v>
      </c>
      <c r="J6" s="380">
        <f>I6/H6</f>
        <v>1.207236842105263</v>
      </c>
      <c r="K6" s="388">
        <v>0</v>
      </c>
      <c r="L6" s="379">
        <v>0</v>
      </c>
      <c r="M6" s="379">
        <v>0</v>
      </c>
      <c r="N6" s="380">
        <v>0</v>
      </c>
      <c r="O6" s="388">
        <v>0</v>
      </c>
      <c r="P6" s="379">
        <v>0</v>
      </c>
      <c r="Q6" s="379">
        <v>0</v>
      </c>
      <c r="R6" s="380">
        <v>0</v>
      </c>
      <c r="S6" s="388">
        <v>0</v>
      </c>
      <c r="T6" s="379">
        <v>0</v>
      </c>
      <c r="U6" s="379">
        <v>0</v>
      </c>
      <c r="V6" s="380">
        <v>0</v>
      </c>
    </row>
    <row r="7" spans="1:22" ht="24.75" customHeight="1">
      <c r="A7" s="913"/>
      <c r="B7" s="391" t="s">
        <v>20</v>
      </c>
      <c r="C7" s="388">
        <v>750</v>
      </c>
      <c r="D7" s="379">
        <v>750</v>
      </c>
      <c r="E7" s="379">
        <v>286</v>
      </c>
      <c r="F7" s="380">
        <f>E7/D7</f>
        <v>0.38133333333333336</v>
      </c>
      <c r="G7" s="388">
        <v>50</v>
      </c>
      <c r="H7" s="379">
        <v>50</v>
      </c>
      <c r="I7" s="379">
        <v>19</v>
      </c>
      <c r="J7" s="380">
        <f>I7/H7</f>
        <v>0.38</v>
      </c>
      <c r="K7" s="388">
        <v>0</v>
      </c>
      <c r="L7" s="379">
        <v>0</v>
      </c>
      <c r="M7" s="379">
        <v>0</v>
      </c>
      <c r="N7" s="380">
        <v>0</v>
      </c>
      <c r="O7" s="388">
        <v>0</v>
      </c>
      <c r="P7" s="379">
        <v>0</v>
      </c>
      <c r="Q7" s="379">
        <v>0</v>
      </c>
      <c r="R7" s="380">
        <v>0</v>
      </c>
      <c r="S7" s="388">
        <v>0</v>
      </c>
      <c r="T7" s="379">
        <v>0</v>
      </c>
      <c r="U7" s="379">
        <v>0</v>
      </c>
      <c r="V7" s="380">
        <v>0</v>
      </c>
    </row>
    <row r="8" spans="1:22" ht="24.75" customHeight="1">
      <c r="A8" s="913"/>
      <c r="B8" s="391" t="s">
        <v>21</v>
      </c>
      <c r="C8" s="388">
        <v>0</v>
      </c>
      <c r="D8" s="379">
        <v>0</v>
      </c>
      <c r="E8" s="379">
        <v>0</v>
      </c>
      <c r="F8" s="612">
        <v>0</v>
      </c>
      <c r="G8" s="388">
        <v>0</v>
      </c>
      <c r="H8" s="379">
        <v>0</v>
      </c>
      <c r="I8" s="379">
        <v>0</v>
      </c>
      <c r="J8" s="380">
        <v>0</v>
      </c>
      <c r="K8" s="388">
        <v>0</v>
      </c>
      <c r="L8" s="379">
        <v>0</v>
      </c>
      <c r="M8" s="379">
        <v>0</v>
      </c>
      <c r="N8" s="380">
        <v>0</v>
      </c>
      <c r="O8" s="388">
        <v>0</v>
      </c>
      <c r="P8" s="379">
        <v>0</v>
      </c>
      <c r="Q8" s="379">
        <v>0</v>
      </c>
      <c r="R8" s="380">
        <v>0</v>
      </c>
      <c r="S8" s="388">
        <v>0</v>
      </c>
      <c r="T8" s="379">
        <v>181.8</v>
      </c>
      <c r="U8" s="379">
        <v>225</v>
      </c>
      <c r="V8" s="380">
        <f>U8/T8</f>
        <v>1.2376237623762376</v>
      </c>
    </row>
    <row r="9" spans="1:22" ht="24.75" customHeight="1">
      <c r="A9" s="913"/>
      <c r="B9" s="391" t="s">
        <v>22</v>
      </c>
      <c r="C9" s="388">
        <v>0</v>
      </c>
      <c r="D9" s="379">
        <v>0</v>
      </c>
      <c r="E9" s="379">
        <v>0</v>
      </c>
      <c r="F9" s="612">
        <v>0</v>
      </c>
      <c r="G9" s="388">
        <v>0</v>
      </c>
      <c r="H9" s="379">
        <v>0</v>
      </c>
      <c r="I9" s="379">
        <v>0</v>
      </c>
      <c r="J9" s="380">
        <v>0</v>
      </c>
      <c r="K9" s="388">
        <v>0</v>
      </c>
      <c r="L9" s="379">
        <v>0</v>
      </c>
      <c r="M9" s="379">
        <v>0</v>
      </c>
      <c r="N9" s="380">
        <v>0</v>
      </c>
      <c r="O9" s="388">
        <v>0</v>
      </c>
      <c r="P9" s="379">
        <v>0</v>
      </c>
      <c r="Q9" s="379">
        <v>0</v>
      </c>
      <c r="R9" s="380">
        <v>0</v>
      </c>
      <c r="S9" s="388">
        <v>0</v>
      </c>
      <c r="T9" s="379">
        <v>0</v>
      </c>
      <c r="U9" s="379">
        <v>0</v>
      </c>
      <c r="V9" s="380">
        <v>0</v>
      </c>
    </row>
    <row r="10" spans="1:22" ht="24.75" customHeight="1">
      <c r="A10" s="913"/>
      <c r="B10" s="391" t="s">
        <v>23</v>
      </c>
      <c r="C10" s="388">
        <v>1550</v>
      </c>
      <c r="D10" s="379">
        <v>1347.6</v>
      </c>
      <c r="E10" s="379">
        <v>1554.1</v>
      </c>
      <c r="F10" s="380">
        <f>E10/D10</f>
        <v>1.1532353814188188</v>
      </c>
      <c r="G10" s="388">
        <v>350</v>
      </c>
      <c r="H10" s="379">
        <v>350</v>
      </c>
      <c r="I10" s="379">
        <v>0</v>
      </c>
      <c r="J10" s="380">
        <f>I10/H10</f>
        <v>0</v>
      </c>
      <c r="K10" s="388">
        <v>0</v>
      </c>
      <c r="L10" s="379">
        <v>197</v>
      </c>
      <c r="M10" s="379">
        <v>-460.4</v>
      </c>
      <c r="N10" s="380">
        <f>M10/L10</f>
        <v>-2.337055837563452</v>
      </c>
      <c r="O10" s="388">
        <v>0</v>
      </c>
      <c r="P10" s="379">
        <v>0</v>
      </c>
      <c r="Q10" s="379">
        <v>0</v>
      </c>
      <c r="R10" s="380">
        <v>0</v>
      </c>
      <c r="S10" s="388">
        <v>80</v>
      </c>
      <c r="T10" s="379">
        <v>292.1</v>
      </c>
      <c r="U10" s="379">
        <v>220.4</v>
      </c>
      <c r="V10" s="380">
        <f>U10/T10</f>
        <v>0.7545361177678876</v>
      </c>
    </row>
    <row r="11" spans="1:22" ht="24.75" customHeight="1">
      <c r="A11" s="913"/>
      <c r="B11" s="391" t="s">
        <v>125</v>
      </c>
      <c r="C11" s="388">
        <v>10057</v>
      </c>
      <c r="D11" s="379">
        <v>10057</v>
      </c>
      <c r="E11" s="379">
        <v>9630</v>
      </c>
      <c r="F11" s="380">
        <f>E11/D11</f>
        <v>0.9575420105399225</v>
      </c>
      <c r="G11" s="388">
        <v>0</v>
      </c>
      <c r="H11" s="379">
        <v>0</v>
      </c>
      <c r="I11" s="379">
        <v>0</v>
      </c>
      <c r="J11" s="380">
        <v>0</v>
      </c>
      <c r="K11" s="388">
        <v>0</v>
      </c>
      <c r="L11" s="379">
        <v>0</v>
      </c>
      <c r="M11" s="379">
        <v>0</v>
      </c>
      <c r="N11" s="380">
        <v>0</v>
      </c>
      <c r="O11" s="388">
        <v>0</v>
      </c>
      <c r="P11" s="379">
        <v>0</v>
      </c>
      <c r="Q11" s="379">
        <v>0</v>
      </c>
      <c r="R11" s="380">
        <v>0</v>
      </c>
      <c r="S11" s="388">
        <v>0</v>
      </c>
      <c r="T11" s="379">
        <v>0</v>
      </c>
      <c r="U11" s="379">
        <v>0</v>
      </c>
      <c r="V11" s="380">
        <v>0</v>
      </c>
    </row>
    <row r="12" spans="1:22" ht="24.75" customHeight="1">
      <c r="A12" s="913"/>
      <c r="B12" s="391" t="s">
        <v>24</v>
      </c>
      <c r="C12" s="388">
        <v>0</v>
      </c>
      <c r="D12" s="379">
        <v>0</v>
      </c>
      <c r="E12" s="379">
        <v>0</v>
      </c>
      <c r="F12" s="380">
        <v>0</v>
      </c>
      <c r="G12" s="388">
        <v>0</v>
      </c>
      <c r="H12" s="379">
        <v>0</v>
      </c>
      <c r="I12" s="379">
        <v>0</v>
      </c>
      <c r="J12" s="380">
        <v>0</v>
      </c>
      <c r="K12" s="388">
        <v>0</v>
      </c>
      <c r="L12" s="379">
        <v>0</v>
      </c>
      <c r="M12" s="379">
        <v>0</v>
      </c>
      <c r="N12" s="380">
        <v>0</v>
      </c>
      <c r="O12" s="388">
        <v>0</v>
      </c>
      <c r="P12" s="379">
        <v>0</v>
      </c>
      <c r="Q12" s="379">
        <v>0</v>
      </c>
      <c r="R12" s="380">
        <v>0</v>
      </c>
      <c r="S12" s="388">
        <v>0</v>
      </c>
      <c r="T12" s="379">
        <v>0</v>
      </c>
      <c r="U12" s="379">
        <v>0</v>
      </c>
      <c r="V12" s="380">
        <v>0</v>
      </c>
    </row>
    <row r="13" spans="1:22" ht="24.75" customHeight="1">
      <c r="A13" s="913"/>
      <c r="B13" s="391" t="s">
        <v>25</v>
      </c>
      <c r="C13" s="388">
        <v>0</v>
      </c>
      <c r="D13" s="379">
        <v>0</v>
      </c>
      <c r="E13" s="379">
        <v>0</v>
      </c>
      <c r="F13" s="380">
        <v>0</v>
      </c>
      <c r="G13" s="388">
        <v>2995.9</v>
      </c>
      <c r="H13" s="379">
        <v>2995.9</v>
      </c>
      <c r="I13" s="379">
        <v>45776</v>
      </c>
      <c r="J13" s="380">
        <f>I13/H13</f>
        <v>15.279548716579324</v>
      </c>
      <c r="K13" s="388">
        <v>0</v>
      </c>
      <c r="L13" s="379">
        <v>0</v>
      </c>
      <c r="M13" s="379">
        <v>0</v>
      </c>
      <c r="N13" s="380">
        <v>0</v>
      </c>
      <c r="O13" s="388">
        <v>0</v>
      </c>
      <c r="P13" s="379">
        <v>0</v>
      </c>
      <c r="Q13" s="379">
        <v>0</v>
      </c>
      <c r="R13" s="380">
        <v>0</v>
      </c>
      <c r="S13" s="388">
        <v>0</v>
      </c>
      <c r="T13" s="379">
        <v>0</v>
      </c>
      <c r="U13" s="379">
        <v>0</v>
      </c>
      <c r="V13" s="380">
        <v>0</v>
      </c>
    </row>
    <row r="14" spans="1:22" ht="24.75" customHeight="1">
      <c r="A14" s="913"/>
      <c r="B14" s="391" t="s">
        <v>126</v>
      </c>
      <c r="C14" s="388">
        <v>3770</v>
      </c>
      <c r="D14" s="379">
        <v>3770</v>
      </c>
      <c r="E14" s="379">
        <v>8</v>
      </c>
      <c r="F14" s="380">
        <f>E14/D14</f>
        <v>0.002122015915119363</v>
      </c>
      <c r="G14" s="388">
        <v>0</v>
      </c>
      <c r="H14" s="379">
        <v>0</v>
      </c>
      <c r="I14" s="379">
        <v>0</v>
      </c>
      <c r="J14" s="380">
        <v>0</v>
      </c>
      <c r="K14" s="388">
        <v>0</v>
      </c>
      <c r="L14" s="379">
        <v>0</v>
      </c>
      <c r="M14" s="379">
        <v>0</v>
      </c>
      <c r="N14" s="380">
        <v>0</v>
      </c>
      <c r="O14" s="388">
        <v>14200</v>
      </c>
      <c r="P14" s="379">
        <v>14200</v>
      </c>
      <c r="Q14" s="379">
        <v>14020</v>
      </c>
      <c r="R14" s="380">
        <f>Q14/P14</f>
        <v>0.9873239436619718</v>
      </c>
      <c r="S14" s="388">
        <v>0</v>
      </c>
      <c r="T14" s="379">
        <v>0</v>
      </c>
      <c r="U14" s="379">
        <v>0</v>
      </c>
      <c r="V14" s="380">
        <v>0</v>
      </c>
    </row>
    <row r="15" spans="1:22" ht="24.75" customHeight="1">
      <c r="A15" s="913"/>
      <c r="B15" s="391" t="s">
        <v>548</v>
      </c>
      <c r="C15" s="388">
        <v>0</v>
      </c>
      <c r="D15" s="379">
        <v>0</v>
      </c>
      <c r="E15" s="379">
        <v>0</v>
      </c>
      <c r="F15" s="380">
        <v>0</v>
      </c>
      <c r="G15" s="388">
        <v>0</v>
      </c>
      <c r="H15" s="379">
        <v>0</v>
      </c>
      <c r="I15" s="379">
        <v>0</v>
      </c>
      <c r="J15" s="380">
        <v>0</v>
      </c>
      <c r="K15" s="388">
        <v>0</v>
      </c>
      <c r="L15" s="379">
        <v>0</v>
      </c>
      <c r="M15" s="379">
        <v>0</v>
      </c>
      <c r="N15" s="380">
        <v>0</v>
      </c>
      <c r="O15" s="388">
        <v>0</v>
      </c>
      <c r="P15" s="379">
        <v>0</v>
      </c>
      <c r="Q15" s="379">
        <v>0</v>
      </c>
      <c r="R15" s="380">
        <v>0</v>
      </c>
      <c r="S15" s="388">
        <v>0</v>
      </c>
      <c r="T15" s="379">
        <v>0</v>
      </c>
      <c r="U15" s="379">
        <v>0</v>
      </c>
      <c r="V15" s="380">
        <v>0</v>
      </c>
    </row>
    <row r="16" spans="1:22" ht="24.75" customHeight="1">
      <c r="A16" s="913"/>
      <c r="B16" s="391" t="s">
        <v>26</v>
      </c>
      <c r="C16" s="388">
        <v>0</v>
      </c>
      <c r="D16" s="379">
        <v>0</v>
      </c>
      <c r="E16" s="379">
        <v>0</v>
      </c>
      <c r="F16" s="380">
        <v>0</v>
      </c>
      <c r="G16" s="388">
        <v>85118.9</v>
      </c>
      <c r="H16" s="379">
        <v>85118.9</v>
      </c>
      <c r="I16" s="379">
        <v>48478</v>
      </c>
      <c r="J16" s="380">
        <f>I16/H16</f>
        <v>0.5695327359728568</v>
      </c>
      <c r="K16" s="388">
        <v>0</v>
      </c>
      <c r="L16" s="379">
        <v>0</v>
      </c>
      <c r="M16" s="379">
        <v>0</v>
      </c>
      <c r="N16" s="380">
        <v>0</v>
      </c>
      <c r="O16" s="388">
        <v>0</v>
      </c>
      <c r="P16" s="379">
        <v>0</v>
      </c>
      <c r="Q16" s="379">
        <v>0</v>
      </c>
      <c r="R16" s="380">
        <v>0</v>
      </c>
      <c r="S16" s="388">
        <v>0</v>
      </c>
      <c r="T16" s="379">
        <v>0</v>
      </c>
      <c r="U16" s="379">
        <v>0</v>
      </c>
      <c r="V16" s="380">
        <v>0</v>
      </c>
    </row>
    <row r="17" spans="1:22" ht="24.75" customHeight="1">
      <c r="A17" s="913"/>
      <c r="B17" s="391" t="s">
        <v>27</v>
      </c>
      <c r="C17" s="388">
        <v>0</v>
      </c>
      <c r="D17" s="379">
        <v>0</v>
      </c>
      <c r="E17" s="379">
        <v>0</v>
      </c>
      <c r="F17" s="380">
        <v>0</v>
      </c>
      <c r="G17" s="388">
        <v>0</v>
      </c>
      <c r="H17" s="379">
        <v>0</v>
      </c>
      <c r="I17" s="379">
        <v>0</v>
      </c>
      <c r="J17" s="380">
        <v>0</v>
      </c>
      <c r="K17" s="388">
        <v>0</v>
      </c>
      <c r="L17" s="379">
        <v>0</v>
      </c>
      <c r="M17" s="379">
        <v>0</v>
      </c>
      <c r="N17" s="380">
        <v>0</v>
      </c>
      <c r="O17" s="388">
        <v>0</v>
      </c>
      <c r="P17" s="379">
        <v>0</v>
      </c>
      <c r="Q17" s="379">
        <v>0</v>
      </c>
      <c r="R17" s="380">
        <v>0</v>
      </c>
      <c r="S17" s="388">
        <v>0</v>
      </c>
      <c r="T17" s="379">
        <v>0</v>
      </c>
      <c r="U17" s="379">
        <v>0</v>
      </c>
      <c r="V17" s="380">
        <v>0</v>
      </c>
    </row>
    <row r="18" spans="1:22" ht="24.75" customHeight="1">
      <c r="A18" s="913"/>
      <c r="B18" s="393" t="s">
        <v>28</v>
      </c>
      <c r="C18" s="389">
        <v>1995.5</v>
      </c>
      <c r="D18" s="381">
        <v>1995.5</v>
      </c>
      <c r="E18" s="381">
        <v>577</v>
      </c>
      <c r="F18" s="382">
        <f>E18/D18</f>
        <v>0.28915058882485595</v>
      </c>
      <c r="G18" s="389">
        <v>0</v>
      </c>
      <c r="H18" s="381">
        <v>0</v>
      </c>
      <c r="I18" s="381">
        <v>0</v>
      </c>
      <c r="J18" s="382">
        <v>0</v>
      </c>
      <c r="K18" s="389">
        <v>0</v>
      </c>
      <c r="L18" s="381">
        <v>0</v>
      </c>
      <c r="M18" s="381">
        <v>0</v>
      </c>
      <c r="N18" s="382">
        <v>0</v>
      </c>
      <c r="O18" s="389">
        <v>0</v>
      </c>
      <c r="P18" s="381">
        <v>0</v>
      </c>
      <c r="Q18" s="381">
        <v>0</v>
      </c>
      <c r="R18" s="382">
        <v>0</v>
      </c>
      <c r="S18" s="389">
        <v>0</v>
      </c>
      <c r="T18" s="381">
        <v>0</v>
      </c>
      <c r="U18" s="381">
        <v>0</v>
      </c>
      <c r="V18" s="382">
        <v>0</v>
      </c>
    </row>
    <row r="19" spans="1:22" ht="30" customHeight="1">
      <c r="A19" s="914"/>
      <c r="B19" s="613" t="s">
        <v>121</v>
      </c>
      <c r="C19" s="399">
        <f>SUM(C4:C18)</f>
        <v>18122.5</v>
      </c>
      <c r="D19" s="376">
        <f>SUM(D4:D18)</f>
        <v>17920.1</v>
      </c>
      <c r="E19" s="376">
        <f>SUM(E4:E18)</f>
        <v>12055.1</v>
      </c>
      <c r="F19" s="469">
        <f>E19/D19</f>
        <v>0.6727138799448664</v>
      </c>
      <c r="G19" s="399">
        <f>SUM(G4:G18)</f>
        <v>106684.79999999999</v>
      </c>
      <c r="H19" s="376">
        <f>SUM(H4:H18)</f>
        <v>98607.79999999999</v>
      </c>
      <c r="I19" s="376">
        <f>SUM(I4:I18)</f>
        <v>100911</v>
      </c>
      <c r="J19" s="469">
        <f>I19/H19</f>
        <v>1.0233571786410407</v>
      </c>
      <c r="K19" s="399">
        <f>SUM(K4:K18)</f>
        <v>0</v>
      </c>
      <c r="L19" s="376">
        <f>SUM(L4:L18)</f>
        <v>197</v>
      </c>
      <c r="M19" s="376">
        <f>SUM(M4:M18)</f>
        <v>-460.4</v>
      </c>
      <c r="N19" s="378">
        <f>M19/L19</f>
        <v>-2.337055837563452</v>
      </c>
      <c r="O19" s="399">
        <f>SUM(O4:O18)</f>
        <v>14200</v>
      </c>
      <c r="P19" s="376">
        <f>SUM(P4:P18)</f>
        <v>14200</v>
      </c>
      <c r="Q19" s="376">
        <f>SUM(Q4:Q18)</f>
        <v>14020</v>
      </c>
      <c r="R19" s="469">
        <f>Q19/P19</f>
        <v>0.9873239436619718</v>
      </c>
      <c r="S19" s="399">
        <f>SUM(S4:S18)</f>
        <v>80</v>
      </c>
      <c r="T19" s="376">
        <f>SUM(T4:T18)</f>
        <v>473.90000000000003</v>
      </c>
      <c r="U19" s="376">
        <f>SUM(U4:U18)</f>
        <v>445.4</v>
      </c>
      <c r="V19" s="378">
        <f>U19/T19</f>
        <v>0.9398607301118378</v>
      </c>
    </row>
    <row r="20" spans="1:22" ht="24.75" customHeight="1">
      <c r="A20" s="923" t="s">
        <v>118</v>
      </c>
      <c r="B20" s="390" t="s">
        <v>16</v>
      </c>
      <c r="C20" s="385">
        <v>0</v>
      </c>
      <c r="D20" s="386">
        <v>0</v>
      </c>
      <c r="E20" s="386">
        <v>0</v>
      </c>
      <c r="F20" s="387">
        <v>0</v>
      </c>
      <c r="G20" s="385">
        <v>0</v>
      </c>
      <c r="H20" s="386">
        <v>0</v>
      </c>
      <c r="I20" s="386">
        <v>0</v>
      </c>
      <c r="J20" s="495">
        <v>0</v>
      </c>
      <c r="K20" s="385">
        <v>0</v>
      </c>
      <c r="L20" s="386">
        <v>6700</v>
      </c>
      <c r="M20" s="386">
        <v>10520</v>
      </c>
      <c r="N20" s="387">
        <f>M20/L20</f>
        <v>1.5701492537313433</v>
      </c>
      <c r="O20" s="385">
        <v>0</v>
      </c>
      <c r="P20" s="386">
        <v>0</v>
      </c>
      <c r="Q20" s="386">
        <v>0</v>
      </c>
      <c r="R20" s="387">
        <v>0</v>
      </c>
      <c r="S20" s="385">
        <v>0</v>
      </c>
      <c r="T20" s="386">
        <v>0</v>
      </c>
      <c r="U20" s="386">
        <v>0</v>
      </c>
      <c r="V20" s="387">
        <v>0</v>
      </c>
    </row>
    <row r="21" spans="1:22" ht="24.75" customHeight="1">
      <c r="A21" s="913"/>
      <c r="B21" s="391" t="s">
        <v>32</v>
      </c>
      <c r="C21" s="388">
        <v>25086.5</v>
      </c>
      <c r="D21" s="379">
        <v>25086.5</v>
      </c>
      <c r="E21" s="379">
        <v>8144.1</v>
      </c>
      <c r="F21" s="380">
        <f>E21/D21</f>
        <v>0.32464074302911927</v>
      </c>
      <c r="G21" s="388">
        <v>0</v>
      </c>
      <c r="H21" s="379">
        <v>0</v>
      </c>
      <c r="I21" s="379">
        <v>0</v>
      </c>
      <c r="J21" s="483">
        <v>0</v>
      </c>
      <c r="K21" s="388">
        <v>0</v>
      </c>
      <c r="L21" s="379">
        <v>0</v>
      </c>
      <c r="M21" s="379">
        <v>0</v>
      </c>
      <c r="N21" s="380">
        <v>0</v>
      </c>
      <c r="O21" s="388">
        <v>0</v>
      </c>
      <c r="P21" s="379">
        <v>0</v>
      </c>
      <c r="Q21" s="379">
        <v>0</v>
      </c>
      <c r="R21" s="380">
        <v>0</v>
      </c>
      <c r="S21" s="388">
        <v>587</v>
      </c>
      <c r="T21" s="379">
        <v>587</v>
      </c>
      <c r="U21" s="379">
        <v>205</v>
      </c>
      <c r="V21" s="483">
        <f>U21/T21</f>
        <v>0.3492333901192504</v>
      </c>
    </row>
    <row r="22" spans="1:22" ht="24.75" customHeight="1">
      <c r="A22" s="913"/>
      <c r="B22" s="391" t="s">
        <v>17</v>
      </c>
      <c r="C22" s="388">
        <v>3511.8</v>
      </c>
      <c r="D22" s="379">
        <v>3511.8</v>
      </c>
      <c r="E22" s="379">
        <v>1293</v>
      </c>
      <c r="F22" s="380">
        <f>E22/D22</f>
        <v>0.36818725439945327</v>
      </c>
      <c r="G22" s="388">
        <v>950</v>
      </c>
      <c r="H22" s="379">
        <v>950</v>
      </c>
      <c r="I22" s="379">
        <v>912</v>
      </c>
      <c r="J22" s="483">
        <f>I22/H22</f>
        <v>0.96</v>
      </c>
      <c r="K22" s="388">
        <v>0</v>
      </c>
      <c r="L22" s="379">
        <v>0</v>
      </c>
      <c r="M22" s="379">
        <v>0</v>
      </c>
      <c r="N22" s="380">
        <v>0</v>
      </c>
      <c r="O22" s="388">
        <v>0</v>
      </c>
      <c r="P22" s="379">
        <v>0</v>
      </c>
      <c r="Q22" s="379">
        <v>0</v>
      </c>
      <c r="R22" s="380">
        <v>0</v>
      </c>
      <c r="S22" s="388">
        <v>0</v>
      </c>
      <c r="T22" s="379">
        <v>0</v>
      </c>
      <c r="U22" s="379">
        <v>0</v>
      </c>
      <c r="V22" s="380">
        <v>0</v>
      </c>
    </row>
    <row r="23" spans="1:22" ht="24.75" customHeight="1">
      <c r="A23" s="913"/>
      <c r="B23" s="391" t="s">
        <v>18</v>
      </c>
      <c r="C23" s="388">
        <v>0</v>
      </c>
      <c r="D23" s="379">
        <v>0</v>
      </c>
      <c r="E23" s="379">
        <v>0</v>
      </c>
      <c r="F23" s="380">
        <v>0</v>
      </c>
      <c r="G23" s="388">
        <v>0</v>
      </c>
      <c r="H23" s="379">
        <v>0</v>
      </c>
      <c r="I23" s="379">
        <v>0</v>
      </c>
      <c r="J23" s="483">
        <v>0</v>
      </c>
      <c r="K23" s="388">
        <v>0</v>
      </c>
      <c r="L23" s="379">
        <v>0</v>
      </c>
      <c r="M23" s="379">
        <v>0</v>
      </c>
      <c r="N23" s="380">
        <v>0</v>
      </c>
      <c r="O23" s="388">
        <v>0</v>
      </c>
      <c r="P23" s="379">
        <v>0</v>
      </c>
      <c r="Q23" s="379">
        <v>0</v>
      </c>
      <c r="R23" s="380">
        <v>0</v>
      </c>
      <c r="S23" s="388">
        <v>0</v>
      </c>
      <c r="T23" s="379">
        <v>0</v>
      </c>
      <c r="U23" s="379">
        <v>0</v>
      </c>
      <c r="V23" s="380">
        <v>0</v>
      </c>
    </row>
    <row r="24" spans="1:22" ht="24.75" customHeight="1">
      <c r="A24" s="913"/>
      <c r="B24" s="391" t="s">
        <v>130</v>
      </c>
      <c r="C24" s="388">
        <v>8387.1</v>
      </c>
      <c r="D24" s="379">
        <v>5387.1</v>
      </c>
      <c r="E24" s="379">
        <v>8469.1</v>
      </c>
      <c r="F24" s="380">
        <f>E24/D24</f>
        <v>1.5721074418518313</v>
      </c>
      <c r="G24" s="388">
        <v>1920</v>
      </c>
      <c r="H24" s="379">
        <v>1920</v>
      </c>
      <c r="I24" s="379">
        <v>497.7</v>
      </c>
      <c r="J24" s="483">
        <f>I24/H24</f>
        <v>0.25921875</v>
      </c>
      <c r="K24" s="388">
        <v>0</v>
      </c>
      <c r="L24" s="379">
        <v>0</v>
      </c>
      <c r="M24" s="379">
        <v>0</v>
      </c>
      <c r="N24" s="380">
        <v>0</v>
      </c>
      <c r="O24" s="388">
        <v>0</v>
      </c>
      <c r="P24" s="379">
        <v>0</v>
      </c>
      <c r="Q24" s="379">
        <v>0</v>
      </c>
      <c r="R24" s="380">
        <v>0</v>
      </c>
      <c r="S24" s="388">
        <v>282.8</v>
      </c>
      <c r="T24" s="379">
        <v>282.8</v>
      </c>
      <c r="U24" s="379">
        <v>0</v>
      </c>
      <c r="V24" s="380">
        <v>0</v>
      </c>
    </row>
    <row r="25" spans="1:22" ht="24.75" customHeight="1">
      <c r="A25" s="913"/>
      <c r="B25" s="391" t="s">
        <v>127</v>
      </c>
      <c r="C25" s="388">
        <v>182950</v>
      </c>
      <c r="D25" s="379">
        <v>182950</v>
      </c>
      <c r="E25" s="379">
        <v>169516</v>
      </c>
      <c r="F25" s="380">
        <f>E25/D25</f>
        <v>0.9265701011205247</v>
      </c>
      <c r="G25" s="388">
        <v>0</v>
      </c>
      <c r="H25" s="379">
        <v>0</v>
      </c>
      <c r="I25" s="379">
        <v>0</v>
      </c>
      <c r="J25" s="483">
        <v>0</v>
      </c>
      <c r="K25" s="388">
        <v>0</v>
      </c>
      <c r="L25" s="379">
        <v>0</v>
      </c>
      <c r="M25" s="379">
        <v>0</v>
      </c>
      <c r="N25" s="380">
        <v>0</v>
      </c>
      <c r="O25" s="388">
        <v>0</v>
      </c>
      <c r="P25" s="379">
        <v>0</v>
      </c>
      <c r="Q25" s="379">
        <v>0</v>
      </c>
      <c r="R25" s="380">
        <v>0</v>
      </c>
      <c r="S25" s="388">
        <v>0</v>
      </c>
      <c r="T25" s="379">
        <v>0</v>
      </c>
      <c r="U25" s="379">
        <v>0</v>
      </c>
      <c r="V25" s="380">
        <v>0</v>
      </c>
    </row>
    <row r="26" spans="1:22" ht="24.75" customHeight="1">
      <c r="A26" s="913"/>
      <c r="B26" s="391" t="s">
        <v>128</v>
      </c>
      <c r="C26" s="388">
        <v>114188.4</v>
      </c>
      <c r="D26" s="379">
        <v>114188.4</v>
      </c>
      <c r="E26" s="379">
        <v>64886</v>
      </c>
      <c r="F26" s="380">
        <f>E26/D26</f>
        <v>0.5682363532547965</v>
      </c>
      <c r="G26" s="388">
        <v>0</v>
      </c>
      <c r="H26" s="379">
        <v>0</v>
      </c>
      <c r="I26" s="379">
        <v>0</v>
      </c>
      <c r="J26" s="483">
        <v>0</v>
      </c>
      <c r="K26" s="388">
        <v>0</v>
      </c>
      <c r="L26" s="379">
        <v>0</v>
      </c>
      <c r="M26" s="379">
        <v>0</v>
      </c>
      <c r="N26" s="380">
        <v>0</v>
      </c>
      <c r="O26" s="388">
        <v>0</v>
      </c>
      <c r="P26" s="379">
        <v>0</v>
      </c>
      <c r="Q26" s="379">
        <v>0</v>
      </c>
      <c r="R26" s="380">
        <v>0</v>
      </c>
      <c r="S26" s="388">
        <v>0</v>
      </c>
      <c r="T26" s="379">
        <v>0</v>
      </c>
      <c r="U26" s="379">
        <v>0</v>
      </c>
      <c r="V26" s="380">
        <v>0</v>
      </c>
    </row>
    <row r="27" spans="1:22" ht="24.75" customHeight="1">
      <c r="A27" s="913"/>
      <c r="B27" s="391" t="s">
        <v>19</v>
      </c>
      <c r="C27" s="388">
        <v>130</v>
      </c>
      <c r="D27" s="379">
        <v>130</v>
      </c>
      <c r="E27" s="379">
        <v>10</v>
      </c>
      <c r="F27" s="380">
        <f>E27/D27</f>
        <v>0.07692307692307693</v>
      </c>
      <c r="G27" s="388">
        <v>0</v>
      </c>
      <c r="H27" s="379">
        <v>0</v>
      </c>
      <c r="I27" s="379">
        <v>0</v>
      </c>
      <c r="J27" s="483">
        <v>0</v>
      </c>
      <c r="K27" s="388">
        <v>50</v>
      </c>
      <c r="L27" s="379">
        <v>50</v>
      </c>
      <c r="M27" s="379">
        <v>0</v>
      </c>
      <c r="N27" s="380">
        <f>M27/L27</f>
        <v>0</v>
      </c>
      <c r="O27" s="388">
        <v>0</v>
      </c>
      <c r="P27" s="379">
        <v>0</v>
      </c>
      <c r="Q27" s="379">
        <v>0</v>
      </c>
      <c r="R27" s="380">
        <v>0</v>
      </c>
      <c r="S27" s="388">
        <v>0</v>
      </c>
      <c r="T27" s="379">
        <v>0</v>
      </c>
      <c r="U27" s="379">
        <v>0</v>
      </c>
      <c r="V27" s="380">
        <v>0</v>
      </c>
    </row>
    <row r="28" spans="1:22" ht="24.75" customHeight="1">
      <c r="A28" s="913"/>
      <c r="B28" s="391" t="s">
        <v>129</v>
      </c>
      <c r="C28" s="388">
        <v>0</v>
      </c>
      <c r="D28" s="379">
        <v>0</v>
      </c>
      <c r="E28" s="379">
        <v>0</v>
      </c>
      <c r="F28" s="380">
        <v>0</v>
      </c>
      <c r="G28" s="388">
        <v>1300</v>
      </c>
      <c r="H28" s="379">
        <v>1300</v>
      </c>
      <c r="I28" s="379">
        <v>2689</v>
      </c>
      <c r="J28" s="483">
        <f>I28/H28</f>
        <v>2.0684615384615386</v>
      </c>
      <c r="K28" s="388">
        <v>0</v>
      </c>
      <c r="L28" s="379">
        <v>0</v>
      </c>
      <c r="M28" s="379">
        <v>0</v>
      </c>
      <c r="N28" s="380">
        <v>0</v>
      </c>
      <c r="O28" s="388">
        <v>0</v>
      </c>
      <c r="P28" s="379">
        <v>0</v>
      </c>
      <c r="Q28" s="379">
        <v>0</v>
      </c>
      <c r="R28" s="380">
        <v>0</v>
      </c>
      <c r="S28" s="388">
        <v>0</v>
      </c>
      <c r="T28" s="379">
        <v>0</v>
      </c>
      <c r="U28" s="379">
        <v>0</v>
      </c>
      <c r="V28" s="380">
        <v>0</v>
      </c>
    </row>
    <row r="29" spans="1:22" ht="24.75" customHeight="1">
      <c r="A29" s="913"/>
      <c r="B29" s="393" t="s">
        <v>544</v>
      </c>
      <c r="C29" s="389">
        <v>0</v>
      </c>
      <c r="D29" s="381">
        <v>0</v>
      </c>
      <c r="E29" s="381">
        <v>0</v>
      </c>
      <c r="F29" s="382">
        <v>0</v>
      </c>
      <c r="G29" s="389">
        <v>0</v>
      </c>
      <c r="H29" s="381">
        <v>0</v>
      </c>
      <c r="I29" s="381">
        <v>0</v>
      </c>
      <c r="J29" s="485">
        <v>0</v>
      </c>
      <c r="K29" s="389">
        <v>0</v>
      </c>
      <c r="L29" s="381">
        <v>0</v>
      </c>
      <c r="M29" s="381">
        <v>0</v>
      </c>
      <c r="N29" s="382">
        <v>0</v>
      </c>
      <c r="O29" s="389">
        <v>0</v>
      </c>
      <c r="P29" s="381">
        <v>0</v>
      </c>
      <c r="Q29" s="381">
        <v>0</v>
      </c>
      <c r="R29" s="382">
        <v>0</v>
      </c>
      <c r="S29" s="389">
        <v>0</v>
      </c>
      <c r="T29" s="381">
        <v>0</v>
      </c>
      <c r="U29" s="381">
        <v>0</v>
      </c>
      <c r="V29" s="382">
        <v>0</v>
      </c>
    </row>
    <row r="30" spans="1:22" ht="30" customHeight="1">
      <c r="A30" s="914"/>
      <c r="B30" s="606" t="s">
        <v>121</v>
      </c>
      <c r="C30" s="399">
        <f>SUM(C20:C29)</f>
        <v>334253.8</v>
      </c>
      <c r="D30" s="376">
        <f>SUM(D20:D29)</f>
        <v>331253.8</v>
      </c>
      <c r="E30" s="376">
        <f>SUM(E20:E29)</f>
        <v>252318.2</v>
      </c>
      <c r="F30" s="469">
        <f>E30/D30</f>
        <v>0.7617065826867496</v>
      </c>
      <c r="G30" s="399">
        <f>SUM(G20:G29)</f>
        <v>4170</v>
      </c>
      <c r="H30" s="376">
        <f>SUM(H20:H29)</f>
        <v>4170</v>
      </c>
      <c r="I30" s="376">
        <f>SUM(I20:I29)</f>
        <v>4098.7</v>
      </c>
      <c r="J30" s="469">
        <f>I30/H30</f>
        <v>0.9829016786570743</v>
      </c>
      <c r="K30" s="399">
        <f>SUM(K20:K29)</f>
        <v>50</v>
      </c>
      <c r="L30" s="376">
        <f>SUM(L20:L29)</f>
        <v>6750</v>
      </c>
      <c r="M30" s="376">
        <f>SUM(M20:M29)</f>
        <v>10520</v>
      </c>
      <c r="N30" s="469">
        <f>M30/L30</f>
        <v>1.5585185185185184</v>
      </c>
      <c r="O30" s="399">
        <f>SUM(O20:O29)</f>
        <v>0</v>
      </c>
      <c r="P30" s="376">
        <f>SUM(P20:P29)</f>
        <v>0</v>
      </c>
      <c r="Q30" s="376">
        <v>0</v>
      </c>
      <c r="R30" s="378">
        <v>0</v>
      </c>
      <c r="S30" s="399">
        <f>SUM(S20:S29)</f>
        <v>869.8</v>
      </c>
      <c r="T30" s="376">
        <f>SUM(T20:T29)</f>
        <v>869.8</v>
      </c>
      <c r="U30" s="376">
        <f>SUM(U20:U29)</f>
        <v>205</v>
      </c>
      <c r="V30" s="378">
        <f>U30/T30</f>
        <v>0.235686364681536</v>
      </c>
    </row>
    <row r="31" spans="1:22" ht="30" customHeight="1">
      <c r="A31" s="973" t="s">
        <v>616</v>
      </c>
      <c r="B31" s="974"/>
      <c r="C31" s="130"/>
      <c r="D31" s="614"/>
      <c r="E31" s="614"/>
      <c r="F31" s="616"/>
      <c r="G31" s="130"/>
      <c r="H31" s="614"/>
      <c r="I31" s="614"/>
      <c r="J31" s="131"/>
      <c r="K31" s="130"/>
      <c r="L31" s="614"/>
      <c r="M31" s="614"/>
      <c r="N31" s="131"/>
      <c r="O31" s="130"/>
      <c r="P31" s="614"/>
      <c r="Q31" s="614"/>
      <c r="R31" s="131"/>
      <c r="S31" s="130"/>
      <c r="T31" s="614"/>
      <c r="U31" s="614"/>
      <c r="V31" s="131"/>
    </row>
    <row r="32" spans="1:22" ht="49.5" customHeight="1">
      <c r="A32" s="691"/>
      <c r="B32" s="692"/>
      <c r="C32" s="132"/>
      <c r="D32" s="132"/>
      <c r="E32" s="132"/>
      <c r="F32" s="143"/>
      <c r="G32" s="132"/>
      <c r="H32" s="132"/>
      <c r="I32" s="132"/>
      <c r="J32" s="143"/>
      <c r="K32" s="132"/>
      <c r="L32" s="132"/>
      <c r="M32" s="132"/>
      <c r="N32" s="143"/>
      <c r="O32" s="132"/>
      <c r="P32" s="132"/>
      <c r="Q32" s="132"/>
      <c r="R32" s="143"/>
      <c r="S32" s="132"/>
      <c r="T32" s="132"/>
      <c r="U32" s="132"/>
      <c r="V32" s="143"/>
    </row>
    <row r="33" spans="1:22" ht="53.25" customHeight="1">
      <c r="A33" s="885" t="s">
        <v>620</v>
      </c>
      <c r="B33" s="946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7"/>
      <c r="R33" s="948"/>
      <c r="S33" s="595"/>
      <c r="T33" s="595"/>
      <c r="U33" s="607"/>
      <c r="V33" s="608"/>
    </row>
    <row r="34" spans="1:22" ht="36" customHeight="1">
      <c r="A34" s="887" t="s">
        <v>101</v>
      </c>
      <c r="B34" s="888"/>
      <c r="C34" s="955" t="s">
        <v>539</v>
      </c>
      <c r="D34" s="895"/>
      <c r="E34" s="895"/>
      <c r="F34" s="896"/>
      <c r="G34" s="889" t="s">
        <v>617</v>
      </c>
      <c r="H34" s="890"/>
      <c r="I34" s="890"/>
      <c r="J34" s="891"/>
      <c r="K34" s="892" t="s">
        <v>327</v>
      </c>
      <c r="L34" s="893"/>
      <c r="M34" s="893"/>
      <c r="N34" s="894"/>
      <c r="O34" s="956" t="s">
        <v>141</v>
      </c>
      <c r="P34" s="956"/>
      <c r="Q34" s="956"/>
      <c r="R34" s="956"/>
      <c r="S34" s="960"/>
      <c r="T34" s="960"/>
      <c r="U34" s="960"/>
      <c r="V34" s="960"/>
    </row>
    <row r="35" spans="1:22" ht="19.5" customHeight="1">
      <c r="A35" s="888"/>
      <c r="B35" s="888"/>
      <c r="C35" s="411" t="s">
        <v>102</v>
      </c>
      <c r="D35" s="412" t="s">
        <v>103</v>
      </c>
      <c r="E35" s="412" t="s">
        <v>104</v>
      </c>
      <c r="F35" s="486" t="s">
        <v>105</v>
      </c>
      <c r="G35" s="411" t="s">
        <v>102</v>
      </c>
      <c r="H35" s="412" t="s">
        <v>103</v>
      </c>
      <c r="I35" s="412" t="s">
        <v>104</v>
      </c>
      <c r="J35" s="413" t="s">
        <v>105</v>
      </c>
      <c r="K35" s="411" t="s">
        <v>102</v>
      </c>
      <c r="L35" s="412" t="s">
        <v>103</v>
      </c>
      <c r="M35" s="412" t="s">
        <v>104</v>
      </c>
      <c r="N35" s="413" t="s">
        <v>106</v>
      </c>
      <c r="O35" s="411" t="s">
        <v>102</v>
      </c>
      <c r="P35" s="412" t="s">
        <v>103</v>
      </c>
      <c r="Q35" s="412" t="s">
        <v>104</v>
      </c>
      <c r="R35" s="413" t="s">
        <v>106</v>
      </c>
      <c r="S35" s="167"/>
      <c r="T35" s="167"/>
      <c r="U35" s="167"/>
      <c r="V35" s="167"/>
    </row>
    <row r="36" spans="1:22" ht="24.75" customHeight="1">
      <c r="A36" s="923" t="s">
        <v>117</v>
      </c>
      <c r="B36" s="390" t="s">
        <v>149</v>
      </c>
      <c r="C36" s="494">
        <v>0</v>
      </c>
      <c r="D36" s="373">
        <v>0</v>
      </c>
      <c r="E36" s="373">
        <v>0</v>
      </c>
      <c r="F36" s="495">
        <v>0</v>
      </c>
      <c r="G36" s="494">
        <v>0</v>
      </c>
      <c r="H36" s="373">
        <v>0</v>
      </c>
      <c r="I36" s="373">
        <v>0</v>
      </c>
      <c r="J36" s="495">
        <v>0</v>
      </c>
      <c r="K36" s="494">
        <v>0</v>
      </c>
      <c r="L36" s="373">
        <v>0</v>
      </c>
      <c r="M36" s="373">
        <v>0</v>
      </c>
      <c r="N36" s="495">
        <v>0</v>
      </c>
      <c r="O36" s="494">
        <f aca="true" t="shared" si="0" ref="O36:O50">C4+G4+K4+O4+S4+C36+G36+K36</f>
        <v>16150</v>
      </c>
      <c r="P36" s="373">
        <f aca="true" t="shared" si="1" ref="P36:P50">D4+H4+L4+P4+T4+D36+H36+L36</f>
        <v>8150</v>
      </c>
      <c r="Q36" s="373">
        <f aca="true" t="shared" si="2" ref="Q36:Q50">E4+I4+M4+Q4+U4+E36+I36+M36</f>
        <v>4200</v>
      </c>
      <c r="R36" s="495">
        <f>Q36/P36</f>
        <v>0.5153374233128835</v>
      </c>
      <c r="S36" s="133"/>
      <c r="T36" s="133"/>
      <c r="U36" s="133"/>
      <c r="V36" s="168"/>
    </row>
    <row r="37" spans="1:22" ht="24.75" customHeight="1">
      <c r="A37" s="913"/>
      <c r="B37" s="391" t="s">
        <v>150</v>
      </c>
      <c r="C37" s="496">
        <v>0</v>
      </c>
      <c r="D37" s="374">
        <v>0</v>
      </c>
      <c r="E37" s="374">
        <v>0</v>
      </c>
      <c r="F37" s="483">
        <v>0</v>
      </c>
      <c r="G37" s="496">
        <v>0</v>
      </c>
      <c r="H37" s="374">
        <v>0</v>
      </c>
      <c r="I37" s="374">
        <v>0</v>
      </c>
      <c r="J37" s="483">
        <v>0</v>
      </c>
      <c r="K37" s="496">
        <v>0</v>
      </c>
      <c r="L37" s="374">
        <v>0</v>
      </c>
      <c r="M37" s="374">
        <v>0</v>
      </c>
      <c r="N37" s="483">
        <v>0</v>
      </c>
      <c r="O37" s="496">
        <f t="shared" si="0"/>
        <v>500</v>
      </c>
      <c r="P37" s="374">
        <f t="shared" si="1"/>
        <v>423</v>
      </c>
      <c r="Q37" s="374">
        <f t="shared" si="2"/>
        <v>603</v>
      </c>
      <c r="R37" s="483">
        <f aca="true" t="shared" si="3" ref="R37:R51">Q37/P37</f>
        <v>1.425531914893617</v>
      </c>
      <c r="S37" s="133"/>
      <c r="T37" s="133"/>
      <c r="U37" s="133"/>
      <c r="V37" s="168"/>
    </row>
    <row r="38" spans="1:22" ht="24.75" customHeight="1">
      <c r="A38" s="913"/>
      <c r="B38" s="392" t="s">
        <v>124</v>
      </c>
      <c r="C38" s="496">
        <v>0</v>
      </c>
      <c r="D38" s="374">
        <v>0</v>
      </c>
      <c r="E38" s="374">
        <v>0</v>
      </c>
      <c r="F38" s="483">
        <v>0</v>
      </c>
      <c r="G38" s="496">
        <v>0</v>
      </c>
      <c r="H38" s="374">
        <v>0</v>
      </c>
      <c r="I38" s="374">
        <v>0</v>
      </c>
      <c r="J38" s="483">
        <v>0</v>
      </c>
      <c r="K38" s="496">
        <v>0</v>
      </c>
      <c r="L38" s="374">
        <v>0</v>
      </c>
      <c r="M38" s="374">
        <v>0</v>
      </c>
      <c r="N38" s="483">
        <v>0</v>
      </c>
      <c r="O38" s="496">
        <f t="shared" si="0"/>
        <v>1520</v>
      </c>
      <c r="P38" s="374">
        <f t="shared" si="1"/>
        <v>1520</v>
      </c>
      <c r="Q38" s="374">
        <f t="shared" si="2"/>
        <v>1835</v>
      </c>
      <c r="R38" s="483">
        <f t="shared" si="3"/>
        <v>1.207236842105263</v>
      </c>
      <c r="S38" s="133"/>
      <c r="T38" s="133"/>
      <c r="U38" s="133"/>
      <c r="V38" s="168"/>
    </row>
    <row r="39" spans="1:22" ht="24.75" customHeight="1">
      <c r="A39" s="913"/>
      <c r="B39" s="391" t="s">
        <v>20</v>
      </c>
      <c r="C39" s="496">
        <v>0</v>
      </c>
      <c r="D39" s="374">
        <v>0</v>
      </c>
      <c r="E39" s="374">
        <v>0</v>
      </c>
      <c r="F39" s="483">
        <v>0</v>
      </c>
      <c r="G39" s="496">
        <v>0</v>
      </c>
      <c r="H39" s="374">
        <v>0</v>
      </c>
      <c r="I39" s="374">
        <v>0</v>
      </c>
      <c r="J39" s="483">
        <v>0</v>
      </c>
      <c r="K39" s="496">
        <v>0</v>
      </c>
      <c r="L39" s="374">
        <v>0</v>
      </c>
      <c r="M39" s="374">
        <v>0</v>
      </c>
      <c r="N39" s="483">
        <v>0</v>
      </c>
      <c r="O39" s="496">
        <f t="shared" si="0"/>
        <v>800</v>
      </c>
      <c r="P39" s="374">
        <f t="shared" si="1"/>
        <v>800</v>
      </c>
      <c r="Q39" s="374">
        <f t="shared" si="2"/>
        <v>305</v>
      </c>
      <c r="R39" s="483">
        <f t="shared" si="3"/>
        <v>0.38125</v>
      </c>
      <c r="S39" s="133"/>
      <c r="T39" s="133"/>
      <c r="U39" s="133"/>
      <c r="V39" s="168"/>
    </row>
    <row r="40" spans="1:22" ht="24.75" customHeight="1">
      <c r="A40" s="913"/>
      <c r="B40" s="391" t="s">
        <v>21</v>
      </c>
      <c r="C40" s="496">
        <v>0</v>
      </c>
      <c r="D40" s="374">
        <v>0</v>
      </c>
      <c r="E40" s="374">
        <v>0</v>
      </c>
      <c r="F40" s="483">
        <v>0</v>
      </c>
      <c r="G40" s="496">
        <v>0</v>
      </c>
      <c r="H40" s="374">
        <v>0</v>
      </c>
      <c r="I40" s="374">
        <v>0</v>
      </c>
      <c r="J40" s="483">
        <v>0</v>
      </c>
      <c r="K40" s="496">
        <v>0</v>
      </c>
      <c r="L40" s="374">
        <v>0</v>
      </c>
      <c r="M40" s="374">
        <v>0</v>
      </c>
      <c r="N40" s="483">
        <v>0</v>
      </c>
      <c r="O40" s="496">
        <f t="shared" si="0"/>
        <v>0</v>
      </c>
      <c r="P40" s="374">
        <f t="shared" si="1"/>
        <v>181.8</v>
      </c>
      <c r="Q40" s="374">
        <f t="shared" si="2"/>
        <v>225</v>
      </c>
      <c r="R40" s="483">
        <f t="shared" si="3"/>
        <v>1.2376237623762376</v>
      </c>
      <c r="S40" s="133"/>
      <c r="T40" s="133"/>
      <c r="U40" s="133"/>
      <c r="V40" s="168"/>
    </row>
    <row r="41" spans="1:22" ht="24.75" customHeight="1">
      <c r="A41" s="913"/>
      <c r="B41" s="391" t="s">
        <v>22</v>
      </c>
      <c r="C41" s="496">
        <v>0</v>
      </c>
      <c r="D41" s="374">
        <v>0</v>
      </c>
      <c r="E41" s="374">
        <v>0</v>
      </c>
      <c r="F41" s="483">
        <v>0</v>
      </c>
      <c r="G41" s="496">
        <v>0</v>
      </c>
      <c r="H41" s="374">
        <v>0</v>
      </c>
      <c r="I41" s="374">
        <v>0</v>
      </c>
      <c r="J41" s="483">
        <v>0</v>
      </c>
      <c r="K41" s="496">
        <v>0</v>
      </c>
      <c r="L41" s="374">
        <v>0</v>
      </c>
      <c r="M41" s="374">
        <v>0</v>
      </c>
      <c r="N41" s="483">
        <v>0</v>
      </c>
      <c r="O41" s="496">
        <f t="shared" si="0"/>
        <v>0</v>
      </c>
      <c r="P41" s="374">
        <f t="shared" si="1"/>
        <v>0</v>
      </c>
      <c r="Q41" s="374">
        <f t="shared" si="2"/>
        <v>0</v>
      </c>
      <c r="R41" s="483">
        <v>0</v>
      </c>
      <c r="S41" s="133"/>
      <c r="T41" s="133"/>
      <c r="U41" s="133"/>
      <c r="V41" s="168"/>
    </row>
    <row r="42" spans="1:22" ht="24.75" customHeight="1">
      <c r="A42" s="913"/>
      <c r="B42" s="391" t="s">
        <v>23</v>
      </c>
      <c r="C42" s="496">
        <v>0</v>
      </c>
      <c r="D42" s="374">
        <v>0</v>
      </c>
      <c r="E42" s="374">
        <v>0.9</v>
      </c>
      <c r="F42" s="483">
        <v>0</v>
      </c>
      <c r="G42" s="496">
        <v>0</v>
      </c>
      <c r="H42" s="374">
        <v>0</v>
      </c>
      <c r="I42" s="374">
        <v>0</v>
      </c>
      <c r="J42" s="483">
        <v>0</v>
      </c>
      <c r="K42" s="496">
        <v>0</v>
      </c>
      <c r="L42" s="374">
        <v>0</v>
      </c>
      <c r="M42" s="374">
        <v>0</v>
      </c>
      <c r="N42" s="483">
        <v>0</v>
      </c>
      <c r="O42" s="496">
        <f t="shared" si="0"/>
        <v>1980</v>
      </c>
      <c r="P42" s="374">
        <f t="shared" si="1"/>
        <v>2186.7</v>
      </c>
      <c r="Q42" s="374">
        <f t="shared" si="2"/>
        <v>1315</v>
      </c>
      <c r="R42" s="483">
        <f t="shared" si="3"/>
        <v>0.6013627841039009</v>
      </c>
      <c r="S42" s="133"/>
      <c r="T42" s="133"/>
      <c r="U42" s="133"/>
      <c r="V42" s="168"/>
    </row>
    <row r="43" spans="1:22" ht="24.75" customHeight="1">
      <c r="A43" s="913"/>
      <c r="B43" s="391" t="s">
        <v>125</v>
      </c>
      <c r="C43" s="496">
        <v>0</v>
      </c>
      <c r="D43" s="374">
        <v>0</v>
      </c>
      <c r="E43" s="374">
        <v>0</v>
      </c>
      <c r="F43" s="483">
        <v>0</v>
      </c>
      <c r="G43" s="496">
        <v>0</v>
      </c>
      <c r="H43" s="374">
        <v>0</v>
      </c>
      <c r="I43" s="374">
        <v>0</v>
      </c>
      <c r="J43" s="483">
        <v>0</v>
      </c>
      <c r="K43" s="496">
        <v>0</v>
      </c>
      <c r="L43" s="374">
        <v>0</v>
      </c>
      <c r="M43" s="374">
        <v>0</v>
      </c>
      <c r="N43" s="483">
        <v>0</v>
      </c>
      <c r="O43" s="496">
        <f t="shared" si="0"/>
        <v>10057</v>
      </c>
      <c r="P43" s="374">
        <f t="shared" si="1"/>
        <v>10057</v>
      </c>
      <c r="Q43" s="374">
        <f t="shared" si="2"/>
        <v>9630</v>
      </c>
      <c r="R43" s="483">
        <f t="shared" si="3"/>
        <v>0.9575420105399225</v>
      </c>
      <c r="S43" s="133"/>
      <c r="T43" s="133"/>
      <c r="U43" s="133"/>
      <c r="V43" s="168"/>
    </row>
    <row r="44" spans="1:22" ht="24.75" customHeight="1">
      <c r="A44" s="913"/>
      <c r="B44" s="391" t="s">
        <v>24</v>
      </c>
      <c r="C44" s="496">
        <v>0</v>
      </c>
      <c r="D44" s="374">
        <v>0</v>
      </c>
      <c r="E44" s="374">
        <v>0</v>
      </c>
      <c r="F44" s="483">
        <v>0</v>
      </c>
      <c r="G44" s="496">
        <v>0</v>
      </c>
      <c r="H44" s="374">
        <v>0</v>
      </c>
      <c r="I44" s="374">
        <v>0</v>
      </c>
      <c r="J44" s="483">
        <v>0</v>
      </c>
      <c r="K44" s="496">
        <v>0</v>
      </c>
      <c r="L44" s="374">
        <v>0</v>
      </c>
      <c r="M44" s="374">
        <v>0</v>
      </c>
      <c r="N44" s="483">
        <v>0</v>
      </c>
      <c r="O44" s="496">
        <f t="shared" si="0"/>
        <v>0</v>
      </c>
      <c r="P44" s="374">
        <f t="shared" si="1"/>
        <v>0</v>
      </c>
      <c r="Q44" s="374">
        <f t="shared" si="2"/>
        <v>0</v>
      </c>
      <c r="R44" s="483">
        <v>0</v>
      </c>
      <c r="S44" s="133"/>
      <c r="T44" s="133"/>
      <c r="U44" s="133"/>
      <c r="V44" s="168"/>
    </row>
    <row r="45" spans="1:22" ht="24.75" customHeight="1">
      <c r="A45" s="913"/>
      <c r="B45" s="391" t="s">
        <v>25</v>
      </c>
      <c r="C45" s="496">
        <v>0</v>
      </c>
      <c r="D45" s="374">
        <v>0</v>
      </c>
      <c r="E45" s="374">
        <v>0</v>
      </c>
      <c r="F45" s="483">
        <v>0</v>
      </c>
      <c r="G45" s="496">
        <v>0</v>
      </c>
      <c r="H45" s="374">
        <v>0</v>
      </c>
      <c r="I45" s="374">
        <v>0</v>
      </c>
      <c r="J45" s="483">
        <v>0</v>
      </c>
      <c r="K45" s="496">
        <v>0</v>
      </c>
      <c r="L45" s="374">
        <v>0</v>
      </c>
      <c r="M45" s="374">
        <v>0</v>
      </c>
      <c r="N45" s="483">
        <v>0</v>
      </c>
      <c r="O45" s="496">
        <f t="shared" si="0"/>
        <v>2995.9</v>
      </c>
      <c r="P45" s="374">
        <f t="shared" si="1"/>
        <v>2995.9</v>
      </c>
      <c r="Q45" s="374">
        <f t="shared" si="2"/>
        <v>45776</v>
      </c>
      <c r="R45" s="483">
        <f t="shared" si="3"/>
        <v>15.279548716579324</v>
      </c>
      <c r="S45" s="133"/>
      <c r="T45" s="133"/>
      <c r="U45" s="133"/>
      <c r="V45" s="168"/>
    </row>
    <row r="46" spans="1:22" ht="24.75" customHeight="1">
      <c r="A46" s="913"/>
      <c r="B46" s="391" t="s">
        <v>126</v>
      </c>
      <c r="C46" s="496">
        <v>22</v>
      </c>
      <c r="D46" s="374">
        <v>22</v>
      </c>
      <c r="E46" s="374">
        <v>79</v>
      </c>
      <c r="F46" s="483">
        <f>E46/D46</f>
        <v>3.590909090909091</v>
      </c>
      <c r="G46" s="496">
        <v>0</v>
      </c>
      <c r="H46" s="374">
        <v>0</v>
      </c>
      <c r="I46" s="374">
        <v>0</v>
      </c>
      <c r="J46" s="483">
        <v>0</v>
      </c>
      <c r="K46" s="496">
        <v>0</v>
      </c>
      <c r="L46" s="374">
        <v>0</v>
      </c>
      <c r="M46" s="374">
        <v>0</v>
      </c>
      <c r="N46" s="483">
        <v>0</v>
      </c>
      <c r="O46" s="496">
        <f t="shared" si="0"/>
        <v>17992</v>
      </c>
      <c r="P46" s="374">
        <f t="shared" si="1"/>
        <v>17992</v>
      </c>
      <c r="Q46" s="374">
        <f t="shared" si="2"/>
        <v>14107</v>
      </c>
      <c r="R46" s="483">
        <f t="shared" si="3"/>
        <v>0.7840706980880391</v>
      </c>
      <c r="S46" s="133"/>
      <c r="T46" s="133"/>
      <c r="U46" s="133"/>
      <c r="V46" s="168"/>
    </row>
    <row r="47" spans="1:22" ht="24.75" customHeight="1">
      <c r="A47" s="913"/>
      <c r="B47" s="391" t="s">
        <v>548</v>
      </c>
      <c r="C47" s="496">
        <v>0</v>
      </c>
      <c r="D47" s="374">
        <v>0</v>
      </c>
      <c r="E47" s="374">
        <v>0</v>
      </c>
      <c r="F47" s="483">
        <v>0</v>
      </c>
      <c r="G47" s="496">
        <v>0</v>
      </c>
      <c r="H47" s="374">
        <v>0</v>
      </c>
      <c r="I47" s="374">
        <v>0</v>
      </c>
      <c r="J47" s="483">
        <v>0</v>
      </c>
      <c r="K47" s="496">
        <v>0</v>
      </c>
      <c r="L47" s="374">
        <v>0</v>
      </c>
      <c r="M47" s="374">
        <v>0</v>
      </c>
      <c r="N47" s="483">
        <v>0</v>
      </c>
      <c r="O47" s="496">
        <f t="shared" si="0"/>
        <v>0</v>
      </c>
      <c r="P47" s="374">
        <f t="shared" si="1"/>
        <v>0</v>
      </c>
      <c r="Q47" s="374">
        <f t="shared" si="2"/>
        <v>0</v>
      </c>
      <c r="R47" s="483">
        <v>0</v>
      </c>
      <c r="S47" s="133"/>
      <c r="T47" s="133"/>
      <c r="U47" s="133"/>
      <c r="V47" s="168"/>
    </row>
    <row r="48" spans="1:22" ht="24.75" customHeight="1">
      <c r="A48" s="913"/>
      <c r="B48" s="391" t="s">
        <v>26</v>
      </c>
      <c r="C48" s="496">
        <v>0</v>
      </c>
      <c r="D48" s="374">
        <v>0</v>
      </c>
      <c r="E48" s="374">
        <v>0</v>
      </c>
      <c r="F48" s="483">
        <v>0</v>
      </c>
      <c r="G48" s="496">
        <v>0</v>
      </c>
      <c r="H48" s="374">
        <v>0</v>
      </c>
      <c r="I48" s="374">
        <v>0</v>
      </c>
      <c r="J48" s="483">
        <v>0</v>
      </c>
      <c r="K48" s="496">
        <v>0</v>
      </c>
      <c r="L48" s="374">
        <v>0</v>
      </c>
      <c r="M48" s="374">
        <v>0</v>
      </c>
      <c r="N48" s="483">
        <v>0</v>
      </c>
      <c r="O48" s="496">
        <f t="shared" si="0"/>
        <v>85118.9</v>
      </c>
      <c r="P48" s="374">
        <f t="shared" si="1"/>
        <v>85118.9</v>
      </c>
      <c r="Q48" s="374">
        <f t="shared" si="2"/>
        <v>48478</v>
      </c>
      <c r="R48" s="483">
        <f t="shared" si="3"/>
        <v>0.5695327359728568</v>
      </c>
      <c r="S48" s="133"/>
      <c r="T48" s="133"/>
      <c r="U48" s="133"/>
      <c r="V48" s="168"/>
    </row>
    <row r="49" spans="1:22" ht="24.75" customHeight="1">
      <c r="A49" s="913"/>
      <c r="B49" s="391" t="s">
        <v>27</v>
      </c>
      <c r="C49" s="496">
        <v>0</v>
      </c>
      <c r="D49" s="374">
        <v>0</v>
      </c>
      <c r="E49" s="374">
        <v>74</v>
      </c>
      <c r="F49" s="483">
        <v>0</v>
      </c>
      <c r="G49" s="496">
        <v>0</v>
      </c>
      <c r="H49" s="374">
        <v>0</v>
      </c>
      <c r="I49" s="374">
        <v>0</v>
      </c>
      <c r="J49" s="483">
        <v>0</v>
      </c>
      <c r="K49" s="496">
        <v>0</v>
      </c>
      <c r="L49" s="374">
        <v>0</v>
      </c>
      <c r="M49" s="374">
        <v>0</v>
      </c>
      <c r="N49" s="483">
        <v>0</v>
      </c>
      <c r="O49" s="496">
        <f t="shared" si="0"/>
        <v>0</v>
      </c>
      <c r="P49" s="374">
        <f t="shared" si="1"/>
        <v>0</v>
      </c>
      <c r="Q49" s="374">
        <f t="shared" si="2"/>
        <v>74</v>
      </c>
      <c r="R49" s="483">
        <v>0</v>
      </c>
      <c r="S49" s="133"/>
      <c r="T49" s="133"/>
      <c r="U49" s="133"/>
      <c r="V49" s="168"/>
    </row>
    <row r="50" spans="1:22" ht="24.75" customHeight="1">
      <c r="A50" s="913"/>
      <c r="B50" s="393" t="s">
        <v>28</v>
      </c>
      <c r="C50" s="497">
        <v>0</v>
      </c>
      <c r="D50" s="375">
        <v>0</v>
      </c>
      <c r="E50" s="375">
        <v>0</v>
      </c>
      <c r="F50" s="485">
        <v>0</v>
      </c>
      <c r="G50" s="497">
        <v>0</v>
      </c>
      <c r="H50" s="375">
        <v>0</v>
      </c>
      <c r="I50" s="375">
        <v>0</v>
      </c>
      <c r="J50" s="485">
        <v>0</v>
      </c>
      <c r="K50" s="497">
        <v>0</v>
      </c>
      <c r="L50" s="375">
        <v>0</v>
      </c>
      <c r="M50" s="375">
        <v>0</v>
      </c>
      <c r="N50" s="485">
        <v>0</v>
      </c>
      <c r="O50" s="497">
        <f t="shared" si="0"/>
        <v>1995.5</v>
      </c>
      <c r="P50" s="375">
        <f t="shared" si="1"/>
        <v>1995.5</v>
      </c>
      <c r="Q50" s="375">
        <f t="shared" si="2"/>
        <v>577</v>
      </c>
      <c r="R50" s="485">
        <f t="shared" si="3"/>
        <v>0.28915058882485595</v>
      </c>
      <c r="S50" s="133"/>
      <c r="T50" s="133"/>
      <c r="U50" s="133"/>
      <c r="V50" s="168"/>
    </row>
    <row r="51" spans="1:22" ht="30" customHeight="1">
      <c r="A51" s="914"/>
      <c r="B51" s="129" t="s">
        <v>121</v>
      </c>
      <c r="C51" s="470">
        <f>SUM(C36:C50)</f>
        <v>22</v>
      </c>
      <c r="D51" s="468">
        <f>SUM(D36:D50)</f>
        <v>22</v>
      </c>
      <c r="E51" s="468">
        <f>SUM(E36:E50)</f>
        <v>153.9</v>
      </c>
      <c r="F51" s="469">
        <f>E51/D51</f>
        <v>6.995454545454546</v>
      </c>
      <c r="G51" s="470">
        <f>SUM(G36:G50)</f>
        <v>0</v>
      </c>
      <c r="H51" s="468">
        <f>SUM(H36:H50)</f>
        <v>0</v>
      </c>
      <c r="I51" s="468">
        <f>SUM(I36:I50)</f>
        <v>0</v>
      </c>
      <c r="J51" s="469">
        <v>0</v>
      </c>
      <c r="K51" s="470">
        <f>SUM(K36:K50)</f>
        <v>0</v>
      </c>
      <c r="L51" s="468">
        <f>SUM(L36:L50)</f>
        <v>0</v>
      </c>
      <c r="M51" s="468">
        <f>SUM(M36:M50)</f>
        <v>0</v>
      </c>
      <c r="N51" s="469">
        <v>0</v>
      </c>
      <c r="O51" s="470">
        <f>SUM(O36:O50)</f>
        <v>139109.3</v>
      </c>
      <c r="P51" s="468">
        <f>SUM(P36:P50)</f>
        <v>131420.8</v>
      </c>
      <c r="Q51" s="468">
        <f>SUM(Q36:Q50)</f>
        <v>127125</v>
      </c>
      <c r="R51" s="469">
        <f t="shared" si="3"/>
        <v>0.9673126323991332</v>
      </c>
      <c r="S51" s="161"/>
      <c r="T51" s="161"/>
      <c r="U51" s="161"/>
      <c r="V51" s="162"/>
    </row>
    <row r="52" spans="1:22" ht="24.75" customHeight="1">
      <c r="A52" s="923" t="s">
        <v>118</v>
      </c>
      <c r="B52" s="390" t="s">
        <v>16</v>
      </c>
      <c r="C52" s="494">
        <v>0</v>
      </c>
      <c r="D52" s="373">
        <v>0</v>
      </c>
      <c r="E52" s="373">
        <v>0</v>
      </c>
      <c r="F52" s="495">
        <v>0</v>
      </c>
      <c r="G52" s="494">
        <v>0</v>
      </c>
      <c r="H52" s="373">
        <v>0</v>
      </c>
      <c r="I52" s="373">
        <v>0</v>
      </c>
      <c r="J52" s="495">
        <v>0</v>
      </c>
      <c r="K52" s="494">
        <v>0</v>
      </c>
      <c r="L52" s="373">
        <v>0</v>
      </c>
      <c r="M52" s="373">
        <v>0</v>
      </c>
      <c r="N52" s="495">
        <v>0</v>
      </c>
      <c r="O52" s="494">
        <f aca="true" t="shared" si="4" ref="O52:O61">C20+G20+K20+O20+S20+C52+G52+K52</f>
        <v>0</v>
      </c>
      <c r="P52" s="373">
        <f aca="true" t="shared" si="5" ref="P52:P61">D20+H20+L20+P20+T20+D52+H52+L52</f>
        <v>6700</v>
      </c>
      <c r="Q52" s="373">
        <f aca="true" t="shared" si="6" ref="Q52:Q61">E20+I20+M20+Q20+U20+E52+I52+M52</f>
        <v>10520</v>
      </c>
      <c r="R52" s="495">
        <f>Q52/P52</f>
        <v>1.5701492537313433</v>
      </c>
      <c r="S52" s="133"/>
      <c r="T52" s="133"/>
      <c r="U52" s="133"/>
      <c r="V52" s="168"/>
    </row>
    <row r="53" spans="1:22" ht="24.75" customHeight="1">
      <c r="A53" s="913"/>
      <c r="B53" s="391" t="s">
        <v>32</v>
      </c>
      <c r="C53" s="496">
        <v>0</v>
      </c>
      <c r="D53" s="374">
        <v>0</v>
      </c>
      <c r="E53" s="374">
        <v>35.9</v>
      </c>
      <c r="F53" s="483">
        <v>0</v>
      </c>
      <c r="G53" s="496">
        <v>0</v>
      </c>
      <c r="H53" s="374">
        <v>0</v>
      </c>
      <c r="I53" s="374">
        <v>0</v>
      </c>
      <c r="J53" s="483">
        <v>0</v>
      </c>
      <c r="K53" s="496">
        <v>0</v>
      </c>
      <c r="L53" s="374">
        <v>0</v>
      </c>
      <c r="M53" s="374">
        <v>0</v>
      </c>
      <c r="N53" s="483">
        <v>0</v>
      </c>
      <c r="O53" s="496">
        <f t="shared" si="4"/>
        <v>25673.5</v>
      </c>
      <c r="P53" s="374">
        <f t="shared" si="5"/>
        <v>25673.5</v>
      </c>
      <c r="Q53" s="374">
        <f t="shared" si="6"/>
        <v>8385</v>
      </c>
      <c r="R53" s="483">
        <f aca="true" t="shared" si="7" ref="R53:R60">Q53/P53</f>
        <v>0.32660135937834733</v>
      </c>
      <c r="S53" s="133"/>
      <c r="T53" s="133"/>
      <c r="U53" s="133"/>
      <c r="V53" s="168"/>
    </row>
    <row r="54" spans="1:22" ht="24.75" customHeight="1">
      <c r="A54" s="913"/>
      <c r="B54" s="391" t="s">
        <v>17</v>
      </c>
      <c r="C54" s="496">
        <v>0</v>
      </c>
      <c r="D54" s="374">
        <v>0</v>
      </c>
      <c r="E54" s="374">
        <v>0</v>
      </c>
      <c r="F54" s="483">
        <v>0</v>
      </c>
      <c r="G54" s="496">
        <v>0</v>
      </c>
      <c r="H54" s="374">
        <v>0</v>
      </c>
      <c r="I54" s="374">
        <v>0</v>
      </c>
      <c r="J54" s="483">
        <v>0</v>
      </c>
      <c r="K54" s="496">
        <v>0</v>
      </c>
      <c r="L54" s="374">
        <v>0</v>
      </c>
      <c r="M54" s="374">
        <v>0</v>
      </c>
      <c r="N54" s="483">
        <v>0</v>
      </c>
      <c r="O54" s="496">
        <f t="shared" si="4"/>
        <v>4461.8</v>
      </c>
      <c r="P54" s="374">
        <f t="shared" si="5"/>
        <v>4461.8</v>
      </c>
      <c r="Q54" s="374">
        <f t="shared" si="6"/>
        <v>2205</v>
      </c>
      <c r="R54" s="483">
        <f t="shared" si="7"/>
        <v>0.4941951678694697</v>
      </c>
      <c r="S54" s="133"/>
      <c r="T54" s="133"/>
      <c r="U54" s="133"/>
      <c r="V54" s="168"/>
    </row>
    <row r="55" spans="1:22" ht="24.75" customHeight="1">
      <c r="A55" s="913"/>
      <c r="B55" s="391" t="s">
        <v>18</v>
      </c>
      <c r="C55" s="496">
        <v>3470</v>
      </c>
      <c r="D55" s="374">
        <v>3470</v>
      </c>
      <c r="E55" s="374">
        <v>1847</v>
      </c>
      <c r="F55" s="483">
        <f>E55/D55</f>
        <v>0.5322766570605187</v>
      </c>
      <c r="G55" s="496">
        <v>0</v>
      </c>
      <c r="H55" s="374">
        <v>0</v>
      </c>
      <c r="I55" s="374">
        <v>0</v>
      </c>
      <c r="J55" s="483">
        <v>0</v>
      </c>
      <c r="K55" s="496">
        <v>0</v>
      </c>
      <c r="L55" s="374">
        <v>0</v>
      </c>
      <c r="M55" s="374">
        <v>0</v>
      </c>
      <c r="N55" s="483">
        <v>0</v>
      </c>
      <c r="O55" s="496">
        <f t="shared" si="4"/>
        <v>3470</v>
      </c>
      <c r="P55" s="374">
        <f t="shared" si="5"/>
        <v>3470</v>
      </c>
      <c r="Q55" s="374">
        <f t="shared" si="6"/>
        <v>1847</v>
      </c>
      <c r="R55" s="483">
        <f t="shared" si="7"/>
        <v>0.5322766570605187</v>
      </c>
      <c r="S55" s="133"/>
      <c r="T55" s="133"/>
      <c r="U55" s="133"/>
      <c r="V55" s="168"/>
    </row>
    <row r="56" spans="1:22" ht="24.75" customHeight="1">
      <c r="A56" s="913"/>
      <c r="B56" s="391" t="s">
        <v>130</v>
      </c>
      <c r="C56" s="496">
        <v>0</v>
      </c>
      <c r="D56" s="374">
        <v>0</v>
      </c>
      <c r="E56" s="374">
        <v>516.3</v>
      </c>
      <c r="F56" s="483">
        <v>0</v>
      </c>
      <c r="G56" s="496">
        <v>9.5</v>
      </c>
      <c r="H56" s="374">
        <v>9.5</v>
      </c>
      <c r="I56" s="374">
        <v>14.3</v>
      </c>
      <c r="J56" s="483">
        <f>I56/H56</f>
        <v>1.5052631578947369</v>
      </c>
      <c r="K56" s="496">
        <v>6.7</v>
      </c>
      <c r="L56" s="374">
        <v>6.7</v>
      </c>
      <c r="M56" s="374">
        <v>4.6</v>
      </c>
      <c r="N56" s="483">
        <v>0</v>
      </c>
      <c r="O56" s="496">
        <f t="shared" si="4"/>
        <v>10606.1</v>
      </c>
      <c r="P56" s="374">
        <f t="shared" si="5"/>
        <v>7606.1</v>
      </c>
      <c r="Q56" s="374">
        <f t="shared" si="6"/>
        <v>9502</v>
      </c>
      <c r="R56" s="483">
        <f t="shared" si="7"/>
        <v>1.249260461997607</v>
      </c>
      <c r="S56" s="133"/>
      <c r="T56" s="133"/>
      <c r="U56" s="133"/>
      <c r="V56" s="168"/>
    </row>
    <row r="57" spans="1:22" ht="24.75" customHeight="1">
      <c r="A57" s="913"/>
      <c r="B57" s="391" t="s">
        <v>127</v>
      </c>
      <c r="C57" s="496">
        <v>0</v>
      </c>
      <c r="D57" s="374">
        <v>0</v>
      </c>
      <c r="E57" s="374">
        <v>0</v>
      </c>
      <c r="F57" s="483">
        <v>0</v>
      </c>
      <c r="G57" s="496">
        <v>0</v>
      </c>
      <c r="H57" s="374">
        <v>0</v>
      </c>
      <c r="I57" s="374">
        <v>0</v>
      </c>
      <c r="J57" s="483">
        <v>0</v>
      </c>
      <c r="K57" s="496">
        <v>0</v>
      </c>
      <c r="L57" s="374">
        <v>0</v>
      </c>
      <c r="M57" s="374">
        <v>0</v>
      </c>
      <c r="N57" s="483">
        <v>0</v>
      </c>
      <c r="O57" s="496">
        <f t="shared" si="4"/>
        <v>182950</v>
      </c>
      <c r="P57" s="374">
        <f t="shared" si="5"/>
        <v>182950</v>
      </c>
      <c r="Q57" s="374">
        <f t="shared" si="6"/>
        <v>169516</v>
      </c>
      <c r="R57" s="483">
        <f t="shared" si="7"/>
        <v>0.9265701011205247</v>
      </c>
      <c r="S57" s="133"/>
      <c r="T57" s="133"/>
      <c r="U57" s="133"/>
      <c r="V57" s="168"/>
    </row>
    <row r="58" spans="1:22" ht="24.75" customHeight="1">
      <c r="A58" s="913"/>
      <c r="B58" s="391" t="s">
        <v>128</v>
      </c>
      <c r="C58" s="496">
        <v>0</v>
      </c>
      <c r="D58" s="374">
        <v>0</v>
      </c>
      <c r="E58" s="374">
        <v>0</v>
      </c>
      <c r="F58" s="483">
        <v>0</v>
      </c>
      <c r="G58" s="496">
        <v>0</v>
      </c>
      <c r="H58" s="374">
        <v>0</v>
      </c>
      <c r="I58" s="374">
        <v>0</v>
      </c>
      <c r="J58" s="483">
        <v>0</v>
      </c>
      <c r="K58" s="496">
        <v>0</v>
      </c>
      <c r="L58" s="374">
        <v>0</v>
      </c>
      <c r="M58" s="374">
        <v>0</v>
      </c>
      <c r="N58" s="483">
        <v>0</v>
      </c>
      <c r="O58" s="496">
        <f t="shared" si="4"/>
        <v>114188.4</v>
      </c>
      <c r="P58" s="374">
        <f t="shared" si="5"/>
        <v>114188.4</v>
      </c>
      <c r="Q58" s="374">
        <f t="shared" si="6"/>
        <v>64886</v>
      </c>
      <c r="R58" s="483">
        <f t="shared" si="7"/>
        <v>0.5682363532547965</v>
      </c>
      <c r="S58" s="133"/>
      <c r="T58" s="133"/>
      <c r="U58" s="133"/>
      <c r="V58" s="168"/>
    </row>
    <row r="59" spans="1:22" ht="24.75" customHeight="1">
      <c r="A59" s="913"/>
      <c r="B59" s="391" t="s">
        <v>19</v>
      </c>
      <c r="C59" s="496">
        <v>0</v>
      </c>
      <c r="D59" s="374">
        <v>0</v>
      </c>
      <c r="E59" s="374">
        <v>0</v>
      </c>
      <c r="F59" s="483">
        <v>0</v>
      </c>
      <c r="G59" s="496">
        <v>0</v>
      </c>
      <c r="H59" s="374">
        <v>0</v>
      </c>
      <c r="I59" s="374">
        <v>0</v>
      </c>
      <c r="J59" s="483">
        <v>0</v>
      </c>
      <c r="K59" s="496">
        <v>0</v>
      </c>
      <c r="L59" s="374">
        <v>0</v>
      </c>
      <c r="M59" s="374">
        <v>0</v>
      </c>
      <c r="N59" s="483">
        <v>0</v>
      </c>
      <c r="O59" s="496">
        <f t="shared" si="4"/>
        <v>180</v>
      </c>
      <c r="P59" s="374">
        <f t="shared" si="5"/>
        <v>180</v>
      </c>
      <c r="Q59" s="374">
        <f t="shared" si="6"/>
        <v>10</v>
      </c>
      <c r="R59" s="483">
        <f t="shared" si="7"/>
        <v>0.05555555555555555</v>
      </c>
      <c r="S59" s="133"/>
      <c r="T59" s="133"/>
      <c r="U59" s="133"/>
      <c r="V59" s="168"/>
    </row>
    <row r="60" spans="1:22" ht="24.75" customHeight="1">
      <c r="A60" s="913"/>
      <c r="B60" s="391" t="s">
        <v>129</v>
      </c>
      <c r="C60" s="496">
        <v>0</v>
      </c>
      <c r="D60" s="374">
        <v>0</v>
      </c>
      <c r="E60" s="374">
        <v>0</v>
      </c>
      <c r="F60" s="483">
        <v>0</v>
      </c>
      <c r="G60" s="496">
        <v>0</v>
      </c>
      <c r="H60" s="374">
        <v>0</v>
      </c>
      <c r="I60" s="374">
        <v>0</v>
      </c>
      <c r="J60" s="483">
        <v>0</v>
      </c>
      <c r="K60" s="496">
        <v>0</v>
      </c>
      <c r="L60" s="374">
        <v>0</v>
      </c>
      <c r="M60" s="374">
        <v>0</v>
      </c>
      <c r="N60" s="483">
        <v>0</v>
      </c>
      <c r="O60" s="496">
        <f t="shared" si="4"/>
        <v>1300</v>
      </c>
      <c r="P60" s="374">
        <f t="shared" si="5"/>
        <v>1300</v>
      </c>
      <c r="Q60" s="374">
        <f t="shared" si="6"/>
        <v>2689</v>
      </c>
      <c r="R60" s="483">
        <f t="shared" si="7"/>
        <v>2.0684615384615386</v>
      </c>
      <c r="S60" s="133"/>
      <c r="T60" s="133"/>
      <c r="U60" s="133"/>
      <c r="V60" s="168"/>
    </row>
    <row r="61" spans="1:22" ht="24.75" customHeight="1">
      <c r="A61" s="913"/>
      <c r="B61" s="393" t="s">
        <v>543</v>
      </c>
      <c r="C61" s="497">
        <v>0</v>
      </c>
      <c r="D61" s="375">
        <v>0</v>
      </c>
      <c r="E61" s="375">
        <v>-51019</v>
      </c>
      <c r="F61" s="485">
        <v>0</v>
      </c>
      <c r="G61" s="497">
        <v>0</v>
      </c>
      <c r="H61" s="375">
        <v>0</v>
      </c>
      <c r="I61" s="375">
        <v>0</v>
      </c>
      <c r="J61" s="485">
        <v>0</v>
      </c>
      <c r="K61" s="497">
        <v>0</v>
      </c>
      <c r="L61" s="375">
        <v>0</v>
      </c>
      <c r="M61" s="375">
        <v>0</v>
      </c>
      <c r="N61" s="485">
        <v>0</v>
      </c>
      <c r="O61" s="497">
        <f t="shared" si="4"/>
        <v>0</v>
      </c>
      <c r="P61" s="375">
        <f t="shared" si="5"/>
        <v>0</v>
      </c>
      <c r="Q61" s="375">
        <f t="shared" si="6"/>
        <v>-51019</v>
      </c>
      <c r="R61" s="485">
        <v>0</v>
      </c>
      <c r="S61" s="133"/>
      <c r="T61" s="133"/>
      <c r="U61" s="133"/>
      <c r="V61" s="168"/>
    </row>
    <row r="62" spans="1:22" ht="30" customHeight="1">
      <c r="A62" s="914"/>
      <c r="B62" s="140" t="s">
        <v>121</v>
      </c>
      <c r="C62" s="470">
        <f>SUM(C52:C61)</f>
        <v>3470</v>
      </c>
      <c r="D62" s="468">
        <f>SUM(D52:D61)</f>
        <v>3470</v>
      </c>
      <c r="E62" s="468">
        <f>SUM(E52:E61)</f>
        <v>-48619.8</v>
      </c>
      <c r="F62" s="469">
        <f>E62/D62</f>
        <v>-14.011469740634007</v>
      </c>
      <c r="G62" s="470">
        <f>SUM(G52:G61)</f>
        <v>9.5</v>
      </c>
      <c r="H62" s="468">
        <f>SUM(H52:H61)</f>
        <v>9.5</v>
      </c>
      <c r="I62" s="468">
        <f>SUM(I52:I61)</f>
        <v>14.3</v>
      </c>
      <c r="J62" s="469">
        <f>I62/H62</f>
        <v>1.5052631578947369</v>
      </c>
      <c r="K62" s="470">
        <f>SUM(K52:K61)</f>
        <v>6.7</v>
      </c>
      <c r="L62" s="468">
        <f>SUM(L52:L61)</f>
        <v>6.7</v>
      </c>
      <c r="M62" s="468">
        <f>SUM(M52:M61)</f>
        <v>4.6</v>
      </c>
      <c r="N62" s="469">
        <f>M62/L62</f>
        <v>0.6865671641791045</v>
      </c>
      <c r="O62" s="470">
        <f>SUM(O52:O61)</f>
        <v>342829.8</v>
      </c>
      <c r="P62" s="468">
        <f>SUM(P52:P61)</f>
        <v>346529.8</v>
      </c>
      <c r="Q62" s="468">
        <f>SUM(Q52:Q61)</f>
        <v>218541</v>
      </c>
      <c r="R62" s="469">
        <f>Q62/P62</f>
        <v>0.6306557184980917</v>
      </c>
      <c r="S62" s="161"/>
      <c r="T62" s="161"/>
      <c r="U62" s="161"/>
      <c r="V62" s="162"/>
    </row>
    <row r="63" spans="1:22" ht="30" customHeight="1">
      <c r="A63" s="973" t="s">
        <v>616</v>
      </c>
      <c r="B63" s="974"/>
      <c r="C63" s="141"/>
      <c r="D63" s="166"/>
      <c r="E63" s="614"/>
      <c r="F63" s="609"/>
      <c r="G63" s="141"/>
      <c r="H63" s="166"/>
      <c r="I63" s="614"/>
      <c r="J63" s="609"/>
      <c r="K63" s="141"/>
      <c r="L63" s="166"/>
      <c r="M63" s="614"/>
      <c r="N63" s="609"/>
      <c r="O63" s="399">
        <f>O62-O51</f>
        <v>203720.5</v>
      </c>
      <c r="P63" s="376">
        <f>P62-P51</f>
        <v>215109</v>
      </c>
      <c r="Q63" s="376">
        <f>Q62-Q51</f>
        <v>91416</v>
      </c>
      <c r="R63" s="469">
        <f>Q63/P63</f>
        <v>0.42497524510829393</v>
      </c>
      <c r="S63" s="161"/>
      <c r="T63" s="161"/>
      <c r="U63" s="161"/>
      <c r="V63" s="162"/>
    </row>
    <row r="64" spans="1:22" ht="24.75" customHeight="1" hidden="1">
      <c r="A64" s="156" t="s">
        <v>262</v>
      </c>
      <c r="B64" s="142" t="s">
        <v>523</v>
      </c>
      <c r="C64" s="157"/>
      <c r="D64" s="158"/>
      <c r="E64" s="133"/>
      <c r="F64" s="159"/>
      <c r="G64" s="160"/>
      <c r="H64" s="161"/>
      <c r="I64" s="133"/>
      <c r="J64" s="162"/>
      <c r="K64" s="160"/>
      <c r="L64" s="161"/>
      <c r="M64" s="136"/>
      <c r="N64" s="162"/>
      <c r="O64" s="160"/>
      <c r="P64" s="161"/>
      <c r="Q64" s="136"/>
      <c r="R64" s="162"/>
      <c r="S64" s="160"/>
      <c r="T64" s="161"/>
      <c r="U64" s="133"/>
      <c r="V64" s="163"/>
    </row>
    <row r="65" spans="2:15" ht="31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5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2:15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2:15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2:15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2:15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2:15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2:15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2:15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2:15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2:15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15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15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2:15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2:15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2:15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2:15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2:15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2:15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2:15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2:15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2:15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2:15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2:15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2:15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2:15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2:15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2:15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2:15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2:15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2:15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2:15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2:15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2:15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2:15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2:15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2:15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2:15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2:15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2:15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2:15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2:15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2:15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2:15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15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2:15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2:15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2:15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2:15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2:15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2:15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2:15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2:15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2:15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2:15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2:15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2:15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2:15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2:15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2:15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2:15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2:15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2:15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2:15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2:15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2:15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2:15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2:15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2:15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2:15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2:15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2:15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2:15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2:15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</sheetData>
  <sheetProtection/>
  <mergeCells count="22">
    <mergeCell ref="G34:J34"/>
    <mergeCell ref="O2:R2"/>
    <mergeCell ref="S2:V2"/>
    <mergeCell ref="A36:A51"/>
    <mergeCell ref="A52:A62"/>
    <mergeCell ref="S34:V34"/>
    <mergeCell ref="A63:B63"/>
    <mergeCell ref="A4:A19"/>
    <mergeCell ref="A20:A30"/>
    <mergeCell ref="A31:B31"/>
    <mergeCell ref="A33:P33"/>
    <mergeCell ref="A34:B35"/>
    <mergeCell ref="K34:N34"/>
    <mergeCell ref="O34:R34"/>
    <mergeCell ref="Q33:R33"/>
    <mergeCell ref="C34:F34"/>
    <mergeCell ref="A1:T1"/>
    <mergeCell ref="U1:V1"/>
    <mergeCell ref="A2:B3"/>
    <mergeCell ref="C2:F2"/>
    <mergeCell ref="G2:J2"/>
    <mergeCell ref="K2:N2"/>
  </mergeCells>
  <printOptions/>
  <pageMargins left="0.31496062992125984" right="0.15748031496062992" top="0.4330708661417323" bottom="0.7480314960629921" header="0.2362204724409449" footer="0.1968503937007874"/>
  <pageSetup horizontalDpi="600" verticalDpi="600" orientation="landscape" paperSize="9" scale="60" r:id="rId1"/>
  <headerFooter alignWithMargins="0">
    <oddFooter>&amp;LRozbor za rok 2009</oddFooter>
  </headerFooter>
  <rowBreaks count="2" manualBreakCount="2">
    <brk id="31" max="21" man="1"/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31.5" customHeight="1"/>
  <cols>
    <col min="1" max="1" width="5.25390625" style="77" customWidth="1"/>
    <col min="2" max="2" width="33.625" style="77" customWidth="1"/>
    <col min="3" max="4" width="9.875" style="77" customWidth="1"/>
    <col min="5" max="5" width="9.125" style="77" customWidth="1"/>
    <col min="6" max="6" width="10.00390625" style="77" customWidth="1"/>
    <col min="7" max="7" width="9.375" style="77" customWidth="1"/>
    <col min="8" max="8" width="9.875" style="77" customWidth="1"/>
    <col min="9" max="9" width="10.00390625" style="77" customWidth="1"/>
    <col min="10" max="11" width="10.125" style="77" customWidth="1"/>
    <col min="12" max="12" width="11.25390625" style="77" customWidth="1"/>
    <col min="13" max="16384" width="9.125" style="77" customWidth="1"/>
  </cols>
  <sheetData>
    <row r="1" spans="1:12" ht="62.25" customHeight="1">
      <c r="A1" s="976" t="s">
        <v>622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76" t="s">
        <v>621</v>
      </c>
    </row>
    <row r="2" spans="1:12" ht="220.5" customHeight="1">
      <c r="A2" s="980" t="s">
        <v>101</v>
      </c>
      <c r="B2" s="981"/>
      <c r="C2" s="591" t="s">
        <v>518</v>
      </c>
      <c r="D2" s="592" t="s">
        <v>549</v>
      </c>
      <c r="E2" s="592" t="s">
        <v>520</v>
      </c>
      <c r="F2" s="593" t="s">
        <v>521</v>
      </c>
      <c r="G2" s="593" t="s">
        <v>522</v>
      </c>
      <c r="H2" s="593" t="s">
        <v>524</v>
      </c>
      <c r="I2" s="593" t="s">
        <v>525</v>
      </c>
      <c r="J2" s="593" t="s">
        <v>550</v>
      </c>
      <c r="K2" s="592" t="s">
        <v>527</v>
      </c>
      <c r="L2" s="594" t="s">
        <v>141</v>
      </c>
    </row>
    <row r="3" spans="1:12" ht="37.5" customHeight="1">
      <c r="A3" s="982" t="s">
        <v>201</v>
      </c>
      <c r="B3" s="430" t="s">
        <v>545</v>
      </c>
      <c r="C3" s="436">
        <v>103874</v>
      </c>
      <c r="D3" s="425">
        <v>63465</v>
      </c>
      <c r="E3" s="425">
        <v>19153</v>
      </c>
      <c r="F3" s="426">
        <v>4549</v>
      </c>
      <c r="G3" s="426">
        <v>969</v>
      </c>
      <c r="H3" s="426">
        <v>86007</v>
      </c>
      <c r="I3" s="426">
        <v>126</v>
      </c>
      <c r="J3" s="426">
        <v>1880</v>
      </c>
      <c r="K3" s="426">
        <v>33343</v>
      </c>
      <c r="L3" s="427">
        <f>F3+G3+H3+I3+J3+K3</f>
        <v>126874</v>
      </c>
    </row>
    <row r="4" spans="1:12" ht="24.75" customHeight="1">
      <c r="A4" s="983"/>
      <c r="B4" s="431" t="s">
        <v>546</v>
      </c>
      <c r="C4" s="437">
        <v>-184</v>
      </c>
      <c r="D4" s="323">
        <v>436</v>
      </c>
      <c r="E4" s="323">
        <v>-483</v>
      </c>
      <c r="F4" s="323">
        <v>0</v>
      </c>
      <c r="G4" s="323">
        <v>0</v>
      </c>
      <c r="H4" s="323">
        <v>3367</v>
      </c>
      <c r="I4" s="323">
        <v>0</v>
      </c>
      <c r="J4" s="323">
        <v>0</v>
      </c>
      <c r="K4" s="323">
        <v>0</v>
      </c>
      <c r="L4" s="324">
        <f aca="true" t="shared" si="0" ref="L4:L28">F4+G4+H4+I4+J4+K4</f>
        <v>3367</v>
      </c>
    </row>
    <row r="5" spans="1:12" ht="24.75" customHeight="1">
      <c r="A5" s="983"/>
      <c r="B5" s="431" t="s">
        <v>263</v>
      </c>
      <c r="C5" s="437">
        <v>24646</v>
      </c>
      <c r="D5" s="323">
        <v>97555</v>
      </c>
      <c r="E5" s="323">
        <v>53402</v>
      </c>
      <c r="F5" s="323">
        <v>0</v>
      </c>
      <c r="G5" s="323">
        <v>93</v>
      </c>
      <c r="H5" s="323">
        <v>0</v>
      </c>
      <c r="I5" s="323">
        <v>0</v>
      </c>
      <c r="J5" s="323">
        <v>0</v>
      </c>
      <c r="K5" s="323">
        <v>88</v>
      </c>
      <c r="L5" s="324">
        <f t="shared" si="0"/>
        <v>181</v>
      </c>
    </row>
    <row r="6" spans="1:12" ht="24.75" customHeight="1">
      <c r="A6" s="983"/>
      <c r="B6" s="431" t="s">
        <v>264</v>
      </c>
      <c r="C6" s="437">
        <v>7109</v>
      </c>
      <c r="D6" s="323">
        <v>37329</v>
      </c>
      <c r="E6" s="323">
        <v>9424</v>
      </c>
      <c r="F6" s="323">
        <v>2430</v>
      </c>
      <c r="G6" s="323">
        <v>12404</v>
      </c>
      <c r="H6" s="323">
        <v>11679</v>
      </c>
      <c r="I6" s="323">
        <v>0</v>
      </c>
      <c r="J6" s="323">
        <v>1468</v>
      </c>
      <c r="K6" s="323">
        <v>24067</v>
      </c>
      <c r="L6" s="324">
        <f t="shared" si="0"/>
        <v>52048</v>
      </c>
    </row>
    <row r="7" spans="1:12" ht="24.75" customHeight="1">
      <c r="A7" s="983"/>
      <c r="B7" s="431" t="s">
        <v>265</v>
      </c>
      <c r="C7" s="437">
        <v>0</v>
      </c>
      <c r="D7" s="323">
        <v>0</v>
      </c>
      <c r="E7" s="323">
        <v>0</v>
      </c>
      <c r="F7" s="323">
        <v>0</v>
      </c>
      <c r="G7" s="323">
        <v>0</v>
      </c>
      <c r="H7" s="323">
        <v>2430</v>
      </c>
      <c r="I7" s="323">
        <v>0</v>
      </c>
      <c r="J7" s="323">
        <v>1074</v>
      </c>
      <c r="K7" s="323">
        <v>0</v>
      </c>
      <c r="L7" s="324">
        <f t="shared" si="0"/>
        <v>3504</v>
      </c>
    </row>
    <row r="8" spans="1:12" ht="24.75" customHeight="1">
      <c r="A8" s="983"/>
      <c r="B8" s="431" t="s">
        <v>266</v>
      </c>
      <c r="C8" s="437">
        <v>1355</v>
      </c>
      <c r="D8" s="323">
        <v>976</v>
      </c>
      <c r="E8" s="323">
        <v>306</v>
      </c>
      <c r="F8" s="323">
        <v>53</v>
      </c>
      <c r="G8" s="323">
        <v>38</v>
      </c>
      <c r="H8" s="323">
        <v>1901</v>
      </c>
      <c r="I8" s="323">
        <v>13</v>
      </c>
      <c r="J8" s="323">
        <v>13</v>
      </c>
      <c r="K8" s="323">
        <v>480</v>
      </c>
      <c r="L8" s="324">
        <f t="shared" si="0"/>
        <v>2498</v>
      </c>
    </row>
    <row r="9" spans="1:12" ht="24.75" customHeight="1">
      <c r="A9" s="983"/>
      <c r="B9" s="431" t="s">
        <v>232</v>
      </c>
      <c r="C9" s="437">
        <v>3214</v>
      </c>
      <c r="D9" s="323">
        <v>1430</v>
      </c>
      <c r="E9" s="323">
        <v>268</v>
      </c>
      <c r="F9" s="323">
        <v>8369</v>
      </c>
      <c r="G9" s="323">
        <v>65</v>
      </c>
      <c r="H9" s="323">
        <v>28522</v>
      </c>
      <c r="I9" s="323">
        <v>5801</v>
      </c>
      <c r="J9" s="323">
        <v>1314</v>
      </c>
      <c r="K9" s="323">
        <v>13</v>
      </c>
      <c r="L9" s="324">
        <f t="shared" si="0"/>
        <v>44084</v>
      </c>
    </row>
    <row r="10" spans="1:12" ht="24.75" customHeight="1">
      <c r="A10" s="983"/>
      <c r="B10" s="431" t="s">
        <v>267</v>
      </c>
      <c r="C10" s="437">
        <v>0</v>
      </c>
      <c r="D10" s="323">
        <v>0</v>
      </c>
      <c r="E10" s="323">
        <v>0</v>
      </c>
      <c r="F10" s="323">
        <v>0</v>
      </c>
      <c r="G10" s="323">
        <v>0</v>
      </c>
      <c r="H10" s="323">
        <v>179134</v>
      </c>
      <c r="I10" s="323">
        <v>0</v>
      </c>
      <c r="J10" s="323">
        <v>0</v>
      </c>
      <c r="K10" s="323">
        <v>0</v>
      </c>
      <c r="L10" s="324">
        <f t="shared" si="0"/>
        <v>179134</v>
      </c>
    </row>
    <row r="11" spans="1:12" ht="24.75" customHeight="1">
      <c r="A11" s="983"/>
      <c r="B11" s="431" t="s">
        <v>268</v>
      </c>
      <c r="C11" s="437">
        <v>0</v>
      </c>
      <c r="D11" s="323">
        <v>0</v>
      </c>
      <c r="E11" s="323">
        <v>0</v>
      </c>
      <c r="F11" s="323">
        <v>0</v>
      </c>
      <c r="G11" s="323">
        <v>0</v>
      </c>
      <c r="H11" s="323">
        <v>65876</v>
      </c>
      <c r="I11" s="323">
        <v>0</v>
      </c>
      <c r="J11" s="323">
        <v>0</v>
      </c>
      <c r="K11" s="323">
        <v>0</v>
      </c>
      <c r="L11" s="324">
        <f t="shared" si="0"/>
        <v>65876</v>
      </c>
    </row>
    <row r="12" spans="1:12" ht="24.75" customHeight="1">
      <c r="A12" s="983"/>
      <c r="B12" s="432" t="s">
        <v>269</v>
      </c>
      <c r="C12" s="438">
        <v>1878</v>
      </c>
      <c r="D12" s="428">
        <v>1602</v>
      </c>
      <c r="E12" s="428">
        <v>84</v>
      </c>
      <c r="F12" s="428">
        <v>0</v>
      </c>
      <c r="G12" s="428">
        <v>0</v>
      </c>
      <c r="H12" s="428">
        <v>4</v>
      </c>
      <c r="I12" s="428">
        <v>0</v>
      </c>
      <c r="J12" s="428">
        <v>0</v>
      </c>
      <c r="K12" s="428">
        <v>24</v>
      </c>
      <c r="L12" s="429">
        <f t="shared" si="0"/>
        <v>28</v>
      </c>
    </row>
    <row r="13" spans="1:12" ht="30" customHeight="1">
      <c r="A13" s="984"/>
      <c r="B13" s="433" t="s">
        <v>270</v>
      </c>
      <c r="C13" s="439">
        <f>SUM(C3:C12)</f>
        <v>141892</v>
      </c>
      <c r="D13" s="336">
        <f>SUM(D3:D12)</f>
        <v>202793</v>
      </c>
      <c r="E13" s="336">
        <f>SUM(E3:E12)</f>
        <v>82154</v>
      </c>
      <c r="F13" s="336">
        <f aca="true" t="shared" si="1" ref="F13:L13">SUM(F3:F12)</f>
        <v>15401</v>
      </c>
      <c r="G13" s="336">
        <f>SUM(G3:G12)</f>
        <v>13569</v>
      </c>
      <c r="H13" s="336">
        <f t="shared" si="1"/>
        <v>378920</v>
      </c>
      <c r="I13" s="336">
        <f t="shared" si="1"/>
        <v>5940</v>
      </c>
      <c r="J13" s="336">
        <f t="shared" si="1"/>
        <v>5749</v>
      </c>
      <c r="K13" s="336">
        <f t="shared" si="1"/>
        <v>58015</v>
      </c>
      <c r="L13" s="337">
        <f t="shared" si="1"/>
        <v>477594</v>
      </c>
    </row>
    <row r="14" spans="1:16" ht="24.75" customHeight="1">
      <c r="A14" s="985" t="s">
        <v>203</v>
      </c>
      <c r="B14" s="434" t="s">
        <v>271</v>
      </c>
      <c r="C14" s="440">
        <v>11866</v>
      </c>
      <c r="D14" s="350">
        <v>48041</v>
      </c>
      <c r="E14" s="350">
        <v>15116</v>
      </c>
      <c r="F14" s="350">
        <v>609</v>
      </c>
      <c r="G14" s="350">
        <v>1069</v>
      </c>
      <c r="H14" s="350">
        <v>4990</v>
      </c>
      <c r="I14" s="350">
        <v>2675</v>
      </c>
      <c r="J14" s="350">
        <v>2958</v>
      </c>
      <c r="K14" s="350">
        <v>410</v>
      </c>
      <c r="L14" s="351">
        <f t="shared" si="0"/>
        <v>12711</v>
      </c>
      <c r="P14" s="16"/>
    </row>
    <row r="15" spans="1:12" ht="24.75" customHeight="1">
      <c r="A15" s="986"/>
      <c r="B15" s="431" t="s">
        <v>272</v>
      </c>
      <c r="C15" s="437">
        <v>0</v>
      </c>
      <c r="D15" s="323">
        <v>0</v>
      </c>
      <c r="E15" s="323">
        <v>0</v>
      </c>
      <c r="F15" s="323">
        <v>0</v>
      </c>
      <c r="G15" s="323">
        <v>0</v>
      </c>
      <c r="H15" s="323">
        <v>162728</v>
      </c>
      <c r="I15" s="323">
        <v>0</v>
      </c>
      <c r="J15" s="323">
        <v>0</v>
      </c>
      <c r="K15" s="323">
        <v>0</v>
      </c>
      <c r="L15" s="324">
        <f t="shared" si="0"/>
        <v>162728</v>
      </c>
    </row>
    <row r="16" spans="1:12" ht="24.75" customHeight="1">
      <c r="A16" s="986"/>
      <c r="B16" s="431" t="s">
        <v>273</v>
      </c>
      <c r="C16" s="437">
        <v>132</v>
      </c>
      <c r="D16" s="323">
        <v>202</v>
      </c>
      <c r="E16" s="323">
        <v>95</v>
      </c>
      <c r="F16" s="323">
        <v>0</v>
      </c>
      <c r="G16" s="323">
        <v>0</v>
      </c>
      <c r="H16" s="323">
        <v>0</v>
      </c>
      <c r="I16" s="323">
        <v>0</v>
      </c>
      <c r="J16" s="323">
        <v>0</v>
      </c>
      <c r="K16" s="323">
        <v>0</v>
      </c>
      <c r="L16" s="324">
        <f t="shared" si="0"/>
        <v>0</v>
      </c>
    </row>
    <row r="17" spans="1:12" ht="24.75" customHeight="1">
      <c r="A17" s="986"/>
      <c r="B17" s="431" t="s">
        <v>274</v>
      </c>
      <c r="C17" s="437">
        <v>2950</v>
      </c>
      <c r="D17" s="323">
        <v>8862</v>
      </c>
      <c r="E17" s="323">
        <v>5892</v>
      </c>
      <c r="F17" s="323">
        <v>336</v>
      </c>
      <c r="G17" s="323">
        <v>1734</v>
      </c>
      <c r="H17" s="323">
        <v>277</v>
      </c>
      <c r="I17" s="323">
        <v>440</v>
      </c>
      <c r="J17" s="323">
        <v>556</v>
      </c>
      <c r="K17" s="323">
        <v>1931</v>
      </c>
      <c r="L17" s="324">
        <f t="shared" si="0"/>
        <v>5274</v>
      </c>
    </row>
    <row r="18" spans="1:12" ht="24.75" customHeight="1">
      <c r="A18" s="986"/>
      <c r="B18" s="431" t="s">
        <v>275</v>
      </c>
      <c r="C18" s="437">
        <v>248</v>
      </c>
      <c r="D18" s="323">
        <v>1121</v>
      </c>
      <c r="E18" s="323">
        <v>637</v>
      </c>
      <c r="F18" s="323">
        <v>0</v>
      </c>
      <c r="G18" s="323">
        <v>62</v>
      </c>
      <c r="H18" s="323">
        <v>74</v>
      </c>
      <c r="I18" s="323">
        <v>104</v>
      </c>
      <c r="J18" s="323">
        <v>8</v>
      </c>
      <c r="K18" s="323">
        <v>16</v>
      </c>
      <c r="L18" s="324">
        <f t="shared" si="0"/>
        <v>264</v>
      </c>
    </row>
    <row r="19" spans="1:12" ht="24.75" customHeight="1">
      <c r="A19" s="986"/>
      <c r="B19" s="431" t="s">
        <v>276</v>
      </c>
      <c r="C19" s="437">
        <v>2542</v>
      </c>
      <c r="D19" s="323">
        <v>5955</v>
      </c>
      <c r="E19" s="323">
        <v>5134</v>
      </c>
      <c r="F19" s="323">
        <v>392</v>
      </c>
      <c r="G19" s="323">
        <v>218</v>
      </c>
      <c r="H19" s="323">
        <v>2712</v>
      </c>
      <c r="I19" s="323">
        <v>2110</v>
      </c>
      <c r="J19" s="323">
        <v>380</v>
      </c>
      <c r="K19" s="323">
        <v>376</v>
      </c>
      <c r="L19" s="324">
        <f t="shared" si="0"/>
        <v>6188</v>
      </c>
    </row>
    <row r="20" spans="1:12" ht="24.75" customHeight="1">
      <c r="A20" s="986"/>
      <c r="B20" s="431" t="s">
        <v>277</v>
      </c>
      <c r="C20" s="437">
        <v>157</v>
      </c>
      <c r="D20" s="323">
        <v>1297</v>
      </c>
      <c r="E20" s="323">
        <v>371</v>
      </c>
      <c r="F20" s="323">
        <v>1256</v>
      </c>
      <c r="G20" s="323">
        <v>1217</v>
      </c>
      <c r="H20" s="323">
        <v>0</v>
      </c>
      <c r="I20" s="323">
        <v>0</v>
      </c>
      <c r="J20" s="323">
        <v>211</v>
      </c>
      <c r="K20" s="323">
        <v>2527</v>
      </c>
      <c r="L20" s="324">
        <f t="shared" si="0"/>
        <v>5211</v>
      </c>
    </row>
    <row r="21" spans="1:12" ht="24.75" customHeight="1">
      <c r="A21" s="986"/>
      <c r="B21" s="431" t="s">
        <v>278</v>
      </c>
      <c r="C21" s="437">
        <v>5386</v>
      </c>
      <c r="D21" s="323">
        <v>13113</v>
      </c>
      <c r="E21" s="323">
        <v>8958</v>
      </c>
      <c r="F21" s="323">
        <v>1527</v>
      </c>
      <c r="G21" s="323">
        <v>969</v>
      </c>
      <c r="H21" s="323">
        <v>1</v>
      </c>
      <c r="I21" s="323">
        <v>0</v>
      </c>
      <c r="J21" s="323">
        <v>0</v>
      </c>
      <c r="K21" s="323">
        <v>2954</v>
      </c>
      <c r="L21" s="324">
        <f t="shared" si="0"/>
        <v>5451</v>
      </c>
    </row>
    <row r="22" spans="1:12" ht="24.75" customHeight="1">
      <c r="A22" s="986"/>
      <c r="B22" s="431" t="s">
        <v>279</v>
      </c>
      <c r="C22" s="437">
        <v>1603</v>
      </c>
      <c r="D22" s="323">
        <v>661</v>
      </c>
      <c r="E22" s="323">
        <v>4532</v>
      </c>
      <c r="F22" s="323">
        <v>279</v>
      </c>
      <c r="G22" s="323">
        <v>629</v>
      </c>
      <c r="H22" s="323">
        <v>1</v>
      </c>
      <c r="I22" s="323">
        <v>0</v>
      </c>
      <c r="J22" s="323">
        <v>75</v>
      </c>
      <c r="K22" s="323">
        <v>309</v>
      </c>
      <c r="L22" s="324">
        <f t="shared" si="0"/>
        <v>1293</v>
      </c>
    </row>
    <row r="23" spans="1:12" ht="24.75" customHeight="1">
      <c r="A23" s="986"/>
      <c r="B23" s="431" t="s">
        <v>280</v>
      </c>
      <c r="C23" s="437">
        <v>1990</v>
      </c>
      <c r="D23" s="323">
        <v>10310</v>
      </c>
      <c r="E23" s="323">
        <v>2733</v>
      </c>
      <c r="F23" s="323">
        <v>1665</v>
      </c>
      <c r="G23" s="323">
        <v>2234</v>
      </c>
      <c r="H23" s="323">
        <v>6</v>
      </c>
      <c r="I23" s="323">
        <v>0</v>
      </c>
      <c r="J23" s="323">
        <v>0</v>
      </c>
      <c r="K23" s="323">
        <v>496</v>
      </c>
      <c r="L23" s="324">
        <f t="shared" si="0"/>
        <v>4401</v>
      </c>
    </row>
    <row r="24" spans="1:12" ht="24.75" customHeight="1">
      <c r="A24" s="986"/>
      <c r="B24" s="431" t="s">
        <v>281</v>
      </c>
      <c r="C24" s="437">
        <v>611</v>
      </c>
      <c r="D24" s="323">
        <v>1224</v>
      </c>
      <c r="E24" s="323">
        <v>417</v>
      </c>
      <c r="F24" s="323">
        <v>0</v>
      </c>
      <c r="G24" s="323">
        <v>25</v>
      </c>
      <c r="H24" s="323">
        <v>464</v>
      </c>
      <c r="I24" s="323">
        <v>0</v>
      </c>
      <c r="J24" s="323">
        <v>0</v>
      </c>
      <c r="K24" s="323">
        <v>10</v>
      </c>
      <c r="L24" s="324">
        <f t="shared" si="0"/>
        <v>499</v>
      </c>
    </row>
    <row r="25" spans="1:12" ht="24.75" customHeight="1">
      <c r="A25" s="986"/>
      <c r="B25" s="431" t="s">
        <v>282</v>
      </c>
      <c r="C25" s="437">
        <v>0</v>
      </c>
      <c r="D25" s="323">
        <v>0</v>
      </c>
      <c r="E25" s="323">
        <v>0</v>
      </c>
      <c r="F25" s="323">
        <v>0</v>
      </c>
      <c r="G25" s="323">
        <v>0</v>
      </c>
      <c r="H25" s="323">
        <v>87106</v>
      </c>
      <c r="I25" s="323">
        <v>0</v>
      </c>
      <c r="J25" s="323">
        <v>0</v>
      </c>
      <c r="K25" s="323">
        <v>0</v>
      </c>
      <c r="L25" s="324">
        <f t="shared" si="0"/>
        <v>87106</v>
      </c>
    </row>
    <row r="26" spans="1:12" ht="24.75" customHeight="1">
      <c r="A26" s="986"/>
      <c r="B26" s="431" t="s">
        <v>283</v>
      </c>
      <c r="C26" s="437">
        <v>0</v>
      </c>
      <c r="D26" s="323">
        <v>0</v>
      </c>
      <c r="E26" s="323">
        <v>0</v>
      </c>
      <c r="F26" s="323">
        <v>0</v>
      </c>
      <c r="G26" s="323">
        <v>0</v>
      </c>
      <c r="H26" s="323">
        <v>9630</v>
      </c>
      <c r="I26" s="323">
        <v>0</v>
      </c>
      <c r="J26" s="323">
        <v>0</v>
      </c>
      <c r="K26" s="323">
        <v>0</v>
      </c>
      <c r="L26" s="324">
        <f t="shared" si="0"/>
        <v>9630</v>
      </c>
    </row>
    <row r="27" spans="1:12" ht="24.75" customHeight="1">
      <c r="A27" s="986"/>
      <c r="B27" s="431" t="s">
        <v>284</v>
      </c>
      <c r="C27" s="437">
        <v>93</v>
      </c>
      <c r="D27" s="323">
        <v>85</v>
      </c>
      <c r="E27" s="323">
        <v>69</v>
      </c>
      <c r="F27" s="323">
        <v>6</v>
      </c>
      <c r="G27" s="323">
        <v>16</v>
      </c>
      <c r="H27" s="323">
        <v>19</v>
      </c>
      <c r="I27" s="323">
        <v>2</v>
      </c>
      <c r="J27" s="323">
        <v>4</v>
      </c>
      <c r="K27" s="323">
        <v>7</v>
      </c>
      <c r="L27" s="324">
        <f t="shared" si="0"/>
        <v>54</v>
      </c>
    </row>
    <row r="28" spans="1:12" ht="24.75" customHeight="1">
      <c r="A28" s="986"/>
      <c r="B28" s="432" t="s">
        <v>285</v>
      </c>
      <c r="C28" s="438">
        <v>2991</v>
      </c>
      <c r="D28" s="428">
        <v>6526</v>
      </c>
      <c r="E28" s="428">
        <v>906</v>
      </c>
      <c r="F28" s="428">
        <v>3793</v>
      </c>
      <c r="G28" s="428">
        <v>235</v>
      </c>
      <c r="H28" s="428">
        <v>33552</v>
      </c>
      <c r="I28" s="428">
        <v>0</v>
      </c>
      <c r="J28" s="428">
        <v>287</v>
      </c>
      <c r="K28" s="428">
        <v>5219</v>
      </c>
      <c r="L28" s="429">
        <f t="shared" si="0"/>
        <v>43086</v>
      </c>
    </row>
    <row r="29" spans="1:12" ht="30" customHeight="1">
      <c r="A29" s="986"/>
      <c r="B29" s="435" t="s">
        <v>286</v>
      </c>
      <c r="C29" s="439">
        <f>SUM(C14:C28)</f>
        <v>30569</v>
      </c>
      <c r="D29" s="336">
        <f>SUM(D14:D28)</f>
        <v>97397</v>
      </c>
      <c r="E29" s="336">
        <f>SUM(E14:E28)</f>
        <v>44860</v>
      </c>
      <c r="F29" s="336">
        <f aca="true" t="shared" si="2" ref="F29:L29">SUM(F14:F28)</f>
        <v>9863</v>
      </c>
      <c r="G29" s="336">
        <f t="shared" si="2"/>
        <v>8408</v>
      </c>
      <c r="H29" s="336">
        <f t="shared" si="2"/>
        <v>301560</v>
      </c>
      <c r="I29" s="336">
        <f t="shared" si="2"/>
        <v>5331</v>
      </c>
      <c r="J29" s="336">
        <f t="shared" si="2"/>
        <v>4479</v>
      </c>
      <c r="K29" s="336">
        <f t="shared" si="2"/>
        <v>14255</v>
      </c>
      <c r="L29" s="337">
        <f t="shared" si="2"/>
        <v>343896</v>
      </c>
    </row>
    <row r="30" spans="1:12" ht="54.75" customHeight="1">
      <c r="A30" s="978" t="s">
        <v>409</v>
      </c>
      <c r="B30" s="979"/>
      <c r="C30" s="441">
        <v>111323</v>
      </c>
      <c r="D30" s="442">
        <v>105395</v>
      </c>
      <c r="E30" s="442">
        <v>37294</v>
      </c>
      <c r="F30" s="342">
        <v>5538</v>
      </c>
      <c r="G30" s="342">
        <v>5161</v>
      </c>
      <c r="H30" s="342">
        <v>77360</v>
      </c>
      <c r="I30" s="342">
        <v>609</v>
      </c>
      <c r="J30" s="342">
        <v>1270</v>
      </c>
      <c r="K30" s="342">
        <v>43760</v>
      </c>
      <c r="L30" s="343">
        <f>C30+D30+E30+F30+G30+H30+I30+J30+K30</f>
        <v>387710</v>
      </c>
    </row>
    <row r="31" spans="2:9" ht="31.5" customHeight="1">
      <c r="B31" s="19"/>
      <c r="C31" s="19"/>
      <c r="D31" s="19"/>
      <c r="E31" s="19"/>
      <c r="F31" s="19"/>
      <c r="I31" s="164"/>
    </row>
    <row r="32" spans="2:6" ht="31.5" customHeight="1">
      <c r="B32" s="19"/>
      <c r="C32" s="19"/>
      <c r="D32" s="19"/>
      <c r="E32" s="19"/>
      <c r="F32" s="19"/>
    </row>
  </sheetData>
  <sheetProtection/>
  <mergeCells count="5">
    <mergeCell ref="A1:K1"/>
    <mergeCell ref="A30:B30"/>
    <mergeCell ref="A2:B2"/>
    <mergeCell ref="A3:A13"/>
    <mergeCell ref="A14:A29"/>
  </mergeCells>
  <printOptions horizontalCentered="1"/>
  <pageMargins left="0.2755905511811024" right="0.1968503937007874" top="0.1968503937007874" bottom="0.2362204724409449" header="0.1968503937007874" footer="0.2362204724409449"/>
  <pageSetup horizontalDpi="600" verticalDpi="600" orientation="portrait" paperSize="9" scale="73" r:id="rId1"/>
  <headerFooter alignWithMargins="0">
    <oddFooter>&amp;L&amp;"Times New Roman,Obyčejné"&amp;8Rozbor za rok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Pražáková Marcela</dc:creator>
  <cp:keywords/>
  <dc:description/>
  <cp:lastModifiedBy> </cp:lastModifiedBy>
  <cp:lastPrinted>2010-04-19T11:29:58Z</cp:lastPrinted>
  <dcterms:created xsi:type="dcterms:W3CDTF">2001-10-18T11:13:00Z</dcterms:created>
  <dcterms:modified xsi:type="dcterms:W3CDTF">2010-05-04T11:34:34Z</dcterms:modified>
  <cp:category/>
  <cp:version/>
  <cp:contentType/>
  <cp:contentStatus/>
</cp:coreProperties>
</file>