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341" windowWidth="15480" windowHeight="11640" tabRatio="810" firstSheet="9" activeTab="15"/>
  </bookViews>
  <sheets>
    <sheet name="kap 0100,0127,0129" sheetId="1" r:id="rId1"/>
    <sheet name="kap. 0202, 0205" sheetId="2" r:id="rId2"/>
    <sheet name="kap 0221" sheetId="3" r:id="rId3"/>
    <sheet name="kap. 0302, 0321" sheetId="4" r:id="rId4"/>
    <sheet name="kap.0400" sheetId="5" r:id="rId5"/>
    <sheet name="kap.0405,0421" sheetId="6" r:id="rId6"/>
    <sheet name="kap.05 (1)" sheetId="7" r:id="rId7"/>
    <sheet name="kap.05 zdrav." sheetId="8" r:id="rId8"/>
    <sheet name="kap.0505,0519,0520" sheetId="9" r:id="rId9"/>
    <sheet name="kap. 0513, 0525, 0612, 0624" sheetId="10" r:id="rId10"/>
    <sheet name="kap.0604" sheetId="11" r:id="rId11"/>
    <sheet name="kap.0608,20,21,25" sheetId="12" r:id="rId12"/>
    <sheet name="kap.0725" sheetId="13" r:id="rId13"/>
    <sheet name="kap.0413,0613,0813" sheetId="14" r:id="rId14"/>
    <sheet name="kap.0801,0811,0821,0827" sheetId="15" r:id="rId15"/>
    <sheet name="kap 0912" sheetId="16" r:id="rId16"/>
    <sheet name="kap. 0912 volby" sheetId="17" r:id="rId17"/>
    <sheet name="kap. 0900,0901,0920" sheetId="18" r:id="rId18"/>
    <sheet name="kap 0924,0921" sheetId="19" r:id="rId19"/>
    <sheet name="kap 0925,0926" sheetId="20" r:id="rId20"/>
    <sheet name="kap.1000,1012" sheetId="21" r:id="rId21"/>
  </sheets>
  <definedNames>
    <definedName name="_xlnm.Print_Area" localSheetId="0">'kap 0100,0127,0129'!$A$1:$J$29</definedName>
    <definedName name="_xlnm.Print_Area" localSheetId="2">'kap 0221'!$A$1:$G$15</definedName>
    <definedName name="_xlnm.Print_Area" localSheetId="15">'kap 0912'!$A$1:$J$46</definedName>
    <definedName name="_xlnm.Print_Area" localSheetId="18">'kap 0924,0921'!$A$1:$J$32</definedName>
    <definedName name="_xlnm.Print_Area" localSheetId="19">'kap 0925,0926'!$A$1:$G$35</definedName>
    <definedName name="_xlnm.Print_Area" localSheetId="3">'kap. 0302, 0321'!$A$1:$M$14</definedName>
    <definedName name="_xlnm.Print_Area" localSheetId="9">'kap. 0513, 0525, 0612, 0624'!$A$1:$J$45</definedName>
    <definedName name="_xlnm.Print_Area" localSheetId="17">'kap. 0900,0901,0920'!$A$1:$P$62</definedName>
    <definedName name="_xlnm.Print_Area" localSheetId="4">'kap.0400'!$A$1:$AB$31</definedName>
    <definedName name="_xlnm.Print_Area" localSheetId="5">'kap.0405,0421'!$A$1:$M$45</definedName>
    <definedName name="_xlnm.Print_Area" localSheetId="13">'kap.0413,0613,0813'!$A$1:$M$42</definedName>
    <definedName name="_xlnm.Print_Area" localSheetId="6">'kap.05 (1)'!$A$1:$V$150</definedName>
    <definedName name="_xlnm.Print_Area" localSheetId="8">'kap.0505,0519,0520'!$A$1:$M$53</definedName>
    <definedName name="_xlnm.Print_Area" localSheetId="10">'kap.0604'!$A$1:$AB$31</definedName>
    <definedName name="_xlnm.Print_Area" localSheetId="11">'kap.0608,20,21,25'!$A$1:$R$61</definedName>
    <definedName name="_xlnm.Print_Area" localSheetId="14">'kap.0801,0811,0821,0827'!$A$1:$M$34</definedName>
    <definedName name="_xlnm.Print_Area" localSheetId="20">'kap.1000,1012'!$A$1:$M$19</definedName>
  </definedNames>
  <calcPr fullCalcOnLoad="1"/>
</workbook>
</file>

<file path=xl/sharedStrings.xml><?xml version="1.0" encoding="utf-8"?>
<sst xmlns="http://schemas.openxmlformats.org/spreadsheetml/2006/main" count="1393" uniqueCount="492">
  <si>
    <t>Skut.</t>
  </si>
  <si>
    <t>Pohřebnictví</t>
  </si>
  <si>
    <t>Bytové hospodářství</t>
  </si>
  <si>
    <t>§ 3635</t>
  </si>
  <si>
    <t xml:space="preserve">Ú H R N </t>
  </si>
  <si>
    <t>SR</t>
  </si>
  <si>
    <t>UR</t>
  </si>
  <si>
    <t>5136-Knihy</t>
  </si>
  <si>
    <t>5169-Nákup služeb</t>
  </si>
  <si>
    <t>VÝDAJE  CELKEM</t>
  </si>
  <si>
    <t>§ 3723</t>
  </si>
  <si>
    <t>§ 3724</t>
  </si>
  <si>
    <t>§ 3729</t>
  </si>
  <si>
    <t>§ 3749</t>
  </si>
  <si>
    <t>Zneškod. nebezp. odpadu</t>
  </si>
  <si>
    <t>Ost. nákl.  s  odp.</t>
  </si>
  <si>
    <t>Výdaje celkem</t>
  </si>
  <si>
    <t>ÚHRN</t>
  </si>
  <si>
    <t>5164 - Nájemné</t>
  </si>
  <si>
    <t>Doprava</t>
  </si>
  <si>
    <t>VÝDAJE CELKEM</t>
  </si>
  <si>
    <t>§ 3111</t>
  </si>
  <si>
    <t>§ 3113</t>
  </si>
  <si>
    <t>Ú H R N</t>
  </si>
  <si>
    <t>Mateřské školy</t>
  </si>
  <si>
    <t>Základní školy</t>
  </si>
  <si>
    <t xml:space="preserve">SR </t>
  </si>
  <si>
    <t>5137 - Drobný hmotný majetek</t>
  </si>
  <si>
    <t>5139 - Nákup materiálu</t>
  </si>
  <si>
    <t>5162 - Služby telekomunikací</t>
  </si>
  <si>
    <t>5166 - Právní služby</t>
  </si>
  <si>
    <t>5167 - Sl. školení a vzdělávání</t>
  </si>
  <si>
    <t>5169 - Nákup služeb</t>
  </si>
  <si>
    <t>5171 - Opravy a udržování</t>
  </si>
  <si>
    <t>5172 - Programové vybavení</t>
  </si>
  <si>
    <t>5173 - Cestovné tuzem. a zahr.</t>
  </si>
  <si>
    <t>6125 - Výpočetní technika</t>
  </si>
  <si>
    <t>§ 3541</t>
  </si>
  <si>
    <t>§ 3523</t>
  </si>
  <si>
    <t>5173-Cestovné</t>
  </si>
  <si>
    <t>§ 3539</t>
  </si>
  <si>
    <t xml:space="preserve"> Jesle</t>
  </si>
  <si>
    <t>VÝDAJE   CELKEM</t>
  </si>
  <si>
    <t>§ 4319</t>
  </si>
  <si>
    <t>5173 - Cestovné</t>
  </si>
  <si>
    <t>5175 - Pohoštění</t>
  </si>
  <si>
    <t>§ 4329</t>
  </si>
  <si>
    <t>§ 4349</t>
  </si>
  <si>
    <t>§ 3319</t>
  </si>
  <si>
    <t>§ 3322</t>
  </si>
  <si>
    <t>§ 3349</t>
  </si>
  <si>
    <t>§ 3392</t>
  </si>
  <si>
    <t>§ 3399</t>
  </si>
  <si>
    <t>Zájmová činnost</t>
  </si>
  <si>
    <t>§ 5311</t>
  </si>
  <si>
    <t>§ 6112</t>
  </si>
  <si>
    <t>5161 - Služby pošt</t>
  </si>
  <si>
    <t>Činnost místní správy</t>
  </si>
  <si>
    <t>§ 6320</t>
  </si>
  <si>
    <t>§ 6399</t>
  </si>
  <si>
    <t>§  6409</t>
  </si>
  <si>
    <t xml:space="preserve"> Protidrogová politika</t>
  </si>
  <si>
    <t xml:space="preserve"> Nemocnice Třebotov</t>
  </si>
  <si>
    <t>Záležitosti kultury</t>
  </si>
  <si>
    <t>Obnova kult. památek</t>
  </si>
  <si>
    <t>§ 3745</t>
  </si>
  <si>
    <t>§ 3745/5</t>
  </si>
  <si>
    <t>Veřejná zeleň</t>
  </si>
  <si>
    <t>Péče o vzhled obcí</t>
  </si>
  <si>
    <t>5032-Zdravotní pojištění</t>
  </si>
  <si>
    <t>Nebytové hospodářství</t>
  </si>
  <si>
    <t>5492-Dary obyvatelstvu</t>
  </si>
  <si>
    <t>§ 4181</t>
  </si>
  <si>
    <t>§ 4182</t>
  </si>
  <si>
    <t>§ 4183</t>
  </si>
  <si>
    <t>§ 4186</t>
  </si>
  <si>
    <t>Zastupitelstva obcí</t>
  </si>
  <si>
    <t>5175-Pohoštění</t>
  </si>
  <si>
    <t>5175 - Pohoštění a dary</t>
  </si>
  <si>
    <t>§ 3699</t>
  </si>
  <si>
    <t>Ost.zálež.bydlení,kom.služeb</t>
  </si>
  <si>
    <t>6130 - Pozemky</t>
  </si>
  <si>
    <t>6121-Budovy, stavby</t>
  </si>
  <si>
    <t>5194-Věcné dary</t>
  </si>
  <si>
    <t>Odbor občansko správní</t>
  </si>
  <si>
    <t>5171-Opravy a udržování</t>
  </si>
  <si>
    <t>5139-Nákup materiálu</t>
  </si>
  <si>
    <t>Bezpečnost a veřejný pořádek</t>
  </si>
  <si>
    <t>Jesle</t>
  </si>
  <si>
    <t>5011-Platy zaměstnanců</t>
  </si>
  <si>
    <t>Ozdravování zvířat</t>
  </si>
  <si>
    <t>Ochrana druhů a stanov.</t>
  </si>
  <si>
    <t>Ostatní činnosti</t>
  </si>
  <si>
    <t>5137 - DHM</t>
  </si>
  <si>
    <t>5151 - Voda</t>
  </si>
  <si>
    <t>5154 - El. energie</t>
  </si>
  <si>
    <t xml:space="preserve">§ 2212 </t>
  </si>
  <si>
    <t xml:space="preserve">§ 3612 </t>
  </si>
  <si>
    <t xml:space="preserve">§ 3613 </t>
  </si>
  <si>
    <t>5153 - Plyn</t>
  </si>
  <si>
    <t>5154 - Elektrická energie</t>
  </si>
  <si>
    <t>6121 - Budovy, haly</t>
  </si>
  <si>
    <t xml:space="preserve">§ 3632 </t>
  </si>
  <si>
    <t>5192 - Neinvestiční příspěvek</t>
  </si>
  <si>
    <t xml:space="preserve">§ 6171 </t>
  </si>
  <si>
    <t>5136 - Knihy</t>
  </si>
  <si>
    <t>5162 - Telefonní poplatky</t>
  </si>
  <si>
    <t>5166 - Konzultační, porad. a právní služby</t>
  </si>
  <si>
    <t>5168 - Služby zpracování dat</t>
  </si>
  <si>
    <t>5361 - Nákup kolků</t>
  </si>
  <si>
    <t>6123 - Dopravní prostředky</t>
  </si>
  <si>
    <t>§ 6171</t>
  </si>
  <si>
    <t>5167 - Služby školení</t>
  </si>
  <si>
    <t>Místní zastupitelské orgány</t>
  </si>
  <si>
    <t>5194 - Dary</t>
  </si>
  <si>
    <t>6121 - Budovy, haly, stavby</t>
  </si>
  <si>
    <t>5179 - Ošatné</t>
  </si>
  <si>
    <t>Podpora indiv. byt. výstavby</t>
  </si>
  <si>
    <t>6121 - Budovy, haly a stavby</t>
  </si>
  <si>
    <t>kapitola 01 podkapitola 0127 Ostatní rozvoj bydlení a bytového hospodářství</t>
  </si>
  <si>
    <t>§ 3611</t>
  </si>
  <si>
    <t>Kapitola 05 Sociální věci a zdravotnictví,                         podkapitola 0519 Jeselská zařízení</t>
  </si>
  <si>
    <t>§ 3419</t>
  </si>
  <si>
    <t>Tělovýchovná činnost</t>
  </si>
  <si>
    <t>§ 3511</t>
  </si>
  <si>
    <t>§ 3429</t>
  </si>
  <si>
    <t>§ 3231</t>
  </si>
  <si>
    <t>Základní umělecké školy</t>
  </si>
  <si>
    <t>5410 - Sociální dávky</t>
  </si>
  <si>
    <t>kapitola 02 podkapitola 0202 - Životní prostředí</t>
  </si>
  <si>
    <t>§ 1014</t>
  </si>
  <si>
    <t>§ 3741</t>
  </si>
  <si>
    <t>na zvláštní pomůcky</t>
  </si>
  <si>
    <t>na úpravu bytu</t>
  </si>
  <si>
    <t>na individuální dopravu</t>
  </si>
  <si>
    <t>kapitola 05 Sociální věci                                  0500 Zdravotnictví</t>
  </si>
  <si>
    <t>ZZ Smíchov</t>
  </si>
  <si>
    <t xml:space="preserve">kapitola 07 Bezpečnost a veřejný pořádek               0725 Bezpečnost a veřejný pořádek                 </t>
  </si>
  <si>
    <t>kapitola 08 Bytové hospodářství
podkapitola 0827 - Obchodní aktivity</t>
  </si>
  <si>
    <t>kapitola 09 Místní správa a zastupitelstva obcí
podkapitola 0920 - Mzdové výdaje</t>
  </si>
  <si>
    <t>§ 4185</t>
  </si>
  <si>
    <t>na provoz MV</t>
  </si>
  <si>
    <t>§ 4184</t>
  </si>
  <si>
    <t>na zakoupení a úpravu MV</t>
  </si>
  <si>
    <t>6122 - Stroje, přístroje</t>
  </si>
  <si>
    <t>§ 3149</t>
  </si>
  <si>
    <t>5169 - Nákup ostatních služeb</t>
  </si>
  <si>
    <t>§  6402</t>
  </si>
  <si>
    <t>5163 - Služby peněžních ústavů</t>
  </si>
  <si>
    <t>5182 - Poskytované zálohy vlastní pokladně</t>
  </si>
  <si>
    <t>5331 - Neinvinvestiční příspěvky</t>
  </si>
  <si>
    <t>5331 - Neinvestiční transfery státnímu rozpočtu</t>
  </si>
  <si>
    <t>5139 - Nákup mat.</t>
  </si>
  <si>
    <t>5194 - Věcné dary</t>
  </si>
  <si>
    <t>5131 - Potraviny</t>
  </si>
  <si>
    <t>5019-Ostatní platy</t>
  </si>
  <si>
    <t>5021-OOV</t>
  </si>
  <si>
    <t>5024-Odstupné</t>
  </si>
  <si>
    <t>5031-Sociální zabezpečení</t>
  </si>
  <si>
    <t>5038-Ostatní povinné pojistné</t>
  </si>
  <si>
    <t>5039-Ostatní povinné pojistné</t>
  </si>
  <si>
    <t>5179-Ostatní nákupy</t>
  </si>
  <si>
    <t>5429-Náhrady plac. obyvatelstvu</t>
  </si>
  <si>
    <t>5163-Služ.peněž.ústavů</t>
  </si>
  <si>
    <t>5901-Nespecifik.rezervy</t>
  </si>
  <si>
    <t>5909-Ostatní neinvestiční výdaje</t>
  </si>
  <si>
    <t>§ 3121</t>
  </si>
  <si>
    <t>Gymnázia</t>
  </si>
  <si>
    <t>kapitola 09 Místní správa a zastupitelstva obcí
podkapitola 0924 - Informatika</t>
  </si>
  <si>
    <t>Informatika</t>
  </si>
  <si>
    <t>6111- Programové vybavení</t>
  </si>
  <si>
    <t>Kap.10 Ostatní činnosti - 
podkapitola 1012 - Správa služeb</t>
  </si>
  <si>
    <t>5331 - Neinvestiční přís. zříze.</t>
  </si>
  <si>
    <t>5531 - Pěněžní dary do zahraničí</t>
  </si>
  <si>
    <t>Ostatní záležitosti kultury</t>
  </si>
  <si>
    <t>5164-Nájemné</t>
  </si>
  <si>
    <t>§3613</t>
  </si>
  <si>
    <t>5163-Služby peněžních ústavů</t>
  </si>
  <si>
    <t>5339 - Neinvestiční příspěvky ostat.příspěvkovým org.</t>
  </si>
  <si>
    <t>5011 - Platy zaměstnanců</t>
  </si>
  <si>
    <t>5021 - Ostatní osobní výdaje</t>
  </si>
  <si>
    <t>5031 - Sociální pojištění</t>
  </si>
  <si>
    <t>5032 - Zdravotní pojištění</t>
  </si>
  <si>
    <t>5499 - Ostat. neinv. transf. ob.</t>
  </si>
  <si>
    <r>
      <t>kapitola 09 
podkapitola 0901- Odměna pěstouna</t>
    </r>
    <r>
      <rPr>
        <sz val="11"/>
        <rFont val="Times New Roman"/>
        <family val="1"/>
      </rPr>
      <t xml:space="preserve">                                       </t>
    </r>
  </si>
  <si>
    <r>
      <t>kapitola 08 Bytové hospodářství
podkapitola 0801 Pohřebnictví</t>
    </r>
    <r>
      <rPr>
        <sz val="11"/>
        <rFont val="Times New Roman"/>
        <family val="1"/>
      </rPr>
      <t xml:space="preserve">     </t>
    </r>
  </si>
  <si>
    <r>
      <t>kapitola 08 Bytové hospodářství
podkapitola 0811 - Správa bytů</t>
    </r>
    <r>
      <rPr>
        <sz val="11"/>
        <rFont val="Times New Roman"/>
        <family val="1"/>
      </rPr>
      <t xml:space="preserve">     </t>
    </r>
  </si>
  <si>
    <t>Kap.10
podkapitola 1000 Ostatní činnosti</t>
  </si>
  <si>
    <t>5167-Školení a vzdělávání</t>
  </si>
  <si>
    <t>531</t>
  </si>
  <si>
    <t>§ 5272</t>
  </si>
  <si>
    <t xml:space="preserve">Zaříz. souvis. s výchovou </t>
  </si>
  <si>
    <t>5162 - Služby telekom.</t>
  </si>
  <si>
    <t>5167 - Služby školení a vzdělává.</t>
  </si>
  <si>
    <t>5169 - Nákup otatních služeb</t>
  </si>
  <si>
    <t>Činnost krizového řízení</t>
  </si>
  <si>
    <t>kapitola 06 Kultura podkapitola 0625 Kancelář městské části</t>
  </si>
  <si>
    <t>kapitola 09 Místní správa a zastupitelstva obcí
podkapitola 0925 - Zastupitelstva obcí</t>
  </si>
  <si>
    <t>Finanční operace</t>
  </si>
  <si>
    <t>Rezerva</t>
  </si>
  <si>
    <t>Pojištění  motorových vozidel</t>
  </si>
  <si>
    <t>Finanční vypořádání minulých let</t>
  </si>
  <si>
    <t>kapitola 08 Bytové hospodářství
podkapitola 0821 - Investice byt.hospodářství</t>
  </si>
  <si>
    <t>5166 - Konzult., porad.a práv.sl.</t>
  </si>
  <si>
    <t>5166 - Konzul. porad.a práv.sl.</t>
  </si>
  <si>
    <t>5031 - Sociální zabezpečení</t>
  </si>
  <si>
    <t>Kulturní činnost</t>
  </si>
  <si>
    <t>5172-Programové vybavení</t>
  </si>
  <si>
    <t>5909 - Ostatní neinvest.výdaje</t>
  </si>
  <si>
    <t>kapitola 09 Místní správa a zastupitelstva obcí
podkapitola 0900 - Mzdové výdaje</t>
  </si>
  <si>
    <t>kapitola 04 Školství
podkapitola 0421 - Investice - školství</t>
  </si>
  <si>
    <t>kapitola 04 Školství
podkapitola 
0413 - Opravy a udržování</t>
  </si>
  <si>
    <t>kapitola 06 - Kultura podkapitola 
0624 - Internet pro veřejnost</t>
  </si>
  <si>
    <t>Sociální fond</t>
  </si>
  <si>
    <t>Ostatní záležit. bydlení, kom. služeb a územního rozvoje</t>
  </si>
  <si>
    <t xml:space="preserve">
Tabulka č.15
v tis.Kč</t>
  </si>
  <si>
    <t>Tabulka č.28
v tis.Kč</t>
  </si>
  <si>
    <t>5192 - Náhrady</t>
  </si>
  <si>
    <t>§ 3314</t>
  </si>
  <si>
    <t>§ 3317</t>
  </si>
  <si>
    <t>Knihovnická činnost</t>
  </si>
  <si>
    <t>Výstavní činnost</t>
  </si>
  <si>
    <t>§ 2141</t>
  </si>
  <si>
    <t>5166-Konzult.,porad.a právní služby</t>
  </si>
  <si>
    <t>5213-Neinvestiční transfery</t>
  </si>
  <si>
    <t>5222-Neinvestiční transfery</t>
  </si>
  <si>
    <t>5229-Neinvestiční transfery</t>
  </si>
  <si>
    <t>5339-Neinvestič.přísp.ost.přísp.org.</t>
  </si>
  <si>
    <t>5494-Neinv.transfery obyvatelstvu</t>
  </si>
  <si>
    <t>5137-Drobný hmotný dlouhod.maj.</t>
  </si>
  <si>
    <t>5212-Neinvestiční transfery</t>
  </si>
  <si>
    <t>6127-Umělecká díla a předměty</t>
  </si>
  <si>
    <t>Ost.zál.sdělovacích.prostř.</t>
  </si>
  <si>
    <t>Ostatní tělovýchovná činnost</t>
  </si>
  <si>
    <t>5229 - Neinvestiční transfery</t>
  </si>
  <si>
    <t xml:space="preserve">5171 - Opravy a udržování </t>
  </si>
  <si>
    <t>kapitola 04 Školství
podkapitola 0400 - JPD 3</t>
  </si>
  <si>
    <t xml:space="preserve">Základní školy </t>
  </si>
  <si>
    <t xml:space="preserve">5136 - Knihy, učební pomůcky </t>
  </si>
  <si>
    <t>5139 - Nákup materiálu j.n.</t>
  </si>
  <si>
    <t>5151 - Studená voda</t>
  </si>
  <si>
    <t>kapitola 04 Školství
podkapitola 0420 - Mzdové výdaje - JPD 3</t>
  </si>
  <si>
    <t>5134 - Prádlo, oděv a obuv</t>
  </si>
  <si>
    <t>5363 - Úhrady sankcí jiným rozp.</t>
  </si>
  <si>
    <t xml:space="preserve"> </t>
  </si>
  <si>
    <t>§ 3421</t>
  </si>
  <si>
    <t>Využití volného času dětí a mládeže</t>
  </si>
  <si>
    <t>6119 - Ost. nákup DHM</t>
  </si>
  <si>
    <t>§ 2221</t>
  </si>
  <si>
    <t>kapitola 05 Sociální věci a zdravotnictví
podkapitola 0500 - Sociální věci (tabulaka A)</t>
  </si>
  <si>
    <t>Dávky pomoci v hmotné nouzi</t>
  </si>
  <si>
    <t>Dávky zdravotně postiženým občanům</t>
  </si>
  <si>
    <t>§ 4171</t>
  </si>
  <si>
    <t>§ 4172</t>
  </si>
  <si>
    <t>§ 4173</t>
  </si>
  <si>
    <t>§ 4177</t>
  </si>
  <si>
    <t>§ 4179</t>
  </si>
  <si>
    <t>Příspěvek na živobytí</t>
  </si>
  <si>
    <t>Doplatek na bydlení</t>
  </si>
  <si>
    <t>Mimořádná okam. pomoc</t>
  </si>
  <si>
    <t>Mimořádná okam. pomoc osobám ohroženým soc. vyloučením</t>
  </si>
  <si>
    <t>Ost. dávky sociální pomoci</t>
  </si>
  <si>
    <t>Při péči o osobu blízkou</t>
  </si>
  <si>
    <t>5136 - Knihy, učební pomůcky a tisk</t>
  </si>
  <si>
    <t>5162 - Služby radiokomunikací a telekom.</t>
  </si>
  <si>
    <t>5167 - Služby školení a vzdělávání</t>
  </si>
  <si>
    <t>§ 4189</t>
  </si>
  <si>
    <t>§ 4195</t>
  </si>
  <si>
    <t>Ost. dávky zdr. pos. občan.</t>
  </si>
  <si>
    <t>Příspěvěk na péči</t>
  </si>
  <si>
    <t>kapitola 05 Sociální věci a zdravotnictví, podkapitola 0500 - Sociální věci (tabulaka A)</t>
  </si>
  <si>
    <t>Ostatní soc. péče a pom. dětem a mládeži</t>
  </si>
  <si>
    <t>VÝDAJE CELKEM A</t>
  </si>
  <si>
    <t>kapitola 05 Sociální věci a zdravotnictví, podkapitola 0500 - Sociální věci (tabulka B)</t>
  </si>
  <si>
    <t>§ 4357</t>
  </si>
  <si>
    <t>§ 4379</t>
  </si>
  <si>
    <t>§ 4399</t>
  </si>
  <si>
    <t>Domovy</t>
  </si>
  <si>
    <t>ostatní služby</t>
  </si>
  <si>
    <t>ostatní záležitosti soc. věcí</t>
  </si>
  <si>
    <t>VÝDAJE CELKEM B</t>
  </si>
  <si>
    <t>VÝDAJE CELKEM  A+B</t>
  </si>
  <si>
    <t>5492 - Dary obyvatelstvu</t>
  </si>
  <si>
    <t>6122 - Budovy, haly a stavby</t>
  </si>
  <si>
    <t>6359 - In. transf. ostatním PO</t>
  </si>
  <si>
    <t>5133 - Léky a zdravotnický m.</t>
  </si>
  <si>
    <t>5154 - Prádlo, oděv a obuv</t>
  </si>
  <si>
    <t>§ 3549</t>
  </si>
  <si>
    <t>Ostatní speciální zdr. péče</t>
  </si>
  <si>
    <t>6122 - Stroje, přístroje a zařízení</t>
  </si>
  <si>
    <t>5137 - Drobný hmotný dl. majetek</t>
  </si>
  <si>
    <t>Kapitola 05 Sociální věci a zdravotnictví,                         podkapitola 0525 Prevence kriminality</t>
  </si>
  <si>
    <t xml:space="preserve">§ 3549 </t>
  </si>
  <si>
    <t xml:space="preserve">kapitola 05,                
podkapitola 0505 Městská zeleň                                    </t>
  </si>
  <si>
    <t>5222 - Neinves. transfery o. s. - granty</t>
  </si>
  <si>
    <t>5229 - Os. nein. transfery nez. - granty</t>
  </si>
  <si>
    <t>5332 - Nein. transfery vysokým š. - granty</t>
  </si>
  <si>
    <t>5339 - Nein. příspěvky ost. přís. org. - granty</t>
  </si>
  <si>
    <t>5493 - Účelové nein. transfery nep. f. o. - granty</t>
  </si>
  <si>
    <r>
      <t>5154</t>
    </r>
    <r>
      <rPr>
        <b/>
        <sz val="14"/>
        <rFont val="Times New Roman CE"/>
        <family val="1"/>
      </rPr>
      <t xml:space="preserve"> - </t>
    </r>
    <r>
      <rPr>
        <sz val="14"/>
        <rFont val="Times New Roman CE"/>
        <family val="1"/>
      </rPr>
      <t>Elektrická energie</t>
    </r>
  </si>
  <si>
    <r>
      <t>kapitola 09 Místní správa a zastupitelstva obcí
podkapitola 0926 - Sociální fond</t>
    </r>
    <r>
      <rPr>
        <sz val="12"/>
        <rFont val="Times New Roman"/>
        <family val="1"/>
      </rPr>
      <t xml:space="preserve">                                   </t>
    </r>
  </si>
  <si>
    <t>5499 - Ostatní neinv.transféry obyvatelstvu</t>
  </si>
  <si>
    <t>5660 - Neinv. půjčené prostř.obyvatelstvu</t>
  </si>
  <si>
    <r>
      <t>kapitola 09 
podkapitola 0921- Investice místní správa</t>
    </r>
    <r>
      <rPr>
        <sz val="12"/>
        <rFont val="Times New Roman"/>
        <family val="1"/>
      </rPr>
      <t xml:space="preserve">                                       </t>
    </r>
  </si>
  <si>
    <t>kapitola 05 Sociální věci a zdravotnictví
podkapitola 0500 - Sociální věci (tabulka A)</t>
  </si>
  <si>
    <t>Tabulka č.25
v tis.Kč</t>
  </si>
  <si>
    <t>Tabulka č.29
v tis.Kč</t>
  </si>
  <si>
    <t xml:space="preserve">Kapitola 05 podkapitola
0513 Zdravotnictví - Opravy a udržování  </t>
  </si>
  <si>
    <t>Silnice</t>
  </si>
  <si>
    <t>5166 - Konzultační, poradenské a právní služby</t>
  </si>
  <si>
    <t>5222 - Neinvestiční transfery o. s.</t>
  </si>
  <si>
    <t>Sběr a svoz ostatních odpadů</t>
  </si>
  <si>
    <t xml:space="preserve">kapitola 02 Životní prostředí, podkapitola 0205 - Městská zeleň </t>
  </si>
  <si>
    <t>5139 - Nákup materiálu jinde nezařazený</t>
  </si>
  <si>
    <t>§ 2232</t>
  </si>
  <si>
    <t>5137 - Drobný h. dl. majetek</t>
  </si>
  <si>
    <t>5167 - Služby školení a vzdělá.</t>
  </si>
  <si>
    <t>Provoz vnitrozemské plavby</t>
  </si>
  <si>
    <t>5136 - Knihy, učební p. a tisk</t>
  </si>
  <si>
    <t>5139 - Nákup materiálu j. n.</t>
  </si>
  <si>
    <t>5221 - Neinvestiční tran. o. p. s.</t>
  </si>
  <si>
    <t>Ostatní speciální zdrav.  péče</t>
  </si>
  <si>
    <t>5339 - Neinvestiční přís. os. p. o.</t>
  </si>
  <si>
    <t>5222 - Neninvestiční transfery o. s.</t>
  </si>
  <si>
    <t>5339 - Neinvestiční příspěvky ostat. příspěvkovým org.</t>
  </si>
  <si>
    <t>5221 - Neinvestiční transfery obecně pro. společnostem</t>
  </si>
  <si>
    <t>5221 - Neinvestiční transfery obecně pro. spol. - granty</t>
  </si>
  <si>
    <t>6380 - Investiční transfery do zahraničí</t>
  </si>
  <si>
    <t>§ 4342</t>
  </si>
  <si>
    <t>Sociální péče a pomoc přistěhovalcům a vybraným etnikům</t>
  </si>
  <si>
    <t>Ost. zájmová činnost</t>
  </si>
  <si>
    <t>Ost. zdravotnická zařízení</t>
  </si>
  <si>
    <t>Ostatní záležitosti sociálních věcí a politiky zaměstnanosti</t>
  </si>
  <si>
    <t>Obnova kult.památek</t>
  </si>
  <si>
    <t>5511-Neinv.transf.mezinár.org.</t>
  </si>
  <si>
    <t>6129 - Nákup dlouhod.hmot.majetku</t>
  </si>
  <si>
    <t>5161-Služby pošt</t>
  </si>
  <si>
    <t>Volby do Senátu Parlamentu ČR</t>
  </si>
  <si>
    <t xml:space="preserve">§ 6115 </t>
  </si>
  <si>
    <t>5029-Ost.platy za prov.práci</t>
  </si>
  <si>
    <t>5023-Odm.členů zastup.</t>
  </si>
  <si>
    <t>5176-Účast.popl.na konf.</t>
  </si>
  <si>
    <t>kapitola 01 podkapitola 0129 Kancelář architekta</t>
  </si>
  <si>
    <t>Kancelář architekta</t>
  </si>
  <si>
    <t>5363-Úhrady sankcí jiným rozpočtům</t>
  </si>
  <si>
    <t>§ 3126</t>
  </si>
  <si>
    <t>Konzervatoře</t>
  </si>
  <si>
    <t>5221 - Neinvest.transfer obecně prospěšným společnostem</t>
  </si>
  <si>
    <t>5223 - Neinvest.transfer církvím</t>
  </si>
  <si>
    <t>5229 - Neinvestiční transfer</t>
  </si>
  <si>
    <t>5213 - Neinvestiční transfer</t>
  </si>
  <si>
    <t>5339 - Neinvestiční příspěvky ostat.org.</t>
  </si>
  <si>
    <t>5212 - Neinvestiční transfer podnik.subj.</t>
  </si>
  <si>
    <t>5222 - Neinvest.transfer obč.sdružením</t>
  </si>
  <si>
    <t>kapitola 04 Školství
podkapitola 0405 - Investice - městská zeleň</t>
  </si>
  <si>
    <t>§ 3117</t>
  </si>
  <si>
    <t>kapitola 01 podkapitola 0129 Územní rozhodování</t>
  </si>
  <si>
    <t>Územní rozhodování</t>
  </si>
  <si>
    <t>5222 - Neinvestiční transfery</t>
  </si>
  <si>
    <t>5319-Ost.neinv.transfery</t>
  </si>
  <si>
    <t xml:space="preserve">
Tabulka č.12
v tis.Kč </t>
  </si>
  <si>
    <t>Tabulka č.14
v  tis.Kč</t>
  </si>
  <si>
    <t xml:space="preserve">
Tabulka č.16
v tis.Kč</t>
  </si>
  <si>
    <t>Tabulka č. 17/1
         v tis.Kč</t>
  </si>
  <si>
    <t xml:space="preserve">    Tabulka č. 17/3
               v tis.Kč</t>
  </si>
  <si>
    <t xml:space="preserve">
Tabulka č.18
v tis.Kč</t>
  </si>
  <si>
    <t xml:space="preserve">    Tabulka č.20               v tis. Kč</t>
  </si>
  <si>
    <t xml:space="preserve">
Tabulka č.21
v tis.Kč</t>
  </si>
  <si>
    <t xml:space="preserve">
Tabulka č.23
v tis.Kč</t>
  </si>
  <si>
    <t>Tabulka č.27
v tis. Kč</t>
  </si>
  <si>
    <t>Tabulka č.30
v tis.Kč</t>
  </si>
  <si>
    <t xml:space="preserve">    Tabulka č. 17/4
               v tis.Kč</t>
  </si>
  <si>
    <t xml:space="preserve">    Tabulka č.19              
 v tis. Kč</t>
  </si>
  <si>
    <t xml:space="preserve">              Tabulka č. 24              v tis.Kč</t>
  </si>
  <si>
    <t>kapitola 03  Doprava, 0321
Investice doprava</t>
  </si>
  <si>
    <t>Tabulka č. 17/2
               v tis.Kč</t>
  </si>
  <si>
    <t xml:space="preserve">           PODROBNÝ  ROZBOR  ZA  ROK  2009</t>
  </si>
  <si>
    <t xml:space="preserve">              PODROBNÝ ROZBOR ZA ROK 2009</t>
  </si>
  <si>
    <t>PODROBNÝ ROZBOR ZA ROK 2009</t>
  </si>
  <si>
    <t>PODROBNÝ ROZBOR  ZA  ROK  2009</t>
  </si>
  <si>
    <t xml:space="preserve">                      PODROBNÝ ROZBOR ZA ROK 2009</t>
  </si>
  <si>
    <t xml:space="preserve">                   PODROBNÝ ROZBOR ZA ROK 2009</t>
  </si>
  <si>
    <t xml:space="preserve">                                                          PODBROBNÝ ROZBOR ZA ROK 2009</t>
  </si>
  <si>
    <t xml:space="preserve">                   PODROBNÝ ROZBOR ZA ROK 2009            </t>
  </si>
  <si>
    <t xml:space="preserve">                     PODROBNÝ ROZBOR ZA ROK 2009</t>
  </si>
  <si>
    <t xml:space="preserve"> PODROBNÝ  ROZBOR  ZA ROK 2009</t>
  </si>
  <si>
    <t xml:space="preserve">               PODROBNÝ ROZBOR  ZA ROK 2009</t>
  </si>
  <si>
    <t xml:space="preserve">               PODROBNÝ  ROZBOR  ZA ROK 2009</t>
  </si>
  <si>
    <t xml:space="preserve">               PODROBNÝ ROZBOR ZA ROK 2009</t>
  </si>
  <si>
    <t>PODROBNÝ  ROZBOR  ZA  ROK  2009</t>
  </si>
  <si>
    <t xml:space="preserve">             PODROBNÝ  ROZBOR  ZA  ROK  2009</t>
  </si>
  <si>
    <t>kap. 04 Školství
podkapitola 0400 školství</t>
  </si>
  <si>
    <t>První stupeň základních škol</t>
  </si>
  <si>
    <t>5137 - Drobný hmotný dlouhodbý majetek</t>
  </si>
  <si>
    <t>Péče o vzhled obcí a veřejnou zeleň</t>
  </si>
  <si>
    <t>§ 4333</t>
  </si>
  <si>
    <t>Domovy - penzióny pro matky s dětmi</t>
  </si>
  <si>
    <t>§ 4359</t>
  </si>
  <si>
    <t>§ 4371</t>
  </si>
  <si>
    <t>Ostatní služby a činnosti v oblasti sociální péče</t>
  </si>
  <si>
    <t>Raná péče a soc. aktivizační sl. pro rodiny s dětmi</t>
  </si>
  <si>
    <t xml:space="preserve">5223 - Neinvestiční tran. církvím a náboženským spol. </t>
  </si>
  <si>
    <t>§ 3522</t>
  </si>
  <si>
    <t>Ostatní nemocnice</t>
  </si>
  <si>
    <t>Ostatní zdr. zařízení a služby pro zdravotnictví</t>
  </si>
  <si>
    <t>5221 - Neinvestiční tran. o. p. s. - granty</t>
  </si>
  <si>
    <t xml:space="preserve">5222 - Neinvest. transfery o. s. </t>
  </si>
  <si>
    <t>5222 - Neinvest. transfery o. s. - granty</t>
  </si>
  <si>
    <t xml:space="preserve">5229 - Os. nein. transfery nez. </t>
  </si>
  <si>
    <t>5339 - Neinvestiční přís. ostatním příspěvkovým org.</t>
  </si>
  <si>
    <t>5223 - Neinvestiční tran. církvím a nábož. spol. - granty</t>
  </si>
  <si>
    <t>5133 - Léky a zdravotní materiál</t>
  </si>
  <si>
    <t>5134 - Prádlo, oděvy a obuv</t>
  </si>
  <si>
    <t>5139 - Nákup materiálu jinde nezař.</t>
  </si>
  <si>
    <t>5151 - Studená voda (vodné a stoč.)</t>
  </si>
  <si>
    <t>5152 - Teplo</t>
  </si>
  <si>
    <t>5156 - Pohonné hmoty a maziva</t>
  </si>
  <si>
    <t>5162 - Služby telekom. a radiokom.</t>
  </si>
  <si>
    <t>5166 - Konzultační, porad. a práv. s.</t>
  </si>
  <si>
    <t>5424 - Náhrady mezd v době nem.</t>
  </si>
  <si>
    <t>5192 - Poskyt. neinv. příspěvky a náhrady</t>
  </si>
  <si>
    <t>5139 - Nákup materiálu jinde nez.</t>
  </si>
  <si>
    <t>kapitola 06 - Kultura podkapitola 
0612 - Informační centra</t>
  </si>
  <si>
    <t>§ 2141/5</t>
  </si>
  <si>
    <t>Informační centrum Praha 5</t>
  </si>
  <si>
    <t>Informační centrum pro podnikat.</t>
  </si>
  <si>
    <t>5162 - Služby telekomunik. a radiost.</t>
  </si>
  <si>
    <t>kapitola 09 Místní správa a zastupitelstvo
podkapitola 0912 - Správa služeb</t>
  </si>
  <si>
    <t>5038 - Povinné pojistné na úrazové pojištění</t>
  </si>
  <si>
    <t>5133 - Léky a zdravotnický materiál</t>
  </si>
  <si>
    <t>5162 - Služby telekomunikací a radiokom.</t>
  </si>
  <si>
    <t xml:space="preserve">5191 - Zaplacené sankce </t>
  </si>
  <si>
    <t>5221 - Neinvestiční transfery o. p. s.</t>
  </si>
  <si>
    <t>5362 - Platby daní a poplatků státnímu roz.</t>
  </si>
  <si>
    <t>5909 - Ostatní nein. výdaje jinde nezařazené</t>
  </si>
  <si>
    <t>Tabulka č.26/2
v tis.Kč</t>
  </si>
  <si>
    <t>§ 6114</t>
  </si>
  <si>
    <t>§ 6117</t>
  </si>
  <si>
    <t>Volby do Parlamentu ČR</t>
  </si>
  <si>
    <t>Volby do Evropského parlamentu</t>
  </si>
  <si>
    <t>5178 - Nájemné za nájem s právem koupě</t>
  </si>
  <si>
    <t>5179 - Otatní nákupy jinde nezařaze. (ošatné)</t>
  </si>
  <si>
    <t>5213 - Neinvestiční transfery nefinančním podnikatel.subjektům-právnickým osobám</t>
  </si>
  <si>
    <t>5222 - Neinvestiční transfery občanským sdružením</t>
  </si>
  <si>
    <t>5213 - Neinv. transf. nef. podn. s. - granty</t>
  </si>
  <si>
    <t>Kapitola 05 Sociální věci a zdravotnictví,                         podkapitola 0520 Mzdové výdaje (Jesle)</t>
  </si>
  <si>
    <t xml:space="preserve">5499 - Ostatní neinvestiční transfery obyvatelstvu </t>
  </si>
  <si>
    <t>§ 3326</t>
  </si>
  <si>
    <t>Kulturní povědomí</t>
  </si>
  <si>
    <t xml:space="preserve">5511 - Neinvestiční transfery mezinárodním organizacím </t>
  </si>
  <si>
    <t>5212 - Neinvest. transfery nefin. podnik.subjektům-fyzickým osobám</t>
  </si>
  <si>
    <t>5213 - Neinvest. transfery nefin. podnik.subjektům-právnic.osobám</t>
  </si>
  <si>
    <t>5221-Neinvestiční transfery obecně prospěšným společnostem</t>
  </si>
  <si>
    <t>5223 - Neinvestiční transfery církvím a náboženským společnostem</t>
  </si>
  <si>
    <t>5229 - Ostatní neinvestiční transfery nezisk. a podobným organizacím</t>
  </si>
  <si>
    <t>5331 - Neinvestiční příspěvky zřízeným příspěvkovým organizacím</t>
  </si>
  <si>
    <t>5339 - Neinvestiční příspěvky ostatním příspěvkovým organizacím</t>
  </si>
  <si>
    <t>6127 - Umělecká díla a předměty</t>
  </si>
  <si>
    <t>kapitola 06
podkapitola 0604 Kultura</t>
  </si>
  <si>
    <r>
      <t xml:space="preserve">kapitola 03  
podkapitola 0302 - Doprava  </t>
    </r>
    <r>
      <rPr>
        <sz val="11"/>
        <rFont val="Times New Roman"/>
        <family val="1"/>
      </rPr>
      <t xml:space="preserve">                                       </t>
    </r>
  </si>
  <si>
    <t>6121-Budovy, haly a stavby</t>
  </si>
  <si>
    <t>kapitola 06 Kultura
podkapitola 0608 Občansko správní činnost</t>
  </si>
  <si>
    <t xml:space="preserve">kapitola 06 Kultura 
podkapitola 0621 Investice </t>
  </si>
  <si>
    <t>kapitola 06 Kultura 
podkapitola 0620 mzdové výdaje</t>
  </si>
  <si>
    <t>§ 5269</t>
  </si>
  <si>
    <t>Ostatní správa  pro krizové stavy</t>
  </si>
  <si>
    <t>5321-Neinv.transfery obcím</t>
  </si>
  <si>
    <r>
      <t>6121- B</t>
    </r>
    <r>
      <rPr>
        <sz val="12"/>
        <rFont val="Times New Roman"/>
        <family val="1"/>
      </rPr>
      <t>udovy, haly a stavby</t>
    </r>
  </si>
  <si>
    <t xml:space="preserve">kapitola 06 Kultura 
podkapitola 0613 - Opravy a udržování </t>
  </si>
  <si>
    <r>
      <t>kapitola 08 Bytové hospodářství
podkapitola 0813 - Správa majetku</t>
    </r>
    <r>
      <rPr>
        <sz val="11"/>
        <rFont val="Times New Roman"/>
        <family val="1"/>
      </rPr>
      <t xml:space="preserve">     </t>
    </r>
  </si>
  <si>
    <t xml:space="preserve">   PODROBNÝ ROZBOR ZA ROK 2009</t>
  </si>
  <si>
    <t>5213 - Neinvestiční tran. nef. podnikatel. subjekt. - pr. os.</t>
  </si>
  <si>
    <t>5223 - Neinvestiční tran. církvím a náboženským spol.</t>
  </si>
  <si>
    <t>6351 - Investiční transfery zříz. PO</t>
  </si>
  <si>
    <t>6359 - Investiční transfery ostat. PO</t>
  </si>
  <si>
    <t>Soc.péče zdr. postiženým</t>
  </si>
  <si>
    <t>Soc. péče ostat. skup. ob.</t>
  </si>
  <si>
    <t>5212 - Neinvest. transfery nef. podnik. subjektům - pr. os.</t>
  </si>
  <si>
    <t>6351 - In.transf. zřízeným PO</t>
  </si>
  <si>
    <t>kapitola 02 podkapitola 0221 Investice - městská zeleň</t>
  </si>
  <si>
    <t xml:space="preserve">
Tabulka č.13/2
v tis.Kč </t>
  </si>
  <si>
    <t>5424-Náhrady mezd v době nemoci</t>
  </si>
  <si>
    <t xml:space="preserve">Volby do Evropského parlamentu </t>
  </si>
  <si>
    <t>5195-Odvody za neplnění povin.zaměst.zdrav.postížené</t>
  </si>
  <si>
    <t>5136-Knihy,učební pomůcky a tisk</t>
  </si>
  <si>
    <t>5499-Ostatní neinvestiční transfery obyvatelstvu</t>
  </si>
  <si>
    <t>c</t>
  </si>
  <si>
    <t>536</t>
  </si>
  <si>
    <t>5363 - Úhrady sankcí jiným rozpočtům</t>
  </si>
  <si>
    <t xml:space="preserve">    Tabulka č.13/1  
         v tis.Kč</t>
  </si>
  <si>
    <t>Tabulka č.22
v tis. Kč</t>
  </si>
  <si>
    <t>Tabulka č.26/1
v tis.Kč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</si>
</sst>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_(* #,##0.000_);_(* \(#,##0.000\);_(* &quot;-&quot;??_);_(@_)"/>
    <numFmt numFmtId="174" formatCode="_(* #,##0.0_);_(* \(#,##0.0\);_(* &quot;-&quot;??_);_(@_)"/>
    <numFmt numFmtId="175" formatCode="#,##0.0"/>
    <numFmt numFmtId="176" formatCode="#\ #,#00"/>
    <numFmt numFmtId="177" formatCode="0.0"/>
    <numFmt numFmtId="178" formatCode="0.0_);\(0.0\)"/>
    <numFmt numFmtId="179" formatCode="#,##0.0_);\(#,##0.0\)"/>
    <numFmt numFmtId="180" formatCode="0_);\(0\)"/>
    <numFmt numFmtId="181" formatCode="#,##0.0_);[Red]\(#,##0.0\)"/>
    <numFmt numFmtId="182" formatCode="0.0%"/>
    <numFmt numFmtId="183" formatCode="#,##0.000"/>
    <numFmt numFmtId="184" formatCode="_-* #,##0.0\ _K_č_-;\-* #,##0.0\ _K_č_-;_-* &quot;-&quot;?\ _K_č_-;_-@_-"/>
    <numFmt numFmtId="185" formatCode="#,##0.0\ _K_č;\-#,##0.0\ _K_č"/>
    <numFmt numFmtId="186" formatCode="#,##0.0\ _K_č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,##0.0;[Red]#,##0.0"/>
    <numFmt numFmtId="191" formatCode="0.0E+00"/>
    <numFmt numFmtId="192" formatCode="#,##0.00;[Red]#,##0.00"/>
    <numFmt numFmtId="193" formatCode="m/d/yyyy"/>
    <numFmt numFmtId="194" formatCode="0.0000000000"/>
    <numFmt numFmtId="195" formatCode="000\ 00"/>
    <numFmt numFmtId="196" formatCode="&quot;$&quot;#,##0.0"/>
    <numFmt numFmtId="197" formatCode="#,##0.00\ _K_č"/>
    <numFmt numFmtId="198" formatCode="#,##0.0\ &quot;Kč&quot;"/>
  </numFmts>
  <fonts count="7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12"/>
      <name val="Arial CE"/>
      <family val="0"/>
    </font>
    <font>
      <sz val="9"/>
      <name val="Arial CE"/>
      <family val="0"/>
    </font>
    <font>
      <sz val="12"/>
      <name val="Times New Roman CE"/>
      <family val="1"/>
    </font>
    <font>
      <sz val="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name val="Times New Roman CE"/>
      <family val="1"/>
    </font>
    <font>
      <sz val="14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b/>
      <sz val="11"/>
      <name val="Arial CE"/>
      <family val="0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b/>
      <sz val="16"/>
      <name val="Times New Roman CE"/>
      <family val="1"/>
    </font>
    <font>
      <b/>
      <sz val="14"/>
      <name val="Times New Roman"/>
      <family val="1"/>
    </font>
    <font>
      <u val="single"/>
      <sz val="11"/>
      <color indexed="12"/>
      <name val="Arial CE"/>
      <family val="0"/>
    </font>
    <font>
      <sz val="12"/>
      <name val="Times New Roman"/>
      <family val="1"/>
    </font>
    <font>
      <b/>
      <sz val="12"/>
      <name val="Arial CE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Arial CE"/>
      <family val="0"/>
    </font>
    <font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double"/>
      <right style="thin"/>
      <top style="thick"/>
      <bottom style="medium"/>
    </border>
    <border>
      <left style="double"/>
      <right style="medium"/>
      <top style="thick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1354">
    <xf numFmtId="0" fontId="0" fillId="0" borderId="0" xfId="0" applyAlignment="1">
      <alignment/>
    </xf>
    <xf numFmtId="177" fontId="5" fillId="0" borderId="10" xfId="0" applyNumberFormat="1" applyFont="1" applyFill="1" applyBorder="1" applyAlignment="1">
      <alignment horizontal="right" vertical="center"/>
    </xf>
    <xf numFmtId="175" fontId="24" fillId="0" borderId="11" xfId="0" applyNumberFormat="1" applyFont="1" applyFill="1" applyBorder="1" applyAlignment="1">
      <alignment horizontal="right" vertical="center"/>
    </xf>
    <xf numFmtId="175" fontId="24" fillId="0" borderId="11" xfId="0" applyNumberFormat="1" applyFont="1" applyFill="1" applyBorder="1" applyAlignment="1">
      <alignment vertical="center"/>
    </xf>
    <xf numFmtId="175" fontId="24" fillId="0" borderId="12" xfId="0" applyNumberFormat="1" applyFont="1" applyFill="1" applyBorder="1" applyAlignment="1">
      <alignment vertical="center"/>
    </xf>
    <xf numFmtId="175" fontId="23" fillId="0" borderId="11" xfId="0" applyNumberFormat="1" applyFont="1" applyFill="1" applyBorder="1" applyAlignment="1">
      <alignment horizontal="right" vertical="center"/>
    </xf>
    <xf numFmtId="175" fontId="23" fillId="0" borderId="12" xfId="0" applyNumberFormat="1" applyFont="1" applyFill="1" applyBorder="1" applyAlignment="1">
      <alignment horizontal="right" vertical="center"/>
    </xf>
    <xf numFmtId="175" fontId="24" fillId="0" borderId="12" xfId="0" applyNumberFormat="1" applyFont="1" applyFill="1" applyBorder="1" applyAlignment="1">
      <alignment horizontal="right" vertical="center"/>
    </xf>
    <xf numFmtId="175" fontId="23" fillId="0" borderId="11" xfId="0" applyNumberFormat="1" applyFont="1" applyFill="1" applyBorder="1" applyAlignment="1">
      <alignment vertical="center"/>
    </xf>
    <xf numFmtId="175" fontId="23" fillId="0" borderId="12" xfId="0" applyNumberFormat="1" applyFont="1" applyFill="1" applyBorder="1" applyAlignment="1">
      <alignment vertical="center"/>
    </xf>
    <xf numFmtId="175" fontId="27" fillId="0" borderId="11" xfId="0" applyNumberFormat="1" applyFont="1" applyFill="1" applyBorder="1" applyAlignment="1">
      <alignment vertical="center"/>
    </xf>
    <xf numFmtId="175" fontId="24" fillId="0" borderId="11" xfId="0" applyNumberFormat="1" applyFont="1" applyFill="1" applyBorder="1" applyAlignment="1">
      <alignment horizontal="right" vertical="center"/>
    </xf>
    <xf numFmtId="175" fontId="23" fillId="0" borderId="11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175" fontId="24" fillId="0" borderId="10" xfId="0" applyNumberFormat="1" applyFont="1" applyFill="1" applyBorder="1" applyAlignment="1">
      <alignment horizontal="right" vertical="center"/>
    </xf>
    <xf numFmtId="175" fontId="24" fillId="0" borderId="13" xfId="0" applyNumberFormat="1" applyFont="1" applyFill="1" applyBorder="1" applyAlignment="1">
      <alignment horizontal="right" vertical="center"/>
    </xf>
    <xf numFmtId="175" fontId="23" fillId="0" borderId="10" xfId="0" applyNumberFormat="1" applyFont="1" applyFill="1" applyBorder="1" applyAlignment="1">
      <alignment horizontal="right" vertical="center"/>
    </xf>
    <xf numFmtId="175" fontId="23" fillId="0" borderId="13" xfId="0" applyNumberFormat="1" applyFont="1" applyFill="1" applyBorder="1" applyAlignment="1">
      <alignment horizontal="right" vertical="center"/>
    </xf>
    <xf numFmtId="175" fontId="24" fillId="0" borderId="11" xfId="0" applyNumberFormat="1" applyFont="1" applyFill="1" applyBorder="1" applyAlignment="1">
      <alignment vertical="center"/>
    </xf>
    <xf numFmtId="175" fontId="24" fillId="0" borderId="13" xfId="0" applyNumberFormat="1" applyFont="1" applyFill="1" applyBorder="1" applyAlignment="1">
      <alignment vertical="center"/>
    </xf>
    <xf numFmtId="175" fontId="24" fillId="0" borderId="10" xfId="0" applyNumberFormat="1" applyFont="1" applyFill="1" applyBorder="1" applyAlignment="1">
      <alignment vertical="center"/>
    </xf>
    <xf numFmtId="175" fontId="24" fillId="0" borderId="12" xfId="0" applyNumberFormat="1" applyFont="1" applyFill="1" applyBorder="1" applyAlignment="1">
      <alignment horizontal="right" vertical="center"/>
    </xf>
    <xf numFmtId="175" fontId="23" fillId="0" borderId="12" xfId="0" applyNumberFormat="1" applyFont="1" applyFill="1" applyBorder="1" applyAlignment="1">
      <alignment horizontal="right" vertical="center"/>
    </xf>
    <xf numFmtId="175" fontId="27" fillId="0" borderId="12" xfId="0" applyNumberFormat="1" applyFont="1" applyFill="1" applyBorder="1" applyAlignment="1">
      <alignment vertical="center"/>
    </xf>
    <xf numFmtId="175" fontId="20" fillId="0" borderId="0" xfId="0" applyNumberFormat="1" applyFont="1" applyFill="1" applyBorder="1" applyAlignment="1">
      <alignment horizontal="right" vertical="center" wrapText="1"/>
    </xf>
    <xf numFmtId="175" fontId="32" fillId="0" borderId="14" xfId="0" applyNumberFormat="1" applyFont="1" applyFill="1" applyBorder="1" applyAlignment="1">
      <alignment horizontal="right" vertical="center"/>
    </xf>
    <xf numFmtId="175" fontId="32" fillId="0" borderId="10" xfId="0" applyNumberFormat="1" applyFont="1" applyFill="1" applyBorder="1" applyAlignment="1">
      <alignment horizontal="right" vertical="center"/>
    </xf>
    <xf numFmtId="175" fontId="32" fillId="0" borderId="15" xfId="0" applyNumberFormat="1" applyFont="1" applyFill="1" applyBorder="1" applyAlignment="1">
      <alignment horizontal="right" vertical="center"/>
    </xf>
    <xf numFmtId="175" fontId="32" fillId="0" borderId="11" xfId="0" applyNumberFormat="1" applyFont="1" applyFill="1" applyBorder="1" applyAlignment="1">
      <alignment horizontal="right" vertical="center"/>
    </xf>
    <xf numFmtId="175" fontId="18" fillId="0" borderId="15" xfId="0" applyNumberFormat="1" applyFont="1" applyFill="1" applyBorder="1" applyAlignment="1">
      <alignment horizontal="right" vertical="center"/>
    </xf>
    <xf numFmtId="175" fontId="18" fillId="0" borderId="11" xfId="0" applyNumberFormat="1" applyFont="1" applyFill="1" applyBorder="1" applyAlignment="1">
      <alignment horizontal="right" vertical="center"/>
    </xf>
    <xf numFmtId="177" fontId="18" fillId="0" borderId="11" xfId="0" applyNumberFormat="1" applyFont="1" applyFill="1" applyBorder="1" applyAlignment="1">
      <alignment horizontal="right" vertical="center"/>
    </xf>
    <xf numFmtId="175" fontId="32" fillId="0" borderId="11" xfId="0" applyNumberFormat="1" applyFont="1" applyFill="1" applyBorder="1" applyAlignment="1">
      <alignment vertical="center"/>
    </xf>
    <xf numFmtId="177" fontId="32" fillId="0" borderId="16" xfId="0" applyNumberFormat="1" applyFont="1" applyFill="1" applyBorder="1" applyAlignment="1">
      <alignment horizontal="right" vertical="center"/>
    </xf>
    <xf numFmtId="175" fontId="32" fillId="0" borderId="17" xfId="0" applyNumberFormat="1" applyFont="1" applyFill="1" applyBorder="1" applyAlignment="1">
      <alignment horizontal="right" vertical="center"/>
    </xf>
    <xf numFmtId="177" fontId="32" fillId="0" borderId="11" xfId="0" applyNumberFormat="1" applyFont="1" applyFill="1" applyBorder="1" applyAlignment="1">
      <alignment horizontal="right" vertical="center"/>
    </xf>
    <xf numFmtId="175" fontId="18" fillId="0" borderId="17" xfId="0" applyNumberFormat="1" applyFont="1" applyFill="1" applyBorder="1" applyAlignment="1">
      <alignment horizontal="right" vertical="center"/>
    </xf>
    <xf numFmtId="175" fontId="27" fillId="0" borderId="11" xfId="0" applyNumberFormat="1" applyFont="1" applyFill="1" applyBorder="1" applyAlignment="1">
      <alignment horizontal="right" vertical="center" wrapText="1"/>
    </xf>
    <xf numFmtId="175" fontId="27" fillId="0" borderId="12" xfId="0" applyNumberFormat="1" applyFont="1" applyFill="1" applyBorder="1" applyAlignment="1">
      <alignment horizontal="right" vertical="center" wrapText="1"/>
    </xf>
    <xf numFmtId="175" fontId="20" fillId="0" borderId="11" xfId="0" applyNumberFormat="1" applyFont="1" applyFill="1" applyBorder="1" applyAlignment="1">
      <alignment horizontal="right" vertical="center" wrapText="1"/>
    </xf>
    <xf numFmtId="175" fontId="20" fillId="0" borderId="12" xfId="0" applyNumberFormat="1" applyFont="1" applyFill="1" applyBorder="1" applyAlignment="1">
      <alignment horizontal="right" vertical="center" wrapText="1"/>
    </xf>
    <xf numFmtId="175" fontId="20" fillId="0" borderId="11" xfId="0" applyNumberFormat="1" applyFont="1" applyFill="1" applyBorder="1" applyAlignment="1">
      <alignment horizontal="right" vertical="center" wrapText="1"/>
    </xf>
    <xf numFmtId="175" fontId="20" fillId="0" borderId="12" xfId="0" applyNumberFormat="1" applyFont="1" applyFill="1" applyBorder="1" applyAlignment="1">
      <alignment horizontal="right" vertical="center" wrapText="1"/>
    </xf>
    <xf numFmtId="175" fontId="20" fillId="0" borderId="16" xfId="0" applyNumberFormat="1" applyFont="1" applyFill="1" applyBorder="1" applyAlignment="1">
      <alignment horizontal="right" vertical="center" wrapText="1"/>
    </xf>
    <xf numFmtId="175" fontId="20" fillId="0" borderId="18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/>
    </xf>
    <xf numFmtId="177" fontId="12" fillId="0" borderId="11" xfId="0" applyNumberFormat="1" applyFont="1" applyFill="1" applyBorder="1" applyAlignment="1">
      <alignment vertical="center"/>
    </xf>
    <xf numFmtId="175" fontId="12" fillId="0" borderId="11" xfId="0" applyNumberFormat="1" applyFont="1" applyFill="1" applyBorder="1" applyAlignment="1">
      <alignment vertical="center"/>
    </xf>
    <xf numFmtId="175" fontId="12" fillId="0" borderId="12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175" fontId="4" fillId="0" borderId="11" xfId="0" applyNumberFormat="1" applyFont="1" applyFill="1" applyBorder="1" applyAlignment="1">
      <alignment vertical="center"/>
    </xf>
    <xf numFmtId="175" fontId="4" fillId="0" borderId="12" xfId="0" applyNumberFormat="1" applyFont="1" applyFill="1" applyBorder="1" applyAlignment="1">
      <alignment vertical="center"/>
    </xf>
    <xf numFmtId="175" fontId="4" fillId="0" borderId="11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vertical="center"/>
    </xf>
    <xf numFmtId="175" fontId="4" fillId="0" borderId="11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175" fontId="12" fillId="0" borderId="13" xfId="0" applyNumberFormat="1" applyFont="1" applyFill="1" applyBorder="1" applyAlignment="1">
      <alignment vertical="center"/>
    </xf>
    <xf numFmtId="175" fontId="4" fillId="0" borderId="13" xfId="0" applyNumberFormat="1" applyFont="1" applyFill="1" applyBorder="1" applyAlignment="1">
      <alignment vertical="center"/>
    </xf>
    <xf numFmtId="175" fontId="12" fillId="0" borderId="11" xfId="0" applyNumberFormat="1" applyFont="1" applyFill="1" applyBorder="1" applyAlignment="1">
      <alignment horizontal="right" vertical="center"/>
    </xf>
    <xf numFmtId="175" fontId="4" fillId="0" borderId="12" xfId="0" applyNumberFormat="1" applyFont="1" applyFill="1" applyBorder="1" applyAlignment="1">
      <alignment horizontal="right" vertical="center"/>
    </xf>
    <xf numFmtId="175" fontId="12" fillId="0" borderId="12" xfId="0" applyNumberFormat="1" applyFont="1" applyFill="1" applyBorder="1" applyAlignment="1">
      <alignment horizontal="right" vertical="center"/>
    </xf>
    <xf numFmtId="175" fontId="4" fillId="0" borderId="11" xfId="0" applyNumberFormat="1" applyFont="1" applyFill="1" applyBorder="1" applyAlignment="1">
      <alignment horizontal="right" vertical="center"/>
    </xf>
    <xf numFmtId="175" fontId="4" fillId="0" borderId="19" xfId="0" applyNumberFormat="1" applyFont="1" applyFill="1" applyBorder="1" applyAlignment="1">
      <alignment horizontal="right" vertical="center"/>
    </xf>
    <xf numFmtId="175" fontId="4" fillId="0" borderId="15" xfId="0" applyNumberFormat="1" applyFont="1" applyFill="1" applyBorder="1" applyAlignment="1">
      <alignment horizontal="right" vertical="center"/>
    </xf>
    <xf numFmtId="177" fontId="4" fillId="0" borderId="16" xfId="0" applyNumberFormat="1" applyFont="1" applyFill="1" applyBorder="1" applyAlignment="1">
      <alignment vertical="center"/>
    </xf>
    <xf numFmtId="175" fontId="4" fillId="0" borderId="16" xfId="0" applyNumberFormat="1" applyFont="1" applyFill="1" applyBorder="1" applyAlignment="1">
      <alignment horizontal="right" vertical="center"/>
    </xf>
    <xf numFmtId="175" fontId="4" fillId="0" borderId="18" xfId="0" applyNumberFormat="1" applyFont="1" applyFill="1" applyBorder="1" applyAlignment="1">
      <alignment horizontal="right" vertical="center"/>
    </xf>
    <xf numFmtId="175" fontId="15" fillId="0" borderId="11" xfId="0" applyNumberFormat="1" applyFont="1" applyFill="1" applyBorder="1" applyAlignment="1">
      <alignment/>
    </xf>
    <xf numFmtId="175" fontId="15" fillId="0" borderId="20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0" fontId="27" fillId="0" borderId="13" xfId="36" applyFont="1" applyFill="1" applyBorder="1" applyAlignment="1" applyProtection="1">
      <alignment horizontal="left" vertical="center"/>
      <protection/>
    </xf>
    <xf numFmtId="175" fontId="27" fillId="0" borderId="15" xfId="0" applyNumberFormat="1" applyFont="1" applyFill="1" applyBorder="1" applyAlignment="1">
      <alignment horizontal="right" vertical="center" wrapText="1"/>
    </xf>
    <xf numFmtId="0" fontId="20" fillId="0" borderId="22" xfId="36" applyFont="1" applyFill="1" applyBorder="1" applyAlignment="1" applyProtection="1">
      <alignment horizontal="left" vertical="center"/>
      <protection/>
    </xf>
    <xf numFmtId="175" fontId="20" fillId="0" borderId="21" xfId="0" applyNumberFormat="1" applyFont="1" applyFill="1" applyBorder="1" applyAlignment="1">
      <alignment horizontal="right" vertical="center" wrapText="1"/>
    </xf>
    <xf numFmtId="175" fontId="20" fillId="0" borderId="15" xfId="0" applyNumberFormat="1" applyFont="1" applyFill="1" applyBorder="1" applyAlignment="1">
      <alignment horizontal="right" vertical="center" wrapText="1"/>
    </xf>
    <xf numFmtId="175" fontId="20" fillId="0" borderId="15" xfId="0" applyNumberFormat="1" applyFont="1" applyFill="1" applyBorder="1" applyAlignment="1">
      <alignment horizontal="right" vertical="center" wrapText="1"/>
    </xf>
    <xf numFmtId="175" fontId="32" fillId="0" borderId="12" xfId="0" applyNumberFormat="1" applyFont="1" applyFill="1" applyBorder="1" applyAlignment="1">
      <alignment horizontal="right" vertical="center"/>
    </xf>
    <xf numFmtId="177" fontId="32" fillId="0" borderId="11" xfId="0" applyNumberFormat="1" applyFont="1" applyFill="1" applyBorder="1" applyAlignment="1">
      <alignment horizontal="right" vertical="center"/>
    </xf>
    <xf numFmtId="177" fontId="32" fillId="0" borderId="10" xfId="0" applyNumberFormat="1" applyFont="1" applyFill="1" applyBorder="1" applyAlignment="1">
      <alignment vertical="center"/>
    </xf>
    <xf numFmtId="175" fontId="32" fillId="0" borderId="13" xfId="0" applyNumberFormat="1" applyFont="1" applyFill="1" applyBorder="1" applyAlignment="1">
      <alignment horizontal="right" vertical="center"/>
    </xf>
    <xf numFmtId="177" fontId="18" fillId="0" borderId="10" xfId="0" applyNumberFormat="1" applyFont="1" applyFill="1" applyBorder="1" applyAlignment="1">
      <alignment horizontal="right" vertical="center"/>
    </xf>
    <xf numFmtId="175" fontId="32" fillId="0" borderId="16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/>
    </xf>
    <xf numFmtId="175" fontId="23" fillId="0" borderId="10" xfId="0" applyNumberFormat="1" applyFont="1" applyFill="1" applyBorder="1" applyAlignment="1">
      <alignment vertical="center"/>
    </xf>
    <xf numFmtId="175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5" fontId="20" fillId="0" borderId="11" xfId="0" applyNumberFormat="1" applyFont="1" applyFill="1" applyBorder="1" applyAlignment="1">
      <alignment vertical="center"/>
    </xf>
    <xf numFmtId="175" fontId="20" fillId="0" borderId="12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7" fontId="37" fillId="0" borderId="10" xfId="0" applyNumberFormat="1" applyFont="1" applyFill="1" applyBorder="1" applyAlignment="1">
      <alignment horizontal="right" vertical="center"/>
    </xf>
    <xf numFmtId="177" fontId="37" fillId="0" borderId="13" xfId="0" applyNumberFormat="1" applyFont="1" applyFill="1" applyBorder="1" applyAlignment="1">
      <alignment horizontal="right" vertical="center"/>
    </xf>
    <xf numFmtId="175" fontId="37" fillId="0" borderId="11" xfId="0" applyNumberFormat="1" applyFont="1" applyFill="1" applyBorder="1" applyAlignment="1">
      <alignment horizontal="right" vertical="center"/>
    </xf>
    <xf numFmtId="175" fontId="21" fillId="0" borderId="11" xfId="0" applyNumberFormat="1" applyFont="1" applyFill="1" applyBorder="1" applyAlignment="1">
      <alignment horizontal="right" vertical="center"/>
    </xf>
    <xf numFmtId="177" fontId="21" fillId="0" borderId="10" xfId="0" applyNumberFormat="1" applyFont="1" applyFill="1" applyBorder="1" applyAlignment="1">
      <alignment horizontal="right" vertical="center"/>
    </xf>
    <xf numFmtId="177" fontId="21" fillId="0" borderId="13" xfId="0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 vertical="center"/>
    </xf>
    <xf numFmtId="177" fontId="37" fillId="0" borderId="10" xfId="0" applyNumberFormat="1" applyFont="1" applyFill="1" applyBorder="1" applyAlignment="1">
      <alignment horizontal="right" vertical="center"/>
    </xf>
    <xf numFmtId="177" fontId="21" fillId="0" borderId="23" xfId="0" applyNumberFormat="1" applyFont="1" applyFill="1" applyBorder="1" applyAlignment="1">
      <alignment horizontal="right" vertical="center"/>
    </xf>
    <xf numFmtId="175" fontId="37" fillId="0" borderId="12" xfId="0" applyNumberFormat="1" applyFont="1" applyFill="1" applyBorder="1" applyAlignment="1">
      <alignment horizontal="right" vertical="center"/>
    </xf>
    <xf numFmtId="175" fontId="37" fillId="0" borderId="23" xfId="0" applyNumberFormat="1" applyFont="1" applyFill="1" applyBorder="1" applyAlignment="1">
      <alignment horizontal="right" vertical="center"/>
    </xf>
    <xf numFmtId="175" fontId="21" fillId="0" borderId="12" xfId="0" applyNumberFormat="1" applyFont="1" applyFill="1" applyBorder="1" applyAlignment="1">
      <alignment horizontal="right" vertical="center"/>
    </xf>
    <xf numFmtId="175" fontId="37" fillId="0" borderId="0" xfId="0" applyNumberFormat="1" applyFont="1" applyFill="1" applyAlignment="1">
      <alignment vertical="center"/>
    </xf>
    <xf numFmtId="175" fontId="21" fillId="0" borderId="10" xfId="0" applyNumberFormat="1" applyFont="1" applyFill="1" applyBorder="1" applyAlignment="1">
      <alignment horizontal="right" vertical="center"/>
    </xf>
    <xf numFmtId="175" fontId="27" fillId="0" borderId="10" xfId="0" applyNumberFormat="1" applyFont="1" applyFill="1" applyBorder="1" applyAlignment="1">
      <alignment horizontal="right" vertical="center"/>
    </xf>
    <xf numFmtId="175" fontId="27" fillId="0" borderId="11" xfId="0" applyNumberFormat="1" applyFont="1" applyFill="1" applyBorder="1" applyAlignment="1">
      <alignment horizontal="right" vertical="center"/>
    </xf>
    <xf numFmtId="175" fontId="27" fillId="0" borderId="12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175" fontId="20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75" fontId="20" fillId="0" borderId="24" xfId="0" applyNumberFormat="1" applyFont="1" applyFill="1" applyBorder="1" applyAlignment="1">
      <alignment horizontal="right" vertical="center" wrapText="1"/>
    </xf>
    <xf numFmtId="175" fontId="20" fillId="0" borderId="25" xfId="0" applyNumberFormat="1" applyFont="1" applyFill="1" applyBorder="1" applyAlignment="1">
      <alignment horizontal="right" vertical="center" wrapText="1"/>
    </xf>
    <xf numFmtId="175" fontId="20" fillId="0" borderId="26" xfId="0" applyNumberFormat="1" applyFont="1" applyFill="1" applyBorder="1" applyAlignment="1">
      <alignment horizontal="right" vertical="center" wrapText="1"/>
    </xf>
    <xf numFmtId="175" fontId="24" fillId="0" borderId="10" xfId="0" applyNumberFormat="1" applyFont="1" applyFill="1" applyBorder="1" applyAlignment="1">
      <alignment vertical="center"/>
    </xf>
    <xf numFmtId="175" fontId="24" fillId="0" borderId="13" xfId="0" applyNumberFormat="1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175" fontId="20" fillId="0" borderId="10" xfId="0" applyNumberFormat="1" applyFont="1" applyFill="1" applyBorder="1" applyAlignment="1">
      <alignment horizontal="right" vertical="center"/>
    </xf>
    <xf numFmtId="175" fontId="20" fillId="0" borderId="14" xfId="0" applyNumberFormat="1" applyFont="1" applyFill="1" applyBorder="1" applyAlignment="1">
      <alignment horizontal="right" vertical="center"/>
    </xf>
    <xf numFmtId="175" fontId="20" fillId="0" borderId="27" xfId="0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175" fontId="20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/>
    </xf>
    <xf numFmtId="190" fontId="24" fillId="0" borderId="23" xfId="0" applyNumberFormat="1" applyFont="1" applyFill="1" applyBorder="1" applyAlignment="1">
      <alignment horizontal="right" vertical="center"/>
    </xf>
    <xf numFmtId="190" fontId="24" fillId="0" borderId="11" xfId="0" applyNumberFormat="1" applyFont="1" applyFill="1" applyBorder="1" applyAlignment="1">
      <alignment horizontal="right" vertical="center"/>
    </xf>
    <xf numFmtId="190" fontId="24" fillId="0" borderId="0" xfId="0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left" vertical="center"/>
    </xf>
    <xf numFmtId="175" fontId="23" fillId="0" borderId="23" xfId="0" applyNumberFormat="1" applyFont="1" applyFill="1" applyBorder="1" applyAlignment="1">
      <alignment horizontal="right" vertical="center"/>
    </xf>
    <xf numFmtId="175" fontId="23" fillId="0" borderId="0" xfId="0" applyNumberFormat="1" applyFont="1" applyFill="1" applyBorder="1" applyAlignment="1">
      <alignment horizontal="right" vertical="center"/>
    </xf>
    <xf numFmtId="0" fontId="23" fillId="0" borderId="30" xfId="0" applyFont="1" applyFill="1" applyBorder="1" applyAlignment="1">
      <alignment horizontal="left" vertical="center"/>
    </xf>
    <xf numFmtId="175" fontId="23" fillId="0" borderId="30" xfId="0" applyNumberFormat="1" applyFont="1" applyFill="1" applyBorder="1" applyAlignment="1">
      <alignment horizontal="right" vertical="center"/>
    </xf>
    <xf numFmtId="175" fontId="23" fillId="0" borderId="31" xfId="0" applyNumberFormat="1" applyFont="1" applyFill="1" applyBorder="1" applyAlignment="1">
      <alignment horizontal="right" vertical="center"/>
    </xf>
    <xf numFmtId="175" fontId="23" fillId="0" borderId="32" xfId="0" applyNumberFormat="1" applyFont="1" applyFill="1" applyBorder="1" applyAlignment="1">
      <alignment horizontal="right" vertical="center"/>
    </xf>
    <xf numFmtId="190" fontId="24" fillId="0" borderId="23" xfId="0" applyNumberFormat="1" applyFont="1" applyFill="1" applyBorder="1" applyAlignment="1">
      <alignment horizontal="right" vertical="center"/>
    </xf>
    <xf numFmtId="190" fontId="24" fillId="0" borderId="11" xfId="0" applyNumberFormat="1" applyFont="1" applyFill="1" applyBorder="1" applyAlignment="1">
      <alignment horizontal="right" vertical="center"/>
    </xf>
    <xf numFmtId="190" fontId="24" fillId="0" borderId="0" xfId="0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left" vertical="center"/>
    </xf>
    <xf numFmtId="175" fontId="23" fillId="0" borderId="23" xfId="0" applyNumberFormat="1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vertical="center"/>
    </xf>
    <xf numFmtId="175" fontId="23" fillId="0" borderId="29" xfId="0" applyNumberFormat="1" applyFont="1" applyFill="1" applyBorder="1" applyAlignment="1">
      <alignment vertical="center"/>
    </xf>
    <xf numFmtId="175" fontId="23" fillId="0" borderId="0" xfId="0" applyNumberFormat="1" applyFont="1" applyFill="1" applyBorder="1" applyAlignment="1">
      <alignment vertical="center"/>
    </xf>
    <xf numFmtId="175" fontId="23" fillId="0" borderId="23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7" fillId="0" borderId="13" xfId="0" applyFont="1" applyFill="1" applyBorder="1" applyAlignment="1">
      <alignment vertical="center"/>
    </xf>
    <xf numFmtId="175" fontId="24" fillId="0" borderId="23" xfId="0" applyNumberFormat="1" applyFont="1" applyFill="1" applyBorder="1" applyAlignment="1">
      <alignment horizontal="right" vertical="center"/>
    </xf>
    <xf numFmtId="175" fontId="24" fillId="0" borderId="15" xfId="0" applyNumberFormat="1" applyFont="1" applyFill="1" applyBorder="1" applyAlignment="1">
      <alignment horizontal="right" vertical="center"/>
    </xf>
    <xf numFmtId="0" fontId="0" fillId="0" borderId="33" xfId="0" applyFill="1" applyBorder="1" applyAlignment="1">
      <alignment/>
    </xf>
    <xf numFmtId="0" fontId="20" fillId="0" borderId="13" xfId="0" applyFont="1" applyFill="1" applyBorder="1" applyAlignment="1">
      <alignment horizontal="left" vertical="center"/>
    </xf>
    <xf numFmtId="175" fontId="23" fillId="0" borderId="28" xfId="0" applyNumberFormat="1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175" fontId="23" fillId="0" borderId="13" xfId="0" applyNumberFormat="1" applyFont="1" applyFill="1" applyBorder="1" applyAlignment="1">
      <alignment vertical="center"/>
    </xf>
    <xf numFmtId="175" fontId="23" fillId="0" borderId="34" xfId="0" applyNumberFormat="1" applyFont="1" applyFill="1" applyBorder="1" applyAlignment="1">
      <alignment horizontal="right" vertical="center"/>
    </xf>
    <xf numFmtId="0" fontId="23" fillId="0" borderId="3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175" fontId="23" fillId="0" borderId="3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24" fillId="0" borderId="33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77" fontId="24" fillId="0" borderId="11" xfId="0" applyNumberFormat="1" applyFont="1" applyFill="1" applyBorder="1" applyAlignment="1">
      <alignment vertical="center"/>
    </xf>
    <xf numFmtId="177" fontId="24" fillId="0" borderId="12" xfId="0" applyNumberFormat="1" applyFont="1" applyFill="1" applyBorder="1" applyAlignment="1">
      <alignment vertical="center"/>
    </xf>
    <xf numFmtId="175" fontId="24" fillId="0" borderId="23" xfId="0" applyNumberFormat="1" applyFont="1" applyFill="1" applyBorder="1" applyAlignment="1">
      <alignment vertical="center"/>
    </xf>
    <xf numFmtId="190" fontId="23" fillId="0" borderId="11" xfId="0" applyNumberFormat="1" applyFont="1" applyFill="1" applyBorder="1" applyAlignment="1">
      <alignment horizontal="right" vertical="center"/>
    </xf>
    <xf numFmtId="190" fontId="23" fillId="0" borderId="12" xfId="0" applyNumberFormat="1" applyFont="1" applyFill="1" applyBorder="1" applyAlignment="1">
      <alignment horizontal="right" vertical="center"/>
    </xf>
    <xf numFmtId="190" fontId="23" fillId="0" borderId="23" xfId="0" applyNumberFormat="1" applyFont="1" applyFill="1" applyBorder="1" applyAlignment="1">
      <alignment horizontal="right" vertical="center"/>
    </xf>
    <xf numFmtId="190" fontId="23" fillId="0" borderId="30" xfId="0" applyNumberFormat="1" applyFont="1" applyFill="1" applyBorder="1" applyAlignment="1">
      <alignment horizontal="right" vertical="center"/>
    </xf>
    <xf numFmtId="190" fontId="23" fillId="0" borderId="31" xfId="0" applyNumberFormat="1" applyFont="1" applyFill="1" applyBorder="1" applyAlignment="1">
      <alignment horizontal="right" vertical="center"/>
    </xf>
    <xf numFmtId="190" fontId="23" fillId="0" borderId="3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left" vertical="center" wrapText="1"/>
    </xf>
    <xf numFmtId="177" fontId="24" fillId="0" borderId="10" xfId="0" applyNumberFormat="1" applyFont="1" applyFill="1" applyBorder="1" applyAlignment="1">
      <alignment horizontal="right" vertical="center"/>
    </xf>
    <xf numFmtId="175" fontId="24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right" vertical="center"/>
    </xf>
    <xf numFmtId="175" fontId="23" fillId="0" borderId="11" xfId="0" applyNumberFormat="1" applyFont="1" applyFill="1" applyBorder="1" applyAlignment="1">
      <alignment vertical="center"/>
    </xf>
    <xf numFmtId="177" fontId="23" fillId="0" borderId="10" xfId="0" applyNumberFormat="1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left" vertical="center"/>
    </xf>
    <xf numFmtId="175" fontId="24" fillId="0" borderId="23" xfId="0" applyNumberFormat="1" applyFont="1" applyFill="1" applyBorder="1" applyAlignment="1">
      <alignment horizontal="right" vertical="center"/>
    </xf>
    <xf numFmtId="175" fontId="23" fillId="0" borderId="12" xfId="0" applyNumberFormat="1" applyFont="1" applyFill="1" applyBorder="1" applyAlignment="1">
      <alignment vertical="center"/>
    </xf>
    <xf numFmtId="190" fontId="24" fillId="0" borderId="12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175" fontId="12" fillId="0" borderId="23" xfId="0" applyNumberFormat="1" applyFont="1" applyFill="1" applyBorder="1" applyAlignment="1">
      <alignment vertical="center"/>
    </xf>
    <xf numFmtId="175" fontId="4" fillId="0" borderId="23" xfId="0" applyNumberFormat="1" applyFont="1" applyFill="1" applyBorder="1" applyAlignment="1">
      <alignment vertical="center"/>
    </xf>
    <xf numFmtId="177" fontId="12" fillId="0" borderId="23" xfId="0" applyNumberFormat="1" applyFont="1" applyFill="1" applyBorder="1" applyAlignment="1">
      <alignment vertical="center"/>
    </xf>
    <xf numFmtId="190" fontId="12" fillId="0" borderId="23" xfId="0" applyNumberFormat="1" applyFont="1" applyFill="1" applyBorder="1" applyAlignment="1">
      <alignment horizontal="right" vertical="center"/>
    </xf>
    <xf numFmtId="190" fontId="12" fillId="0" borderId="11" xfId="0" applyNumberFormat="1" applyFont="1" applyFill="1" applyBorder="1" applyAlignment="1">
      <alignment horizontal="right" vertical="center"/>
    </xf>
    <xf numFmtId="177" fontId="4" fillId="0" borderId="23" xfId="0" applyNumberFormat="1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vertical="center"/>
    </xf>
    <xf numFmtId="177" fontId="12" fillId="0" borderId="28" xfId="0" applyNumberFormat="1" applyFont="1" applyFill="1" applyBorder="1" applyAlignment="1">
      <alignment vertical="center"/>
    </xf>
    <xf numFmtId="177" fontId="12" fillId="0" borderId="11" xfId="0" applyNumberFormat="1" applyFont="1" applyFill="1" applyBorder="1" applyAlignment="1">
      <alignment vertical="center"/>
    </xf>
    <xf numFmtId="177" fontId="12" fillId="0" borderId="27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177" fontId="4" fillId="0" borderId="28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177" fontId="4" fillId="0" borderId="27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177" fontId="4" fillId="0" borderId="30" xfId="0" applyNumberFormat="1" applyFont="1" applyFill="1" applyBorder="1" applyAlignment="1">
      <alignment vertical="center"/>
    </xf>
    <xf numFmtId="177" fontId="4" fillId="0" borderId="35" xfId="0" applyNumberFormat="1" applyFont="1" applyFill="1" applyBorder="1" applyAlignment="1">
      <alignment vertical="center"/>
    </xf>
    <xf numFmtId="177" fontId="4" fillId="0" borderId="31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175" fontId="4" fillId="0" borderId="36" xfId="0" applyNumberFormat="1" applyFont="1" applyFill="1" applyBorder="1" applyAlignment="1">
      <alignment vertical="center"/>
    </xf>
    <xf numFmtId="175" fontId="4" fillId="0" borderId="16" xfId="0" applyNumberFormat="1" applyFont="1" applyFill="1" applyBorder="1" applyAlignment="1">
      <alignment vertical="center"/>
    </xf>
    <xf numFmtId="175" fontId="4" fillId="0" borderId="30" xfId="0" applyNumberFormat="1" applyFont="1" applyFill="1" applyBorder="1" applyAlignment="1">
      <alignment vertical="center"/>
    </xf>
    <xf numFmtId="175" fontId="4" fillId="0" borderId="35" xfId="0" applyNumberFormat="1" applyFont="1" applyFill="1" applyBorder="1" applyAlignment="1">
      <alignment vertical="center"/>
    </xf>
    <xf numFmtId="175" fontId="4" fillId="0" borderId="31" xfId="0" applyNumberFormat="1" applyFont="1" applyFill="1" applyBorder="1" applyAlignment="1">
      <alignment vertical="center"/>
    </xf>
    <xf numFmtId="175" fontId="0" fillId="0" borderId="0" xfId="0" applyNumberFormat="1" applyFill="1" applyBorder="1" applyAlignment="1">
      <alignment horizontal="right" vertical="center" wrapText="1"/>
    </xf>
    <xf numFmtId="175" fontId="13" fillId="0" borderId="0" xfId="0" applyNumberFormat="1" applyFont="1" applyFill="1" applyBorder="1" applyAlignment="1">
      <alignment horizontal="right"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7" fillId="0" borderId="11" xfId="36" applyFont="1" applyFill="1" applyBorder="1" applyAlignment="1" applyProtection="1">
      <alignment horizontal="left" vertical="center"/>
      <protection/>
    </xf>
    <xf numFmtId="175" fontId="27" fillId="0" borderId="29" xfId="0" applyNumberFormat="1" applyFont="1" applyFill="1" applyBorder="1" applyAlignment="1">
      <alignment horizontal="right" vertical="center" wrapText="1"/>
    </xf>
    <xf numFmtId="175" fontId="13" fillId="0" borderId="0" xfId="0" applyNumberFormat="1" applyFont="1" applyFill="1" applyBorder="1" applyAlignment="1">
      <alignment horizontal="right" vertical="center" wrapText="1"/>
    </xf>
    <xf numFmtId="0" fontId="20" fillId="0" borderId="11" xfId="36" applyFont="1" applyFill="1" applyBorder="1" applyAlignment="1" applyProtection="1">
      <alignment horizontal="left" vertical="center"/>
      <protection/>
    </xf>
    <xf numFmtId="0" fontId="20" fillId="0" borderId="13" xfId="36" applyFont="1" applyFill="1" applyBorder="1" applyAlignment="1" applyProtection="1">
      <alignment horizontal="left" vertical="center"/>
      <protection/>
    </xf>
    <xf numFmtId="175" fontId="20" fillId="0" borderId="29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Border="1" applyAlignment="1">
      <alignment horizontal="right" vertical="center"/>
    </xf>
    <xf numFmtId="175" fontId="0" fillId="0" borderId="0" xfId="0" applyNumberFormat="1" applyFill="1" applyBorder="1" applyAlignment="1">
      <alignment vertical="center"/>
    </xf>
    <xf numFmtId="0" fontId="20" fillId="0" borderId="10" xfId="36" applyFont="1" applyFill="1" applyBorder="1" applyAlignment="1" applyProtection="1">
      <alignment horizontal="left" vertical="center"/>
      <protection/>
    </xf>
    <xf numFmtId="175" fontId="20" fillId="0" borderId="30" xfId="0" applyNumberFormat="1" applyFont="1" applyFill="1" applyBorder="1" applyAlignment="1">
      <alignment horizontal="right" vertical="center" wrapText="1"/>
    </xf>
    <xf numFmtId="175" fontId="20" fillId="0" borderId="31" xfId="0" applyNumberFormat="1" applyFont="1" applyFill="1" applyBorder="1" applyAlignment="1">
      <alignment horizontal="right" vertical="center" wrapText="1"/>
    </xf>
    <xf numFmtId="175" fontId="20" fillId="0" borderId="35" xfId="0" applyNumberFormat="1" applyFont="1" applyFill="1" applyBorder="1" applyAlignment="1">
      <alignment horizontal="right" vertical="center" wrapText="1"/>
    </xf>
    <xf numFmtId="0" fontId="28" fillId="0" borderId="37" xfId="36" applyFont="1" applyFill="1" applyBorder="1" applyAlignment="1" applyProtection="1">
      <alignment horizontal="left" vertical="center"/>
      <protection/>
    </xf>
    <xf numFmtId="0" fontId="28" fillId="0" borderId="0" xfId="36" applyFont="1" applyFill="1" applyBorder="1" applyAlignment="1" applyProtection="1">
      <alignment horizontal="left" vertical="center"/>
      <protection/>
    </xf>
    <xf numFmtId="175" fontId="27" fillId="0" borderId="0" xfId="0" applyNumberFormat="1" applyFont="1" applyFill="1" applyBorder="1" applyAlignment="1">
      <alignment horizontal="right" vertical="center" wrapText="1"/>
    </xf>
    <xf numFmtId="190" fontId="24" fillId="0" borderId="17" xfId="0" applyNumberFormat="1" applyFont="1" applyFill="1" applyBorder="1" applyAlignment="1">
      <alignment horizontal="right" vertical="center"/>
    </xf>
    <xf numFmtId="190" fontId="23" fillId="0" borderId="29" xfId="0" applyNumberFormat="1" applyFont="1" applyFill="1" applyBorder="1" applyAlignment="1">
      <alignment horizontal="right" vertical="center"/>
    </xf>
    <xf numFmtId="190" fontId="23" fillId="0" borderId="20" xfId="0" applyNumberFormat="1" applyFont="1" applyFill="1" applyBorder="1" applyAlignment="1">
      <alignment horizontal="right" vertical="center"/>
    </xf>
    <xf numFmtId="190" fontId="23" fillId="0" borderId="24" xfId="0" applyNumberFormat="1" applyFont="1" applyFill="1" applyBorder="1" applyAlignment="1">
      <alignment horizontal="right" vertical="center"/>
    </xf>
    <xf numFmtId="175" fontId="23" fillId="0" borderId="38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7" fillId="0" borderId="14" xfId="0" applyFont="1" applyFill="1" applyBorder="1" applyAlignment="1">
      <alignment horizontal="right" vertical="top" wrapText="1"/>
    </xf>
    <xf numFmtId="0" fontId="23" fillId="0" borderId="23" xfId="0" applyFont="1" applyFill="1" applyBorder="1" applyAlignment="1">
      <alignment horizontal="center" vertical="center"/>
    </xf>
    <xf numFmtId="175" fontId="23" fillId="0" borderId="23" xfId="0" applyNumberFormat="1" applyFont="1" applyFill="1" applyBorder="1" applyAlignment="1">
      <alignment vertical="center"/>
    </xf>
    <xf numFmtId="175" fontId="24" fillId="0" borderId="12" xfId="0" applyNumberFormat="1" applyFont="1" applyFill="1" applyBorder="1" applyAlignment="1">
      <alignment vertical="center"/>
    </xf>
    <xf numFmtId="175" fontId="24" fillId="0" borderId="39" xfId="0" applyNumberFormat="1" applyFont="1" applyFill="1" applyBorder="1" applyAlignment="1">
      <alignment vertical="center"/>
    </xf>
    <xf numFmtId="175" fontId="24" fillId="0" borderId="33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/>
    </xf>
    <xf numFmtId="175" fontId="23" fillId="0" borderId="31" xfId="0" applyNumberFormat="1" applyFont="1" applyFill="1" applyBorder="1" applyAlignment="1">
      <alignment vertical="center"/>
    </xf>
    <xf numFmtId="175" fontId="23" fillId="0" borderId="32" xfId="0" applyNumberFormat="1" applyFont="1" applyFill="1" applyBorder="1" applyAlignment="1">
      <alignment vertical="center"/>
    </xf>
    <xf numFmtId="175" fontId="23" fillId="0" borderId="30" xfId="0" applyNumberFormat="1" applyFont="1" applyFill="1" applyBorder="1" applyAlignment="1">
      <alignment vertical="center"/>
    </xf>
    <xf numFmtId="175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175" fontId="24" fillId="0" borderId="13" xfId="0" applyNumberFormat="1" applyFont="1" applyFill="1" applyBorder="1" applyAlignment="1">
      <alignment horizontal="right" vertical="center"/>
    </xf>
    <xf numFmtId="175" fontId="24" fillId="0" borderId="0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horizontal="left" vertical="center" wrapText="1"/>
    </xf>
    <xf numFmtId="175" fontId="23" fillId="0" borderId="13" xfId="0" applyNumberFormat="1" applyFont="1" applyFill="1" applyBorder="1" applyAlignment="1">
      <alignment horizontal="right" vertical="center"/>
    </xf>
    <xf numFmtId="175" fontId="23" fillId="0" borderId="10" xfId="0" applyNumberFormat="1" applyFont="1" applyFill="1" applyBorder="1" applyAlignment="1">
      <alignment horizontal="right" vertical="center"/>
    </xf>
    <xf numFmtId="175" fontId="23" fillId="0" borderId="40" xfId="0" applyNumberFormat="1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vertical="center"/>
    </xf>
    <xf numFmtId="175" fontId="23" fillId="0" borderId="40" xfId="0" applyNumberFormat="1" applyFont="1" applyFill="1" applyBorder="1" applyAlignment="1">
      <alignment horizontal="right" vertical="center"/>
    </xf>
    <xf numFmtId="0" fontId="23" fillId="0" borderId="24" xfId="0" applyFont="1" applyFill="1" applyBorder="1" applyAlignment="1">
      <alignment horizontal="left" vertical="center" wrapText="1"/>
    </xf>
    <xf numFmtId="175" fontId="23" fillId="0" borderId="24" xfId="0" applyNumberFormat="1" applyFont="1" applyFill="1" applyBorder="1" applyAlignment="1">
      <alignment horizontal="right" vertical="center"/>
    </xf>
    <xf numFmtId="175" fontId="23" fillId="0" borderId="2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/>
    </xf>
    <xf numFmtId="175" fontId="24" fillId="0" borderId="19" xfId="0" applyNumberFormat="1" applyFont="1" applyFill="1" applyBorder="1" applyAlignment="1">
      <alignment vertical="center"/>
    </xf>
    <xf numFmtId="175" fontId="24" fillId="0" borderId="40" xfId="0" applyNumberFormat="1" applyFont="1" applyFill="1" applyBorder="1" applyAlignment="1">
      <alignment vertical="center"/>
    </xf>
    <xf numFmtId="175" fontId="5" fillId="0" borderId="0" xfId="0" applyNumberFormat="1" applyFont="1" applyFill="1" applyBorder="1" applyAlignment="1">
      <alignment vertical="center"/>
    </xf>
    <xf numFmtId="0" fontId="23" fillId="0" borderId="31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177" fontId="21" fillId="0" borderId="11" xfId="0" applyNumberFormat="1" applyFont="1" applyFill="1" applyBorder="1" applyAlignment="1">
      <alignment horizontal="right" vertical="center"/>
    </xf>
    <xf numFmtId="175" fontId="21" fillId="0" borderId="11" xfId="0" applyNumberFormat="1" applyFont="1" applyFill="1" applyBorder="1" applyAlignment="1">
      <alignment vertical="center"/>
    </xf>
    <xf numFmtId="175" fontId="21" fillId="0" borderId="30" xfId="0" applyNumberFormat="1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/>
    </xf>
    <xf numFmtId="177" fontId="37" fillId="0" borderId="11" xfId="0" applyNumberFormat="1" applyFont="1" applyFill="1" applyBorder="1" applyAlignment="1">
      <alignment horizontal="right" vertical="center"/>
    </xf>
    <xf numFmtId="0" fontId="37" fillId="0" borderId="33" xfId="0" applyFont="1" applyFill="1" applyBorder="1" applyAlignment="1">
      <alignment vertical="center"/>
    </xf>
    <xf numFmtId="0" fontId="21" fillId="0" borderId="28" xfId="0" applyFont="1" applyFill="1" applyBorder="1" applyAlignment="1">
      <alignment horizontal="center" vertical="center"/>
    </xf>
    <xf numFmtId="177" fontId="21" fillId="0" borderId="28" xfId="0" applyNumberFormat="1" applyFont="1" applyFill="1" applyBorder="1" applyAlignment="1">
      <alignment horizontal="right" vertical="center"/>
    </xf>
    <xf numFmtId="177" fontId="21" fillId="0" borderId="14" xfId="0" applyNumberFormat="1" applyFont="1" applyFill="1" applyBorder="1" applyAlignment="1">
      <alignment horizontal="right" vertical="center"/>
    </xf>
    <xf numFmtId="177" fontId="37" fillId="0" borderId="28" xfId="0" applyNumberFormat="1" applyFont="1" applyFill="1" applyBorder="1" applyAlignment="1">
      <alignment horizontal="right" vertical="center"/>
    </xf>
    <xf numFmtId="177" fontId="37" fillId="0" borderId="12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vertical="center"/>
    </xf>
    <xf numFmtId="175" fontId="21" fillId="0" borderId="23" xfId="0" applyNumberFormat="1" applyFont="1" applyFill="1" applyBorder="1" applyAlignment="1">
      <alignment horizontal="right" vertical="center"/>
    </xf>
    <xf numFmtId="175" fontId="37" fillId="0" borderId="29" xfId="0" applyNumberFormat="1" applyFont="1" applyFill="1" applyBorder="1" applyAlignment="1">
      <alignment horizontal="right" vertical="center"/>
    </xf>
    <xf numFmtId="175" fontId="37" fillId="0" borderId="17" xfId="0" applyNumberFormat="1" applyFont="1" applyFill="1" applyBorder="1" applyAlignment="1">
      <alignment horizontal="right" vertical="center"/>
    </xf>
    <xf numFmtId="175" fontId="37" fillId="0" borderId="15" xfId="0" applyNumberFormat="1" applyFont="1" applyFill="1" applyBorder="1" applyAlignment="1">
      <alignment horizontal="right" vertical="center"/>
    </xf>
    <xf numFmtId="175" fontId="21" fillId="0" borderId="29" xfId="0" applyNumberFormat="1" applyFont="1" applyFill="1" applyBorder="1" applyAlignment="1">
      <alignment horizontal="right" vertical="center"/>
    </xf>
    <xf numFmtId="175" fontId="21" fillId="0" borderId="34" xfId="0" applyNumberFormat="1" applyFont="1" applyFill="1" applyBorder="1" applyAlignment="1">
      <alignment vertical="center"/>
    </xf>
    <xf numFmtId="175" fontId="21" fillId="0" borderId="17" xfId="0" applyNumberFormat="1" applyFont="1" applyFill="1" applyBorder="1" applyAlignment="1">
      <alignment vertical="center"/>
    </xf>
    <xf numFmtId="175" fontId="21" fillId="0" borderId="24" xfId="0" applyNumberFormat="1" applyFont="1" applyFill="1" applyBorder="1" applyAlignment="1">
      <alignment vertical="center"/>
    </xf>
    <xf numFmtId="175" fontId="21" fillId="0" borderId="31" xfId="0" applyNumberFormat="1" applyFont="1" applyFill="1" applyBorder="1" applyAlignment="1">
      <alignment horizontal="right" vertical="center"/>
    </xf>
    <xf numFmtId="175" fontId="21" fillId="0" borderId="35" xfId="0" applyNumberFormat="1" applyFont="1" applyFill="1" applyBorder="1" applyAlignment="1">
      <alignment horizontal="right" vertical="center"/>
    </xf>
    <xf numFmtId="177" fontId="21" fillId="0" borderId="40" xfId="0" applyNumberFormat="1" applyFont="1" applyFill="1" applyBorder="1" applyAlignment="1">
      <alignment horizontal="right" vertical="center"/>
    </xf>
    <xf numFmtId="177" fontId="21" fillId="0" borderId="27" xfId="0" applyNumberFormat="1" applyFont="1" applyFill="1" applyBorder="1" applyAlignment="1">
      <alignment horizontal="right" vertical="center"/>
    </xf>
    <xf numFmtId="175" fontId="21" fillId="0" borderId="28" xfId="0" applyNumberFormat="1" applyFont="1" applyFill="1" applyBorder="1" applyAlignment="1">
      <alignment horizontal="right" vertical="center"/>
    </xf>
    <xf numFmtId="175" fontId="21" fillId="0" borderId="15" xfId="0" applyNumberFormat="1" applyFont="1" applyFill="1" applyBorder="1" applyAlignment="1">
      <alignment horizontal="right" vertical="center"/>
    </xf>
    <xf numFmtId="175" fontId="21" fillId="0" borderId="41" xfId="0" applyNumberFormat="1" applyFont="1" applyFill="1" applyBorder="1" applyAlignment="1">
      <alignment horizontal="right" vertical="center"/>
    </xf>
    <xf numFmtId="175" fontId="21" fillId="0" borderId="32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175" fontId="5" fillId="0" borderId="17" xfId="0" applyNumberFormat="1" applyFont="1" applyFill="1" applyBorder="1" applyAlignment="1">
      <alignment vertical="center"/>
    </xf>
    <xf numFmtId="175" fontId="5" fillId="0" borderId="23" xfId="0" applyNumberFormat="1" applyFont="1" applyFill="1" applyBorder="1" applyAlignment="1">
      <alignment vertical="center"/>
    </xf>
    <xf numFmtId="175" fontId="5" fillId="0" borderId="11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5" fontId="18" fillId="0" borderId="12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75" fontId="18" fillId="0" borderId="10" xfId="0" applyNumberFormat="1" applyFont="1" applyFill="1" applyBorder="1" applyAlignment="1">
      <alignment horizontal="center" vertical="center"/>
    </xf>
    <xf numFmtId="175" fontId="18" fillId="0" borderId="11" xfId="0" applyNumberFormat="1" applyFont="1" applyFill="1" applyBorder="1" applyAlignment="1">
      <alignment horizontal="center" vertical="center"/>
    </xf>
    <xf numFmtId="175" fontId="18" fillId="0" borderId="28" xfId="0" applyNumberFormat="1" applyFont="1" applyFill="1" applyBorder="1" applyAlignment="1">
      <alignment horizontal="center" vertical="center"/>
    </xf>
    <xf numFmtId="1" fontId="32" fillId="0" borderId="11" xfId="0" applyNumberFormat="1" applyFont="1" applyFill="1" applyBorder="1" applyAlignment="1">
      <alignment horizontal="left" vertical="center"/>
    </xf>
    <xf numFmtId="175" fontId="32" fillId="0" borderId="23" xfId="0" applyNumberFormat="1" applyFont="1" applyFill="1" applyBorder="1" applyAlignment="1">
      <alignment vertical="center"/>
    </xf>
    <xf numFmtId="1" fontId="32" fillId="0" borderId="11" xfId="0" applyNumberFormat="1" applyFont="1" applyFill="1" applyBorder="1" applyAlignment="1">
      <alignment horizontal="left" vertical="center" wrapText="1"/>
    </xf>
    <xf numFmtId="1" fontId="18" fillId="0" borderId="11" xfId="0" applyNumberFormat="1" applyFont="1" applyFill="1" applyBorder="1" applyAlignment="1">
      <alignment horizontal="left" vertical="center"/>
    </xf>
    <xf numFmtId="177" fontId="18" fillId="0" borderId="19" xfId="0" applyNumberFormat="1" applyFont="1" applyFill="1" applyBorder="1" applyAlignment="1">
      <alignment horizontal="right" vertical="center"/>
    </xf>
    <xf numFmtId="177" fontId="18" fillId="0" borderId="23" xfId="0" applyNumberFormat="1" applyFont="1" applyFill="1" applyBorder="1" applyAlignment="1">
      <alignment horizontal="right" vertical="center"/>
    </xf>
    <xf numFmtId="1" fontId="32" fillId="0" borderId="11" xfId="0" applyNumberFormat="1" applyFont="1" applyFill="1" applyBorder="1" applyAlignment="1">
      <alignment horizontal="left" vertical="center"/>
    </xf>
    <xf numFmtId="1" fontId="32" fillId="0" borderId="16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177" fontId="18" fillId="0" borderId="12" xfId="0" applyNumberFormat="1" applyFont="1" applyFill="1" applyBorder="1" applyAlignment="1">
      <alignment horizontal="right" vertical="center"/>
    </xf>
    <xf numFmtId="177" fontId="32" fillId="0" borderId="15" xfId="0" applyNumberFormat="1" applyFont="1" applyFill="1" applyBorder="1" applyAlignment="1">
      <alignment horizontal="right" vertical="center"/>
    </xf>
    <xf numFmtId="177" fontId="32" fillId="0" borderId="12" xfId="0" applyNumberFormat="1" applyFont="1" applyFill="1" applyBorder="1" applyAlignment="1">
      <alignment horizontal="right" vertical="center"/>
    </xf>
    <xf numFmtId="177" fontId="18" fillId="0" borderId="15" xfId="0" applyNumberFormat="1" applyFont="1" applyFill="1" applyBorder="1" applyAlignment="1">
      <alignment horizontal="right" vertical="center"/>
    </xf>
    <xf numFmtId="175" fontId="18" fillId="0" borderId="12" xfId="0" applyNumberFormat="1" applyFont="1" applyFill="1" applyBorder="1" applyAlignment="1">
      <alignment horizontal="right" vertical="center"/>
    </xf>
    <xf numFmtId="175" fontId="18" fillId="0" borderId="23" xfId="0" applyNumberFormat="1" applyFont="1" applyFill="1" applyBorder="1" applyAlignment="1">
      <alignment vertical="center"/>
    </xf>
    <xf numFmtId="175" fontId="18" fillId="0" borderId="11" xfId="0" applyNumberFormat="1" applyFont="1" applyFill="1" applyBorder="1" applyAlignment="1">
      <alignment vertical="center"/>
    </xf>
    <xf numFmtId="175" fontId="18" fillId="0" borderId="23" xfId="0" applyNumberFormat="1" applyFont="1" applyFill="1" applyBorder="1" applyAlignment="1">
      <alignment horizontal="right" vertical="center"/>
    </xf>
    <xf numFmtId="0" fontId="32" fillId="0" borderId="13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175" fontId="18" fillId="0" borderId="16" xfId="0" applyNumberFormat="1" applyFont="1" applyFill="1" applyBorder="1" applyAlignment="1">
      <alignment horizontal="right" vertical="center"/>
    </xf>
    <xf numFmtId="177" fontId="18" fillId="0" borderId="37" xfId="0" applyNumberFormat="1" applyFont="1" applyFill="1" applyBorder="1" applyAlignment="1">
      <alignment horizontal="right" vertical="center"/>
    </xf>
    <xf numFmtId="177" fontId="18" fillId="0" borderId="16" xfId="0" applyNumberFormat="1" applyFont="1" applyFill="1" applyBorder="1" applyAlignment="1">
      <alignment horizontal="right" vertical="center"/>
    </xf>
    <xf numFmtId="177" fontId="18" fillId="0" borderId="17" xfId="0" applyNumberFormat="1" applyFont="1" applyFill="1" applyBorder="1" applyAlignment="1">
      <alignment horizontal="right" vertical="center"/>
    </xf>
    <xf numFmtId="177" fontId="18" fillId="0" borderId="21" xfId="0" applyNumberFormat="1" applyFont="1" applyFill="1" applyBorder="1" applyAlignment="1">
      <alignment horizontal="right" vertical="center"/>
    </xf>
    <xf numFmtId="175" fontId="18" fillId="0" borderId="30" xfId="0" applyNumberFormat="1" applyFont="1" applyFill="1" applyBorder="1" applyAlignment="1">
      <alignment vertical="center"/>
    </xf>
    <xf numFmtId="175" fontId="18" fillId="0" borderId="35" xfId="0" applyNumberFormat="1" applyFont="1" applyFill="1" applyBorder="1" applyAlignment="1">
      <alignment vertical="center"/>
    </xf>
    <xf numFmtId="4" fontId="12" fillId="0" borderId="0" xfId="0" applyNumberFormat="1" applyFont="1" applyFill="1" applyAlignment="1">
      <alignment vertical="center"/>
    </xf>
    <xf numFmtId="190" fontId="27" fillId="0" borderId="23" xfId="0" applyNumberFormat="1" applyFont="1" applyFill="1" applyBorder="1" applyAlignment="1">
      <alignment horizontal="right" vertical="center"/>
    </xf>
    <xf numFmtId="190" fontId="27" fillId="0" borderId="11" xfId="0" applyNumberFormat="1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left" vertical="center" wrapText="1"/>
    </xf>
    <xf numFmtId="190" fontId="20" fillId="0" borderId="23" xfId="0" applyNumberFormat="1" applyFont="1" applyFill="1" applyBorder="1" applyAlignment="1">
      <alignment horizontal="right" vertical="center"/>
    </xf>
    <xf numFmtId="190" fontId="20" fillId="0" borderId="11" xfId="0" applyNumberFormat="1" applyFont="1" applyFill="1" applyBorder="1" applyAlignment="1">
      <alignment horizontal="right" vertical="center"/>
    </xf>
    <xf numFmtId="190" fontId="27" fillId="0" borderId="12" xfId="0" applyNumberFormat="1" applyFont="1" applyFill="1" applyBorder="1" applyAlignment="1">
      <alignment horizontal="right" vertical="center"/>
    </xf>
    <xf numFmtId="190" fontId="20" fillId="0" borderId="36" xfId="0" applyNumberFormat="1" applyFont="1" applyFill="1" applyBorder="1" applyAlignment="1">
      <alignment horizontal="right" vertical="center"/>
    </xf>
    <xf numFmtId="190" fontId="20" fillId="0" borderId="25" xfId="0" applyNumberFormat="1" applyFont="1" applyFill="1" applyBorder="1" applyAlignment="1">
      <alignment horizontal="right" vertical="center"/>
    </xf>
    <xf numFmtId="190" fontId="20" fillId="0" borderId="24" xfId="0" applyNumberFormat="1" applyFont="1" applyFill="1" applyBorder="1" applyAlignment="1">
      <alignment horizontal="right" vertical="center"/>
    </xf>
    <xf numFmtId="190" fontId="20" fillId="0" borderId="21" xfId="0" applyNumberFormat="1" applyFont="1" applyFill="1" applyBorder="1" applyAlignment="1">
      <alignment horizontal="right" vertical="center"/>
    </xf>
    <xf numFmtId="175" fontId="20" fillId="0" borderId="30" xfId="0" applyNumberFormat="1" applyFont="1" applyFill="1" applyBorder="1" applyAlignment="1">
      <alignment horizontal="right" vertical="center"/>
    </xf>
    <xf numFmtId="175" fontId="20" fillId="0" borderId="23" xfId="0" applyNumberFormat="1" applyFont="1" applyFill="1" applyBorder="1" applyAlignment="1">
      <alignment vertical="center"/>
    </xf>
    <xf numFmtId="175" fontId="20" fillId="0" borderId="36" xfId="0" applyNumberFormat="1" applyFont="1" applyFill="1" applyBorder="1" applyAlignment="1">
      <alignment vertical="center"/>
    </xf>
    <xf numFmtId="175" fontId="27" fillId="0" borderId="13" xfId="0" applyNumberFormat="1" applyFont="1" applyFill="1" applyBorder="1" applyAlignment="1">
      <alignment vertical="center"/>
    </xf>
    <xf numFmtId="175" fontId="20" fillId="0" borderId="34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175" fontId="4" fillId="0" borderId="24" xfId="0" applyNumberFormat="1" applyFont="1" applyFill="1" applyBorder="1" applyAlignment="1">
      <alignment horizontal="right" vertical="center"/>
    </xf>
    <xf numFmtId="175" fontId="4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5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175" fontId="12" fillId="0" borderId="0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75" fontId="4" fillId="0" borderId="0" xfId="0" applyNumberFormat="1" applyFont="1" applyFill="1" applyBorder="1" applyAlignment="1">
      <alignment vertical="center"/>
    </xf>
    <xf numFmtId="175" fontId="12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175" fontId="27" fillId="0" borderId="11" xfId="0" applyNumberFormat="1" applyFont="1" applyFill="1" applyBorder="1" applyAlignment="1">
      <alignment horizontal="right" vertical="center"/>
    </xf>
    <xf numFmtId="175" fontId="27" fillId="0" borderId="23" xfId="0" applyNumberFormat="1" applyFont="1" applyFill="1" applyBorder="1" applyAlignment="1">
      <alignment horizontal="right" vertical="center"/>
    </xf>
    <xf numFmtId="175" fontId="27" fillId="0" borderId="0" xfId="0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left" vertical="center"/>
    </xf>
    <xf numFmtId="175" fontId="20" fillId="0" borderId="23" xfId="0" applyNumberFormat="1" applyFont="1" applyFill="1" applyBorder="1" applyAlignment="1">
      <alignment horizontal="right" vertical="center"/>
    </xf>
    <xf numFmtId="175" fontId="20" fillId="0" borderId="11" xfId="0" applyNumberFormat="1" applyFont="1" applyFill="1" applyBorder="1" applyAlignment="1">
      <alignment horizontal="right" vertical="center"/>
    </xf>
    <xf numFmtId="175" fontId="20" fillId="0" borderId="32" xfId="0" applyNumberFormat="1" applyFont="1" applyFill="1" applyBorder="1" applyAlignment="1">
      <alignment horizontal="right" vertical="center" wrapText="1"/>
    </xf>
    <xf numFmtId="175" fontId="20" fillId="0" borderId="12" xfId="0" applyNumberFormat="1" applyFont="1" applyFill="1" applyBorder="1" applyAlignment="1">
      <alignment horizontal="right" vertical="center"/>
    </xf>
    <xf numFmtId="0" fontId="20" fillId="0" borderId="24" xfId="0" applyFont="1" applyFill="1" applyBorder="1" applyAlignment="1">
      <alignment horizontal="left" vertical="center"/>
    </xf>
    <xf numFmtId="175" fontId="20" fillId="0" borderId="24" xfId="0" applyNumberFormat="1" applyFont="1" applyFill="1" applyBorder="1" applyAlignment="1">
      <alignment horizontal="right" vertical="center"/>
    </xf>
    <xf numFmtId="175" fontId="20" fillId="0" borderId="20" xfId="0" applyNumberFormat="1" applyFont="1" applyFill="1" applyBorder="1" applyAlignment="1">
      <alignment horizontal="right" vertical="center"/>
    </xf>
    <xf numFmtId="175" fontId="20" fillId="0" borderId="34" xfId="0" applyNumberFormat="1" applyFont="1" applyFill="1" applyBorder="1" applyAlignment="1">
      <alignment horizontal="right" vertical="center"/>
    </xf>
    <xf numFmtId="175" fontId="20" fillId="0" borderId="24" xfId="0" applyNumberFormat="1" applyFont="1" applyFill="1" applyBorder="1" applyAlignment="1">
      <alignment vertical="center"/>
    </xf>
    <xf numFmtId="175" fontId="20" fillId="0" borderId="2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5" fontId="27" fillId="0" borderId="19" xfId="0" applyNumberFormat="1" applyFont="1" applyFill="1" applyBorder="1" applyAlignment="1">
      <alignment horizontal="right" vertical="center"/>
    </xf>
    <xf numFmtId="175" fontId="20" fillId="0" borderId="16" xfId="0" applyNumberFormat="1" applyFont="1" applyFill="1" applyBorder="1" applyAlignment="1">
      <alignment horizontal="right" vertical="center"/>
    </xf>
    <xf numFmtId="175" fontId="20" fillId="0" borderId="42" xfId="0" applyNumberFormat="1" applyFont="1" applyFill="1" applyBorder="1" applyAlignment="1">
      <alignment horizontal="right" vertical="center"/>
    </xf>
    <xf numFmtId="175" fontId="20" fillId="0" borderId="33" xfId="0" applyNumberFormat="1" applyFont="1" applyFill="1" applyBorder="1" applyAlignment="1">
      <alignment horizontal="right" vertical="center"/>
    </xf>
    <xf numFmtId="175" fontId="20" fillId="0" borderId="37" xfId="0" applyNumberFormat="1" applyFont="1" applyFill="1" applyBorder="1" applyAlignment="1">
      <alignment horizontal="right" vertical="center"/>
    </xf>
    <xf numFmtId="175" fontId="20" fillId="0" borderId="21" xfId="0" applyNumberFormat="1" applyFont="1" applyFill="1" applyBorder="1" applyAlignment="1">
      <alignment horizontal="right" vertical="center"/>
    </xf>
    <xf numFmtId="175" fontId="20" fillId="0" borderId="18" xfId="0" applyNumberFormat="1" applyFont="1" applyFill="1" applyBorder="1" applyAlignment="1">
      <alignment horizontal="right" vertical="center"/>
    </xf>
    <xf numFmtId="175" fontId="27" fillId="0" borderId="12" xfId="0" applyNumberFormat="1" applyFont="1" applyFill="1" applyBorder="1" applyAlignment="1">
      <alignment horizontal="right" vertical="center"/>
    </xf>
    <xf numFmtId="175" fontId="20" fillId="0" borderId="19" xfId="0" applyNumberFormat="1" applyFont="1" applyFill="1" applyBorder="1" applyAlignment="1">
      <alignment horizontal="right" vertical="center"/>
    </xf>
    <xf numFmtId="175" fontId="27" fillId="0" borderId="15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 wrapText="1"/>
    </xf>
    <xf numFmtId="175" fontId="5" fillId="0" borderId="12" xfId="0" applyNumberFormat="1" applyFont="1" applyFill="1" applyBorder="1" applyAlignment="1">
      <alignment vertical="center"/>
    </xf>
    <xf numFmtId="175" fontId="5" fillId="0" borderId="23" xfId="0" applyNumberFormat="1" applyFont="1" applyFill="1" applyBorder="1" applyAlignment="1">
      <alignment horizontal="right" vertical="center"/>
    </xf>
    <xf numFmtId="175" fontId="5" fillId="0" borderId="1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175" fontId="5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175" fontId="6" fillId="0" borderId="11" xfId="0" applyNumberFormat="1" applyFont="1" applyFill="1" applyBorder="1" applyAlignment="1">
      <alignment vertical="center"/>
    </xf>
    <xf numFmtId="175" fontId="6" fillId="0" borderId="12" xfId="0" applyNumberFormat="1" applyFont="1" applyFill="1" applyBorder="1" applyAlignment="1">
      <alignment vertical="center"/>
    </xf>
    <xf numFmtId="175" fontId="6" fillId="0" borderId="23" xfId="0" applyNumberFormat="1" applyFont="1" applyFill="1" applyBorder="1" applyAlignment="1">
      <alignment horizontal="right" vertical="center"/>
    </xf>
    <xf numFmtId="175" fontId="5" fillId="0" borderId="12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175" fontId="6" fillId="0" borderId="23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175" fontId="5" fillId="0" borderId="1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175" fontId="5" fillId="0" borderId="16" xfId="0" applyNumberFormat="1" applyFont="1" applyFill="1" applyBorder="1" applyAlignment="1">
      <alignment horizontal="right" vertical="center"/>
    </xf>
    <xf numFmtId="175" fontId="5" fillId="0" borderId="18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left" vertical="center"/>
    </xf>
    <xf numFmtId="175" fontId="6" fillId="0" borderId="24" xfId="0" applyNumberFormat="1" applyFont="1" applyFill="1" applyBorder="1" applyAlignment="1">
      <alignment horizontal="right" vertical="center"/>
    </xf>
    <xf numFmtId="175" fontId="6" fillId="0" borderId="20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175" fontId="6" fillId="0" borderId="13" xfId="0" applyNumberFormat="1" applyFont="1" applyFill="1" applyBorder="1" applyAlignment="1">
      <alignment horizontal="right" vertical="center"/>
    </xf>
    <xf numFmtId="175" fontId="6" fillId="0" borderId="3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 wrapText="1"/>
    </xf>
    <xf numFmtId="0" fontId="24" fillId="0" borderId="12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vertical="center"/>
    </xf>
    <xf numFmtId="0" fontId="23" fillId="0" borderId="18" xfId="0" applyFont="1" applyFill="1" applyBorder="1" applyAlignment="1">
      <alignment horizontal="left" vertical="center"/>
    </xf>
    <xf numFmtId="175" fontId="18" fillId="0" borderId="0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75" fontId="5" fillId="0" borderId="23" xfId="0" applyNumberFormat="1" applyFont="1" applyFill="1" applyBorder="1" applyAlignment="1">
      <alignment horizontal="right" vertical="center"/>
    </xf>
    <xf numFmtId="175" fontId="5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75" fontId="6" fillId="0" borderId="11" xfId="0" applyNumberFormat="1" applyFont="1" applyFill="1" applyBorder="1" applyAlignment="1">
      <alignment horizontal="right" vertical="center"/>
    </xf>
    <xf numFmtId="175" fontId="6" fillId="0" borderId="34" xfId="0" applyNumberFormat="1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left" vertical="center"/>
    </xf>
    <xf numFmtId="175" fontId="6" fillId="0" borderId="3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175" fontId="20" fillId="0" borderId="16" xfId="0" applyNumberFormat="1" applyFont="1" applyFill="1" applyBorder="1" applyAlignment="1">
      <alignment horizontal="center" vertical="center" wrapText="1"/>
    </xf>
    <xf numFmtId="175" fontId="20" fillId="0" borderId="19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177" fontId="27" fillId="0" borderId="11" xfId="36" applyNumberFormat="1" applyFont="1" applyFill="1" applyBorder="1" applyAlignment="1" applyProtection="1">
      <alignment horizontal="right" vertical="center"/>
      <protection/>
    </xf>
    <xf numFmtId="175" fontId="27" fillId="0" borderId="19" xfId="0" applyNumberFormat="1" applyFont="1" applyFill="1" applyBorder="1" applyAlignment="1">
      <alignment horizontal="right" vertical="center" wrapText="1"/>
    </xf>
    <xf numFmtId="175" fontId="20" fillId="0" borderId="19" xfId="0" applyNumberFormat="1" applyFont="1" applyFill="1" applyBorder="1" applyAlignment="1">
      <alignment horizontal="right" vertical="center" wrapText="1"/>
    </xf>
    <xf numFmtId="175" fontId="27" fillId="0" borderId="11" xfId="36" applyNumberFormat="1" applyFont="1" applyFill="1" applyBorder="1" applyAlignment="1" applyProtection="1">
      <alignment horizontal="right" vertical="center"/>
      <protection/>
    </xf>
    <xf numFmtId="175" fontId="20" fillId="0" borderId="11" xfId="36" applyNumberFormat="1" applyFont="1" applyFill="1" applyBorder="1" applyAlignment="1" applyProtection="1">
      <alignment horizontal="right" vertical="center"/>
      <protection/>
    </xf>
    <xf numFmtId="0" fontId="27" fillId="0" borderId="13" xfId="36" applyFont="1" applyFill="1" applyBorder="1" applyAlignment="1" applyProtection="1">
      <alignment horizontal="left" vertical="center"/>
      <protection/>
    </xf>
    <xf numFmtId="175" fontId="27" fillId="0" borderId="13" xfId="0" applyNumberFormat="1" applyFont="1" applyFill="1" applyBorder="1" applyAlignment="1">
      <alignment horizontal="right" vertical="center" wrapText="1"/>
    </xf>
    <xf numFmtId="175" fontId="27" fillId="0" borderId="12" xfId="0" applyNumberFormat="1" applyFont="1" applyFill="1" applyBorder="1" applyAlignment="1">
      <alignment horizontal="right" vertical="center" wrapText="1"/>
    </xf>
    <xf numFmtId="175" fontId="27" fillId="0" borderId="11" xfId="0" applyNumberFormat="1" applyFont="1" applyFill="1" applyBorder="1" applyAlignment="1">
      <alignment horizontal="right" vertical="center" wrapText="1"/>
    </xf>
    <xf numFmtId="175" fontId="27" fillId="0" borderId="19" xfId="0" applyNumberFormat="1" applyFont="1" applyFill="1" applyBorder="1" applyAlignment="1">
      <alignment horizontal="right" vertical="center" wrapText="1"/>
    </xf>
    <xf numFmtId="0" fontId="20" fillId="0" borderId="13" xfId="36" applyFont="1" applyFill="1" applyBorder="1" applyAlignment="1" applyProtection="1">
      <alignment horizontal="left" vertical="center"/>
      <protection/>
    </xf>
    <xf numFmtId="175" fontId="20" fillId="0" borderId="13" xfId="0" applyNumberFormat="1" applyFont="1" applyFill="1" applyBorder="1" applyAlignment="1">
      <alignment horizontal="right" vertical="center" wrapText="1"/>
    </xf>
    <xf numFmtId="175" fontId="27" fillId="0" borderId="13" xfId="36" applyNumberFormat="1" applyFont="1" applyFill="1" applyBorder="1" applyAlignment="1" applyProtection="1">
      <alignment horizontal="right" vertical="center"/>
      <protection/>
    </xf>
    <xf numFmtId="175" fontId="20" fillId="0" borderId="43" xfId="0" applyNumberFormat="1" applyFont="1" applyFill="1" applyBorder="1" applyAlignment="1">
      <alignment horizontal="right" vertical="center" wrapText="1"/>
    </xf>
    <xf numFmtId="0" fontId="20" fillId="0" borderId="30" xfId="36" applyFont="1" applyFill="1" applyBorder="1" applyAlignment="1" applyProtection="1">
      <alignment horizontal="left" vertical="center"/>
      <protection/>
    </xf>
    <xf numFmtId="175" fontId="20" fillId="0" borderId="41" xfId="0" applyNumberFormat="1" applyFont="1" applyFill="1" applyBorder="1" applyAlignment="1">
      <alignment horizontal="right" vertical="center" wrapText="1"/>
    </xf>
    <xf numFmtId="175" fontId="20" fillId="0" borderId="38" xfId="0" applyNumberFormat="1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 vertical="center" wrapText="1"/>
    </xf>
    <xf numFmtId="0" fontId="22" fillId="0" borderId="0" xfId="0" applyFont="1" applyFill="1" applyBorder="1" applyAlignment="1">
      <alignment/>
    </xf>
    <xf numFmtId="0" fontId="20" fillId="0" borderId="0" xfId="0" applyNumberFormat="1" applyFont="1" applyFill="1" applyBorder="1" applyAlignment="1">
      <alignment horizontal="center" vertical="center"/>
    </xf>
    <xf numFmtId="49" fontId="20" fillId="0" borderId="39" xfId="0" applyNumberFormat="1" applyFont="1" applyFill="1" applyBorder="1" applyAlignment="1">
      <alignment horizontal="center" vertical="center" wrapText="1"/>
    </xf>
    <xf numFmtId="175" fontId="20" fillId="0" borderId="33" xfId="0" applyNumberFormat="1" applyFont="1" applyFill="1" applyBorder="1" applyAlignment="1">
      <alignment horizontal="center" vertical="center" wrapText="1"/>
    </xf>
    <xf numFmtId="175" fontId="27" fillId="0" borderId="23" xfId="0" applyNumberFormat="1" applyFont="1" applyFill="1" applyBorder="1" applyAlignment="1">
      <alignment horizontal="right" vertical="center" wrapText="1"/>
    </xf>
    <xf numFmtId="0" fontId="20" fillId="0" borderId="24" xfId="36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vertical="center"/>
    </xf>
    <xf numFmtId="0" fontId="20" fillId="0" borderId="36" xfId="0" applyFont="1" applyFill="1" applyBorder="1" applyAlignment="1">
      <alignment horizontal="center" vertical="center"/>
    </xf>
    <xf numFmtId="177" fontId="27" fillId="0" borderId="23" xfId="36" applyNumberFormat="1" applyFont="1" applyFill="1" applyBorder="1" applyAlignment="1" applyProtection="1">
      <alignment horizontal="right" vertical="center"/>
      <protection/>
    </xf>
    <xf numFmtId="177" fontId="27" fillId="0" borderId="0" xfId="36" applyNumberFormat="1" applyFont="1" applyFill="1" applyBorder="1" applyAlignment="1" applyProtection="1">
      <alignment horizontal="right" vertical="center"/>
      <protection/>
    </xf>
    <xf numFmtId="0" fontId="20" fillId="0" borderId="16" xfId="36" applyFont="1" applyFill="1" applyBorder="1" applyAlignment="1" applyProtection="1">
      <alignment horizontal="left" vertical="center"/>
      <protection/>
    </xf>
    <xf numFmtId="175" fontId="20" fillId="0" borderId="36" xfId="0" applyNumberFormat="1" applyFont="1" applyFill="1" applyBorder="1" applyAlignment="1">
      <alignment horizontal="right" vertical="center" wrapText="1"/>
    </xf>
    <xf numFmtId="0" fontId="20" fillId="0" borderId="31" xfId="36" applyFont="1" applyFill="1" applyBorder="1" applyAlignment="1" applyProtection="1">
      <alignment horizontal="left" vertical="center"/>
      <protection/>
    </xf>
    <xf numFmtId="0" fontId="20" fillId="0" borderId="16" xfId="0" applyFont="1" applyFill="1" applyBorder="1" applyAlignment="1">
      <alignment vertical="center"/>
    </xf>
    <xf numFmtId="0" fontId="20" fillId="0" borderId="14" xfId="36" applyFont="1" applyFill="1" applyBorder="1" applyAlignment="1" applyProtection="1">
      <alignment horizontal="left" vertical="center"/>
      <protection/>
    </xf>
    <xf numFmtId="0" fontId="20" fillId="0" borderId="0" xfId="36" applyFont="1" applyFill="1" applyBorder="1" applyAlignment="1" applyProtection="1">
      <alignment horizontal="left" vertical="center"/>
      <protection/>
    </xf>
    <xf numFmtId="175" fontId="20" fillId="0" borderId="14" xfId="0" applyNumberFormat="1" applyFont="1" applyFill="1" applyBorder="1" applyAlignment="1">
      <alignment horizontal="right" vertical="center" wrapText="1"/>
    </xf>
    <xf numFmtId="175" fontId="20" fillId="0" borderId="39" xfId="0" applyNumberFormat="1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/>
    </xf>
    <xf numFmtId="175" fontId="20" fillId="0" borderId="13" xfId="0" applyNumberFormat="1" applyFont="1" applyFill="1" applyBorder="1" applyAlignment="1">
      <alignment horizontal="right" vertical="center" wrapText="1"/>
    </xf>
    <xf numFmtId="175" fontId="20" fillId="0" borderId="23" xfId="0" applyNumberFormat="1" applyFont="1" applyFill="1" applyBorder="1" applyAlignment="1">
      <alignment horizontal="right"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 wrapText="1"/>
    </xf>
    <xf numFmtId="175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4" fillId="0" borderId="0" xfId="36" applyFont="1" applyFill="1" applyBorder="1" applyAlignment="1" applyProtection="1">
      <alignment horizontal="left" vertical="center"/>
      <protection/>
    </xf>
    <xf numFmtId="175" fontId="14" fillId="0" borderId="0" xfId="0" applyNumberFormat="1" applyFont="1" applyFill="1" applyBorder="1" applyAlignment="1">
      <alignment horizontal="right" vertical="center" wrapText="1"/>
    </xf>
    <xf numFmtId="175" fontId="14" fillId="0" borderId="0" xfId="36" applyNumberFormat="1" applyFont="1" applyFill="1" applyBorder="1" applyAlignment="1" applyProtection="1">
      <alignment horizontal="right" vertical="center"/>
      <protection/>
    </xf>
    <xf numFmtId="0" fontId="15" fillId="0" borderId="0" xfId="36" applyFont="1" applyFill="1" applyBorder="1" applyAlignment="1" applyProtection="1">
      <alignment horizontal="left" vertical="center"/>
      <protection/>
    </xf>
    <xf numFmtId="175" fontId="15" fillId="0" borderId="0" xfId="0" applyNumberFormat="1" applyFont="1" applyFill="1" applyBorder="1" applyAlignment="1">
      <alignment horizontal="right" vertical="center" wrapText="1"/>
    </xf>
    <xf numFmtId="175" fontId="15" fillId="0" borderId="0" xfId="36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>
      <alignment/>
    </xf>
    <xf numFmtId="0" fontId="18" fillId="0" borderId="18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175" fontId="32" fillId="0" borderId="12" xfId="0" applyNumberFormat="1" applyFont="1" applyFill="1" applyBorder="1" applyAlignment="1">
      <alignment horizontal="right" vertical="center" wrapText="1"/>
    </xf>
    <xf numFmtId="175" fontId="32" fillId="0" borderId="11" xfId="0" applyNumberFormat="1" applyFont="1" applyFill="1" applyBorder="1" applyAlignment="1">
      <alignment horizontal="right" vertical="center" wrapText="1"/>
    </xf>
    <xf numFmtId="175" fontId="32" fillId="0" borderId="23" xfId="0" applyNumberFormat="1" applyFont="1" applyFill="1" applyBorder="1" applyAlignment="1">
      <alignment horizontal="right" vertical="center" wrapText="1"/>
    </xf>
    <xf numFmtId="175" fontId="18" fillId="0" borderId="12" xfId="0" applyNumberFormat="1" applyFont="1" applyFill="1" applyBorder="1" applyAlignment="1">
      <alignment horizontal="right" vertical="center" wrapText="1"/>
    </xf>
    <xf numFmtId="175" fontId="18" fillId="0" borderId="11" xfId="0" applyNumberFormat="1" applyFont="1" applyFill="1" applyBorder="1" applyAlignment="1">
      <alignment horizontal="right" vertical="center" wrapText="1"/>
    </xf>
    <xf numFmtId="0" fontId="32" fillId="0" borderId="12" xfId="36" applyFont="1" applyFill="1" applyBorder="1" applyAlignment="1" applyProtection="1">
      <alignment vertical="center"/>
      <protection/>
    </xf>
    <xf numFmtId="0" fontId="18" fillId="0" borderId="12" xfId="36" applyFont="1" applyFill="1" applyBorder="1" applyAlignment="1" applyProtection="1">
      <alignment horizontal="left" vertical="center"/>
      <protection/>
    </xf>
    <xf numFmtId="175" fontId="18" fillId="0" borderId="23" xfId="0" applyNumberFormat="1" applyFont="1" applyFill="1" applyBorder="1" applyAlignment="1">
      <alignment horizontal="right" vertical="center" wrapText="1"/>
    </xf>
    <xf numFmtId="175" fontId="18" fillId="0" borderId="15" xfId="0" applyNumberFormat="1" applyFont="1" applyFill="1" applyBorder="1" applyAlignment="1">
      <alignment horizontal="right" vertical="center" wrapText="1"/>
    </xf>
    <xf numFmtId="0" fontId="32" fillId="0" borderId="12" xfId="36" applyFont="1" applyFill="1" applyBorder="1" applyAlignment="1" applyProtection="1">
      <alignment horizontal="left" vertical="center"/>
      <protection/>
    </xf>
    <xf numFmtId="0" fontId="18" fillId="0" borderId="18" xfId="36" applyFont="1" applyFill="1" applyBorder="1" applyAlignment="1" applyProtection="1">
      <alignment horizontal="left" vertical="center"/>
      <protection/>
    </xf>
    <xf numFmtId="175" fontId="18" fillId="0" borderId="18" xfId="0" applyNumberFormat="1" applyFont="1" applyFill="1" applyBorder="1" applyAlignment="1">
      <alignment horizontal="right" vertical="center" wrapText="1"/>
    </xf>
    <xf numFmtId="175" fontId="32" fillId="0" borderId="18" xfId="0" applyNumberFormat="1" applyFont="1" applyFill="1" applyBorder="1" applyAlignment="1">
      <alignment horizontal="right" vertical="center" wrapText="1"/>
    </xf>
    <xf numFmtId="0" fontId="18" fillId="0" borderId="18" xfId="0" applyFont="1" applyFill="1" applyBorder="1" applyAlignment="1">
      <alignment horizontal="left"/>
    </xf>
    <xf numFmtId="175" fontId="18" fillId="0" borderId="24" xfId="0" applyNumberFormat="1" applyFont="1" applyFill="1" applyBorder="1" applyAlignment="1">
      <alignment horizontal="right" vertical="center" wrapText="1"/>
    </xf>
    <xf numFmtId="175" fontId="18" fillId="0" borderId="21" xfId="0" applyNumberFormat="1" applyFont="1" applyFill="1" applyBorder="1" applyAlignment="1">
      <alignment horizontal="right" vertical="center" wrapText="1"/>
    </xf>
    <xf numFmtId="0" fontId="18" fillId="0" borderId="30" xfId="36" applyFont="1" applyFill="1" applyBorder="1" applyAlignment="1" applyProtection="1">
      <alignment horizontal="left" vertical="center"/>
      <protection/>
    </xf>
    <xf numFmtId="175" fontId="18" fillId="0" borderId="30" xfId="0" applyNumberFormat="1" applyFont="1" applyFill="1" applyBorder="1" applyAlignment="1">
      <alignment horizontal="right" vertical="center" wrapText="1"/>
    </xf>
    <xf numFmtId="0" fontId="31" fillId="0" borderId="0" xfId="36" applyFont="1" applyFill="1" applyBorder="1" applyAlignment="1" applyProtection="1">
      <alignment horizontal="left" vertical="center"/>
      <protection/>
    </xf>
    <xf numFmtId="175" fontId="25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left" vertical="center"/>
    </xf>
    <xf numFmtId="175" fontId="26" fillId="0" borderId="0" xfId="0" applyNumberFormat="1" applyFont="1" applyFill="1" applyBorder="1" applyAlignment="1">
      <alignment horizontal="right" vertical="center"/>
    </xf>
    <xf numFmtId="175" fontId="25" fillId="0" borderId="0" xfId="0" applyNumberFormat="1" applyFont="1" applyFill="1" applyBorder="1" applyAlignment="1">
      <alignment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7" fillId="0" borderId="12" xfId="36" applyFont="1" applyFill="1" applyBorder="1" applyAlignment="1" applyProtection="1">
      <alignment vertical="center"/>
      <protection/>
    </xf>
    <xf numFmtId="0" fontId="20" fillId="0" borderId="12" xfId="36" applyFont="1" applyFill="1" applyBorder="1" applyAlignment="1" applyProtection="1">
      <alignment horizontal="left" vertical="center"/>
      <protection/>
    </xf>
    <xf numFmtId="175" fontId="20" fillId="0" borderId="23" xfId="0" applyNumberFormat="1" applyFont="1" applyFill="1" applyBorder="1" applyAlignment="1">
      <alignment horizontal="right" vertical="center" wrapText="1"/>
    </xf>
    <xf numFmtId="0" fontId="27" fillId="0" borderId="12" xfId="36" applyFont="1" applyFill="1" applyBorder="1" applyAlignment="1" applyProtection="1">
      <alignment horizontal="left" vertical="center"/>
      <protection/>
    </xf>
    <xf numFmtId="175" fontId="20" fillId="0" borderId="27" xfId="0" applyNumberFormat="1" applyFont="1" applyFill="1" applyBorder="1" applyAlignment="1">
      <alignment horizontal="right" vertical="center" wrapText="1"/>
    </xf>
    <xf numFmtId="175" fontId="20" fillId="0" borderId="40" xfId="0" applyNumberFormat="1" applyFont="1" applyFill="1" applyBorder="1" applyAlignment="1">
      <alignment horizontal="right" vertical="center" wrapText="1"/>
    </xf>
    <xf numFmtId="0" fontId="20" fillId="0" borderId="20" xfId="36" applyFont="1" applyFill="1" applyBorder="1" applyAlignment="1" applyProtection="1">
      <alignment horizontal="left" vertical="center"/>
      <protection/>
    </xf>
    <xf numFmtId="175" fontId="27" fillId="0" borderId="18" xfId="0" applyNumberFormat="1" applyFont="1" applyFill="1" applyBorder="1" applyAlignment="1">
      <alignment horizontal="right" vertical="center" wrapText="1"/>
    </xf>
    <xf numFmtId="175" fontId="27" fillId="0" borderId="13" xfId="0" applyNumberFormat="1" applyFont="1" applyFill="1" applyBorder="1" applyAlignment="1">
      <alignment horizontal="right" vertical="center" wrapText="1"/>
    </xf>
    <xf numFmtId="175" fontId="20" fillId="0" borderId="17" xfId="0" applyNumberFormat="1" applyFont="1" applyFill="1" applyBorder="1" applyAlignment="1">
      <alignment horizontal="right" vertical="center" wrapText="1"/>
    </xf>
    <xf numFmtId="175" fontId="20" fillId="0" borderId="39" xfId="0" applyNumberFormat="1" applyFont="1" applyFill="1" applyBorder="1" applyAlignment="1">
      <alignment horizontal="right" vertical="center" wrapText="1"/>
    </xf>
    <xf numFmtId="0" fontId="27" fillId="0" borderId="0" xfId="0" applyFont="1" applyFill="1" applyAlignment="1">
      <alignment/>
    </xf>
    <xf numFmtId="0" fontId="19" fillId="0" borderId="0" xfId="0" applyFont="1" applyFill="1" applyBorder="1" applyAlignment="1">
      <alignment horizontal="right" vertical="center" wrapText="1"/>
    </xf>
    <xf numFmtId="0" fontId="18" fillId="0" borderId="25" xfId="0" applyFont="1" applyFill="1" applyBorder="1" applyAlignment="1">
      <alignment horizontal="center" vertical="center"/>
    </xf>
    <xf numFmtId="175" fontId="32" fillId="0" borderId="23" xfId="0" applyNumberFormat="1" applyFont="1" applyFill="1" applyBorder="1" applyAlignment="1">
      <alignment horizontal="right" vertical="center" wrapText="1"/>
    </xf>
    <xf numFmtId="0" fontId="32" fillId="0" borderId="12" xfId="36" applyFont="1" applyFill="1" applyBorder="1" applyAlignment="1" applyProtection="1">
      <alignment horizontal="left" vertical="center"/>
      <protection/>
    </xf>
    <xf numFmtId="0" fontId="18" fillId="0" borderId="1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3" xfId="36" applyFont="1" applyFill="1" applyBorder="1" applyAlignment="1" applyProtection="1">
      <alignment horizontal="left" vertical="center"/>
      <protection/>
    </xf>
    <xf numFmtId="175" fontId="18" fillId="0" borderId="27" xfId="0" applyNumberFormat="1" applyFont="1" applyFill="1" applyBorder="1" applyAlignment="1">
      <alignment horizontal="right" vertical="center" wrapText="1"/>
    </xf>
    <xf numFmtId="0" fontId="1" fillId="0" borderId="0" xfId="36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>
      <alignment horizontal="left" vertical="center"/>
    </xf>
    <xf numFmtId="0" fontId="25" fillId="0" borderId="33" xfId="0" applyFont="1" applyFill="1" applyBorder="1" applyAlignment="1">
      <alignment/>
    </xf>
    <xf numFmtId="0" fontId="18" fillId="0" borderId="2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/>
    </xf>
    <xf numFmtId="175" fontId="32" fillId="0" borderId="40" xfId="0" applyNumberFormat="1" applyFont="1" applyFill="1" applyBorder="1" applyAlignment="1">
      <alignment horizontal="right" vertical="center" wrapText="1"/>
    </xf>
    <xf numFmtId="175" fontId="32" fillId="0" borderId="13" xfId="0" applyNumberFormat="1" applyFont="1" applyFill="1" applyBorder="1" applyAlignment="1">
      <alignment horizontal="right" vertical="center" wrapText="1"/>
    </xf>
    <xf numFmtId="0" fontId="32" fillId="0" borderId="18" xfId="36" applyFont="1" applyFill="1" applyBorder="1" applyAlignment="1" applyProtection="1">
      <alignment horizontal="left" vertical="center"/>
      <protection/>
    </xf>
    <xf numFmtId="175" fontId="18" fillId="0" borderId="16" xfId="0" applyNumberFormat="1" applyFont="1" applyFill="1" applyBorder="1" applyAlignment="1">
      <alignment horizontal="right" vertical="center" wrapText="1"/>
    </xf>
    <xf numFmtId="0" fontId="18" fillId="0" borderId="11" xfId="36" applyFont="1" applyFill="1" applyBorder="1" applyAlignment="1" applyProtection="1">
      <alignment horizontal="left" vertical="center"/>
      <protection/>
    </xf>
    <xf numFmtId="0" fontId="18" fillId="0" borderId="33" xfId="36" applyFont="1" applyFill="1" applyBorder="1" applyAlignment="1" applyProtection="1">
      <alignment horizontal="left" vertical="center"/>
      <protection/>
    </xf>
    <xf numFmtId="175" fontId="18" fillId="0" borderId="33" xfId="0" applyNumberFormat="1" applyFont="1" applyFill="1" applyBorder="1" applyAlignment="1">
      <alignment horizontal="right" vertical="center" wrapText="1"/>
    </xf>
    <xf numFmtId="175" fontId="18" fillId="0" borderId="39" xfId="0" applyNumberFormat="1" applyFont="1" applyFill="1" applyBorder="1" applyAlignment="1">
      <alignment horizontal="right" vertical="center" wrapText="1"/>
    </xf>
    <xf numFmtId="175" fontId="18" fillId="0" borderId="44" xfId="0" applyNumberFormat="1" applyFont="1" applyFill="1" applyBorder="1" applyAlignment="1">
      <alignment horizontal="right" vertical="center" wrapText="1"/>
    </xf>
    <xf numFmtId="175" fontId="18" fillId="0" borderId="13" xfId="0" applyNumberFormat="1" applyFont="1" applyFill="1" applyBorder="1" applyAlignment="1">
      <alignment horizontal="right" vertical="center" wrapText="1"/>
    </xf>
    <xf numFmtId="0" fontId="18" fillId="0" borderId="0" xfId="36" applyFont="1" applyFill="1" applyBorder="1" applyAlignment="1" applyProtection="1">
      <alignment horizontal="left" vertical="center"/>
      <protection/>
    </xf>
    <xf numFmtId="0" fontId="18" fillId="0" borderId="29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32" fillId="0" borderId="11" xfId="36" applyFont="1" applyFill="1" applyBorder="1" applyAlignment="1" applyProtection="1">
      <alignment horizontal="left" vertical="center"/>
      <protection/>
    </xf>
    <xf numFmtId="175" fontId="32" fillId="0" borderId="11" xfId="0" applyNumberFormat="1" applyFont="1" applyFill="1" applyBorder="1" applyAlignment="1">
      <alignment horizontal="right" vertical="center" wrapText="1"/>
    </xf>
    <xf numFmtId="175" fontId="18" fillId="0" borderId="10" xfId="0" applyNumberFormat="1" applyFont="1" applyFill="1" applyBorder="1" applyAlignment="1">
      <alignment horizontal="right" vertical="center" wrapText="1"/>
    </xf>
    <xf numFmtId="175" fontId="18" fillId="0" borderId="40" xfId="0" applyNumberFormat="1" applyFont="1" applyFill="1" applyBorder="1" applyAlignment="1">
      <alignment horizontal="right" vertical="center" wrapText="1"/>
    </xf>
    <xf numFmtId="0" fontId="18" fillId="0" borderId="16" xfId="36" applyFont="1" applyFill="1" applyBorder="1" applyAlignment="1" applyProtection="1">
      <alignment horizontal="left" vertical="center"/>
      <protection/>
    </xf>
    <xf numFmtId="175" fontId="18" fillId="0" borderId="36" xfId="0" applyNumberFormat="1" applyFont="1" applyFill="1" applyBorder="1" applyAlignment="1">
      <alignment horizontal="right" vertical="center" wrapText="1"/>
    </xf>
    <xf numFmtId="0" fontId="18" fillId="0" borderId="31" xfId="36" applyFont="1" applyFill="1" applyBorder="1" applyAlignment="1" applyProtection="1">
      <alignment horizontal="left" vertical="center"/>
      <protection/>
    </xf>
    <xf numFmtId="175" fontId="18" fillId="0" borderId="31" xfId="0" applyNumberFormat="1" applyFont="1" applyFill="1" applyBorder="1" applyAlignment="1">
      <alignment horizontal="right" vertical="center" wrapText="1"/>
    </xf>
    <xf numFmtId="175" fontId="18" fillId="0" borderId="32" xfId="0" applyNumberFormat="1" applyFont="1" applyFill="1" applyBorder="1" applyAlignment="1">
      <alignment horizontal="right" vertical="center" wrapText="1"/>
    </xf>
    <xf numFmtId="49" fontId="25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Alignment="1">
      <alignment/>
    </xf>
    <xf numFmtId="0" fontId="6" fillId="0" borderId="2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75" fontId="6" fillId="0" borderId="11" xfId="0" applyNumberFormat="1" applyFont="1" applyFill="1" applyBorder="1" applyAlignment="1">
      <alignment horizontal="right" vertical="center"/>
    </xf>
    <xf numFmtId="175" fontId="6" fillId="0" borderId="12" xfId="0" applyNumberFormat="1" applyFont="1" applyFill="1" applyBorder="1" applyAlignment="1">
      <alignment horizontal="right" vertical="center"/>
    </xf>
    <xf numFmtId="175" fontId="6" fillId="0" borderId="23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175" fontId="5" fillId="0" borderId="15" xfId="0" applyNumberFormat="1" applyFont="1" applyFill="1" applyBorder="1" applyAlignment="1">
      <alignment vertical="center"/>
    </xf>
    <xf numFmtId="175" fontId="6" fillId="0" borderId="15" xfId="0" applyNumberFormat="1" applyFont="1" applyFill="1" applyBorder="1" applyAlignment="1">
      <alignment vertical="center"/>
    </xf>
    <xf numFmtId="175" fontId="6" fillId="0" borderId="17" xfId="0" applyNumberFormat="1" applyFont="1" applyFill="1" applyBorder="1" applyAlignment="1">
      <alignment vertical="center"/>
    </xf>
    <xf numFmtId="175" fontId="6" fillId="0" borderId="31" xfId="0" applyNumberFormat="1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20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175" fontId="20" fillId="0" borderId="20" xfId="0" applyNumberFormat="1" applyFont="1" applyFill="1" applyBorder="1" applyAlignment="1">
      <alignment horizontal="right" vertical="center" wrapText="1"/>
    </xf>
    <xf numFmtId="175" fontId="20" fillId="0" borderId="34" xfId="0" applyNumberFormat="1" applyFont="1" applyFill="1" applyBorder="1" applyAlignment="1">
      <alignment horizontal="right" vertical="center" wrapText="1"/>
    </xf>
    <xf numFmtId="175" fontId="18" fillId="0" borderId="34" xfId="0" applyNumberFormat="1" applyFont="1" applyFill="1" applyBorder="1" applyAlignment="1">
      <alignment horizontal="right" vertical="center" wrapText="1"/>
    </xf>
    <xf numFmtId="175" fontId="5" fillId="0" borderId="12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175" fontId="24" fillId="0" borderId="15" xfId="0" applyNumberFormat="1" applyFont="1" applyFill="1" applyBorder="1" applyAlignment="1">
      <alignment vertical="center"/>
    </xf>
    <xf numFmtId="175" fontId="23" fillId="0" borderId="15" xfId="0" applyNumberFormat="1" applyFont="1" applyFill="1" applyBorder="1" applyAlignment="1">
      <alignment vertical="center"/>
    </xf>
    <xf numFmtId="175" fontId="24" fillId="0" borderId="15" xfId="0" applyNumberFormat="1" applyFont="1" applyFill="1" applyBorder="1" applyAlignment="1">
      <alignment vertical="center"/>
    </xf>
    <xf numFmtId="175" fontId="24" fillId="0" borderId="42" xfId="0" applyNumberFormat="1" applyFont="1" applyFill="1" applyBorder="1" applyAlignment="1">
      <alignment vertical="center"/>
    </xf>
    <xf numFmtId="175" fontId="24" fillId="0" borderId="27" xfId="0" applyNumberFormat="1" applyFont="1" applyFill="1" applyBorder="1" applyAlignment="1">
      <alignment vertical="center"/>
    </xf>
    <xf numFmtId="175" fontId="23" fillId="0" borderId="45" xfId="0" applyNumberFormat="1" applyFont="1" applyFill="1" applyBorder="1" applyAlignment="1">
      <alignment vertical="center"/>
    </xf>
    <xf numFmtId="175" fontId="24" fillId="0" borderId="46" xfId="0" applyNumberFormat="1" applyFont="1" applyFill="1" applyBorder="1" applyAlignment="1">
      <alignment vertical="center"/>
    </xf>
    <xf numFmtId="175" fontId="23" fillId="0" borderId="46" xfId="0" applyNumberFormat="1" applyFont="1" applyFill="1" applyBorder="1" applyAlignment="1">
      <alignment vertical="center"/>
    </xf>
    <xf numFmtId="175" fontId="24" fillId="0" borderId="46" xfId="0" applyNumberFormat="1" applyFont="1" applyFill="1" applyBorder="1" applyAlignment="1">
      <alignment vertical="center"/>
    </xf>
    <xf numFmtId="175" fontId="24" fillId="0" borderId="47" xfId="0" applyNumberFormat="1" applyFont="1" applyFill="1" applyBorder="1" applyAlignment="1">
      <alignment vertical="center"/>
    </xf>
    <xf numFmtId="175" fontId="24" fillId="0" borderId="48" xfId="0" applyNumberFormat="1" applyFont="1" applyFill="1" applyBorder="1" applyAlignment="1">
      <alignment vertical="center"/>
    </xf>
    <xf numFmtId="175" fontId="23" fillId="0" borderId="49" xfId="0" applyNumberFormat="1" applyFont="1" applyFill="1" applyBorder="1" applyAlignment="1">
      <alignment vertical="center"/>
    </xf>
    <xf numFmtId="175" fontId="24" fillId="0" borderId="49" xfId="0" applyNumberFormat="1" applyFont="1" applyFill="1" applyBorder="1" applyAlignment="1">
      <alignment vertical="center"/>
    </xf>
    <xf numFmtId="175" fontId="24" fillId="0" borderId="49" xfId="0" applyNumberFormat="1" applyFont="1" applyFill="1" applyBorder="1" applyAlignment="1">
      <alignment vertical="center"/>
    </xf>
    <xf numFmtId="175" fontId="24" fillId="0" borderId="50" xfId="0" applyNumberFormat="1" applyFont="1" applyFill="1" applyBorder="1" applyAlignment="1">
      <alignment vertical="center"/>
    </xf>
    <xf numFmtId="175" fontId="24" fillId="0" borderId="51" xfId="0" applyNumberFormat="1" applyFont="1" applyFill="1" applyBorder="1" applyAlignment="1">
      <alignment vertical="center"/>
    </xf>
    <xf numFmtId="175" fontId="23" fillId="0" borderId="24" xfId="0" applyNumberFormat="1" applyFont="1" applyFill="1" applyBorder="1" applyAlignment="1">
      <alignment vertical="center"/>
    </xf>
    <xf numFmtId="175" fontId="23" fillId="0" borderId="52" xfId="0" applyNumberFormat="1" applyFont="1" applyFill="1" applyBorder="1" applyAlignment="1">
      <alignment vertical="center"/>
    </xf>
    <xf numFmtId="175" fontId="24" fillId="0" borderId="14" xfId="0" applyNumberFormat="1" applyFont="1" applyFill="1" applyBorder="1" applyAlignment="1">
      <alignment vertical="center"/>
    </xf>
    <xf numFmtId="175" fontId="24" fillId="0" borderId="14" xfId="0" applyNumberFormat="1" applyFont="1" applyFill="1" applyBorder="1" applyAlignment="1">
      <alignment vertical="center"/>
    </xf>
    <xf numFmtId="175" fontId="23" fillId="0" borderId="53" xfId="0" applyNumberFormat="1" applyFont="1" applyFill="1" applyBorder="1" applyAlignment="1">
      <alignment vertical="center"/>
    </xf>
    <xf numFmtId="175" fontId="23" fillId="0" borderId="54" xfId="0" applyNumberFormat="1" applyFont="1" applyFill="1" applyBorder="1" applyAlignment="1">
      <alignment vertical="center"/>
    </xf>
    <xf numFmtId="175" fontId="24" fillId="0" borderId="55" xfId="0" applyNumberFormat="1" applyFont="1" applyFill="1" applyBorder="1" applyAlignment="1">
      <alignment vertical="center"/>
    </xf>
    <xf numFmtId="175" fontId="24" fillId="0" borderId="48" xfId="0" applyNumberFormat="1" applyFont="1" applyFill="1" applyBorder="1" applyAlignment="1">
      <alignment vertical="center"/>
    </xf>
    <xf numFmtId="175" fontId="24" fillId="0" borderId="55" xfId="0" applyNumberFormat="1" applyFont="1" applyFill="1" applyBorder="1" applyAlignment="1">
      <alignment vertical="center"/>
    </xf>
    <xf numFmtId="175" fontId="23" fillId="0" borderId="48" xfId="0" applyNumberFormat="1" applyFont="1" applyFill="1" applyBorder="1" applyAlignment="1">
      <alignment vertical="center"/>
    </xf>
    <xf numFmtId="175" fontId="23" fillId="0" borderId="43" xfId="0" applyNumberFormat="1" applyFont="1" applyFill="1" applyBorder="1" applyAlignment="1">
      <alignment vertical="center"/>
    </xf>
    <xf numFmtId="175" fontId="23" fillId="0" borderId="14" xfId="0" applyNumberFormat="1" applyFont="1" applyFill="1" applyBorder="1" applyAlignment="1">
      <alignment vertical="center"/>
    </xf>
    <xf numFmtId="0" fontId="24" fillId="0" borderId="46" xfId="0" applyFont="1" applyFill="1" applyBorder="1" applyAlignment="1">
      <alignment vertical="center" wrapText="1"/>
    </xf>
    <xf numFmtId="0" fontId="23" fillId="0" borderId="46" xfId="0" applyFont="1" applyFill="1" applyBorder="1" applyAlignment="1">
      <alignment horizontal="left" vertical="center" wrapText="1"/>
    </xf>
    <xf numFmtId="0" fontId="24" fillId="0" borderId="46" xfId="0" applyFont="1" applyFill="1" applyBorder="1" applyAlignment="1">
      <alignment horizontal="left" vertical="center" wrapText="1"/>
    </xf>
    <xf numFmtId="0" fontId="24" fillId="0" borderId="51" xfId="0" applyFont="1" applyFill="1" applyBorder="1" applyAlignment="1">
      <alignment vertical="center" wrapText="1"/>
    </xf>
    <xf numFmtId="0" fontId="24" fillId="0" borderId="48" xfId="0" applyFont="1" applyFill="1" applyBorder="1" applyAlignment="1">
      <alignment vertical="center" wrapText="1"/>
    </xf>
    <xf numFmtId="0" fontId="24" fillId="0" borderId="46" xfId="0" applyFont="1" applyFill="1" applyBorder="1" applyAlignment="1">
      <alignment horizontal="left" vertical="center" wrapText="1"/>
    </xf>
    <xf numFmtId="0" fontId="23" fillId="0" borderId="52" xfId="0" applyFont="1" applyFill="1" applyBorder="1" applyAlignment="1">
      <alignment horizontal="left" vertical="center"/>
    </xf>
    <xf numFmtId="0" fontId="23" fillId="0" borderId="48" xfId="0" applyFont="1" applyFill="1" applyBorder="1" applyAlignment="1">
      <alignment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175" fontId="24" fillId="0" borderId="30" xfId="0" applyNumberFormat="1" applyFont="1" applyFill="1" applyBorder="1" applyAlignment="1">
      <alignment vertical="center"/>
    </xf>
    <xf numFmtId="175" fontId="24" fillId="0" borderId="54" xfId="0" applyNumberFormat="1" applyFont="1" applyFill="1" applyBorder="1" applyAlignment="1">
      <alignment vertical="center"/>
    </xf>
    <xf numFmtId="175" fontId="5" fillId="0" borderId="0" xfId="0" applyNumberFormat="1" applyFont="1" applyFill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175" fontId="23" fillId="0" borderId="60" xfId="0" applyNumberFormat="1" applyFont="1" applyFill="1" applyBorder="1" applyAlignment="1">
      <alignment vertical="center"/>
    </xf>
    <xf numFmtId="175" fontId="23" fillId="0" borderId="61" xfId="0" applyNumberFormat="1" applyFont="1" applyFill="1" applyBorder="1" applyAlignment="1">
      <alignment vertical="center"/>
    </xf>
    <xf numFmtId="175" fontId="23" fillId="0" borderId="62" xfId="0" applyNumberFormat="1" applyFont="1" applyFill="1" applyBorder="1" applyAlignment="1">
      <alignment vertical="center"/>
    </xf>
    <xf numFmtId="175" fontId="23" fillId="0" borderId="63" xfId="0" applyNumberFormat="1" applyFont="1" applyFill="1" applyBorder="1" applyAlignment="1">
      <alignment vertical="center"/>
    </xf>
    <xf numFmtId="175" fontId="24" fillId="0" borderId="47" xfId="0" applyNumberFormat="1" applyFont="1" applyFill="1" applyBorder="1" applyAlignment="1">
      <alignment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23" fillId="0" borderId="67" xfId="0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/>
    </xf>
    <xf numFmtId="0" fontId="23" fillId="0" borderId="69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left" vertical="center"/>
    </xf>
    <xf numFmtId="0" fontId="37" fillId="0" borderId="13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/>
    </xf>
    <xf numFmtId="0" fontId="21" fillId="0" borderId="30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left" vertical="center"/>
    </xf>
    <xf numFmtId="0" fontId="37" fillId="0" borderId="13" xfId="0" applyFont="1" applyFill="1" applyBorder="1" applyAlignment="1">
      <alignment horizontal="left" vertical="center"/>
    </xf>
    <xf numFmtId="175" fontId="37" fillId="0" borderId="29" xfId="0" applyNumberFormat="1" applyFont="1" applyFill="1" applyBorder="1" applyAlignment="1">
      <alignment horizontal="right" vertical="center"/>
    </xf>
    <xf numFmtId="175" fontId="37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32" fillId="0" borderId="11" xfId="0" applyFont="1" applyFill="1" applyBorder="1" applyAlignment="1">
      <alignment vertical="center"/>
    </xf>
    <xf numFmtId="177" fontId="32" fillId="0" borderId="19" xfId="0" applyNumberFormat="1" applyFont="1" applyFill="1" applyBorder="1" applyAlignment="1">
      <alignment horizontal="right" vertical="center"/>
    </xf>
    <xf numFmtId="0" fontId="24" fillId="0" borderId="11" xfId="0" applyFont="1" applyFill="1" applyBorder="1" applyAlignment="1">
      <alignment/>
    </xf>
    <xf numFmtId="0" fontId="24" fillId="0" borderId="11" xfId="0" applyFont="1" applyFill="1" applyBorder="1" applyAlignment="1">
      <alignment vertical="center"/>
    </xf>
    <xf numFmtId="175" fontId="23" fillId="0" borderId="34" xfId="0" applyNumberFormat="1" applyFont="1" applyFill="1" applyBorder="1" applyAlignment="1">
      <alignment vertical="center"/>
    </xf>
    <xf numFmtId="175" fontId="27" fillId="0" borderId="33" xfId="0" applyNumberFormat="1" applyFont="1" applyFill="1" applyBorder="1" applyAlignment="1">
      <alignment horizontal="right" vertical="center"/>
    </xf>
    <xf numFmtId="175" fontId="27" fillId="0" borderId="19" xfId="0" applyNumberFormat="1" applyFont="1" applyFill="1" applyBorder="1" applyAlignment="1">
      <alignment horizontal="right" vertical="center"/>
    </xf>
    <xf numFmtId="175" fontId="20" fillId="0" borderId="0" xfId="0" applyNumberFormat="1" applyFont="1" applyFill="1" applyBorder="1" applyAlignment="1">
      <alignment horizontal="right" vertical="center"/>
    </xf>
    <xf numFmtId="0" fontId="23" fillId="0" borderId="70" xfId="0" applyFont="1" applyFill="1" applyBorder="1" applyAlignment="1">
      <alignment horizontal="left" vertical="center"/>
    </xf>
    <xf numFmtId="175" fontId="20" fillId="0" borderId="70" xfId="0" applyNumberFormat="1" applyFont="1" applyFill="1" applyBorder="1" applyAlignment="1">
      <alignment horizontal="right" vertical="center"/>
    </xf>
    <xf numFmtId="175" fontId="20" fillId="0" borderId="71" xfId="0" applyNumberFormat="1" applyFont="1" applyFill="1" applyBorder="1" applyAlignment="1">
      <alignment horizontal="right" vertical="center"/>
    </xf>
    <xf numFmtId="175" fontId="20" fillId="0" borderId="72" xfId="0" applyNumberFormat="1" applyFont="1" applyFill="1" applyBorder="1" applyAlignment="1">
      <alignment horizontal="right" vertical="center"/>
    </xf>
    <xf numFmtId="175" fontId="20" fillId="0" borderId="17" xfId="0" applyNumberFormat="1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left" vertical="center"/>
    </xf>
    <xf numFmtId="190" fontId="20" fillId="0" borderId="19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left" vertical="center" wrapText="1"/>
    </xf>
    <xf numFmtId="190" fontId="20" fillId="0" borderId="12" xfId="0" applyNumberFormat="1" applyFont="1" applyFill="1" applyBorder="1" applyAlignment="1">
      <alignment horizontal="right" vertical="center"/>
    </xf>
    <xf numFmtId="190" fontId="20" fillId="0" borderId="26" xfId="0" applyNumberFormat="1" applyFont="1" applyFill="1" applyBorder="1" applyAlignment="1">
      <alignment horizontal="right" vertical="center"/>
    </xf>
    <xf numFmtId="190" fontId="20" fillId="0" borderId="20" xfId="0" applyNumberFormat="1" applyFont="1" applyFill="1" applyBorder="1" applyAlignment="1">
      <alignment horizontal="right" vertical="center"/>
    </xf>
    <xf numFmtId="175" fontId="27" fillId="0" borderId="29" xfId="0" applyNumberFormat="1" applyFont="1" applyFill="1" applyBorder="1" applyAlignment="1">
      <alignment horizontal="right" vertical="center"/>
    </xf>
    <xf numFmtId="175" fontId="20" fillId="0" borderId="26" xfId="0" applyNumberFormat="1" applyFont="1" applyFill="1" applyBorder="1" applyAlignment="1">
      <alignment horizontal="right" vertical="center"/>
    </xf>
    <xf numFmtId="175" fontId="20" fillId="0" borderId="29" xfId="0" applyNumberFormat="1" applyFont="1" applyFill="1" applyBorder="1" applyAlignment="1">
      <alignment horizontal="right" vertical="center"/>
    </xf>
    <xf numFmtId="175" fontId="27" fillId="0" borderId="15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vertical="center"/>
    </xf>
    <xf numFmtId="0" fontId="32" fillId="0" borderId="11" xfId="0" applyFont="1" applyFill="1" applyBorder="1" applyAlignment="1">
      <alignment/>
    </xf>
    <xf numFmtId="0" fontId="32" fillId="0" borderId="10" xfId="0" applyFont="1" applyFill="1" applyBorder="1" applyAlignment="1">
      <alignment vertical="center"/>
    </xf>
    <xf numFmtId="0" fontId="18" fillId="0" borderId="12" xfId="36" applyFont="1" applyFill="1" applyBorder="1" applyAlignment="1" applyProtection="1">
      <alignment horizontal="left" vertical="center"/>
      <protection/>
    </xf>
    <xf numFmtId="0" fontId="32" fillId="0" borderId="12" xfId="36" applyFont="1" applyFill="1" applyBorder="1" applyAlignment="1" applyProtection="1">
      <alignment vertical="center"/>
      <protection/>
    </xf>
    <xf numFmtId="0" fontId="32" fillId="0" borderId="11" xfId="0" applyFont="1" applyFill="1" applyBorder="1" applyAlignment="1">
      <alignment horizontal="left" vertical="center"/>
    </xf>
    <xf numFmtId="175" fontId="32" fillId="0" borderId="29" xfId="0" applyNumberFormat="1" applyFont="1" applyFill="1" applyBorder="1" applyAlignment="1">
      <alignment horizontal="right" vertical="center"/>
    </xf>
    <xf numFmtId="0" fontId="19" fillId="33" borderId="0" xfId="0" applyFont="1" applyFill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175" fontId="27" fillId="0" borderId="18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/>
    </xf>
    <xf numFmtId="0" fontId="0" fillId="0" borderId="0" xfId="0" applyBorder="1" applyAlignment="1">
      <alignment vertical="center"/>
    </xf>
    <xf numFmtId="175" fontId="12" fillId="0" borderId="11" xfId="0" applyNumberFormat="1" applyFont="1" applyFill="1" applyBorder="1" applyAlignment="1">
      <alignment horizontal="right" vertical="center"/>
    </xf>
    <xf numFmtId="175" fontId="4" fillId="0" borderId="23" xfId="0" applyNumberFormat="1" applyFont="1" applyFill="1" applyBorder="1" applyAlignment="1">
      <alignment vertical="center"/>
    </xf>
    <xf numFmtId="175" fontId="4" fillId="0" borderId="40" xfId="0" applyNumberFormat="1" applyFont="1" applyFill="1" applyBorder="1" applyAlignment="1">
      <alignment vertical="center"/>
    </xf>
    <xf numFmtId="175" fontId="4" fillId="0" borderId="34" xfId="0" applyNumberFormat="1" applyFont="1" applyFill="1" applyBorder="1" applyAlignment="1">
      <alignment vertical="center"/>
    </xf>
    <xf numFmtId="175" fontId="4" fillId="0" borderId="24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vertical="center" wrapText="1"/>
    </xf>
    <xf numFmtId="175" fontId="27" fillId="0" borderId="29" xfId="0" applyNumberFormat="1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horizontal="left" vertical="center"/>
    </xf>
    <xf numFmtId="175" fontId="27" fillId="0" borderId="33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5" fontId="27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20" fillId="0" borderId="30" xfId="0" applyFont="1" applyFill="1" applyBorder="1" applyAlignment="1">
      <alignment vertical="center"/>
    </xf>
    <xf numFmtId="175" fontId="20" fillId="0" borderId="30" xfId="0" applyNumberFormat="1" applyFont="1" applyFill="1" applyBorder="1" applyAlignment="1">
      <alignment horizontal="right" vertical="center"/>
    </xf>
    <xf numFmtId="175" fontId="20" fillId="0" borderId="31" xfId="0" applyNumberFormat="1" applyFont="1" applyFill="1" applyBorder="1" applyAlignment="1">
      <alignment horizontal="right" vertical="center"/>
    </xf>
    <xf numFmtId="175" fontId="20" fillId="0" borderId="32" xfId="0" applyNumberFormat="1" applyFont="1" applyFill="1" applyBorder="1" applyAlignment="1">
      <alignment horizontal="right" vertical="center"/>
    </xf>
    <xf numFmtId="0" fontId="20" fillId="0" borderId="73" xfId="0" applyFont="1" applyFill="1" applyBorder="1" applyAlignment="1">
      <alignment vertical="center"/>
    </xf>
    <xf numFmtId="175" fontId="20" fillId="0" borderId="41" xfId="0" applyNumberFormat="1" applyFont="1" applyFill="1" applyBorder="1" applyAlignment="1">
      <alignment horizontal="right" vertical="center"/>
    </xf>
    <xf numFmtId="175" fontId="27" fillId="0" borderId="0" xfId="0" applyNumberFormat="1" applyFont="1" applyFill="1" applyBorder="1" applyAlignment="1">
      <alignment vertical="center"/>
    </xf>
    <xf numFmtId="175" fontId="20" fillId="0" borderId="0" xfId="0" applyNumberFormat="1" applyFont="1" applyFill="1" applyBorder="1" applyAlignment="1">
      <alignment vertical="center"/>
    </xf>
    <xf numFmtId="175" fontId="27" fillId="0" borderId="36" xfId="0" applyNumberFormat="1" applyFont="1" applyFill="1" applyBorder="1" applyAlignment="1">
      <alignment horizontal="right" vertical="center"/>
    </xf>
    <xf numFmtId="0" fontId="20" fillId="0" borderId="39" xfId="0" applyFont="1" applyFill="1" applyBorder="1" applyAlignment="1">
      <alignment vertical="center"/>
    </xf>
    <xf numFmtId="0" fontId="20" fillId="0" borderId="46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vertical="center"/>
    </xf>
    <xf numFmtId="175" fontId="27" fillId="0" borderId="74" xfId="0" applyNumberFormat="1" applyFont="1" applyFill="1" applyBorder="1" applyAlignment="1">
      <alignment horizontal="right" vertical="center"/>
    </xf>
    <xf numFmtId="0" fontId="20" fillId="0" borderId="49" xfId="0" applyFont="1" applyFill="1" applyBorder="1" applyAlignment="1">
      <alignment horizontal="left" vertical="center"/>
    </xf>
    <xf numFmtId="0" fontId="27" fillId="0" borderId="49" xfId="0" applyFont="1" applyFill="1" applyBorder="1" applyAlignment="1">
      <alignment horizontal="left" vertical="center"/>
    </xf>
    <xf numFmtId="0" fontId="20" fillId="0" borderId="75" xfId="0" applyFont="1" applyFill="1" applyBorder="1" applyAlignment="1">
      <alignment horizontal="left" vertical="center"/>
    </xf>
    <xf numFmtId="175" fontId="27" fillId="0" borderId="76" xfId="0" applyNumberFormat="1" applyFont="1" applyFill="1" applyBorder="1" applyAlignment="1">
      <alignment horizontal="right" vertical="center"/>
    </xf>
    <xf numFmtId="0" fontId="20" fillId="0" borderId="77" xfId="0" applyFont="1" applyFill="1" applyBorder="1" applyAlignment="1">
      <alignment vertical="center"/>
    </xf>
    <xf numFmtId="175" fontId="20" fillId="0" borderId="78" xfId="0" applyNumberFormat="1" applyFont="1" applyFill="1" applyBorder="1" applyAlignment="1">
      <alignment vertical="center"/>
    </xf>
    <xf numFmtId="175" fontId="20" fillId="0" borderId="79" xfId="0" applyNumberFormat="1" applyFont="1" applyFill="1" applyBorder="1" applyAlignment="1">
      <alignment horizontal="right" vertical="center"/>
    </xf>
    <xf numFmtId="175" fontId="20" fillId="0" borderId="80" xfId="0" applyNumberFormat="1" applyFont="1" applyFill="1" applyBorder="1" applyAlignment="1">
      <alignment horizontal="right" vertical="center"/>
    </xf>
    <xf numFmtId="0" fontId="27" fillId="0" borderId="11" xfId="36" applyFont="1" applyFill="1" applyBorder="1" applyAlignment="1" applyProtection="1">
      <alignment horizontal="left" vertical="center" wrapText="1"/>
      <protection/>
    </xf>
    <xf numFmtId="175" fontId="27" fillId="0" borderId="10" xfId="0" applyNumberFormat="1" applyFont="1" applyFill="1" applyBorder="1" applyAlignment="1">
      <alignment horizontal="right" vertical="center" wrapText="1"/>
    </xf>
    <xf numFmtId="175" fontId="20" fillId="0" borderId="1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/>
    </xf>
    <xf numFmtId="177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190" fontId="23" fillId="0" borderId="0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175" fontId="5" fillId="0" borderId="15" xfId="0" applyNumberFormat="1" applyFont="1" applyFill="1" applyBorder="1" applyAlignment="1">
      <alignment horizontal="right" vertical="center"/>
    </xf>
    <xf numFmtId="175" fontId="6" fillId="0" borderId="15" xfId="0" applyNumberFormat="1" applyFont="1" applyFill="1" applyBorder="1" applyAlignment="1">
      <alignment horizontal="right" vertical="center"/>
    </xf>
    <xf numFmtId="175" fontId="5" fillId="0" borderId="21" xfId="0" applyNumberFormat="1" applyFont="1" applyFill="1" applyBorder="1" applyAlignment="1">
      <alignment horizontal="right" vertical="center"/>
    </xf>
    <xf numFmtId="175" fontId="5" fillId="0" borderId="27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center" vertical="center"/>
    </xf>
    <xf numFmtId="175" fontId="5" fillId="0" borderId="19" xfId="0" applyNumberFormat="1" applyFont="1" applyFill="1" applyBorder="1" applyAlignment="1">
      <alignment vertical="center"/>
    </xf>
    <xf numFmtId="175" fontId="6" fillId="0" borderId="19" xfId="0" applyNumberFormat="1" applyFont="1" applyFill="1" applyBorder="1" applyAlignment="1">
      <alignment vertical="center"/>
    </xf>
    <xf numFmtId="175" fontId="5" fillId="0" borderId="19" xfId="0" applyNumberFormat="1" applyFont="1" applyFill="1" applyBorder="1" applyAlignment="1">
      <alignment vertical="center"/>
    </xf>
    <xf numFmtId="175" fontId="5" fillId="0" borderId="19" xfId="0" applyNumberFormat="1" applyFont="1" applyFill="1" applyBorder="1" applyAlignment="1">
      <alignment horizontal="right" vertical="center"/>
    </xf>
    <xf numFmtId="175" fontId="5" fillId="0" borderId="81" xfId="0" applyNumberFormat="1" applyFont="1" applyFill="1" applyBorder="1" applyAlignment="1">
      <alignment horizontal="right" vertical="center"/>
    </xf>
    <xf numFmtId="175" fontId="6" fillId="0" borderId="26" xfId="0" applyNumberFormat="1" applyFont="1" applyFill="1" applyBorder="1" applyAlignment="1">
      <alignment horizontal="right" vertical="center"/>
    </xf>
    <xf numFmtId="175" fontId="6" fillId="0" borderId="82" xfId="0" applyNumberFormat="1" applyFont="1" applyFill="1" applyBorder="1" applyAlignment="1">
      <alignment horizontal="right" vertical="center"/>
    </xf>
    <xf numFmtId="175" fontId="5" fillId="0" borderId="13" xfId="0" applyNumberFormat="1" applyFont="1" applyFill="1" applyBorder="1" applyAlignment="1">
      <alignment horizontal="right" vertical="center"/>
    </xf>
    <xf numFmtId="175" fontId="5" fillId="0" borderId="39" xfId="0" applyNumberFormat="1" applyFont="1" applyFill="1" applyBorder="1" applyAlignment="1">
      <alignment horizontal="right" vertical="center"/>
    </xf>
    <xf numFmtId="175" fontId="5" fillId="0" borderId="33" xfId="0" applyNumberFormat="1" applyFont="1" applyFill="1" applyBorder="1" applyAlignment="1">
      <alignment horizontal="right" vertical="center"/>
    </xf>
    <xf numFmtId="175" fontId="5" fillId="0" borderId="83" xfId="0" applyNumberFormat="1" applyFont="1" applyFill="1" applyBorder="1" applyAlignment="1">
      <alignment horizontal="right" vertical="center"/>
    </xf>
    <xf numFmtId="175" fontId="6" fillId="0" borderId="27" xfId="0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horizontal="left" vertical="center"/>
    </xf>
    <xf numFmtId="175" fontId="6" fillId="0" borderId="24" xfId="0" applyNumberFormat="1" applyFont="1" applyFill="1" applyBorder="1" applyAlignment="1">
      <alignment vertical="center"/>
    </xf>
    <xf numFmtId="175" fontId="6" fillId="0" borderId="26" xfId="0" applyNumberFormat="1" applyFont="1" applyFill="1" applyBorder="1" applyAlignment="1">
      <alignment vertical="center"/>
    </xf>
    <xf numFmtId="175" fontId="6" fillId="0" borderId="43" xfId="0" applyNumberFormat="1" applyFont="1" applyFill="1" applyBorder="1" applyAlignment="1">
      <alignment horizontal="right" vertical="center"/>
    </xf>
    <xf numFmtId="175" fontId="5" fillId="0" borderId="17" xfId="0" applyNumberFormat="1" applyFont="1" applyFill="1" applyBorder="1" applyAlignment="1">
      <alignment horizontal="right" vertical="center"/>
    </xf>
    <xf numFmtId="175" fontId="6" fillId="0" borderId="17" xfId="0" applyNumberFormat="1" applyFont="1" applyFill="1" applyBorder="1" applyAlignment="1">
      <alignment horizontal="right" vertical="center"/>
    </xf>
    <xf numFmtId="175" fontId="5" fillId="0" borderId="37" xfId="0" applyNumberFormat="1" applyFont="1" applyFill="1" applyBorder="1" applyAlignment="1">
      <alignment horizontal="right" vertical="center"/>
    </xf>
    <xf numFmtId="175" fontId="6" fillId="0" borderId="29" xfId="0" applyNumberFormat="1" applyFont="1" applyFill="1" applyBorder="1" applyAlignment="1">
      <alignment horizontal="right" vertical="center"/>
    </xf>
    <xf numFmtId="175" fontId="5" fillId="0" borderId="14" xfId="0" applyNumberFormat="1" applyFont="1" applyFill="1" applyBorder="1" applyAlignment="1">
      <alignment horizontal="right" vertical="center"/>
    </xf>
    <xf numFmtId="175" fontId="6" fillId="0" borderId="84" xfId="0" applyNumberFormat="1" applyFont="1" applyFill="1" applyBorder="1" applyAlignment="1">
      <alignment horizontal="right" vertical="center"/>
    </xf>
    <xf numFmtId="175" fontId="6" fillId="0" borderId="14" xfId="0" applyNumberFormat="1" applyFont="1" applyFill="1" applyBorder="1" applyAlignment="1">
      <alignment horizontal="right" vertical="center"/>
    </xf>
    <xf numFmtId="175" fontId="6" fillId="0" borderId="85" xfId="0" applyNumberFormat="1" applyFont="1" applyFill="1" applyBorder="1" applyAlignment="1">
      <alignment horizontal="right" vertical="center"/>
    </xf>
    <xf numFmtId="175" fontId="6" fillId="0" borderId="24" xfId="0" applyNumberFormat="1" applyFont="1" applyFill="1" applyBorder="1" applyAlignment="1">
      <alignment horizontal="right" vertical="center"/>
    </xf>
    <xf numFmtId="175" fontId="27" fillId="0" borderId="85" xfId="0" applyNumberFormat="1" applyFont="1" applyFill="1" applyBorder="1" applyAlignment="1">
      <alignment horizontal="right" vertical="center"/>
    </xf>
    <xf numFmtId="175" fontId="20" fillId="0" borderId="85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7" fillId="0" borderId="33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1" xfId="36" applyFont="1" applyFill="1" applyBorder="1" applyAlignment="1" applyProtection="1">
      <alignment vertical="center" wrapText="1"/>
      <protection/>
    </xf>
    <xf numFmtId="0" fontId="27" fillId="0" borderId="16" xfId="36" applyFont="1" applyFill="1" applyBorder="1" applyAlignment="1" applyProtection="1">
      <alignment vertical="center" wrapText="1"/>
      <protection/>
    </xf>
    <xf numFmtId="0" fontId="20" fillId="0" borderId="16" xfId="36" applyFont="1" applyFill="1" applyBorder="1" applyAlignment="1" applyProtection="1">
      <alignment horizontal="left" vertical="center" wrapText="1"/>
      <protection/>
    </xf>
    <xf numFmtId="0" fontId="20" fillId="0" borderId="11" xfId="36" applyFont="1" applyFill="1" applyBorder="1" applyAlignment="1" applyProtection="1">
      <alignment horizontal="left" vertical="center" wrapText="1"/>
      <protection/>
    </xf>
    <xf numFmtId="0" fontId="27" fillId="0" borderId="11" xfId="36" applyFont="1" applyFill="1" applyBorder="1" applyAlignment="1" applyProtection="1">
      <alignment horizontal="left" vertical="center" wrapText="1"/>
      <protection/>
    </xf>
    <xf numFmtId="0" fontId="20" fillId="0" borderId="13" xfId="36" applyFont="1" applyFill="1" applyBorder="1" applyAlignment="1" applyProtection="1">
      <alignment horizontal="left" vertical="center" wrapText="1"/>
      <protection/>
    </xf>
    <xf numFmtId="0" fontId="27" fillId="0" borderId="13" xfId="36" applyFont="1" applyFill="1" applyBorder="1" applyAlignment="1" applyProtection="1">
      <alignment horizontal="left" vertical="center" wrapText="1"/>
      <protection/>
    </xf>
    <xf numFmtId="0" fontId="20" fillId="0" borderId="39" xfId="36" applyFont="1" applyFill="1" applyBorder="1" applyAlignment="1" applyProtection="1">
      <alignment horizontal="left" vertical="center" wrapText="1"/>
      <protection/>
    </xf>
    <xf numFmtId="175" fontId="27" fillId="0" borderId="16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5" fontId="27" fillId="0" borderId="18" xfId="0" applyNumberFormat="1" applyFont="1" applyFill="1" applyBorder="1" applyAlignment="1">
      <alignment horizontal="right" vertical="center" wrapText="1"/>
    </xf>
    <xf numFmtId="0" fontId="20" fillId="0" borderId="19" xfId="0" applyFont="1" applyFill="1" applyBorder="1" applyAlignment="1">
      <alignment horizontal="center" vertical="center"/>
    </xf>
    <xf numFmtId="175" fontId="27" fillId="0" borderId="81" xfId="0" applyNumberFormat="1" applyFont="1" applyFill="1" applyBorder="1" applyAlignment="1">
      <alignment horizontal="right" vertical="center" wrapText="1"/>
    </xf>
    <xf numFmtId="175" fontId="20" fillId="0" borderId="81" xfId="0" applyNumberFormat="1" applyFont="1" applyFill="1" applyBorder="1" applyAlignment="1">
      <alignment horizontal="right" vertical="center" wrapText="1"/>
    </xf>
    <xf numFmtId="175" fontId="20" fillId="0" borderId="34" xfId="0" applyNumberFormat="1" applyFont="1" applyFill="1" applyBorder="1" applyAlignment="1">
      <alignment horizontal="right" vertical="center" wrapText="1"/>
    </xf>
    <xf numFmtId="175" fontId="20" fillId="0" borderId="24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/>
    </xf>
    <xf numFmtId="0" fontId="20" fillId="0" borderId="18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vertical="center"/>
    </xf>
    <xf numFmtId="0" fontId="27" fillId="0" borderId="11" xfId="0" applyFont="1" applyFill="1" applyBorder="1" applyAlignment="1">
      <alignment/>
    </xf>
    <xf numFmtId="0" fontId="27" fillId="0" borderId="10" xfId="0" applyFont="1" applyFill="1" applyBorder="1" applyAlignment="1">
      <alignment vertical="center"/>
    </xf>
    <xf numFmtId="0" fontId="20" fillId="0" borderId="12" xfId="36" applyFont="1" applyFill="1" applyBorder="1" applyAlignment="1" applyProtection="1">
      <alignment horizontal="left" vertical="center"/>
      <protection/>
    </xf>
    <xf numFmtId="0" fontId="27" fillId="0" borderId="12" xfId="36" applyFont="1" applyFill="1" applyBorder="1" applyAlignment="1" applyProtection="1">
      <alignment horizontal="left" vertical="center"/>
      <protection/>
    </xf>
    <xf numFmtId="0" fontId="27" fillId="0" borderId="12" xfId="36" applyFont="1" applyFill="1" applyBorder="1" applyAlignment="1" applyProtection="1">
      <alignment vertical="center"/>
      <protection/>
    </xf>
    <xf numFmtId="0" fontId="20" fillId="0" borderId="18" xfId="36" applyFont="1" applyFill="1" applyBorder="1" applyAlignment="1" applyProtection="1">
      <alignment horizontal="left" vertical="center"/>
      <protection/>
    </xf>
    <xf numFmtId="1" fontId="27" fillId="0" borderId="11" xfId="0" applyNumberFormat="1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left"/>
    </xf>
    <xf numFmtId="175" fontId="27" fillId="0" borderId="39" xfId="0" applyNumberFormat="1" applyFont="1" applyFill="1" applyBorder="1" applyAlignment="1">
      <alignment horizontal="right" vertical="center" wrapText="1"/>
    </xf>
    <xf numFmtId="175" fontId="27" fillId="0" borderId="33" xfId="0" applyNumberFormat="1" applyFont="1" applyFill="1" applyBorder="1" applyAlignment="1">
      <alignment horizontal="right" vertical="center" wrapText="1"/>
    </xf>
    <xf numFmtId="175" fontId="27" fillId="0" borderId="44" xfId="0" applyNumberFormat="1" applyFont="1" applyFill="1" applyBorder="1" applyAlignment="1">
      <alignment horizontal="right" vertical="center" wrapText="1"/>
    </xf>
    <xf numFmtId="0" fontId="27" fillId="0" borderId="12" xfId="0" applyFont="1" applyFill="1" applyBorder="1" applyAlignment="1">
      <alignment vertical="center"/>
    </xf>
    <xf numFmtId="175" fontId="27" fillId="0" borderId="29" xfId="0" applyNumberFormat="1" applyFont="1" applyFill="1" applyBorder="1" applyAlignment="1">
      <alignment horizontal="right" vertical="center" wrapText="1"/>
    </xf>
    <xf numFmtId="175" fontId="20" fillId="0" borderId="18" xfId="0" applyNumberFormat="1" applyFont="1" applyFill="1" applyBorder="1" applyAlignment="1">
      <alignment horizontal="righ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175" fontId="27" fillId="0" borderId="82" xfId="0" applyNumberFormat="1" applyFont="1" applyFill="1" applyBorder="1" applyAlignment="1">
      <alignment horizontal="right" vertical="center" wrapText="1"/>
    </xf>
    <xf numFmtId="175" fontId="27" fillId="0" borderId="40" xfId="0" applyNumberFormat="1" applyFont="1" applyFill="1" applyBorder="1" applyAlignment="1">
      <alignment horizontal="right" vertical="center" wrapText="1"/>
    </xf>
    <xf numFmtId="175" fontId="18" fillId="0" borderId="14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 vertical="center"/>
    </xf>
    <xf numFmtId="0" fontId="20" fillId="0" borderId="18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24" fillId="0" borderId="12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27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left" vertical="center" wrapText="1"/>
    </xf>
    <xf numFmtId="0" fontId="26" fillId="0" borderId="39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2" fontId="27" fillId="0" borderId="17" xfId="0" applyNumberFormat="1" applyFont="1" applyFill="1" applyBorder="1" applyAlignment="1">
      <alignment horizontal="center" vertical="center"/>
    </xf>
    <xf numFmtId="2" fontId="27" fillId="0" borderId="15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2" fontId="32" fillId="0" borderId="12" xfId="0" applyNumberFormat="1" applyFont="1" applyFill="1" applyBorder="1" applyAlignment="1">
      <alignment horizontal="center" vertical="center"/>
    </xf>
    <xf numFmtId="2" fontId="32" fillId="0" borderId="17" xfId="0" applyNumberFormat="1" applyFont="1" applyFill="1" applyBorder="1" applyAlignment="1">
      <alignment horizontal="center" vertical="center"/>
    </xf>
    <xf numFmtId="2" fontId="32" fillId="0" borderId="15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2" fillId="0" borderId="8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8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75" fontId="19" fillId="0" borderId="0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left" vertical="center" wrapText="1"/>
    </xf>
    <xf numFmtId="0" fontId="27" fillId="0" borderId="39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0" fillId="0" borderId="12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175" fontId="20" fillId="0" borderId="18" xfId="0" applyNumberFormat="1" applyFont="1" applyFill="1" applyBorder="1" applyAlignment="1">
      <alignment horizontal="center" vertical="center" wrapText="1"/>
    </xf>
    <xf numFmtId="175" fontId="20" fillId="0" borderId="37" xfId="0" applyNumberFormat="1" applyFont="1" applyFill="1" applyBorder="1" applyAlignment="1">
      <alignment horizontal="center" vertical="center" wrapText="1"/>
    </xf>
    <xf numFmtId="0" fontId="20" fillId="0" borderId="25" xfId="0" applyNumberFormat="1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23" fillId="0" borderId="39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4" fillId="0" borderId="86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86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36" fillId="0" borderId="14" xfId="0" applyFont="1" applyBorder="1" applyAlignment="1">
      <alignment vertical="center"/>
    </xf>
    <xf numFmtId="0" fontId="23" fillId="0" borderId="17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3" fillId="0" borderId="86" xfId="0" applyFont="1" applyFill="1" applyBorder="1" applyAlignment="1">
      <alignment horizontal="center" vertical="center" wrapText="1"/>
    </xf>
    <xf numFmtId="0" fontId="23" fillId="0" borderId="87" xfId="0" applyFont="1" applyFill="1" applyBorder="1" applyAlignment="1">
      <alignment horizontal="center" vertical="center" wrapText="1"/>
    </xf>
    <xf numFmtId="0" fontId="23" fillId="0" borderId="85" xfId="0" applyFont="1" applyFill="1" applyBorder="1" applyAlignment="1">
      <alignment horizontal="center" vertical="center" wrapText="1"/>
    </xf>
    <xf numFmtId="0" fontId="23" fillId="0" borderId="87" xfId="0" applyFont="1" applyFill="1" applyBorder="1" applyAlignment="1">
      <alignment horizontal="center" vertical="center"/>
    </xf>
    <xf numFmtId="0" fontId="23" fillId="0" borderId="85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23" fillId="0" borderId="88" xfId="0" applyFont="1" applyFill="1" applyBorder="1" applyAlignment="1">
      <alignment horizontal="left" vertical="center" wrapText="1"/>
    </xf>
    <xf numFmtId="0" fontId="23" fillId="0" borderId="51" xfId="0" applyFont="1" applyFill="1" applyBorder="1" applyAlignment="1">
      <alignment horizontal="left" vertical="center" wrapText="1"/>
    </xf>
    <xf numFmtId="0" fontId="23" fillId="0" borderId="59" xfId="0" applyFont="1" applyFill="1" applyBorder="1" applyAlignment="1">
      <alignment horizontal="left" vertical="center" wrapText="1"/>
    </xf>
    <xf numFmtId="0" fontId="24" fillId="0" borderId="49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3" fillId="0" borderId="33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175" fontId="21" fillId="0" borderId="25" xfId="0" applyNumberFormat="1" applyFont="1" applyFill="1" applyBorder="1" applyAlignment="1">
      <alignment horizontal="center" vertical="center"/>
    </xf>
    <xf numFmtId="175" fontId="21" fillId="0" borderId="37" xfId="0" applyNumberFormat="1" applyFont="1" applyFill="1" applyBorder="1" applyAlignment="1">
      <alignment horizontal="center" vertical="center"/>
    </xf>
    <xf numFmtId="175" fontId="21" fillId="0" borderId="21" xfId="0" applyNumberFormat="1" applyFont="1" applyFill="1" applyBorder="1" applyAlignment="1">
      <alignment horizontal="center" vertical="center"/>
    </xf>
    <xf numFmtId="175" fontId="21" fillId="0" borderId="28" xfId="0" applyNumberFormat="1" applyFont="1" applyFill="1" applyBorder="1" applyAlignment="1">
      <alignment horizontal="center" vertical="center"/>
    </xf>
    <xf numFmtId="175" fontId="21" fillId="0" borderId="14" xfId="0" applyNumberFormat="1" applyFont="1" applyFill="1" applyBorder="1" applyAlignment="1">
      <alignment horizontal="center" vertical="center"/>
    </xf>
    <xf numFmtId="175" fontId="21" fillId="0" borderId="27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 wrapText="1"/>
    </xf>
    <xf numFmtId="0" fontId="17" fillId="0" borderId="39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34" fillId="0" borderId="14" xfId="0" applyFont="1" applyFill="1" applyBorder="1" applyAlignment="1">
      <alignment horizontal="right" vertical="center" wrapText="1"/>
    </xf>
    <xf numFmtId="175" fontId="37" fillId="0" borderId="0" xfId="0" applyNumberFormat="1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right" vertical="center" wrapText="1"/>
    </xf>
    <xf numFmtId="0" fontId="22" fillId="0" borderId="0" xfId="0" applyFont="1" applyFill="1" applyAlignment="1">
      <alignment vertical="center" wrapText="1"/>
    </xf>
    <xf numFmtId="0" fontId="37" fillId="0" borderId="10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right" vertical="center" wrapText="1"/>
    </xf>
    <xf numFmtId="0" fontId="30" fillId="0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1" fillId="0" borderId="18" xfId="0" applyFont="1" applyFill="1" applyBorder="1" applyAlignment="1">
      <alignment horizontal="left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2" fillId="0" borderId="39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37" fillId="0" borderId="37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right" vertical="center"/>
    </xf>
    <xf numFmtId="175" fontId="30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5" fontId="18" fillId="0" borderId="12" xfId="0" applyNumberFormat="1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1" fontId="32" fillId="0" borderId="12" xfId="0" applyNumberFormat="1" applyFont="1" applyFill="1" applyBorder="1" applyAlignment="1">
      <alignment horizontal="center" vertical="center" wrapText="1"/>
    </xf>
    <xf numFmtId="1" fontId="32" fillId="0" borderId="17" xfId="0" applyNumberFormat="1" applyFont="1" applyFill="1" applyBorder="1" applyAlignment="1">
      <alignment horizontal="center" vertical="center" wrapText="1"/>
    </xf>
    <xf numFmtId="1" fontId="32" fillId="0" borderId="15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32" fillId="0" borderId="17" xfId="0" applyNumberFormat="1" applyFont="1" applyFill="1" applyBorder="1" applyAlignment="1">
      <alignment horizontal="center" vertical="center" wrapText="1"/>
    </xf>
    <xf numFmtId="49" fontId="32" fillId="0" borderId="15" xfId="0" applyNumberFormat="1" applyFont="1" applyFill="1" applyBorder="1" applyAlignment="1">
      <alignment horizontal="center" vertical="center" wrapText="1"/>
    </xf>
    <xf numFmtId="175" fontId="18" fillId="0" borderId="17" xfId="0" applyNumberFormat="1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75" fontId="32" fillId="0" borderId="12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175" fontId="3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8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right" vertical="center" wrapText="1"/>
    </xf>
    <xf numFmtId="0" fontId="14" fillId="0" borderId="14" xfId="0" applyFont="1" applyBorder="1" applyAlignment="1">
      <alignment horizontal="right" vertical="center"/>
    </xf>
    <xf numFmtId="0" fontId="16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right" vertical="center" wrapText="1"/>
    </xf>
    <xf numFmtId="0" fontId="15" fillId="0" borderId="11" xfId="0" applyFont="1" applyFill="1" applyBorder="1" applyAlignment="1">
      <alignment vertical="center" wrapText="1"/>
    </xf>
    <xf numFmtId="0" fontId="20" fillId="0" borderId="3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33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73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vertical="center"/>
    </xf>
    <xf numFmtId="0" fontId="27" fillId="0" borderId="41" xfId="0" applyFont="1" applyFill="1" applyBorder="1" applyAlignment="1">
      <alignment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/>
    </xf>
    <xf numFmtId="0" fontId="20" fillId="0" borderId="86" xfId="0" applyFont="1" applyFill="1" applyBorder="1" applyAlignment="1">
      <alignment horizontal="center" vertical="center"/>
    </xf>
    <xf numFmtId="0" fontId="27" fillId="0" borderId="8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5" fontId="20" fillId="0" borderId="33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7" fillId="0" borderId="54" xfId="0" applyFont="1" applyFill="1" applyBorder="1" applyAlignment="1">
      <alignment vertical="center"/>
    </xf>
    <xf numFmtId="0" fontId="27" fillId="0" borderId="46" xfId="0" applyFont="1" applyFill="1" applyBorder="1" applyAlignment="1">
      <alignment vertical="center"/>
    </xf>
    <xf numFmtId="175" fontId="2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75" fontId="7" fillId="0" borderId="14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5" fillId="0" borderId="84" xfId="0" applyFont="1" applyFill="1" applyBorder="1" applyAlignment="1">
      <alignment vertical="center"/>
    </xf>
    <xf numFmtId="0" fontId="25" fillId="0" borderId="43" xfId="0" applyFont="1" applyFill="1" applyBorder="1" applyAlignment="1">
      <alignment vertical="center"/>
    </xf>
    <xf numFmtId="49" fontId="20" fillId="0" borderId="39" xfId="0" applyNumberFormat="1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/>
    </xf>
    <xf numFmtId="0" fontId="27" fillId="0" borderId="12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8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175" fontId="30" fillId="0" borderId="14" xfId="0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2" xfId="0" applyBorder="1" applyAlignment="1">
      <alignment vertical="center"/>
    </xf>
    <xf numFmtId="0" fontId="26" fillId="0" borderId="33" xfId="0" applyFont="1" applyFill="1" applyBorder="1" applyAlignment="1">
      <alignment horizontal="left" vertical="center" wrapText="1"/>
    </xf>
    <xf numFmtId="0" fontId="24" fillId="0" borderId="84" xfId="0" applyFont="1" applyFill="1" applyBorder="1" applyAlignment="1">
      <alignment vertical="center"/>
    </xf>
    <xf numFmtId="0" fontId="23" fillId="0" borderId="84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49" fontId="20" fillId="0" borderId="13" xfId="0" applyNumberFormat="1" applyFont="1" applyFill="1" applyBorder="1" applyAlignment="1">
      <alignment horizontal="left" vertical="center" wrapText="1"/>
    </xf>
    <xf numFmtId="0" fontId="20" fillId="0" borderId="90" xfId="0" applyNumberFormat="1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90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90" xfId="0" applyFont="1" applyFill="1" applyBorder="1" applyAlignment="1">
      <alignment vertical="center"/>
    </xf>
    <xf numFmtId="0" fontId="27" fillId="0" borderId="42" xfId="0" applyFont="1" applyFill="1" applyBorder="1" applyAlignment="1">
      <alignment vertical="center"/>
    </xf>
    <xf numFmtId="0" fontId="19" fillId="0" borderId="0" xfId="0" applyFont="1" applyFill="1" applyAlignment="1">
      <alignment horizontal="right" vertical="center" wrapText="1"/>
    </xf>
    <xf numFmtId="0" fontId="3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20" fillId="0" borderId="12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left" vertical="center" wrapText="1"/>
    </xf>
    <xf numFmtId="0" fontId="32" fillId="0" borderId="39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vertical="center"/>
    </xf>
    <xf numFmtId="0" fontId="35" fillId="0" borderId="1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/>
    </xf>
    <xf numFmtId="0" fontId="18" fillId="0" borderId="25" xfId="0" applyNumberFormat="1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9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175" fontId="18" fillId="0" borderId="18" xfId="0" applyNumberFormat="1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49" fontId="20" fillId="33" borderId="16" xfId="0" applyNumberFormat="1" applyFont="1" applyFill="1" applyBorder="1" applyAlignment="1">
      <alignment horizontal="left" vertical="center" wrapText="1"/>
    </xf>
    <xf numFmtId="0" fontId="27" fillId="33" borderId="39" xfId="0" applyFont="1" applyFill="1" applyBorder="1" applyAlignment="1">
      <alignment horizontal="left" vertical="center"/>
    </xf>
    <xf numFmtId="0" fontId="25" fillId="0" borderId="13" xfId="0" applyFont="1" applyBorder="1" applyAlignment="1">
      <alignment vertical="center"/>
    </xf>
    <xf numFmtId="0" fontId="20" fillId="33" borderId="12" xfId="0" applyNumberFormat="1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0" fillId="33" borderId="25" xfId="0" applyNumberFormat="1" applyFont="1" applyFill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175" fontId="20" fillId="33" borderId="18" xfId="0" applyNumberFormat="1" applyFont="1" applyFill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right" vertical="center" wrapText="1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6" fillId="0" borderId="0" xfId="0" applyFont="1" applyAlignment="1">
      <alignment/>
    </xf>
    <xf numFmtId="0" fontId="27" fillId="0" borderId="12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0" fillId="0" borderId="36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175" fontId="20" fillId="0" borderId="15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/>
    </xf>
    <xf numFmtId="175" fontId="20" fillId="0" borderId="12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32" fillId="0" borderId="12" xfId="0" applyNumberFormat="1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49" fontId="18" fillId="0" borderId="39" xfId="0" applyNumberFormat="1" applyFont="1" applyFill="1" applyBorder="1" applyAlignment="1">
      <alignment horizontal="left" vertical="center" wrapText="1"/>
    </xf>
    <xf numFmtId="49" fontId="18" fillId="0" borderId="13" xfId="0" applyNumberFormat="1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86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86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175" fontId="18" fillId="0" borderId="18" xfId="0" applyNumberFormat="1" applyFont="1" applyFill="1" applyBorder="1" applyAlignment="1">
      <alignment horizontal="center" vertical="center"/>
    </xf>
    <xf numFmtId="175" fontId="18" fillId="0" borderId="37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/>
    </xf>
    <xf numFmtId="0" fontId="18" fillId="0" borderId="37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28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75" zoomScaleSheetLayoutView="75" workbookViewId="0" topLeftCell="A1">
      <selection activeCell="C16" sqref="C16"/>
    </sheetView>
  </sheetViews>
  <sheetFormatPr defaultColWidth="9.00390625" defaultRowHeight="12.75"/>
  <cols>
    <col min="1" max="1" width="28.25390625" style="180" customWidth="1"/>
    <col min="2" max="9" width="9.00390625" style="180" customWidth="1"/>
    <col min="10" max="10" width="8.25390625" style="180" customWidth="1"/>
    <col min="11" max="16384" width="9.125" style="180" customWidth="1"/>
  </cols>
  <sheetData>
    <row r="1" spans="1:10" ht="43.5" customHeight="1">
      <c r="A1" s="897" t="s">
        <v>376</v>
      </c>
      <c r="B1" s="898"/>
      <c r="C1" s="898"/>
      <c r="D1" s="898"/>
      <c r="E1" s="898"/>
      <c r="F1" s="898"/>
      <c r="G1" s="898"/>
      <c r="H1" s="898"/>
      <c r="I1" s="893" t="s">
        <v>360</v>
      </c>
      <c r="J1" s="894"/>
    </row>
    <row r="2" spans="1:10" ht="21.75" customHeight="1" hidden="1">
      <c r="A2" s="907" t="s">
        <v>356</v>
      </c>
      <c r="B2" s="895" t="s">
        <v>3</v>
      </c>
      <c r="C2" s="896"/>
      <c r="D2" s="896"/>
      <c r="E2" s="901" t="s">
        <v>4</v>
      </c>
      <c r="F2" s="902"/>
      <c r="G2" s="903"/>
      <c r="H2" s="181"/>
      <c r="I2" s="182"/>
      <c r="J2" s="182"/>
    </row>
    <row r="3" spans="1:10" ht="21.75" customHeight="1" hidden="1">
      <c r="A3" s="908"/>
      <c r="B3" s="899" t="s">
        <v>357</v>
      </c>
      <c r="C3" s="900"/>
      <c r="D3" s="900"/>
      <c r="E3" s="904"/>
      <c r="F3" s="905"/>
      <c r="G3" s="906"/>
      <c r="H3" s="162"/>
      <c r="I3" s="162"/>
      <c r="J3" s="162"/>
    </row>
    <row r="4" spans="1:10" ht="21.75" customHeight="1" hidden="1">
      <c r="A4" s="909"/>
      <c r="B4" s="13" t="s">
        <v>5</v>
      </c>
      <c r="C4" s="13" t="s">
        <v>6</v>
      </c>
      <c r="D4" s="13" t="s">
        <v>0</v>
      </c>
      <c r="E4" s="137" t="s">
        <v>5</v>
      </c>
      <c r="F4" s="13" t="s">
        <v>6</v>
      </c>
      <c r="G4" s="83" t="s">
        <v>0</v>
      </c>
      <c r="H4" s="162"/>
      <c r="I4" s="162"/>
      <c r="J4" s="162"/>
    </row>
    <row r="5" spans="1:10" ht="21.75" customHeight="1" hidden="1">
      <c r="A5" s="158"/>
      <c r="B5" s="154"/>
      <c r="C5" s="183"/>
      <c r="D5" s="184"/>
      <c r="E5" s="185"/>
      <c r="F5" s="3"/>
      <c r="G5" s="3"/>
      <c r="H5" s="162"/>
      <c r="I5" s="162"/>
      <c r="J5" s="162"/>
    </row>
    <row r="6" spans="1:10" ht="21.75" customHeight="1" hidden="1">
      <c r="A6" s="158" t="s">
        <v>8</v>
      </c>
      <c r="B6" s="154"/>
      <c r="C6" s="183"/>
      <c r="D6" s="184"/>
      <c r="E6" s="185">
        <f>SUM(B6)</f>
        <v>0</v>
      </c>
      <c r="F6" s="3">
        <f>SUM(C6)</f>
        <v>0</v>
      </c>
      <c r="G6" s="3">
        <f>SUM(D6)</f>
        <v>0</v>
      </c>
      <c r="H6" s="162"/>
      <c r="I6" s="162"/>
      <c r="J6" s="162"/>
    </row>
    <row r="7" spans="1:10" ht="21.75" customHeight="1" hidden="1">
      <c r="A7" s="156">
        <v>516</v>
      </c>
      <c r="B7" s="186">
        <f>SUM(B6)</f>
        <v>0</v>
      </c>
      <c r="C7" s="186">
        <f>SUM(C6)</f>
        <v>0</v>
      </c>
      <c r="D7" s="186">
        <f>SUM(D6)</f>
        <v>0</v>
      </c>
      <c r="E7" s="188">
        <f>SUM(E6:E6)</f>
        <v>0</v>
      </c>
      <c r="F7" s="186">
        <f>SUM(F6:F6)</f>
        <v>0</v>
      </c>
      <c r="G7" s="186">
        <f>SUM(G6:G6)</f>
        <v>0</v>
      </c>
      <c r="H7" s="162"/>
      <c r="I7" s="162"/>
      <c r="J7" s="162"/>
    </row>
    <row r="8" spans="1:12" s="192" customFormat="1" ht="30" customHeight="1" hidden="1">
      <c r="A8" s="175" t="s">
        <v>9</v>
      </c>
      <c r="B8" s="189">
        <f aca="true" t="shared" si="0" ref="B8:G8">SUM(B7)</f>
        <v>0</v>
      </c>
      <c r="C8" s="189">
        <f t="shared" si="0"/>
        <v>0</v>
      </c>
      <c r="D8" s="190">
        <f t="shared" si="0"/>
        <v>0</v>
      </c>
      <c r="E8" s="191">
        <f t="shared" si="0"/>
        <v>0</v>
      </c>
      <c r="F8" s="189">
        <f t="shared" si="0"/>
        <v>0</v>
      </c>
      <c r="G8" s="189">
        <f t="shared" si="0"/>
        <v>0</v>
      </c>
      <c r="H8" s="182"/>
      <c r="I8" s="182"/>
      <c r="J8" s="182"/>
      <c r="L8" s="180"/>
    </row>
    <row r="9" spans="1:12" s="192" customFormat="1" ht="30.75" customHeight="1" hidden="1">
      <c r="A9" s="891"/>
      <c r="B9" s="892"/>
      <c r="C9" s="892"/>
      <c r="D9" s="892"/>
      <c r="E9" s="892"/>
      <c r="F9" s="892"/>
      <c r="G9" s="892"/>
      <c r="H9" s="892"/>
      <c r="I9" s="892"/>
      <c r="J9" s="892"/>
      <c r="L9" s="180"/>
    </row>
    <row r="10" spans="1:10" ht="21.75" customHeight="1">
      <c r="A10" s="907" t="s">
        <v>119</v>
      </c>
      <c r="B10" s="911" t="s">
        <v>120</v>
      </c>
      <c r="C10" s="912"/>
      <c r="D10" s="913"/>
      <c r="E10" s="895" t="s">
        <v>79</v>
      </c>
      <c r="F10" s="910"/>
      <c r="G10" s="910"/>
      <c r="H10" s="901" t="s">
        <v>4</v>
      </c>
      <c r="I10" s="902"/>
      <c r="J10" s="903"/>
    </row>
    <row r="11" spans="1:10" ht="21.75" customHeight="1">
      <c r="A11" s="908"/>
      <c r="B11" s="914" t="s">
        <v>117</v>
      </c>
      <c r="C11" s="915"/>
      <c r="D11" s="916"/>
      <c r="E11" s="899" t="s">
        <v>80</v>
      </c>
      <c r="F11" s="900"/>
      <c r="G11" s="900"/>
      <c r="H11" s="904"/>
      <c r="I11" s="905"/>
      <c r="J11" s="906"/>
    </row>
    <row r="12" spans="1:10" ht="21.75" customHeight="1">
      <c r="A12" s="909"/>
      <c r="B12" s="13" t="s">
        <v>5</v>
      </c>
      <c r="C12" s="13" t="s">
        <v>6</v>
      </c>
      <c r="D12" s="13" t="s">
        <v>0</v>
      </c>
      <c r="E12" s="13" t="s">
        <v>5</v>
      </c>
      <c r="F12" s="13" t="s">
        <v>6</v>
      </c>
      <c r="G12" s="13" t="s">
        <v>0</v>
      </c>
      <c r="H12" s="137" t="s">
        <v>5</v>
      </c>
      <c r="I12" s="13" t="s">
        <v>6</v>
      </c>
      <c r="J12" s="83" t="s">
        <v>0</v>
      </c>
    </row>
    <row r="13" spans="1:10" ht="33" customHeight="1">
      <c r="A13" s="193" t="s">
        <v>18</v>
      </c>
      <c r="B13" s="183">
        <v>0</v>
      </c>
      <c r="C13" s="183">
        <v>0</v>
      </c>
      <c r="D13" s="183">
        <v>0</v>
      </c>
      <c r="E13" s="194">
        <v>80</v>
      </c>
      <c r="F13" s="195">
        <v>157.1</v>
      </c>
      <c r="G13" s="196">
        <v>157.1</v>
      </c>
      <c r="H13" s="185">
        <f aca="true" t="shared" si="1" ref="H13:J14">SUM(B13,E13)</f>
        <v>80</v>
      </c>
      <c r="I13" s="3">
        <f t="shared" si="1"/>
        <v>157.1</v>
      </c>
      <c r="J13" s="3">
        <f t="shared" si="1"/>
        <v>157.1</v>
      </c>
    </row>
    <row r="14" spans="1:10" ht="33" customHeight="1">
      <c r="A14" s="158" t="s">
        <v>32</v>
      </c>
      <c r="B14" s="3">
        <v>300</v>
      </c>
      <c r="C14" s="3">
        <v>194.9</v>
      </c>
      <c r="D14" s="3">
        <v>77.6</v>
      </c>
      <c r="E14" s="194">
        <v>200</v>
      </c>
      <c r="F14" s="195">
        <v>170</v>
      </c>
      <c r="G14" s="196">
        <v>30.9</v>
      </c>
      <c r="H14" s="185">
        <f t="shared" si="1"/>
        <v>500</v>
      </c>
      <c r="I14" s="3">
        <f t="shared" si="1"/>
        <v>364.9</v>
      </c>
      <c r="J14" s="3">
        <f t="shared" si="1"/>
        <v>108.5</v>
      </c>
    </row>
    <row r="15" spans="1:10" ht="33" customHeight="1">
      <c r="A15" s="146">
        <v>516</v>
      </c>
      <c r="B15" s="197">
        <f>SUM(B14)</f>
        <v>300</v>
      </c>
      <c r="C15" s="197">
        <f>SUM(C14)</f>
        <v>194.9</v>
      </c>
      <c r="D15" s="197">
        <f>SUM(D14)</f>
        <v>77.6</v>
      </c>
      <c r="E15" s="198">
        <f aca="true" t="shared" si="2" ref="E15:J15">SUM(E13,E14)</f>
        <v>280</v>
      </c>
      <c r="F15" s="198">
        <f t="shared" si="2"/>
        <v>327.1</v>
      </c>
      <c r="G15" s="198">
        <f t="shared" si="2"/>
        <v>188</v>
      </c>
      <c r="H15" s="188">
        <f t="shared" si="2"/>
        <v>580</v>
      </c>
      <c r="I15" s="186">
        <f t="shared" si="2"/>
        <v>522</v>
      </c>
      <c r="J15" s="186">
        <f t="shared" si="2"/>
        <v>265.6</v>
      </c>
    </row>
    <row r="16" spans="1:10" ht="33" customHeight="1">
      <c r="A16" s="199" t="s">
        <v>118</v>
      </c>
      <c r="B16" s="3">
        <v>0</v>
      </c>
      <c r="C16" s="3">
        <v>0</v>
      </c>
      <c r="D16" s="3">
        <v>0</v>
      </c>
      <c r="E16" s="195">
        <v>800</v>
      </c>
      <c r="F16" s="195">
        <v>1270</v>
      </c>
      <c r="G16" s="194">
        <v>1266</v>
      </c>
      <c r="H16" s="200">
        <f>SUM(B16,E16)</f>
        <v>800</v>
      </c>
      <c r="I16" s="144">
        <f>SUM(C16,F16)</f>
        <v>1270</v>
      </c>
      <c r="J16" s="144">
        <f>SUM(D16,G16)</f>
        <v>1266</v>
      </c>
    </row>
    <row r="17" spans="1:10" ht="33" customHeight="1">
      <c r="A17" s="146">
        <v>612</v>
      </c>
      <c r="B17" s="8">
        <f aca="true" t="shared" si="3" ref="B17:G17">SUM(B16)</f>
        <v>0</v>
      </c>
      <c r="C17" s="8">
        <f t="shared" si="3"/>
        <v>0</v>
      </c>
      <c r="D17" s="8">
        <f t="shared" si="3"/>
        <v>0</v>
      </c>
      <c r="E17" s="197">
        <f t="shared" si="3"/>
        <v>800</v>
      </c>
      <c r="F17" s="197">
        <f t="shared" si="3"/>
        <v>1270</v>
      </c>
      <c r="G17" s="201">
        <f t="shared" si="3"/>
        <v>1266</v>
      </c>
      <c r="H17" s="188">
        <f>SUM(H16)</f>
        <v>800</v>
      </c>
      <c r="I17" s="186">
        <f>SUM(I16)</f>
        <v>1270</v>
      </c>
      <c r="J17" s="186">
        <f>SUM(J16)</f>
        <v>1266</v>
      </c>
    </row>
    <row r="18" spans="1:10" ht="33" customHeight="1">
      <c r="A18" s="142" t="s">
        <v>81</v>
      </c>
      <c r="B18" s="154">
        <v>0</v>
      </c>
      <c r="C18" s="154">
        <v>0</v>
      </c>
      <c r="D18" s="154">
        <v>0</v>
      </c>
      <c r="E18" s="154">
        <v>1000</v>
      </c>
      <c r="F18" s="154">
        <v>600</v>
      </c>
      <c r="G18" s="202">
        <v>0</v>
      </c>
      <c r="H18" s="143">
        <f>SUM(B18,E18)</f>
        <v>1000</v>
      </c>
      <c r="I18" s="3">
        <f>SUM(C18,F18)</f>
        <v>600</v>
      </c>
      <c r="J18" s="3">
        <f>SUM(D18,G18)</f>
        <v>0</v>
      </c>
    </row>
    <row r="19" spans="1:10" ht="33" customHeight="1" thickBot="1">
      <c r="A19" s="156">
        <v>613</v>
      </c>
      <c r="B19" s="186">
        <f aca="true" t="shared" si="4" ref="B19:G19">SUM(B18)</f>
        <v>0</v>
      </c>
      <c r="C19" s="186">
        <f t="shared" si="4"/>
        <v>0</v>
      </c>
      <c r="D19" s="186">
        <f t="shared" si="4"/>
        <v>0</v>
      </c>
      <c r="E19" s="186">
        <f t="shared" si="4"/>
        <v>1000</v>
      </c>
      <c r="F19" s="186">
        <f t="shared" si="4"/>
        <v>600</v>
      </c>
      <c r="G19" s="187">
        <f t="shared" si="4"/>
        <v>0</v>
      </c>
      <c r="H19" s="188">
        <f>SUM(H18)</f>
        <v>1000</v>
      </c>
      <c r="I19" s="186">
        <f>SUM(I18)</f>
        <v>600</v>
      </c>
      <c r="J19" s="186">
        <f>SUM(J18)</f>
        <v>0</v>
      </c>
    </row>
    <row r="20" spans="1:10" ht="33" customHeight="1">
      <c r="A20" s="175" t="s">
        <v>9</v>
      </c>
      <c r="B20" s="189">
        <f aca="true" t="shared" si="5" ref="B20:J20">SUM(B15,B17,B19)</f>
        <v>300</v>
      </c>
      <c r="C20" s="189">
        <f t="shared" si="5"/>
        <v>194.9</v>
      </c>
      <c r="D20" s="189">
        <f t="shared" si="5"/>
        <v>77.6</v>
      </c>
      <c r="E20" s="189">
        <f t="shared" si="5"/>
        <v>2080</v>
      </c>
      <c r="F20" s="189">
        <f t="shared" si="5"/>
        <v>2197.1</v>
      </c>
      <c r="G20" s="190">
        <f t="shared" si="5"/>
        <v>1454</v>
      </c>
      <c r="H20" s="191">
        <f t="shared" si="5"/>
        <v>2380</v>
      </c>
      <c r="I20" s="189">
        <f t="shared" si="5"/>
        <v>2392</v>
      </c>
      <c r="J20" s="189">
        <f t="shared" si="5"/>
        <v>1531.6</v>
      </c>
    </row>
    <row r="21" ht="30.75" customHeight="1"/>
    <row r="22" spans="1:7" ht="21.75" customHeight="1">
      <c r="A22" s="907" t="s">
        <v>342</v>
      </c>
      <c r="B22" s="895" t="s">
        <v>3</v>
      </c>
      <c r="C22" s="896"/>
      <c r="D22" s="896"/>
      <c r="E22" s="901" t="s">
        <v>4</v>
      </c>
      <c r="F22" s="902"/>
      <c r="G22" s="903"/>
    </row>
    <row r="23" spans="1:7" ht="22.5" customHeight="1">
      <c r="A23" s="908"/>
      <c r="B23" s="899" t="s">
        <v>343</v>
      </c>
      <c r="C23" s="900"/>
      <c r="D23" s="900"/>
      <c r="E23" s="904"/>
      <c r="F23" s="905"/>
      <c r="G23" s="906"/>
    </row>
    <row r="24" spans="1:7" ht="22.5" customHeight="1">
      <c r="A24" s="909"/>
      <c r="B24" s="13" t="s">
        <v>5</v>
      </c>
      <c r="C24" s="13" t="s">
        <v>6</v>
      </c>
      <c r="D24" s="13" t="s">
        <v>0</v>
      </c>
      <c r="E24" s="137" t="s">
        <v>5</v>
      </c>
      <c r="F24" s="13" t="s">
        <v>6</v>
      </c>
      <c r="G24" s="83" t="s">
        <v>0</v>
      </c>
    </row>
    <row r="25" spans="1:7" ht="21.75" customHeight="1" hidden="1">
      <c r="A25" s="158"/>
      <c r="B25" s="154"/>
      <c r="C25" s="183"/>
      <c r="D25" s="184"/>
      <c r="E25" s="185"/>
      <c r="F25" s="3"/>
      <c r="G25" s="3"/>
    </row>
    <row r="26" spans="1:7" ht="33" customHeight="1">
      <c r="A26" s="764" t="s">
        <v>309</v>
      </c>
      <c r="B26" s="154">
        <v>2550</v>
      </c>
      <c r="C26" s="183">
        <v>1515</v>
      </c>
      <c r="D26" s="184">
        <v>1511.8</v>
      </c>
      <c r="E26" s="185">
        <f aca="true" t="shared" si="6" ref="E26:G27">SUM(B26)</f>
        <v>2550</v>
      </c>
      <c r="F26" s="3">
        <f t="shared" si="6"/>
        <v>1515</v>
      </c>
      <c r="G26" s="3">
        <f t="shared" si="6"/>
        <v>1511.8</v>
      </c>
    </row>
    <row r="27" spans="1:7" ht="21.75" customHeight="1" hidden="1">
      <c r="A27" s="158" t="s">
        <v>8</v>
      </c>
      <c r="B27" s="154">
        <v>0</v>
      </c>
      <c r="C27" s="183">
        <v>0</v>
      </c>
      <c r="D27" s="184">
        <v>0</v>
      </c>
      <c r="E27" s="185">
        <f t="shared" si="6"/>
        <v>0</v>
      </c>
      <c r="F27" s="3">
        <f t="shared" si="6"/>
        <v>0</v>
      </c>
      <c r="G27" s="3">
        <f t="shared" si="6"/>
        <v>0</v>
      </c>
    </row>
    <row r="28" spans="1:7" ht="33" customHeight="1" thickBot="1">
      <c r="A28" s="156">
        <v>516</v>
      </c>
      <c r="B28" s="186">
        <f aca="true" t="shared" si="7" ref="B28:G28">SUM(B26:B27)</f>
        <v>2550</v>
      </c>
      <c r="C28" s="186">
        <f t="shared" si="7"/>
        <v>1515</v>
      </c>
      <c r="D28" s="187">
        <f t="shared" si="7"/>
        <v>1511.8</v>
      </c>
      <c r="E28" s="188">
        <f t="shared" si="7"/>
        <v>2550</v>
      </c>
      <c r="F28" s="186">
        <f t="shared" si="7"/>
        <v>1515</v>
      </c>
      <c r="G28" s="186">
        <f t="shared" si="7"/>
        <v>1511.8</v>
      </c>
    </row>
    <row r="29" spans="1:7" ht="33" customHeight="1">
      <c r="A29" s="175" t="s">
        <v>9</v>
      </c>
      <c r="B29" s="189">
        <f aca="true" t="shared" si="8" ref="B29:G29">SUM(B28)</f>
        <v>2550</v>
      </c>
      <c r="C29" s="189">
        <f t="shared" si="8"/>
        <v>1515</v>
      </c>
      <c r="D29" s="190">
        <f t="shared" si="8"/>
        <v>1511.8</v>
      </c>
      <c r="E29" s="191">
        <f t="shared" si="8"/>
        <v>2550</v>
      </c>
      <c r="F29" s="189">
        <f t="shared" si="8"/>
        <v>1515</v>
      </c>
      <c r="G29" s="189">
        <f t="shared" si="8"/>
        <v>1511.8</v>
      </c>
    </row>
  </sheetData>
  <sheetProtection/>
  <mergeCells count="17">
    <mergeCell ref="H10:J11"/>
    <mergeCell ref="E10:G10"/>
    <mergeCell ref="E11:G11"/>
    <mergeCell ref="A22:A24"/>
    <mergeCell ref="B22:D22"/>
    <mergeCell ref="E22:G23"/>
    <mergeCell ref="B23:D23"/>
    <mergeCell ref="A10:A12"/>
    <mergeCell ref="B10:D10"/>
    <mergeCell ref="B11:D11"/>
    <mergeCell ref="A9:J9"/>
    <mergeCell ref="I1:J1"/>
    <mergeCell ref="B2:D2"/>
    <mergeCell ref="A1:H1"/>
    <mergeCell ref="B3:D3"/>
    <mergeCell ref="E2:G3"/>
    <mergeCell ref="A2:A4"/>
  </mergeCells>
  <printOptions horizontalCentered="1"/>
  <pageMargins left="0.3937007874015748" right="0.31496062992125984" top="0.6299212598425197" bottom="0.5905511811023623" header="0.5118110236220472" footer="0.31496062992125984"/>
  <pageSetup horizontalDpi="300" verticalDpi="300" orientation="portrait" paperSize="9" scale="90" r:id="rId1"/>
  <headerFooter alignWithMargins="0">
    <oddFooter>&amp;L&amp;"Times New Roman CE,Obyčejné"&amp;8Rozbor za rok 2009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SheetLayoutView="100" zoomScalePageLayoutView="0" workbookViewId="0" topLeftCell="A1">
      <selection activeCell="D25" sqref="D25"/>
    </sheetView>
  </sheetViews>
  <sheetFormatPr defaultColWidth="9.00390625" defaultRowHeight="12.75"/>
  <cols>
    <col min="1" max="1" width="32.25390625" style="135" customWidth="1"/>
    <col min="2" max="9" width="9.125" style="135" customWidth="1"/>
    <col min="10" max="10" width="9.625" style="135" customWidth="1"/>
    <col min="11" max="16384" width="9.125" style="135" customWidth="1"/>
  </cols>
  <sheetData>
    <row r="1" spans="1:11" ht="27" customHeight="1">
      <c r="A1" s="1081" t="s">
        <v>381</v>
      </c>
      <c r="B1" s="1082"/>
      <c r="C1" s="1082"/>
      <c r="D1" s="1082"/>
      <c r="E1" s="1082"/>
      <c r="F1" s="1082"/>
      <c r="G1" s="1082"/>
      <c r="H1" s="1082"/>
      <c r="I1" s="1083" t="s">
        <v>366</v>
      </c>
      <c r="J1" s="1082"/>
      <c r="K1" s="134"/>
    </row>
    <row r="2" spans="1:10" ht="15">
      <c r="A2" s="907" t="s">
        <v>307</v>
      </c>
      <c r="B2" s="895" t="s">
        <v>125</v>
      </c>
      <c r="C2" s="910"/>
      <c r="D2" s="998"/>
      <c r="E2" s="895" t="s">
        <v>40</v>
      </c>
      <c r="F2" s="910"/>
      <c r="G2" s="975"/>
      <c r="H2" s="901" t="s">
        <v>4</v>
      </c>
      <c r="I2" s="976"/>
      <c r="J2" s="977"/>
    </row>
    <row r="3" spans="1:10" ht="14.25">
      <c r="A3" s="973"/>
      <c r="B3" s="899" t="s">
        <v>330</v>
      </c>
      <c r="C3" s="981"/>
      <c r="D3" s="999"/>
      <c r="E3" s="899" t="s">
        <v>331</v>
      </c>
      <c r="F3" s="981"/>
      <c r="G3" s="982"/>
      <c r="H3" s="978"/>
      <c r="I3" s="979"/>
      <c r="J3" s="980"/>
    </row>
    <row r="4" spans="1:10" ht="14.25">
      <c r="A4" s="974"/>
      <c r="B4" s="13" t="s">
        <v>5</v>
      </c>
      <c r="C4" s="13" t="s">
        <v>6</v>
      </c>
      <c r="D4" s="130" t="s">
        <v>0</v>
      </c>
      <c r="E4" s="13" t="s">
        <v>5</v>
      </c>
      <c r="F4" s="13" t="s">
        <v>6</v>
      </c>
      <c r="G4" s="130" t="s">
        <v>0</v>
      </c>
      <c r="H4" s="139" t="s">
        <v>5</v>
      </c>
      <c r="I4" s="140" t="s">
        <v>6</v>
      </c>
      <c r="J4" s="141" t="s">
        <v>0</v>
      </c>
    </row>
    <row r="5" spans="1:10" ht="15">
      <c r="A5" s="193" t="s">
        <v>290</v>
      </c>
      <c r="B5" s="114">
        <v>0</v>
      </c>
      <c r="C5" s="114">
        <v>0</v>
      </c>
      <c r="D5" s="114">
        <v>0</v>
      </c>
      <c r="E5" s="114">
        <v>0</v>
      </c>
      <c r="F5" s="114">
        <v>151.3</v>
      </c>
      <c r="G5" s="114">
        <v>151.3</v>
      </c>
      <c r="H5" s="371">
        <f aca="true" t="shared" si="0" ref="H5:J6">SUM(E5,B5)</f>
        <v>0</v>
      </c>
      <c r="I5" s="372">
        <f t="shared" si="0"/>
        <v>151.3</v>
      </c>
      <c r="J5" s="372">
        <f t="shared" si="0"/>
        <v>151.3</v>
      </c>
    </row>
    <row r="6" spans="1:10" ht="15">
      <c r="A6" s="193" t="s">
        <v>421</v>
      </c>
      <c r="B6" s="114">
        <v>0</v>
      </c>
      <c r="C6" s="114">
        <v>12.5</v>
      </c>
      <c r="D6" s="721">
        <v>12.4</v>
      </c>
      <c r="E6" s="114">
        <v>0</v>
      </c>
      <c r="F6" s="114">
        <v>0</v>
      </c>
      <c r="G6" s="115">
        <v>0</v>
      </c>
      <c r="H6" s="371">
        <f t="shared" si="0"/>
        <v>0</v>
      </c>
      <c r="I6" s="372">
        <f t="shared" si="0"/>
        <v>12.5</v>
      </c>
      <c r="J6" s="372">
        <f t="shared" si="0"/>
        <v>12.4</v>
      </c>
    </row>
    <row r="7" spans="1:10" ht="14.25">
      <c r="A7" s="731">
        <v>513</v>
      </c>
      <c r="B7" s="375">
        <f aca="true" t="shared" si="1" ref="B7:J7">SUM(B5:B6)</f>
        <v>0</v>
      </c>
      <c r="C7" s="732">
        <f t="shared" si="1"/>
        <v>12.5</v>
      </c>
      <c r="D7" s="732">
        <f t="shared" si="1"/>
        <v>12.4</v>
      </c>
      <c r="E7" s="732">
        <f t="shared" si="1"/>
        <v>0</v>
      </c>
      <c r="F7" s="732">
        <f t="shared" si="1"/>
        <v>151.3</v>
      </c>
      <c r="G7" s="730">
        <f t="shared" si="1"/>
        <v>151.3</v>
      </c>
      <c r="H7" s="374">
        <f t="shared" si="1"/>
        <v>0</v>
      </c>
      <c r="I7" s="375">
        <f t="shared" si="1"/>
        <v>163.8</v>
      </c>
      <c r="J7" s="375">
        <f t="shared" si="1"/>
        <v>163.70000000000002</v>
      </c>
    </row>
    <row r="8" spans="1:10" ht="15">
      <c r="A8" s="193" t="s">
        <v>194</v>
      </c>
      <c r="B8" s="114">
        <v>0</v>
      </c>
      <c r="C8" s="114">
        <v>0</v>
      </c>
      <c r="D8" s="115">
        <v>0</v>
      </c>
      <c r="E8" s="114">
        <v>80</v>
      </c>
      <c r="F8" s="114">
        <v>58</v>
      </c>
      <c r="G8" s="114">
        <v>57.1</v>
      </c>
      <c r="H8" s="371">
        <f>SUM(E8,B8)</f>
        <v>80</v>
      </c>
      <c r="I8" s="376">
        <f>SUM(F8,C8)</f>
        <v>58</v>
      </c>
      <c r="J8" s="372">
        <f>SUM(G8,D8)</f>
        <v>57.1</v>
      </c>
    </row>
    <row r="9" spans="1:10" ht="14.25">
      <c r="A9" s="373">
        <v>516</v>
      </c>
      <c r="B9" s="375">
        <f aca="true" t="shared" si="2" ref="B9:J9">SUM(B8)</f>
        <v>0</v>
      </c>
      <c r="C9" s="375">
        <f t="shared" si="2"/>
        <v>0</v>
      </c>
      <c r="D9" s="375">
        <f t="shared" si="2"/>
        <v>0</v>
      </c>
      <c r="E9" s="375">
        <f t="shared" si="2"/>
        <v>80</v>
      </c>
      <c r="F9" s="375">
        <f t="shared" si="2"/>
        <v>58</v>
      </c>
      <c r="G9" s="375">
        <f t="shared" si="2"/>
        <v>57.1</v>
      </c>
      <c r="H9" s="374">
        <f t="shared" si="2"/>
        <v>80</v>
      </c>
      <c r="I9" s="375">
        <f t="shared" si="2"/>
        <v>58</v>
      </c>
      <c r="J9" s="375">
        <f t="shared" si="2"/>
        <v>57.1</v>
      </c>
    </row>
    <row r="10" spans="1:10" ht="15">
      <c r="A10" s="142" t="s">
        <v>33</v>
      </c>
      <c r="B10" s="114">
        <v>450</v>
      </c>
      <c r="C10" s="114">
        <v>437.5</v>
      </c>
      <c r="D10" s="114">
        <v>440.8</v>
      </c>
      <c r="E10" s="114">
        <v>1160</v>
      </c>
      <c r="F10" s="114">
        <v>1039</v>
      </c>
      <c r="G10" s="722">
        <v>989.9</v>
      </c>
      <c r="H10" s="371">
        <f>SUM(E10,B10)</f>
        <v>1610</v>
      </c>
      <c r="I10" s="372">
        <f>SUM(F10,C10)</f>
        <v>1476.5</v>
      </c>
      <c r="J10" s="372">
        <f>SUM(G10,D10)</f>
        <v>1430.7</v>
      </c>
    </row>
    <row r="11" spans="1:10" ht="14.25">
      <c r="A11" s="146">
        <v>517</v>
      </c>
      <c r="B11" s="375">
        <f aca="true" t="shared" si="3" ref="B11:J11">SUM(B10)</f>
        <v>450</v>
      </c>
      <c r="C11" s="375">
        <f t="shared" si="3"/>
        <v>437.5</v>
      </c>
      <c r="D11" s="375">
        <f t="shared" si="3"/>
        <v>440.8</v>
      </c>
      <c r="E11" s="375">
        <f t="shared" si="3"/>
        <v>1160</v>
      </c>
      <c r="F11" s="375">
        <f t="shared" si="3"/>
        <v>1039</v>
      </c>
      <c r="G11" s="375">
        <f t="shared" si="3"/>
        <v>989.9</v>
      </c>
      <c r="H11" s="377">
        <f t="shared" si="3"/>
        <v>1610</v>
      </c>
      <c r="I11" s="375">
        <f t="shared" si="3"/>
        <v>1476.5</v>
      </c>
      <c r="J11" s="375">
        <f t="shared" si="3"/>
        <v>1430.7</v>
      </c>
    </row>
    <row r="12" spans="1:10" ht="15">
      <c r="A12" s="171" t="s">
        <v>118</v>
      </c>
      <c r="B12" s="114">
        <v>0</v>
      </c>
      <c r="C12" s="114">
        <v>0</v>
      </c>
      <c r="D12" s="114">
        <v>0</v>
      </c>
      <c r="E12" s="114">
        <v>0</v>
      </c>
      <c r="F12" s="114">
        <v>126.1</v>
      </c>
      <c r="G12" s="722">
        <v>126</v>
      </c>
      <c r="H12" s="371">
        <f aca="true" t="shared" si="4" ref="H12:J13">SUM(E12,B12)</f>
        <v>0</v>
      </c>
      <c r="I12" s="372">
        <f t="shared" si="4"/>
        <v>126.1</v>
      </c>
      <c r="J12" s="372">
        <f t="shared" si="4"/>
        <v>126</v>
      </c>
    </row>
    <row r="13" spans="1:10" ht="15">
      <c r="A13" s="171" t="s">
        <v>289</v>
      </c>
      <c r="B13" s="114">
        <v>0</v>
      </c>
      <c r="C13" s="114">
        <v>0</v>
      </c>
      <c r="D13" s="114">
        <v>0</v>
      </c>
      <c r="E13" s="114">
        <v>410</v>
      </c>
      <c r="F13" s="114">
        <v>305.6</v>
      </c>
      <c r="G13" s="722">
        <v>305.6</v>
      </c>
      <c r="H13" s="371">
        <f t="shared" si="4"/>
        <v>410</v>
      </c>
      <c r="I13" s="372">
        <f t="shared" si="4"/>
        <v>305.6</v>
      </c>
      <c r="J13" s="372">
        <f t="shared" si="4"/>
        <v>305.6</v>
      </c>
    </row>
    <row r="14" spans="1:10" ht="15" thickBot="1">
      <c r="A14" s="469">
        <v>612</v>
      </c>
      <c r="B14" s="734">
        <f aca="true" t="shared" si="5" ref="B14:J14">SUM(B12:B13)</f>
        <v>0</v>
      </c>
      <c r="C14" s="734">
        <f t="shared" si="5"/>
        <v>0</v>
      </c>
      <c r="D14" s="734">
        <f t="shared" si="5"/>
        <v>0</v>
      </c>
      <c r="E14" s="734">
        <f t="shared" si="5"/>
        <v>410</v>
      </c>
      <c r="F14" s="734">
        <f t="shared" si="5"/>
        <v>431.70000000000005</v>
      </c>
      <c r="G14" s="733">
        <f t="shared" si="5"/>
        <v>431.6</v>
      </c>
      <c r="H14" s="378">
        <f t="shared" si="5"/>
        <v>410</v>
      </c>
      <c r="I14" s="379">
        <f t="shared" si="5"/>
        <v>431.70000000000005</v>
      </c>
      <c r="J14" s="380">
        <f t="shared" si="5"/>
        <v>431.6</v>
      </c>
    </row>
    <row r="15" spans="1:10" ht="14.25">
      <c r="A15" s="724" t="s">
        <v>20</v>
      </c>
      <c r="B15" s="725">
        <f>SUM(B11,B9,B14,B7)</f>
        <v>450</v>
      </c>
      <c r="C15" s="725">
        <f aca="true" t="shared" si="6" ref="C15:J15">SUM(C11,C9,C14,C7)</f>
        <v>450</v>
      </c>
      <c r="D15" s="725">
        <f t="shared" si="6"/>
        <v>453.2</v>
      </c>
      <c r="E15" s="725">
        <f t="shared" si="6"/>
        <v>1650</v>
      </c>
      <c r="F15" s="725">
        <f>SUM(F11,F9,F14,F7)</f>
        <v>1680</v>
      </c>
      <c r="G15" s="726">
        <f t="shared" si="6"/>
        <v>1629.8999999999999</v>
      </c>
      <c r="H15" s="727">
        <f>SUM(H11,H9,H14,H7)</f>
        <v>2100</v>
      </c>
      <c r="I15" s="381">
        <f t="shared" si="6"/>
        <v>2130</v>
      </c>
      <c r="J15" s="381">
        <f t="shared" si="6"/>
        <v>2083.1</v>
      </c>
    </row>
    <row r="16" spans="1:11" ht="14.25">
      <c r="A16" s="729"/>
      <c r="B16" s="728"/>
      <c r="C16" s="728"/>
      <c r="D16" s="728"/>
      <c r="E16" s="728"/>
      <c r="F16" s="728"/>
      <c r="G16" s="728"/>
      <c r="H16" s="728"/>
      <c r="I16" s="723"/>
      <c r="J16" s="723"/>
      <c r="K16" s="89"/>
    </row>
    <row r="17" spans="1:10" ht="15">
      <c r="A17" s="907" t="s">
        <v>291</v>
      </c>
      <c r="B17" s="895" t="s">
        <v>292</v>
      </c>
      <c r="C17" s="910"/>
      <c r="D17" s="998"/>
      <c r="E17" s="910" t="s">
        <v>276</v>
      </c>
      <c r="F17" s="910"/>
      <c r="G17" s="975"/>
      <c r="H17" s="901" t="s">
        <v>4</v>
      </c>
      <c r="I17" s="976"/>
      <c r="J17" s="977"/>
    </row>
    <row r="18" spans="1:10" ht="14.25">
      <c r="A18" s="973"/>
      <c r="B18" s="1084" t="s">
        <v>288</v>
      </c>
      <c r="C18" s="1085"/>
      <c r="D18" s="1086"/>
      <c r="E18" s="1100" t="s">
        <v>332</v>
      </c>
      <c r="F18" s="1101"/>
      <c r="G18" s="1102"/>
      <c r="H18" s="978"/>
      <c r="I18" s="979"/>
      <c r="J18" s="980"/>
    </row>
    <row r="19" spans="1:10" ht="14.25">
      <c r="A19" s="974"/>
      <c r="B19" s="13" t="s">
        <v>5</v>
      </c>
      <c r="C19" s="13" t="s">
        <v>6</v>
      </c>
      <c r="D19" s="130" t="s">
        <v>0</v>
      </c>
      <c r="E19" s="13" t="s">
        <v>5</v>
      </c>
      <c r="F19" s="13" t="s">
        <v>6</v>
      </c>
      <c r="G19" s="130" t="s">
        <v>0</v>
      </c>
      <c r="H19" s="139" t="s">
        <v>5</v>
      </c>
      <c r="I19" s="140" t="s">
        <v>6</v>
      </c>
      <c r="J19" s="141" t="s">
        <v>0</v>
      </c>
    </row>
    <row r="20" spans="1:10" ht="15">
      <c r="A20" s="193" t="s">
        <v>290</v>
      </c>
      <c r="B20" s="10">
        <v>30</v>
      </c>
      <c r="C20" s="10">
        <v>4</v>
      </c>
      <c r="D20" s="23">
        <v>0</v>
      </c>
      <c r="E20" s="114">
        <v>0</v>
      </c>
      <c r="F20" s="114">
        <v>0</v>
      </c>
      <c r="G20" s="114">
        <v>0</v>
      </c>
      <c r="H20" s="143">
        <f aca="true" t="shared" si="7" ref="H20:J21">B20+E20</f>
        <v>30</v>
      </c>
      <c r="I20" s="144">
        <f t="shared" si="7"/>
        <v>4</v>
      </c>
      <c r="J20" s="144">
        <f t="shared" si="7"/>
        <v>0</v>
      </c>
    </row>
    <row r="21" spans="1:10" ht="15">
      <c r="A21" s="193" t="s">
        <v>421</v>
      </c>
      <c r="B21" s="10">
        <v>10</v>
      </c>
      <c r="C21" s="10">
        <v>10</v>
      </c>
      <c r="D21" s="23">
        <v>4</v>
      </c>
      <c r="E21" s="114">
        <v>0</v>
      </c>
      <c r="F21" s="114">
        <v>0</v>
      </c>
      <c r="G21" s="114">
        <v>0</v>
      </c>
      <c r="H21" s="143">
        <f t="shared" si="7"/>
        <v>10</v>
      </c>
      <c r="I21" s="144">
        <f t="shared" si="7"/>
        <v>10</v>
      </c>
      <c r="J21" s="144">
        <f t="shared" si="7"/>
        <v>4</v>
      </c>
    </row>
    <row r="22" spans="1:10" ht="14.25">
      <c r="A22" s="373">
        <v>513</v>
      </c>
      <c r="B22" s="90">
        <f aca="true" t="shared" si="8" ref="B22:J22">SUM(B20:B21)</f>
        <v>40</v>
      </c>
      <c r="C22" s="90">
        <f t="shared" si="8"/>
        <v>14</v>
      </c>
      <c r="D22" s="91">
        <f t="shared" si="8"/>
        <v>4</v>
      </c>
      <c r="E22" s="90">
        <f t="shared" si="8"/>
        <v>0</v>
      </c>
      <c r="F22" s="90">
        <f t="shared" si="8"/>
        <v>0</v>
      </c>
      <c r="G22" s="91">
        <f t="shared" si="8"/>
        <v>0</v>
      </c>
      <c r="H22" s="382">
        <f t="shared" si="8"/>
        <v>40</v>
      </c>
      <c r="I22" s="90">
        <f t="shared" si="8"/>
        <v>14</v>
      </c>
      <c r="J22" s="90">
        <f t="shared" si="8"/>
        <v>4</v>
      </c>
    </row>
    <row r="23" spans="1:10" ht="15">
      <c r="A23" s="193" t="s">
        <v>194</v>
      </c>
      <c r="B23" s="10">
        <v>80</v>
      </c>
      <c r="C23" s="10">
        <v>128</v>
      </c>
      <c r="D23" s="23">
        <v>114.7</v>
      </c>
      <c r="E23" s="114">
        <v>0</v>
      </c>
      <c r="F23" s="114">
        <v>0</v>
      </c>
      <c r="G23" s="114">
        <v>0</v>
      </c>
      <c r="H23" s="143">
        <f>B23+E23</f>
        <v>80</v>
      </c>
      <c r="I23" s="144">
        <f>C23+F23</f>
        <v>128</v>
      </c>
      <c r="J23" s="144">
        <f>D23+G23</f>
        <v>114.7</v>
      </c>
    </row>
    <row r="24" spans="1:10" ht="14.25">
      <c r="A24" s="373">
        <v>516</v>
      </c>
      <c r="B24" s="90">
        <f aca="true" t="shared" si="9" ref="B24:G24">SUM(B23)</f>
        <v>80</v>
      </c>
      <c r="C24" s="90">
        <f t="shared" si="9"/>
        <v>128</v>
      </c>
      <c r="D24" s="91">
        <f t="shared" si="9"/>
        <v>114.7</v>
      </c>
      <c r="E24" s="90">
        <f t="shared" si="9"/>
        <v>0</v>
      </c>
      <c r="F24" s="90">
        <f t="shared" si="9"/>
        <v>0</v>
      </c>
      <c r="G24" s="91">
        <f t="shared" si="9"/>
        <v>0</v>
      </c>
      <c r="H24" s="383">
        <f>SUM(H23)</f>
        <v>80</v>
      </c>
      <c r="I24" s="90">
        <f>SUM(I23)</f>
        <v>128</v>
      </c>
      <c r="J24" s="90">
        <f>SUM(J23)</f>
        <v>114.7</v>
      </c>
    </row>
    <row r="25" spans="1:10" ht="15.75">
      <c r="A25" s="350" t="s">
        <v>320</v>
      </c>
      <c r="B25" s="114">
        <v>0</v>
      </c>
      <c r="C25" s="114">
        <v>0</v>
      </c>
      <c r="D25" s="114">
        <v>0</v>
      </c>
      <c r="E25" s="384">
        <v>0</v>
      </c>
      <c r="F25" s="114">
        <v>0</v>
      </c>
      <c r="G25" s="114">
        <v>0</v>
      </c>
      <c r="H25" s="143">
        <f>B25+E25</f>
        <v>0</v>
      </c>
      <c r="I25" s="144">
        <f>C25+F25</f>
        <v>0</v>
      </c>
      <c r="J25" s="144">
        <f>D25+G25</f>
        <v>0</v>
      </c>
    </row>
    <row r="26" spans="1:10" ht="15" thickBot="1">
      <c r="A26" s="373">
        <v>522</v>
      </c>
      <c r="B26" s="90">
        <f aca="true" t="shared" si="10" ref="B26:J26">SUM(B25)</f>
        <v>0</v>
      </c>
      <c r="C26" s="90">
        <f t="shared" si="10"/>
        <v>0</v>
      </c>
      <c r="D26" s="91">
        <f t="shared" si="10"/>
        <v>0</v>
      </c>
      <c r="E26" s="90">
        <f t="shared" si="10"/>
        <v>0</v>
      </c>
      <c r="F26" s="90">
        <f t="shared" si="10"/>
        <v>0</v>
      </c>
      <c r="G26" s="91">
        <f t="shared" si="10"/>
        <v>0</v>
      </c>
      <c r="H26" s="385">
        <f t="shared" si="10"/>
        <v>0</v>
      </c>
      <c r="I26" s="90">
        <f t="shared" si="10"/>
        <v>0</v>
      </c>
      <c r="J26" s="90">
        <f t="shared" si="10"/>
        <v>0</v>
      </c>
    </row>
    <row r="27" spans="1:10" ht="14.25">
      <c r="A27" s="149" t="s">
        <v>20</v>
      </c>
      <c r="B27" s="150">
        <f aca="true" t="shared" si="11" ref="B27:G27">SUM(B22+B24)</f>
        <v>120</v>
      </c>
      <c r="C27" s="150">
        <f t="shared" si="11"/>
        <v>142</v>
      </c>
      <c r="D27" s="151">
        <f t="shared" si="11"/>
        <v>118.7</v>
      </c>
      <c r="E27" s="150">
        <f t="shared" si="11"/>
        <v>0</v>
      </c>
      <c r="F27" s="150">
        <f t="shared" si="11"/>
        <v>0</v>
      </c>
      <c r="G27" s="151">
        <f t="shared" si="11"/>
        <v>0</v>
      </c>
      <c r="H27" s="152">
        <f>SUM(H22+H24+H26)</f>
        <v>120</v>
      </c>
      <c r="I27" s="150">
        <f>SUM(I22+I24+I26)</f>
        <v>142</v>
      </c>
      <c r="J27" s="150">
        <f>SUM(J22+J24+J26)</f>
        <v>118.7</v>
      </c>
    </row>
    <row r="29" spans="1:10" ht="15" customHeight="1">
      <c r="A29" s="907" t="s">
        <v>422</v>
      </c>
      <c r="B29" s="1096" t="s">
        <v>222</v>
      </c>
      <c r="C29" s="1097"/>
      <c r="D29" s="1097"/>
      <c r="E29" s="1096" t="s">
        <v>423</v>
      </c>
      <c r="F29" s="1097"/>
      <c r="G29" s="1097"/>
      <c r="H29" s="1093" t="s">
        <v>4</v>
      </c>
      <c r="I29" s="1094"/>
      <c r="J29" s="1094"/>
    </row>
    <row r="30" spans="1:10" ht="14.25" customHeight="1">
      <c r="A30" s="973"/>
      <c r="B30" s="1098" t="s">
        <v>424</v>
      </c>
      <c r="C30" s="1099"/>
      <c r="D30" s="1099"/>
      <c r="E30" s="1098" t="s">
        <v>425</v>
      </c>
      <c r="F30" s="1099"/>
      <c r="G30" s="1099"/>
      <c r="H30" s="1095"/>
      <c r="I30" s="1094"/>
      <c r="J30" s="1094"/>
    </row>
    <row r="31" spans="1:10" ht="14.25">
      <c r="A31" s="974"/>
      <c r="B31" s="411" t="s">
        <v>5</v>
      </c>
      <c r="C31" s="411" t="s">
        <v>6</v>
      </c>
      <c r="D31" s="132" t="s">
        <v>0</v>
      </c>
      <c r="E31" s="411" t="s">
        <v>5</v>
      </c>
      <c r="F31" s="411" t="s">
        <v>6</v>
      </c>
      <c r="G31" s="132" t="s">
        <v>0</v>
      </c>
      <c r="H31" s="409" t="s">
        <v>5</v>
      </c>
      <c r="I31" s="411" t="s">
        <v>6</v>
      </c>
      <c r="J31" s="411" t="s">
        <v>0</v>
      </c>
    </row>
    <row r="32" spans="1:10" ht="16.5" customHeight="1">
      <c r="A32" s="193" t="s">
        <v>426</v>
      </c>
      <c r="B32" s="37">
        <v>2500</v>
      </c>
      <c r="C32" s="37">
        <v>2500</v>
      </c>
      <c r="D32" s="38">
        <v>2500</v>
      </c>
      <c r="E32" s="37">
        <v>2500</v>
      </c>
      <c r="F32" s="37">
        <v>2500</v>
      </c>
      <c r="G32" s="38">
        <v>2500</v>
      </c>
      <c r="H32" s="735">
        <f aca="true" t="shared" si="12" ref="H32:J34">B32+E32</f>
        <v>5000</v>
      </c>
      <c r="I32" s="116">
        <f t="shared" si="12"/>
        <v>5000</v>
      </c>
      <c r="J32" s="115">
        <f t="shared" si="12"/>
        <v>5000</v>
      </c>
    </row>
    <row r="33" spans="1:10" ht="15">
      <c r="A33" s="193" t="s">
        <v>146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735">
        <f t="shared" si="12"/>
        <v>0</v>
      </c>
      <c r="I33" s="116">
        <f t="shared" si="12"/>
        <v>0</v>
      </c>
      <c r="J33" s="115">
        <f t="shared" si="12"/>
        <v>0</v>
      </c>
    </row>
    <row r="34" spans="1:10" ht="15" thickBot="1">
      <c r="A34" s="373">
        <v>516</v>
      </c>
      <c r="B34" s="422">
        <f aca="true" t="shared" si="13" ref="B34:G34">SUM(B32:B33)</f>
        <v>2500</v>
      </c>
      <c r="C34" s="422">
        <f t="shared" si="13"/>
        <v>2500</v>
      </c>
      <c r="D34" s="422">
        <f t="shared" si="13"/>
        <v>2500</v>
      </c>
      <c r="E34" s="421">
        <f t="shared" si="13"/>
        <v>2500</v>
      </c>
      <c r="F34" s="422">
        <f t="shared" si="13"/>
        <v>2500</v>
      </c>
      <c r="G34" s="736">
        <f t="shared" si="13"/>
        <v>2500</v>
      </c>
      <c r="H34" s="737">
        <f t="shared" si="12"/>
        <v>5000</v>
      </c>
      <c r="I34" s="422">
        <f t="shared" si="12"/>
        <v>5000</v>
      </c>
      <c r="J34" s="421">
        <f t="shared" si="12"/>
        <v>5000</v>
      </c>
    </row>
    <row r="35" spans="1:10" ht="14.25">
      <c r="A35" s="156" t="s">
        <v>20</v>
      </c>
      <c r="B35" s="250">
        <f aca="true" t="shared" si="14" ref="B35:J35">SUM(B34)</f>
        <v>2500</v>
      </c>
      <c r="C35" s="250">
        <f t="shared" si="14"/>
        <v>2500</v>
      </c>
      <c r="D35" s="250">
        <f t="shared" si="14"/>
        <v>2500</v>
      </c>
      <c r="E35" s="250">
        <f t="shared" si="14"/>
        <v>2500</v>
      </c>
      <c r="F35" s="250">
        <f t="shared" si="14"/>
        <v>2500</v>
      </c>
      <c r="G35" s="250">
        <f t="shared" si="14"/>
        <v>2500</v>
      </c>
      <c r="H35" s="252">
        <f t="shared" si="14"/>
        <v>5000</v>
      </c>
      <c r="I35" s="251">
        <f t="shared" si="14"/>
        <v>5000</v>
      </c>
      <c r="J35" s="250">
        <f t="shared" si="14"/>
        <v>5000</v>
      </c>
    </row>
    <row r="37" spans="1:7" ht="12.75">
      <c r="A37" s="907" t="s">
        <v>212</v>
      </c>
      <c r="B37" s="1087" t="s">
        <v>222</v>
      </c>
      <c r="C37" s="1088"/>
      <c r="D37" s="1089"/>
      <c r="E37" s="1093" t="s">
        <v>4</v>
      </c>
      <c r="F37" s="1094"/>
      <c r="G37" s="1094"/>
    </row>
    <row r="38" spans="1:7" ht="12.75">
      <c r="A38" s="973"/>
      <c r="B38" s="1090"/>
      <c r="C38" s="1091"/>
      <c r="D38" s="1092"/>
      <c r="E38" s="1095"/>
      <c r="F38" s="1094"/>
      <c r="G38" s="1094"/>
    </row>
    <row r="39" spans="1:7" ht="15.75" customHeight="1">
      <c r="A39" s="974"/>
      <c r="B39" s="411" t="s">
        <v>5</v>
      </c>
      <c r="C39" s="411" t="s">
        <v>6</v>
      </c>
      <c r="D39" s="132" t="s">
        <v>0</v>
      </c>
      <c r="E39" s="409" t="s">
        <v>5</v>
      </c>
      <c r="F39" s="411" t="s">
        <v>6</v>
      </c>
      <c r="G39" s="411" t="s">
        <v>0</v>
      </c>
    </row>
    <row r="40" spans="1:7" ht="15" customHeight="1">
      <c r="A40" s="193" t="s">
        <v>426</v>
      </c>
      <c r="B40" s="37">
        <v>7300</v>
      </c>
      <c r="C40" s="37">
        <v>7560</v>
      </c>
      <c r="D40" s="38">
        <v>7539.7</v>
      </c>
      <c r="E40" s="735">
        <f aca="true" t="shared" si="15" ref="E40:G42">B40</f>
        <v>7300</v>
      </c>
      <c r="F40" s="116">
        <f t="shared" si="15"/>
        <v>7560</v>
      </c>
      <c r="G40" s="115">
        <f t="shared" si="15"/>
        <v>7539.7</v>
      </c>
    </row>
    <row r="41" spans="1:7" ht="15">
      <c r="A41" s="193" t="s">
        <v>146</v>
      </c>
      <c r="B41" s="37">
        <v>108</v>
      </c>
      <c r="C41" s="37">
        <v>144</v>
      </c>
      <c r="D41" s="38">
        <v>144</v>
      </c>
      <c r="E41" s="735">
        <f t="shared" si="15"/>
        <v>108</v>
      </c>
      <c r="F41" s="115">
        <f t="shared" si="15"/>
        <v>144</v>
      </c>
      <c r="G41" s="738">
        <f t="shared" si="15"/>
        <v>144</v>
      </c>
    </row>
    <row r="42" spans="1:7" ht="15" thickBot="1">
      <c r="A42" s="373">
        <v>516</v>
      </c>
      <c r="B42" s="422">
        <f>SUM(B40:B41)</f>
        <v>7408</v>
      </c>
      <c r="C42" s="422">
        <f>SUM(C40:C41)</f>
        <v>7704</v>
      </c>
      <c r="D42" s="736">
        <f>SUM(D40:D41)</f>
        <v>7683.7</v>
      </c>
      <c r="E42" s="737">
        <f t="shared" si="15"/>
        <v>7408</v>
      </c>
      <c r="F42" s="422">
        <f t="shared" si="15"/>
        <v>7704</v>
      </c>
      <c r="G42" s="421">
        <f t="shared" si="15"/>
        <v>7683.7</v>
      </c>
    </row>
    <row r="43" spans="1:7" ht="14.25">
      <c r="A43" s="156" t="s">
        <v>20</v>
      </c>
      <c r="B43" s="250">
        <f aca="true" t="shared" si="16" ref="B43:G43">SUM(B42)</f>
        <v>7408</v>
      </c>
      <c r="C43" s="250">
        <f t="shared" si="16"/>
        <v>7704</v>
      </c>
      <c r="D43" s="250">
        <f t="shared" si="16"/>
        <v>7683.7</v>
      </c>
      <c r="E43" s="252">
        <f t="shared" si="16"/>
        <v>7408</v>
      </c>
      <c r="F43" s="251">
        <f t="shared" si="16"/>
        <v>7704</v>
      </c>
      <c r="G43" s="250">
        <f t="shared" si="16"/>
        <v>7683.7</v>
      </c>
    </row>
  </sheetData>
  <sheetProtection/>
  <mergeCells count="23">
    <mergeCell ref="A2:A4"/>
    <mergeCell ref="B2:D2"/>
    <mergeCell ref="E2:G2"/>
    <mergeCell ref="H2:J3"/>
    <mergeCell ref="B3:D3"/>
    <mergeCell ref="E3:G3"/>
    <mergeCell ref="I1:J1"/>
    <mergeCell ref="A1:H1"/>
    <mergeCell ref="A17:A19"/>
    <mergeCell ref="B17:D17"/>
    <mergeCell ref="B18:D18"/>
    <mergeCell ref="H29:J30"/>
    <mergeCell ref="B30:D30"/>
    <mergeCell ref="H17:J18"/>
    <mergeCell ref="E17:G17"/>
    <mergeCell ref="E18:G18"/>
    <mergeCell ref="A37:A39"/>
    <mergeCell ref="B37:D38"/>
    <mergeCell ref="E37:G38"/>
    <mergeCell ref="E29:G29"/>
    <mergeCell ref="E30:G30"/>
    <mergeCell ref="A29:A31"/>
    <mergeCell ref="B29:D29"/>
  </mergeCells>
  <printOptions horizontalCentered="1"/>
  <pageMargins left="0.18" right="0.23" top="0.37" bottom="0.8" header="0.33" footer="0.5118110236220472"/>
  <pageSetup horizontalDpi="600" verticalDpi="600" orientation="portrait" paperSize="9" scale="85" r:id="rId1"/>
  <headerFooter alignWithMargins="0">
    <oddFooter>&amp;LRozbor za rok 2009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Z97"/>
  <sheetViews>
    <sheetView view="pageBreakPreview" zoomScale="75" zoomScaleNormal="75" zoomScaleSheetLayoutView="75" zoomScalePageLayoutView="0" workbookViewId="0" topLeftCell="A1">
      <pane xSplit="1" ySplit="4" topLeftCell="E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25" sqref="I25"/>
    </sheetView>
  </sheetViews>
  <sheetFormatPr defaultColWidth="9.00390625" defaultRowHeight="12.75"/>
  <cols>
    <col min="1" max="1" width="36.75390625" style="337" customWidth="1"/>
    <col min="2" max="4" width="7.75390625" style="337" customWidth="1"/>
    <col min="5" max="25" width="7.875" style="337" customWidth="1"/>
    <col min="26" max="28" width="9.875" style="337" customWidth="1"/>
    <col min="29" max="29" width="0.12890625" style="337" hidden="1" customWidth="1"/>
    <col min="30" max="16384" width="9.125" style="337" customWidth="1"/>
  </cols>
  <sheetData>
    <row r="1" spans="1:52" ht="36.75" customHeight="1">
      <c r="A1" s="1115" t="s">
        <v>382</v>
      </c>
      <c r="B1" s="1116"/>
      <c r="C1" s="1116"/>
      <c r="D1" s="1116"/>
      <c r="E1" s="1116"/>
      <c r="F1" s="1116"/>
      <c r="G1" s="1116"/>
      <c r="H1" s="1116"/>
      <c r="I1" s="1116"/>
      <c r="J1" s="1116"/>
      <c r="K1" s="1116"/>
      <c r="L1" s="1116"/>
      <c r="M1" s="1116"/>
      <c r="N1" s="1116"/>
      <c r="O1" s="1116"/>
      <c r="P1" s="1116"/>
      <c r="Q1" s="1116"/>
      <c r="R1" s="1116"/>
      <c r="S1" s="1116"/>
      <c r="T1" s="1116"/>
      <c r="U1" s="1116"/>
      <c r="V1" s="1116"/>
      <c r="W1" s="1116"/>
      <c r="X1" s="1116"/>
      <c r="Y1" s="1116"/>
      <c r="Z1" s="1110" t="s">
        <v>367</v>
      </c>
      <c r="AA1" s="1111"/>
      <c r="AB1" s="1111"/>
      <c r="AC1" s="176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</row>
    <row r="2" spans="1:52" ht="19.5" customHeight="1">
      <c r="A2" s="1117" t="s">
        <v>458</v>
      </c>
      <c r="B2" s="1103" t="s">
        <v>218</v>
      </c>
      <c r="C2" s="1104"/>
      <c r="D2" s="1104"/>
      <c r="E2" s="1103" t="s">
        <v>219</v>
      </c>
      <c r="F2" s="1104"/>
      <c r="G2" s="1104"/>
      <c r="H2" s="1103" t="s">
        <v>48</v>
      </c>
      <c r="I2" s="1104"/>
      <c r="J2" s="1104"/>
      <c r="K2" s="1103" t="s">
        <v>49</v>
      </c>
      <c r="L2" s="1104"/>
      <c r="M2" s="1104"/>
      <c r="N2" s="1103" t="s">
        <v>447</v>
      </c>
      <c r="O2" s="1104"/>
      <c r="P2" s="1104"/>
      <c r="Q2" s="1103" t="s">
        <v>51</v>
      </c>
      <c r="R2" s="1104"/>
      <c r="S2" s="1104"/>
      <c r="T2" s="1103" t="s">
        <v>52</v>
      </c>
      <c r="U2" s="1104"/>
      <c r="V2" s="1104"/>
      <c r="W2" s="1103" t="s">
        <v>122</v>
      </c>
      <c r="X2" s="1104"/>
      <c r="Y2" s="1125"/>
      <c r="Z2" s="1112" t="s">
        <v>23</v>
      </c>
      <c r="AA2" s="1113"/>
      <c r="AB2" s="1113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</row>
    <row r="3" spans="1:52" ht="22.5" customHeight="1">
      <c r="A3" s="1118"/>
      <c r="B3" s="1107" t="s">
        <v>220</v>
      </c>
      <c r="C3" s="1108"/>
      <c r="D3" s="1109"/>
      <c r="E3" s="1107" t="s">
        <v>221</v>
      </c>
      <c r="F3" s="1108"/>
      <c r="G3" s="1109"/>
      <c r="H3" s="1105" t="s">
        <v>63</v>
      </c>
      <c r="I3" s="1106"/>
      <c r="J3" s="1106"/>
      <c r="K3" s="1105" t="s">
        <v>333</v>
      </c>
      <c r="L3" s="1106"/>
      <c r="M3" s="1106"/>
      <c r="N3" s="1105" t="s">
        <v>448</v>
      </c>
      <c r="O3" s="1106"/>
      <c r="P3" s="1106"/>
      <c r="Q3" s="1105" t="s">
        <v>53</v>
      </c>
      <c r="R3" s="1106"/>
      <c r="S3" s="1106"/>
      <c r="T3" s="1105" t="s">
        <v>206</v>
      </c>
      <c r="U3" s="1106"/>
      <c r="V3" s="1106"/>
      <c r="W3" s="1105" t="s">
        <v>123</v>
      </c>
      <c r="X3" s="1106"/>
      <c r="Y3" s="1119"/>
      <c r="Z3" s="1114"/>
      <c r="AA3" s="1113"/>
      <c r="AB3" s="1113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</row>
    <row r="4" spans="1:52" ht="18" customHeight="1">
      <c r="A4" s="1118"/>
      <c r="B4" s="756" t="s">
        <v>5</v>
      </c>
      <c r="C4" s="756" t="s">
        <v>6</v>
      </c>
      <c r="D4" s="756" t="s">
        <v>0</v>
      </c>
      <c r="E4" s="98" t="s">
        <v>5</v>
      </c>
      <c r="F4" s="98" t="s">
        <v>6</v>
      </c>
      <c r="G4" s="98" t="s">
        <v>0</v>
      </c>
      <c r="H4" s="98" t="s">
        <v>5</v>
      </c>
      <c r="I4" s="98" t="s">
        <v>6</v>
      </c>
      <c r="J4" s="98" t="s">
        <v>0</v>
      </c>
      <c r="K4" s="98" t="s">
        <v>5</v>
      </c>
      <c r="L4" s="98" t="s">
        <v>6</v>
      </c>
      <c r="M4" s="98" t="s">
        <v>0</v>
      </c>
      <c r="N4" s="98" t="s">
        <v>5</v>
      </c>
      <c r="O4" s="98" t="s">
        <v>6</v>
      </c>
      <c r="P4" s="98" t="s">
        <v>0</v>
      </c>
      <c r="Q4" s="98" t="s">
        <v>5</v>
      </c>
      <c r="R4" s="98" t="s">
        <v>6</v>
      </c>
      <c r="S4" s="98" t="s">
        <v>0</v>
      </c>
      <c r="T4" s="98" t="s">
        <v>5</v>
      </c>
      <c r="U4" s="98" t="s">
        <v>6</v>
      </c>
      <c r="V4" s="98" t="s">
        <v>0</v>
      </c>
      <c r="W4" s="98" t="s">
        <v>5</v>
      </c>
      <c r="X4" s="98" t="s">
        <v>6</v>
      </c>
      <c r="Y4" s="99" t="s">
        <v>0</v>
      </c>
      <c r="Z4" s="386" t="s">
        <v>5</v>
      </c>
      <c r="AA4" s="387" t="s">
        <v>6</v>
      </c>
      <c r="AB4" s="387" t="s">
        <v>0</v>
      </c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52"/>
      <c r="AW4" s="352"/>
      <c r="AX4" s="352"/>
      <c r="AY4" s="352"/>
      <c r="AZ4" s="352"/>
    </row>
    <row r="5" spans="1:52" ht="29.25" customHeight="1">
      <c r="A5" s="752" t="s">
        <v>28</v>
      </c>
      <c r="B5" s="58">
        <v>0</v>
      </c>
      <c r="C5" s="58">
        <v>0</v>
      </c>
      <c r="D5" s="47">
        <v>0</v>
      </c>
      <c r="E5" s="58">
        <v>10</v>
      </c>
      <c r="F5" s="58">
        <v>10</v>
      </c>
      <c r="G5" s="58">
        <v>2.5</v>
      </c>
      <c r="H5" s="58">
        <v>5</v>
      </c>
      <c r="I5" s="58">
        <v>9</v>
      </c>
      <c r="J5" s="47">
        <v>7.7</v>
      </c>
      <c r="K5" s="58"/>
      <c r="L5" s="58"/>
      <c r="M5" s="58"/>
      <c r="N5" s="58"/>
      <c r="O5" s="58"/>
      <c r="P5" s="58"/>
      <c r="Q5" s="47"/>
      <c r="R5" s="47"/>
      <c r="S5" s="47"/>
      <c r="T5" s="47"/>
      <c r="U5" s="47"/>
      <c r="V5" s="47"/>
      <c r="W5" s="47"/>
      <c r="X5" s="47"/>
      <c r="Y5" s="47"/>
      <c r="Z5" s="210">
        <f>B5+E5+H5+K5+N5+Q5+T5+W5</f>
        <v>15</v>
      </c>
      <c r="AA5" s="47">
        <f>C5+F5+I5+L5+O5+R5+U5+X5</f>
        <v>19</v>
      </c>
      <c r="AB5" s="47">
        <f>D5+G5+J5+M5+P5+S5+V5+Y5</f>
        <v>10.2</v>
      </c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Z5" s="352"/>
    </row>
    <row r="6" spans="1:52" ht="29.25" customHeight="1">
      <c r="A6" s="751">
        <v>513</v>
      </c>
      <c r="B6" s="52">
        <f>SUM(B5)</f>
        <v>0</v>
      </c>
      <c r="C6" s="52">
        <f aca="true" t="shared" si="0" ref="C6:Y6">SUM(C5)</f>
        <v>0</v>
      </c>
      <c r="D6" s="52">
        <f t="shared" si="0"/>
        <v>0</v>
      </c>
      <c r="E6" s="52">
        <f t="shared" si="0"/>
        <v>10</v>
      </c>
      <c r="F6" s="52">
        <f t="shared" si="0"/>
        <v>10</v>
      </c>
      <c r="G6" s="52">
        <f t="shared" si="0"/>
        <v>2.5</v>
      </c>
      <c r="H6" s="52">
        <f t="shared" si="0"/>
        <v>5</v>
      </c>
      <c r="I6" s="52">
        <f t="shared" si="0"/>
        <v>9</v>
      </c>
      <c r="J6" s="52">
        <f t="shared" si="0"/>
        <v>7.7</v>
      </c>
      <c r="K6" s="52">
        <f t="shared" si="0"/>
        <v>0</v>
      </c>
      <c r="L6" s="52">
        <f t="shared" si="0"/>
        <v>0</v>
      </c>
      <c r="M6" s="52">
        <f t="shared" si="0"/>
        <v>0</v>
      </c>
      <c r="N6" s="52">
        <f t="shared" si="0"/>
        <v>0</v>
      </c>
      <c r="O6" s="52">
        <f t="shared" si="0"/>
        <v>0</v>
      </c>
      <c r="P6" s="52">
        <f t="shared" si="0"/>
        <v>0</v>
      </c>
      <c r="Q6" s="52">
        <f t="shared" si="0"/>
        <v>0</v>
      </c>
      <c r="R6" s="52">
        <f t="shared" si="0"/>
        <v>0</v>
      </c>
      <c r="S6" s="52">
        <f t="shared" si="0"/>
        <v>0</v>
      </c>
      <c r="T6" s="52">
        <f t="shared" si="0"/>
        <v>0</v>
      </c>
      <c r="U6" s="52">
        <f t="shared" si="0"/>
        <v>0</v>
      </c>
      <c r="V6" s="52">
        <f t="shared" si="0"/>
        <v>0</v>
      </c>
      <c r="W6" s="52">
        <f t="shared" si="0"/>
        <v>0</v>
      </c>
      <c r="X6" s="52">
        <f t="shared" si="0"/>
        <v>0</v>
      </c>
      <c r="Y6" s="52">
        <f t="shared" si="0"/>
        <v>0</v>
      </c>
      <c r="Z6" s="760">
        <f aca="true" t="shared" si="1" ref="Z6:Z13">B6+E6+H6+K6+N6+Q6+T6+W6</f>
        <v>15</v>
      </c>
      <c r="AA6" s="54">
        <f aca="true" t="shared" si="2" ref="AA6:AA13">C6+F6+I6+L6+O6+R6+U6+X6</f>
        <v>19</v>
      </c>
      <c r="AB6" s="54">
        <f aca="true" t="shared" si="3" ref="AB6:AB13">D6+G6+J6+M6+P6+S6+V6+Y6</f>
        <v>10.2</v>
      </c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2"/>
      <c r="AQ6" s="352"/>
      <c r="AR6" s="352"/>
      <c r="AS6" s="352"/>
      <c r="AT6" s="352"/>
      <c r="AU6" s="352"/>
      <c r="AV6" s="352"/>
      <c r="AW6" s="352"/>
      <c r="AX6" s="352"/>
      <c r="AY6" s="352"/>
      <c r="AZ6" s="352"/>
    </row>
    <row r="7" spans="1:52" ht="29.25" customHeight="1">
      <c r="A7" s="753" t="s">
        <v>146</v>
      </c>
      <c r="B7" s="58">
        <v>0</v>
      </c>
      <c r="C7" s="58">
        <v>0</v>
      </c>
      <c r="D7" s="47">
        <v>0</v>
      </c>
      <c r="E7" s="58">
        <v>200</v>
      </c>
      <c r="F7" s="58">
        <v>530.7</v>
      </c>
      <c r="G7" s="58">
        <v>525.9</v>
      </c>
      <c r="H7" s="58">
        <v>1000</v>
      </c>
      <c r="I7" s="58">
        <v>946.5</v>
      </c>
      <c r="J7" s="47">
        <v>935.3</v>
      </c>
      <c r="K7" s="58">
        <v>500</v>
      </c>
      <c r="L7" s="58">
        <v>379.8</v>
      </c>
      <c r="M7" s="47">
        <v>340.5</v>
      </c>
      <c r="N7" s="47"/>
      <c r="O7" s="47"/>
      <c r="P7" s="47"/>
      <c r="Q7" s="47"/>
      <c r="R7" s="47"/>
      <c r="S7" s="47"/>
      <c r="T7" s="47">
        <v>3660</v>
      </c>
      <c r="U7" s="47">
        <v>3544.5</v>
      </c>
      <c r="V7" s="47">
        <v>3542.9</v>
      </c>
      <c r="W7" s="47">
        <v>150</v>
      </c>
      <c r="X7" s="47">
        <v>150</v>
      </c>
      <c r="Y7" s="47">
        <v>150</v>
      </c>
      <c r="Z7" s="210">
        <f t="shared" si="1"/>
        <v>5510</v>
      </c>
      <c r="AA7" s="47">
        <f t="shared" si="2"/>
        <v>5551.5</v>
      </c>
      <c r="AB7" s="47">
        <f t="shared" si="3"/>
        <v>5494.6</v>
      </c>
      <c r="AC7" s="352"/>
      <c r="AD7" s="352"/>
      <c r="AE7" s="352"/>
      <c r="AF7" s="352"/>
      <c r="AG7" s="352"/>
      <c r="AH7" s="352"/>
      <c r="AI7" s="352"/>
      <c r="AJ7" s="352"/>
      <c r="AK7" s="352"/>
      <c r="AL7" s="352"/>
      <c r="AM7" s="352"/>
      <c r="AN7" s="352"/>
      <c r="AO7" s="352"/>
      <c r="AP7" s="352"/>
      <c r="AQ7" s="352"/>
      <c r="AR7" s="352"/>
      <c r="AS7" s="352"/>
      <c r="AT7" s="352"/>
      <c r="AU7" s="352"/>
      <c r="AV7" s="352"/>
      <c r="AW7" s="352"/>
      <c r="AX7" s="352"/>
      <c r="AY7" s="352"/>
      <c r="AZ7" s="352"/>
    </row>
    <row r="8" spans="1:52" ht="29.25" customHeight="1">
      <c r="A8" s="751">
        <v>516</v>
      </c>
      <c r="B8" s="52">
        <f>SUM(B7)</f>
        <v>0</v>
      </c>
      <c r="C8" s="52">
        <f aca="true" t="shared" si="4" ref="C8:Y8">SUM(C7)</f>
        <v>0</v>
      </c>
      <c r="D8" s="52">
        <f t="shared" si="4"/>
        <v>0</v>
      </c>
      <c r="E8" s="52">
        <f t="shared" si="4"/>
        <v>200</v>
      </c>
      <c r="F8" s="52">
        <f t="shared" si="4"/>
        <v>530.7</v>
      </c>
      <c r="G8" s="52">
        <f t="shared" si="4"/>
        <v>525.9</v>
      </c>
      <c r="H8" s="52">
        <f t="shared" si="4"/>
        <v>1000</v>
      </c>
      <c r="I8" s="52">
        <f t="shared" si="4"/>
        <v>946.5</v>
      </c>
      <c r="J8" s="52">
        <f t="shared" si="4"/>
        <v>935.3</v>
      </c>
      <c r="K8" s="52">
        <f t="shared" si="4"/>
        <v>500</v>
      </c>
      <c r="L8" s="52">
        <f t="shared" si="4"/>
        <v>379.8</v>
      </c>
      <c r="M8" s="52">
        <f t="shared" si="4"/>
        <v>340.5</v>
      </c>
      <c r="N8" s="52">
        <f t="shared" si="4"/>
        <v>0</v>
      </c>
      <c r="O8" s="52">
        <f t="shared" si="4"/>
        <v>0</v>
      </c>
      <c r="P8" s="52">
        <f t="shared" si="4"/>
        <v>0</v>
      </c>
      <c r="Q8" s="52">
        <f t="shared" si="4"/>
        <v>0</v>
      </c>
      <c r="R8" s="52">
        <f t="shared" si="4"/>
        <v>0</v>
      </c>
      <c r="S8" s="52">
        <f t="shared" si="4"/>
        <v>0</v>
      </c>
      <c r="T8" s="52">
        <f t="shared" si="4"/>
        <v>3660</v>
      </c>
      <c r="U8" s="52">
        <f t="shared" si="4"/>
        <v>3544.5</v>
      </c>
      <c r="V8" s="52">
        <f t="shared" si="4"/>
        <v>3542.9</v>
      </c>
      <c r="W8" s="52">
        <f t="shared" si="4"/>
        <v>150</v>
      </c>
      <c r="X8" s="52">
        <f t="shared" si="4"/>
        <v>150</v>
      </c>
      <c r="Y8" s="52">
        <f t="shared" si="4"/>
        <v>150</v>
      </c>
      <c r="Z8" s="760">
        <f t="shared" si="1"/>
        <v>5510</v>
      </c>
      <c r="AA8" s="54">
        <f t="shared" si="2"/>
        <v>5551.5</v>
      </c>
      <c r="AB8" s="54">
        <f t="shared" si="3"/>
        <v>5494.6</v>
      </c>
      <c r="AC8" s="352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2"/>
      <c r="AO8" s="352"/>
      <c r="AP8" s="352"/>
      <c r="AQ8" s="352"/>
      <c r="AR8" s="352"/>
      <c r="AS8" s="352"/>
      <c r="AT8" s="352"/>
      <c r="AU8" s="352"/>
      <c r="AV8" s="352"/>
      <c r="AW8" s="352"/>
      <c r="AX8" s="352"/>
      <c r="AY8" s="352"/>
      <c r="AZ8" s="352"/>
    </row>
    <row r="9" spans="1:52" ht="29.25" customHeight="1">
      <c r="A9" s="752" t="s">
        <v>33</v>
      </c>
      <c r="B9" s="58">
        <v>0</v>
      </c>
      <c r="C9" s="58">
        <v>0</v>
      </c>
      <c r="D9" s="47">
        <v>0</v>
      </c>
      <c r="E9" s="58"/>
      <c r="F9" s="58"/>
      <c r="G9" s="47"/>
      <c r="H9" s="58"/>
      <c r="I9" s="58"/>
      <c r="J9" s="58"/>
      <c r="K9" s="58">
        <v>100</v>
      </c>
      <c r="L9" s="58">
        <v>144.9</v>
      </c>
      <c r="M9" s="47">
        <v>66.6</v>
      </c>
      <c r="N9" s="47"/>
      <c r="O9" s="47"/>
      <c r="P9" s="47"/>
      <c r="Q9" s="47"/>
      <c r="R9" s="58"/>
      <c r="S9" s="58"/>
      <c r="T9" s="47"/>
      <c r="U9" s="58"/>
      <c r="V9" s="58"/>
      <c r="W9" s="47"/>
      <c r="X9" s="47"/>
      <c r="Y9" s="47"/>
      <c r="Z9" s="210">
        <f t="shared" si="1"/>
        <v>100</v>
      </c>
      <c r="AA9" s="47">
        <f t="shared" si="2"/>
        <v>144.9</v>
      </c>
      <c r="AB9" s="47">
        <f t="shared" si="3"/>
        <v>66.6</v>
      </c>
      <c r="AC9" s="352"/>
      <c r="AD9" s="352"/>
      <c r="AE9" s="352"/>
      <c r="AF9" s="352"/>
      <c r="AG9" s="352"/>
      <c r="AH9" s="352"/>
      <c r="AI9" s="352"/>
      <c r="AJ9" s="352"/>
      <c r="AK9" s="352"/>
      <c r="AL9" s="352"/>
      <c r="AM9" s="352"/>
      <c r="AN9" s="352"/>
      <c r="AO9" s="352"/>
      <c r="AP9" s="352"/>
      <c r="AQ9" s="352"/>
      <c r="AR9" s="352"/>
      <c r="AS9" s="352"/>
      <c r="AT9" s="352"/>
      <c r="AU9" s="352"/>
      <c r="AV9" s="352"/>
      <c r="AW9" s="352"/>
      <c r="AX9" s="352"/>
      <c r="AY9" s="352"/>
      <c r="AZ9" s="352"/>
    </row>
    <row r="10" spans="1:52" ht="29.25" customHeight="1">
      <c r="A10" s="752" t="s">
        <v>45</v>
      </c>
      <c r="B10" s="58">
        <v>0</v>
      </c>
      <c r="C10" s="58">
        <v>0</v>
      </c>
      <c r="D10" s="47">
        <v>0</v>
      </c>
      <c r="E10" s="58">
        <v>50</v>
      </c>
      <c r="F10" s="58">
        <v>15.2</v>
      </c>
      <c r="G10" s="47">
        <v>0</v>
      </c>
      <c r="H10" s="58">
        <v>30</v>
      </c>
      <c r="I10" s="58">
        <v>30</v>
      </c>
      <c r="J10" s="58">
        <v>21.3</v>
      </c>
      <c r="K10" s="58"/>
      <c r="L10" s="58"/>
      <c r="M10" s="47"/>
      <c r="N10" s="47"/>
      <c r="O10" s="47"/>
      <c r="P10" s="47"/>
      <c r="Q10" s="58"/>
      <c r="R10" s="58"/>
      <c r="S10" s="58"/>
      <c r="T10" s="58"/>
      <c r="U10" s="58"/>
      <c r="V10" s="58"/>
      <c r="W10" s="47"/>
      <c r="X10" s="47"/>
      <c r="Y10" s="47"/>
      <c r="Z10" s="210">
        <f t="shared" si="1"/>
        <v>80</v>
      </c>
      <c r="AA10" s="47">
        <f t="shared" si="2"/>
        <v>45.2</v>
      </c>
      <c r="AB10" s="47">
        <f t="shared" si="3"/>
        <v>21.3</v>
      </c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  <c r="AO10" s="352"/>
      <c r="AP10" s="352"/>
      <c r="AQ10" s="352"/>
      <c r="AR10" s="352"/>
      <c r="AS10" s="352"/>
      <c r="AT10" s="352"/>
      <c r="AU10" s="352"/>
      <c r="AV10" s="352"/>
      <c r="AW10" s="352"/>
      <c r="AX10" s="352"/>
      <c r="AY10" s="352"/>
      <c r="AZ10" s="352"/>
    </row>
    <row r="11" spans="1:52" ht="30" customHeight="1">
      <c r="A11" s="751">
        <v>517</v>
      </c>
      <c r="B11" s="52">
        <f>SUM(B9:B10)</f>
        <v>0</v>
      </c>
      <c r="C11" s="52">
        <f aca="true" t="shared" si="5" ref="C11:Y11">SUM(C9:C10)</f>
        <v>0</v>
      </c>
      <c r="D11" s="52">
        <f t="shared" si="5"/>
        <v>0</v>
      </c>
      <c r="E11" s="52">
        <f t="shared" si="5"/>
        <v>50</v>
      </c>
      <c r="F11" s="52">
        <f t="shared" si="5"/>
        <v>15.2</v>
      </c>
      <c r="G11" s="52">
        <f t="shared" si="5"/>
        <v>0</v>
      </c>
      <c r="H11" s="52">
        <f t="shared" si="5"/>
        <v>30</v>
      </c>
      <c r="I11" s="52">
        <f t="shared" si="5"/>
        <v>30</v>
      </c>
      <c r="J11" s="52">
        <f t="shared" si="5"/>
        <v>21.3</v>
      </c>
      <c r="K11" s="52">
        <f t="shared" si="5"/>
        <v>100</v>
      </c>
      <c r="L11" s="52">
        <f t="shared" si="5"/>
        <v>144.9</v>
      </c>
      <c r="M11" s="52">
        <f t="shared" si="5"/>
        <v>66.6</v>
      </c>
      <c r="N11" s="52">
        <f t="shared" si="5"/>
        <v>0</v>
      </c>
      <c r="O11" s="52">
        <f t="shared" si="5"/>
        <v>0</v>
      </c>
      <c r="P11" s="52">
        <f t="shared" si="5"/>
        <v>0</v>
      </c>
      <c r="Q11" s="52">
        <f t="shared" si="5"/>
        <v>0</v>
      </c>
      <c r="R11" s="52">
        <f t="shared" si="5"/>
        <v>0</v>
      </c>
      <c r="S11" s="52">
        <f t="shared" si="5"/>
        <v>0</v>
      </c>
      <c r="T11" s="52">
        <f t="shared" si="5"/>
        <v>0</v>
      </c>
      <c r="U11" s="52">
        <f t="shared" si="5"/>
        <v>0</v>
      </c>
      <c r="V11" s="52">
        <f t="shared" si="5"/>
        <v>0</v>
      </c>
      <c r="W11" s="52">
        <f t="shared" si="5"/>
        <v>0</v>
      </c>
      <c r="X11" s="52">
        <f t="shared" si="5"/>
        <v>0</v>
      </c>
      <c r="Y11" s="52">
        <f t="shared" si="5"/>
        <v>0</v>
      </c>
      <c r="Z11" s="760">
        <f t="shared" si="1"/>
        <v>180</v>
      </c>
      <c r="AA11" s="54">
        <f t="shared" si="2"/>
        <v>190.10000000000002</v>
      </c>
      <c r="AB11" s="54">
        <f t="shared" si="3"/>
        <v>87.89999999999999</v>
      </c>
      <c r="AC11" s="352"/>
      <c r="AD11" s="352"/>
      <c r="AE11" s="352"/>
      <c r="AF11" s="352"/>
      <c r="AG11" s="352"/>
      <c r="AH11" s="352"/>
      <c r="AI11" s="352"/>
      <c r="AJ11" s="352"/>
      <c r="AK11" s="352"/>
      <c r="AL11" s="352"/>
      <c r="AM11" s="352"/>
      <c r="AN11" s="352"/>
      <c r="AO11" s="352"/>
      <c r="AP11" s="352"/>
      <c r="AQ11" s="352"/>
      <c r="AR11" s="352"/>
      <c r="AS11" s="352"/>
      <c r="AT11" s="352"/>
      <c r="AU11" s="352"/>
      <c r="AV11" s="352"/>
      <c r="AW11" s="352"/>
      <c r="AX11" s="352"/>
      <c r="AY11" s="352"/>
      <c r="AZ11" s="352"/>
    </row>
    <row r="12" spans="1:52" ht="29.25" customHeight="1">
      <c r="A12" s="753" t="s">
        <v>153</v>
      </c>
      <c r="B12" s="58">
        <v>0</v>
      </c>
      <c r="C12" s="58">
        <v>0</v>
      </c>
      <c r="D12" s="47">
        <v>0</v>
      </c>
      <c r="E12" s="58"/>
      <c r="F12" s="58"/>
      <c r="G12" s="47"/>
      <c r="H12" s="58">
        <v>0</v>
      </c>
      <c r="I12" s="58">
        <v>156.4</v>
      </c>
      <c r="J12" s="58">
        <v>156.4</v>
      </c>
      <c r="K12" s="47"/>
      <c r="L12" s="58"/>
      <c r="M12" s="58"/>
      <c r="N12" s="58"/>
      <c r="O12" s="58"/>
      <c r="P12" s="58"/>
      <c r="Q12" s="47"/>
      <c r="R12" s="58">
        <v>0</v>
      </c>
      <c r="S12" s="47">
        <v>0</v>
      </c>
      <c r="T12" s="47">
        <v>0</v>
      </c>
      <c r="U12" s="58">
        <v>0</v>
      </c>
      <c r="V12" s="47">
        <v>0</v>
      </c>
      <c r="W12" s="47">
        <v>0</v>
      </c>
      <c r="X12" s="47"/>
      <c r="Y12" s="47"/>
      <c r="Z12" s="210">
        <f t="shared" si="1"/>
        <v>0</v>
      </c>
      <c r="AA12" s="47">
        <f t="shared" si="2"/>
        <v>156.4</v>
      </c>
      <c r="AB12" s="47">
        <f t="shared" si="3"/>
        <v>156.4</v>
      </c>
      <c r="AC12" s="352"/>
      <c r="AD12" s="352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2"/>
      <c r="AP12" s="352"/>
      <c r="AQ12" s="352"/>
      <c r="AR12" s="352"/>
      <c r="AS12" s="352"/>
      <c r="AT12" s="352"/>
      <c r="AU12" s="352"/>
      <c r="AV12" s="352"/>
      <c r="AW12" s="352"/>
      <c r="AX12" s="352"/>
      <c r="AY12" s="352"/>
      <c r="AZ12" s="352"/>
    </row>
    <row r="13" spans="1:52" ht="29.25" customHeight="1">
      <c r="A13" s="751">
        <v>519</v>
      </c>
      <c r="B13" s="52">
        <f aca="true" t="shared" si="6" ref="B13:G13">SUM(B12)</f>
        <v>0</v>
      </c>
      <c r="C13" s="52">
        <f t="shared" si="6"/>
        <v>0</v>
      </c>
      <c r="D13" s="52">
        <f t="shared" si="6"/>
        <v>0</v>
      </c>
      <c r="E13" s="52">
        <f t="shared" si="6"/>
        <v>0</v>
      </c>
      <c r="F13" s="52">
        <f t="shared" si="6"/>
        <v>0</v>
      </c>
      <c r="G13" s="52">
        <f t="shared" si="6"/>
        <v>0</v>
      </c>
      <c r="H13" s="52">
        <f>H12</f>
        <v>0</v>
      </c>
      <c r="I13" s="52">
        <f aca="true" t="shared" si="7" ref="I13:U13">SUM(I12)</f>
        <v>156.4</v>
      </c>
      <c r="J13" s="52">
        <f t="shared" si="7"/>
        <v>156.4</v>
      </c>
      <c r="K13" s="52">
        <f t="shared" si="7"/>
        <v>0</v>
      </c>
      <c r="L13" s="52">
        <f t="shared" si="7"/>
        <v>0</v>
      </c>
      <c r="M13" s="52">
        <f t="shared" si="7"/>
        <v>0</v>
      </c>
      <c r="N13" s="52"/>
      <c r="O13" s="52"/>
      <c r="P13" s="52"/>
      <c r="Q13" s="50">
        <f>SUM(Q12)</f>
        <v>0</v>
      </c>
      <c r="R13" s="52">
        <f>SUM(R12)</f>
        <v>0</v>
      </c>
      <c r="S13" s="50">
        <f>SUM(S12)</f>
        <v>0</v>
      </c>
      <c r="T13" s="50">
        <f t="shared" si="7"/>
        <v>0</v>
      </c>
      <c r="U13" s="52">
        <f t="shared" si="7"/>
        <v>0</v>
      </c>
      <c r="V13" s="50"/>
      <c r="W13" s="50">
        <f>SUM(W12)</f>
        <v>0</v>
      </c>
      <c r="X13" s="50">
        <f>SUM(X12)</f>
        <v>0</v>
      </c>
      <c r="Y13" s="51">
        <f>SUM(Y12)</f>
        <v>0</v>
      </c>
      <c r="Z13" s="760">
        <f t="shared" si="1"/>
        <v>0</v>
      </c>
      <c r="AA13" s="54">
        <f t="shared" si="2"/>
        <v>156.4</v>
      </c>
      <c r="AB13" s="54">
        <f t="shared" si="3"/>
        <v>156.4</v>
      </c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  <c r="AQ13" s="352"/>
      <c r="AR13" s="352"/>
      <c r="AS13" s="352"/>
      <c r="AT13" s="352"/>
      <c r="AU13" s="352"/>
      <c r="AV13" s="352"/>
      <c r="AW13" s="352"/>
      <c r="AX13" s="352"/>
      <c r="AY13" s="352"/>
      <c r="AZ13" s="352"/>
    </row>
    <row r="14" spans="1:52" ht="33" customHeight="1">
      <c r="A14" s="753" t="s">
        <v>450</v>
      </c>
      <c r="B14" s="58">
        <v>0</v>
      </c>
      <c r="C14" s="58">
        <v>0</v>
      </c>
      <c r="D14" s="47">
        <v>0</v>
      </c>
      <c r="E14" s="58"/>
      <c r="F14" s="58"/>
      <c r="G14" s="47"/>
      <c r="H14" s="58">
        <v>0</v>
      </c>
      <c r="I14" s="58">
        <v>10</v>
      </c>
      <c r="J14" s="47">
        <v>10</v>
      </c>
      <c r="K14" s="58"/>
      <c r="L14" s="58"/>
      <c r="M14" s="58"/>
      <c r="N14" s="58"/>
      <c r="O14" s="58"/>
      <c r="P14" s="58"/>
      <c r="Q14" s="58">
        <v>0</v>
      </c>
      <c r="R14" s="58">
        <v>95</v>
      </c>
      <c r="S14" s="47">
        <v>95</v>
      </c>
      <c r="T14" s="47"/>
      <c r="U14" s="58"/>
      <c r="V14" s="47"/>
      <c r="W14" s="58"/>
      <c r="X14" s="58"/>
      <c r="Y14" s="47"/>
      <c r="Z14" s="210">
        <f aca="true" t="shared" si="8" ref="Z14:Z25">B14+E14+H14+K14+N14+Q14+T14+W14</f>
        <v>0</v>
      </c>
      <c r="AA14" s="47">
        <f aca="true" t="shared" si="9" ref="AA14:AA25">C14+F14+I14+L14+O14+R14+U14+X14</f>
        <v>105</v>
      </c>
      <c r="AB14" s="47">
        <f aca="true" t="shared" si="10" ref="AB14:AB25">D14+G14+J14+M14+P14+S14+V14+Y14</f>
        <v>105</v>
      </c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52"/>
      <c r="AW14" s="352"/>
      <c r="AX14" s="352"/>
      <c r="AY14" s="352"/>
      <c r="AZ14" s="352"/>
    </row>
    <row r="15" spans="1:52" ht="33" customHeight="1">
      <c r="A15" s="753" t="s">
        <v>451</v>
      </c>
      <c r="B15" s="58">
        <v>0</v>
      </c>
      <c r="C15" s="58">
        <v>0</v>
      </c>
      <c r="D15" s="47">
        <v>0</v>
      </c>
      <c r="E15" s="58">
        <v>497</v>
      </c>
      <c r="F15" s="58">
        <v>30.4</v>
      </c>
      <c r="G15" s="47">
        <v>30</v>
      </c>
      <c r="H15" s="58">
        <v>150</v>
      </c>
      <c r="I15" s="58">
        <v>0</v>
      </c>
      <c r="J15" s="47">
        <v>0</v>
      </c>
      <c r="K15" s="58">
        <v>0</v>
      </c>
      <c r="L15" s="58"/>
      <c r="M15" s="58"/>
      <c r="N15" s="58"/>
      <c r="O15" s="58"/>
      <c r="P15" s="58"/>
      <c r="Q15" s="58">
        <v>50</v>
      </c>
      <c r="R15" s="58">
        <v>160</v>
      </c>
      <c r="S15" s="47">
        <v>150</v>
      </c>
      <c r="T15" s="58">
        <v>0</v>
      </c>
      <c r="U15" s="58">
        <v>499</v>
      </c>
      <c r="V15" s="58">
        <v>499</v>
      </c>
      <c r="W15" s="58"/>
      <c r="X15" s="58"/>
      <c r="Y15" s="47"/>
      <c r="Z15" s="210">
        <f t="shared" si="8"/>
        <v>697</v>
      </c>
      <c r="AA15" s="47">
        <f t="shared" si="9"/>
        <v>689.4</v>
      </c>
      <c r="AB15" s="47">
        <f t="shared" si="10"/>
        <v>679</v>
      </c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  <c r="AQ15" s="352"/>
      <c r="AR15" s="352"/>
      <c r="AS15" s="352"/>
      <c r="AT15" s="352"/>
      <c r="AU15" s="352"/>
      <c r="AV15" s="352"/>
      <c r="AW15" s="352"/>
      <c r="AX15" s="352"/>
      <c r="AY15" s="352"/>
      <c r="AZ15" s="352"/>
    </row>
    <row r="16" spans="1:52" ht="29.25" customHeight="1">
      <c r="A16" s="751">
        <v>521</v>
      </c>
      <c r="B16" s="52">
        <f>SUM(B14:B15)</f>
        <v>0</v>
      </c>
      <c r="C16" s="52">
        <f aca="true" t="shared" si="11" ref="C16:Y16">SUM(C14:C15)</f>
        <v>0</v>
      </c>
      <c r="D16" s="52">
        <f t="shared" si="11"/>
        <v>0</v>
      </c>
      <c r="E16" s="52">
        <f t="shared" si="11"/>
        <v>497</v>
      </c>
      <c r="F16" s="52">
        <f t="shared" si="11"/>
        <v>30.4</v>
      </c>
      <c r="G16" s="52">
        <f t="shared" si="11"/>
        <v>30</v>
      </c>
      <c r="H16" s="52">
        <f t="shared" si="11"/>
        <v>150</v>
      </c>
      <c r="I16" s="52">
        <f t="shared" si="11"/>
        <v>10</v>
      </c>
      <c r="J16" s="52">
        <f t="shared" si="11"/>
        <v>10</v>
      </c>
      <c r="K16" s="52">
        <f t="shared" si="11"/>
        <v>0</v>
      </c>
      <c r="L16" s="52">
        <f t="shared" si="11"/>
        <v>0</v>
      </c>
      <c r="M16" s="52">
        <f t="shared" si="11"/>
        <v>0</v>
      </c>
      <c r="N16" s="52">
        <f t="shared" si="11"/>
        <v>0</v>
      </c>
      <c r="O16" s="52">
        <f t="shared" si="11"/>
        <v>0</v>
      </c>
      <c r="P16" s="52">
        <f t="shared" si="11"/>
        <v>0</v>
      </c>
      <c r="Q16" s="52">
        <f t="shared" si="11"/>
        <v>50</v>
      </c>
      <c r="R16" s="52">
        <f t="shared" si="11"/>
        <v>255</v>
      </c>
      <c r="S16" s="52">
        <f t="shared" si="11"/>
        <v>245</v>
      </c>
      <c r="T16" s="52">
        <f t="shared" si="11"/>
        <v>0</v>
      </c>
      <c r="U16" s="52">
        <f t="shared" si="11"/>
        <v>499</v>
      </c>
      <c r="V16" s="52">
        <f t="shared" si="11"/>
        <v>499</v>
      </c>
      <c r="W16" s="52">
        <f t="shared" si="11"/>
        <v>0</v>
      </c>
      <c r="X16" s="52">
        <f t="shared" si="11"/>
        <v>0</v>
      </c>
      <c r="Y16" s="52">
        <f t="shared" si="11"/>
        <v>0</v>
      </c>
      <c r="Z16" s="760">
        <f t="shared" si="8"/>
        <v>697</v>
      </c>
      <c r="AA16" s="54">
        <f t="shared" si="9"/>
        <v>794.4</v>
      </c>
      <c r="AB16" s="54">
        <f t="shared" si="10"/>
        <v>784</v>
      </c>
      <c r="AC16" s="352"/>
      <c r="AD16" s="352"/>
      <c r="AE16" s="352"/>
      <c r="AF16" s="352"/>
      <c r="AG16" s="352"/>
      <c r="AH16" s="352"/>
      <c r="AI16" s="352"/>
      <c r="AJ16" s="352"/>
      <c r="AK16" s="352"/>
      <c r="AL16" s="352"/>
      <c r="AM16" s="352"/>
      <c r="AN16" s="352"/>
      <c r="AO16" s="352"/>
      <c r="AP16" s="352"/>
      <c r="AQ16" s="352"/>
      <c r="AR16" s="352"/>
      <c r="AS16" s="352"/>
      <c r="AT16" s="352"/>
      <c r="AU16" s="352"/>
      <c r="AV16" s="352"/>
      <c r="AW16" s="352"/>
      <c r="AX16" s="352"/>
      <c r="AY16" s="352"/>
      <c r="AZ16" s="352"/>
    </row>
    <row r="17" spans="1:52" ht="33" customHeight="1">
      <c r="A17" s="754" t="s">
        <v>452</v>
      </c>
      <c r="B17" s="58">
        <v>0</v>
      </c>
      <c r="C17" s="58">
        <v>0</v>
      </c>
      <c r="D17" s="47">
        <v>0</v>
      </c>
      <c r="E17" s="58"/>
      <c r="F17" s="58"/>
      <c r="G17" s="47"/>
      <c r="H17" s="58">
        <v>0</v>
      </c>
      <c r="I17" s="58">
        <v>90</v>
      </c>
      <c r="J17" s="47">
        <v>90</v>
      </c>
      <c r="K17" s="58"/>
      <c r="L17" s="58"/>
      <c r="M17" s="47"/>
      <c r="N17" s="47"/>
      <c r="O17" s="47"/>
      <c r="P17" s="47"/>
      <c r="Q17" s="58">
        <v>0</v>
      </c>
      <c r="R17" s="58">
        <v>165</v>
      </c>
      <c r="S17" s="47">
        <v>165</v>
      </c>
      <c r="T17" s="58"/>
      <c r="U17" s="58"/>
      <c r="V17" s="47"/>
      <c r="W17" s="58"/>
      <c r="X17" s="58"/>
      <c r="Y17" s="47"/>
      <c r="Z17" s="210">
        <f t="shared" si="8"/>
        <v>0</v>
      </c>
      <c r="AA17" s="47">
        <f t="shared" si="9"/>
        <v>255</v>
      </c>
      <c r="AB17" s="47">
        <f t="shared" si="10"/>
        <v>255</v>
      </c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352"/>
      <c r="AQ17" s="352"/>
      <c r="AR17" s="352"/>
      <c r="AS17" s="352"/>
      <c r="AT17" s="352"/>
      <c r="AU17" s="352"/>
      <c r="AV17" s="352"/>
      <c r="AW17" s="352"/>
      <c r="AX17" s="352"/>
      <c r="AY17" s="352"/>
      <c r="AZ17" s="352"/>
    </row>
    <row r="18" spans="1:52" ht="33" customHeight="1">
      <c r="A18" s="753" t="s">
        <v>443</v>
      </c>
      <c r="B18" s="58">
        <v>0</v>
      </c>
      <c r="C18" s="58">
        <v>0</v>
      </c>
      <c r="D18" s="47">
        <v>0</v>
      </c>
      <c r="E18" s="58">
        <v>100</v>
      </c>
      <c r="F18" s="58">
        <v>120</v>
      </c>
      <c r="G18" s="47">
        <v>115</v>
      </c>
      <c r="H18" s="47">
        <v>2100</v>
      </c>
      <c r="I18" s="47">
        <v>340</v>
      </c>
      <c r="J18" s="47">
        <v>340</v>
      </c>
      <c r="K18" s="47"/>
      <c r="L18" s="47"/>
      <c r="M18" s="47"/>
      <c r="N18" s="47"/>
      <c r="O18" s="47"/>
      <c r="P18" s="47"/>
      <c r="Q18" s="58">
        <v>0</v>
      </c>
      <c r="R18" s="58">
        <v>801</v>
      </c>
      <c r="S18" s="47">
        <v>801</v>
      </c>
      <c r="T18" s="58">
        <v>300</v>
      </c>
      <c r="U18" s="58">
        <v>49</v>
      </c>
      <c r="V18" s="58">
        <v>49</v>
      </c>
      <c r="W18" s="58">
        <v>0</v>
      </c>
      <c r="X18" s="58">
        <v>30</v>
      </c>
      <c r="Y18" s="47">
        <v>30</v>
      </c>
      <c r="Z18" s="210">
        <f t="shared" si="8"/>
        <v>2500</v>
      </c>
      <c r="AA18" s="47">
        <f t="shared" si="9"/>
        <v>1340</v>
      </c>
      <c r="AB18" s="47">
        <f t="shared" si="10"/>
        <v>1335</v>
      </c>
      <c r="AC18" s="352"/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52"/>
      <c r="AP18" s="352"/>
      <c r="AQ18" s="352"/>
      <c r="AR18" s="352"/>
      <c r="AS18" s="352"/>
      <c r="AT18" s="352"/>
      <c r="AU18" s="352"/>
      <c r="AV18" s="352"/>
      <c r="AW18" s="352"/>
      <c r="AX18" s="352"/>
      <c r="AY18" s="352"/>
      <c r="AZ18" s="352"/>
    </row>
    <row r="19" spans="1:52" ht="33" customHeight="1">
      <c r="A19" s="753" t="s">
        <v>453</v>
      </c>
      <c r="B19" s="58">
        <v>0</v>
      </c>
      <c r="C19" s="58">
        <v>0</v>
      </c>
      <c r="D19" s="47">
        <v>0</v>
      </c>
      <c r="E19" s="58"/>
      <c r="F19" s="58"/>
      <c r="G19" s="47"/>
      <c r="H19" s="58"/>
      <c r="I19" s="58"/>
      <c r="J19" s="58"/>
      <c r="K19" s="58">
        <v>0</v>
      </c>
      <c r="L19" s="58">
        <v>150</v>
      </c>
      <c r="M19" s="58">
        <v>150</v>
      </c>
      <c r="N19" s="58"/>
      <c r="O19" s="58"/>
      <c r="P19" s="58"/>
      <c r="Q19" s="58"/>
      <c r="R19" s="58"/>
      <c r="S19" s="47"/>
      <c r="T19" s="58">
        <v>0</v>
      </c>
      <c r="U19" s="58">
        <v>30</v>
      </c>
      <c r="V19" s="58">
        <v>30</v>
      </c>
      <c r="W19" s="58"/>
      <c r="X19" s="58"/>
      <c r="Y19" s="47"/>
      <c r="Z19" s="210">
        <f t="shared" si="8"/>
        <v>0</v>
      </c>
      <c r="AA19" s="47">
        <f t="shared" si="9"/>
        <v>180</v>
      </c>
      <c r="AB19" s="47">
        <f t="shared" si="10"/>
        <v>180</v>
      </c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52"/>
      <c r="AW19" s="352"/>
      <c r="AX19" s="352"/>
      <c r="AY19" s="352"/>
      <c r="AZ19" s="352"/>
    </row>
    <row r="20" spans="1:52" ht="33" customHeight="1">
      <c r="A20" s="752" t="s">
        <v>454</v>
      </c>
      <c r="B20" s="58">
        <v>0</v>
      </c>
      <c r="C20" s="58">
        <v>0</v>
      </c>
      <c r="D20" s="47">
        <v>0</v>
      </c>
      <c r="E20" s="58"/>
      <c r="F20" s="58"/>
      <c r="G20" s="47"/>
      <c r="H20" s="47"/>
      <c r="I20" s="47"/>
      <c r="J20" s="47"/>
      <c r="K20" s="47">
        <v>235</v>
      </c>
      <c r="L20" s="47">
        <v>85</v>
      </c>
      <c r="M20" s="47">
        <v>83.2</v>
      </c>
      <c r="N20" s="47">
        <v>0</v>
      </c>
      <c r="O20" s="47">
        <v>20</v>
      </c>
      <c r="P20" s="47">
        <v>20</v>
      </c>
      <c r="Q20" s="58">
        <v>1570</v>
      </c>
      <c r="R20" s="58">
        <v>60</v>
      </c>
      <c r="S20" s="47">
        <v>50</v>
      </c>
      <c r="T20" s="58"/>
      <c r="U20" s="58"/>
      <c r="V20" s="58"/>
      <c r="W20" s="58">
        <v>40</v>
      </c>
      <c r="X20" s="58">
        <v>40</v>
      </c>
      <c r="Y20" s="47">
        <v>40</v>
      </c>
      <c r="Z20" s="210">
        <f t="shared" si="8"/>
        <v>1845</v>
      </c>
      <c r="AA20" s="47">
        <f t="shared" si="9"/>
        <v>205</v>
      </c>
      <c r="AB20" s="47">
        <f t="shared" si="10"/>
        <v>193.2</v>
      </c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352"/>
      <c r="AP20" s="352"/>
      <c r="AQ20" s="352"/>
      <c r="AR20" s="352"/>
      <c r="AS20" s="352"/>
      <c r="AT20" s="352"/>
      <c r="AU20" s="352"/>
      <c r="AV20" s="352"/>
      <c r="AW20" s="352"/>
      <c r="AX20" s="352"/>
      <c r="AY20" s="352"/>
      <c r="AZ20" s="352"/>
    </row>
    <row r="21" spans="1:52" ht="30" customHeight="1">
      <c r="A21" s="751">
        <v>522</v>
      </c>
      <c r="B21" s="52">
        <f>SUM(B17:B20)</f>
        <v>0</v>
      </c>
      <c r="C21" s="52">
        <f aca="true" t="shared" si="12" ref="C21:Y21">SUM(C17:C20)</f>
        <v>0</v>
      </c>
      <c r="D21" s="52">
        <f t="shared" si="12"/>
        <v>0</v>
      </c>
      <c r="E21" s="52">
        <f t="shared" si="12"/>
        <v>100</v>
      </c>
      <c r="F21" s="52">
        <f t="shared" si="12"/>
        <v>120</v>
      </c>
      <c r="G21" s="52">
        <f t="shared" si="12"/>
        <v>115</v>
      </c>
      <c r="H21" s="52">
        <f t="shared" si="12"/>
        <v>2100</v>
      </c>
      <c r="I21" s="52">
        <f t="shared" si="12"/>
        <v>430</v>
      </c>
      <c r="J21" s="52">
        <f t="shared" si="12"/>
        <v>430</v>
      </c>
      <c r="K21" s="52">
        <f t="shared" si="12"/>
        <v>235</v>
      </c>
      <c r="L21" s="52">
        <f t="shared" si="12"/>
        <v>235</v>
      </c>
      <c r="M21" s="52">
        <f t="shared" si="12"/>
        <v>233.2</v>
      </c>
      <c r="N21" s="52">
        <f t="shared" si="12"/>
        <v>0</v>
      </c>
      <c r="O21" s="52">
        <f t="shared" si="12"/>
        <v>20</v>
      </c>
      <c r="P21" s="52">
        <f t="shared" si="12"/>
        <v>20</v>
      </c>
      <c r="Q21" s="52">
        <f t="shared" si="12"/>
        <v>1570</v>
      </c>
      <c r="R21" s="52">
        <f t="shared" si="12"/>
        <v>1026</v>
      </c>
      <c r="S21" s="52">
        <f t="shared" si="12"/>
        <v>1016</v>
      </c>
      <c r="T21" s="52">
        <f t="shared" si="12"/>
        <v>300</v>
      </c>
      <c r="U21" s="52">
        <f t="shared" si="12"/>
        <v>79</v>
      </c>
      <c r="V21" s="52">
        <f t="shared" si="12"/>
        <v>79</v>
      </c>
      <c r="W21" s="52">
        <f t="shared" si="12"/>
        <v>40</v>
      </c>
      <c r="X21" s="52">
        <f t="shared" si="12"/>
        <v>70</v>
      </c>
      <c r="Y21" s="52">
        <f t="shared" si="12"/>
        <v>70</v>
      </c>
      <c r="Z21" s="760">
        <f t="shared" si="8"/>
        <v>4345</v>
      </c>
      <c r="AA21" s="54">
        <f t="shared" si="9"/>
        <v>1980</v>
      </c>
      <c r="AB21" s="54">
        <f t="shared" si="10"/>
        <v>1963.2</v>
      </c>
      <c r="AC21" s="352"/>
      <c r="AD21" s="352"/>
      <c r="AE21" s="352"/>
      <c r="AF21" s="352"/>
      <c r="AG21" s="352"/>
      <c r="AH21" s="352"/>
      <c r="AI21" s="352"/>
      <c r="AJ21" s="352"/>
      <c r="AK21" s="352"/>
      <c r="AL21" s="352"/>
      <c r="AM21" s="352"/>
      <c r="AN21" s="352"/>
      <c r="AO21" s="352"/>
      <c r="AP21" s="352"/>
      <c r="AQ21" s="352"/>
      <c r="AR21" s="352"/>
      <c r="AS21" s="352"/>
      <c r="AT21" s="352"/>
      <c r="AU21" s="352"/>
      <c r="AV21" s="352"/>
      <c r="AW21" s="352"/>
      <c r="AX21" s="352"/>
      <c r="AY21" s="352"/>
      <c r="AZ21" s="352"/>
    </row>
    <row r="22" spans="1:52" ht="33" customHeight="1">
      <c r="A22" s="753" t="s">
        <v>455</v>
      </c>
      <c r="B22" s="58">
        <v>0</v>
      </c>
      <c r="C22" s="58">
        <v>0</v>
      </c>
      <c r="D22" s="47">
        <v>0</v>
      </c>
      <c r="E22" s="58"/>
      <c r="F22" s="58"/>
      <c r="G22" s="47"/>
      <c r="H22" s="58">
        <v>1520</v>
      </c>
      <c r="I22" s="58">
        <v>1609</v>
      </c>
      <c r="J22" s="47">
        <v>1609</v>
      </c>
      <c r="K22" s="47"/>
      <c r="L22" s="47"/>
      <c r="M22" s="47"/>
      <c r="N22" s="47"/>
      <c r="O22" s="47"/>
      <c r="P22" s="47"/>
      <c r="Q22" s="58"/>
      <c r="R22" s="58"/>
      <c r="S22" s="58"/>
      <c r="T22" s="58"/>
      <c r="U22" s="58"/>
      <c r="V22" s="58"/>
      <c r="W22" s="58"/>
      <c r="X22" s="58"/>
      <c r="Y22" s="47"/>
      <c r="Z22" s="210">
        <f t="shared" si="8"/>
        <v>1520</v>
      </c>
      <c r="AA22" s="47">
        <f t="shared" si="9"/>
        <v>1609</v>
      </c>
      <c r="AB22" s="47">
        <f t="shared" si="10"/>
        <v>1609</v>
      </c>
      <c r="AC22" s="388"/>
      <c r="AD22" s="352"/>
      <c r="AE22" s="352"/>
      <c r="AF22" s="352"/>
      <c r="AG22" s="352"/>
      <c r="AH22" s="352"/>
      <c r="AI22" s="352"/>
      <c r="AJ22" s="352"/>
      <c r="AK22" s="352"/>
      <c r="AL22" s="352"/>
      <c r="AM22" s="352"/>
      <c r="AN22" s="352"/>
      <c r="AO22" s="352"/>
      <c r="AP22" s="352"/>
      <c r="AQ22" s="352"/>
      <c r="AR22" s="352"/>
      <c r="AS22" s="352"/>
      <c r="AT22" s="352"/>
      <c r="AU22" s="352"/>
      <c r="AV22" s="352"/>
      <c r="AW22" s="352"/>
      <c r="AX22" s="352"/>
      <c r="AY22" s="352"/>
      <c r="AZ22" s="352"/>
    </row>
    <row r="23" spans="1:52" ht="33" customHeight="1">
      <c r="A23" s="753" t="s">
        <v>456</v>
      </c>
      <c r="B23" s="47">
        <v>250</v>
      </c>
      <c r="C23" s="47">
        <v>400</v>
      </c>
      <c r="D23" s="47">
        <v>400</v>
      </c>
      <c r="E23" s="58"/>
      <c r="F23" s="58"/>
      <c r="G23" s="47"/>
      <c r="H23" s="58">
        <v>0</v>
      </c>
      <c r="I23" s="58">
        <v>1800</v>
      </c>
      <c r="J23" s="47">
        <v>1800</v>
      </c>
      <c r="K23" s="47"/>
      <c r="L23" s="47"/>
      <c r="M23" s="47"/>
      <c r="N23" s="47"/>
      <c r="O23" s="47"/>
      <c r="P23" s="47"/>
      <c r="Q23" s="58"/>
      <c r="R23" s="58"/>
      <c r="S23" s="47"/>
      <c r="T23" s="58"/>
      <c r="U23" s="58"/>
      <c r="V23" s="58"/>
      <c r="W23" s="58"/>
      <c r="X23" s="58"/>
      <c r="Y23" s="47"/>
      <c r="Z23" s="210">
        <f t="shared" si="8"/>
        <v>250</v>
      </c>
      <c r="AA23" s="47">
        <f t="shared" si="9"/>
        <v>2200</v>
      </c>
      <c r="AB23" s="47">
        <f t="shared" si="10"/>
        <v>2200</v>
      </c>
      <c r="AC23" s="388"/>
      <c r="AD23" s="352"/>
      <c r="AE23" s="352"/>
      <c r="AF23" s="352"/>
      <c r="AG23" s="352"/>
      <c r="AH23" s="352"/>
      <c r="AI23" s="352"/>
      <c r="AJ23" s="352"/>
      <c r="AK23" s="352"/>
      <c r="AL23" s="352"/>
      <c r="AM23" s="352"/>
      <c r="AN23" s="352"/>
      <c r="AO23" s="352"/>
      <c r="AP23" s="352"/>
      <c r="AQ23" s="352"/>
      <c r="AR23" s="352"/>
      <c r="AS23" s="352"/>
      <c r="AT23" s="352"/>
      <c r="AU23" s="352"/>
      <c r="AV23" s="352"/>
      <c r="AW23" s="352"/>
      <c r="AX23" s="352"/>
      <c r="AY23" s="352"/>
      <c r="AZ23" s="352"/>
    </row>
    <row r="24" spans="1:52" ht="29.25" customHeight="1">
      <c r="A24" s="751">
        <v>533</v>
      </c>
      <c r="B24" s="52">
        <f aca="true" t="shared" si="13" ref="B24:Y24">SUM(B22:B23)</f>
        <v>250</v>
      </c>
      <c r="C24" s="52">
        <f t="shared" si="13"/>
        <v>400</v>
      </c>
      <c r="D24" s="52">
        <f t="shared" si="13"/>
        <v>400</v>
      </c>
      <c r="E24" s="52">
        <f t="shared" si="13"/>
        <v>0</v>
      </c>
      <c r="F24" s="52">
        <f t="shared" si="13"/>
        <v>0</v>
      </c>
      <c r="G24" s="52">
        <f t="shared" si="13"/>
        <v>0</v>
      </c>
      <c r="H24" s="52">
        <f t="shared" si="13"/>
        <v>1520</v>
      </c>
      <c r="I24" s="52">
        <f t="shared" si="13"/>
        <v>3409</v>
      </c>
      <c r="J24" s="52">
        <f t="shared" si="13"/>
        <v>3409</v>
      </c>
      <c r="K24" s="52">
        <f t="shared" si="13"/>
        <v>0</v>
      </c>
      <c r="L24" s="52">
        <f t="shared" si="13"/>
        <v>0</v>
      </c>
      <c r="M24" s="52">
        <f t="shared" si="13"/>
        <v>0</v>
      </c>
      <c r="N24" s="52">
        <f t="shared" si="13"/>
        <v>0</v>
      </c>
      <c r="O24" s="52">
        <f t="shared" si="13"/>
        <v>0</v>
      </c>
      <c r="P24" s="52">
        <f t="shared" si="13"/>
        <v>0</v>
      </c>
      <c r="Q24" s="52">
        <f t="shared" si="13"/>
        <v>0</v>
      </c>
      <c r="R24" s="52">
        <f t="shared" si="13"/>
        <v>0</v>
      </c>
      <c r="S24" s="52">
        <f t="shared" si="13"/>
        <v>0</v>
      </c>
      <c r="T24" s="52">
        <f t="shared" si="13"/>
        <v>0</v>
      </c>
      <c r="U24" s="52">
        <f t="shared" si="13"/>
        <v>0</v>
      </c>
      <c r="V24" s="52">
        <f t="shared" si="13"/>
        <v>0</v>
      </c>
      <c r="W24" s="52">
        <f t="shared" si="13"/>
        <v>0</v>
      </c>
      <c r="X24" s="52">
        <f t="shared" si="13"/>
        <v>0</v>
      </c>
      <c r="Y24" s="52">
        <f t="shared" si="13"/>
        <v>0</v>
      </c>
      <c r="Z24" s="760">
        <f t="shared" si="8"/>
        <v>1770</v>
      </c>
      <c r="AA24" s="54">
        <f t="shared" si="9"/>
        <v>3809</v>
      </c>
      <c r="AB24" s="54">
        <f t="shared" si="10"/>
        <v>3809</v>
      </c>
      <c r="AC24" s="388"/>
      <c r="AD24" s="352"/>
      <c r="AE24" s="352"/>
      <c r="AF24" s="352"/>
      <c r="AG24" s="352"/>
      <c r="AH24" s="352"/>
      <c r="AI24" s="352"/>
      <c r="AJ24" s="352"/>
      <c r="AK24" s="352"/>
      <c r="AL24" s="352"/>
      <c r="AM24" s="352"/>
      <c r="AN24" s="352"/>
      <c r="AO24" s="352"/>
      <c r="AP24" s="352"/>
      <c r="AQ24" s="352"/>
      <c r="AR24" s="352"/>
      <c r="AS24" s="352"/>
      <c r="AT24" s="352"/>
      <c r="AU24" s="352"/>
      <c r="AV24" s="352"/>
      <c r="AW24" s="352"/>
      <c r="AX24" s="352"/>
      <c r="AY24" s="352"/>
      <c r="AZ24" s="352"/>
    </row>
    <row r="25" spans="1:52" ht="33" customHeight="1">
      <c r="A25" s="753" t="s">
        <v>446</v>
      </c>
      <c r="B25" s="58">
        <v>0</v>
      </c>
      <c r="C25" s="58">
        <v>0</v>
      </c>
      <c r="D25" s="47">
        <v>0</v>
      </c>
      <c r="E25" s="58">
        <v>0</v>
      </c>
      <c r="F25" s="58">
        <v>0</v>
      </c>
      <c r="G25" s="47">
        <v>0</v>
      </c>
      <c r="H25" s="58">
        <v>0</v>
      </c>
      <c r="I25" s="58">
        <v>15</v>
      </c>
      <c r="J25" s="58">
        <v>15</v>
      </c>
      <c r="K25" s="58">
        <v>0</v>
      </c>
      <c r="L25" s="58">
        <v>0</v>
      </c>
      <c r="M25" s="58">
        <v>0</v>
      </c>
      <c r="N25" s="58"/>
      <c r="O25" s="58"/>
      <c r="P25" s="58"/>
      <c r="Q25" s="58">
        <v>0</v>
      </c>
      <c r="R25" s="58">
        <v>0</v>
      </c>
      <c r="S25" s="47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47">
        <v>0</v>
      </c>
      <c r="Z25" s="210">
        <f t="shared" si="8"/>
        <v>0</v>
      </c>
      <c r="AA25" s="47">
        <f t="shared" si="9"/>
        <v>15</v>
      </c>
      <c r="AB25" s="47">
        <f t="shared" si="10"/>
        <v>15</v>
      </c>
      <c r="AC25" s="352"/>
      <c r="AD25" s="352"/>
      <c r="AE25" s="352"/>
      <c r="AF25" s="352"/>
      <c r="AG25" s="352"/>
      <c r="AH25" s="352"/>
      <c r="AI25" s="352"/>
      <c r="AJ25" s="352"/>
      <c r="AK25" s="352"/>
      <c r="AL25" s="352"/>
      <c r="AM25" s="352"/>
      <c r="AN25" s="352"/>
      <c r="AO25" s="352"/>
      <c r="AP25" s="352"/>
      <c r="AQ25" s="352"/>
      <c r="AR25" s="352"/>
      <c r="AS25" s="352"/>
      <c r="AT25" s="352"/>
      <c r="AU25" s="352"/>
      <c r="AV25" s="352"/>
      <c r="AW25" s="352"/>
      <c r="AX25" s="352"/>
      <c r="AY25" s="352"/>
      <c r="AZ25" s="352"/>
    </row>
    <row r="26" spans="1:52" ht="29.25" customHeight="1">
      <c r="A26" s="751">
        <v>549</v>
      </c>
      <c r="B26" s="52">
        <f aca="true" t="shared" si="14" ref="B26:U28">SUM(B25)</f>
        <v>0</v>
      </c>
      <c r="C26" s="52">
        <f t="shared" si="14"/>
        <v>0</v>
      </c>
      <c r="D26" s="52">
        <f t="shared" si="14"/>
        <v>0</v>
      </c>
      <c r="E26" s="52">
        <f t="shared" si="14"/>
        <v>0</v>
      </c>
      <c r="F26" s="52">
        <f t="shared" si="14"/>
        <v>0</v>
      </c>
      <c r="G26" s="52">
        <f t="shared" si="14"/>
        <v>0</v>
      </c>
      <c r="H26" s="52">
        <f t="shared" si="14"/>
        <v>0</v>
      </c>
      <c r="I26" s="52">
        <f t="shared" si="14"/>
        <v>15</v>
      </c>
      <c r="J26" s="52">
        <f t="shared" si="14"/>
        <v>15</v>
      </c>
      <c r="K26" s="52">
        <f t="shared" si="14"/>
        <v>0</v>
      </c>
      <c r="L26" s="52">
        <f t="shared" si="14"/>
        <v>0</v>
      </c>
      <c r="M26" s="52">
        <f t="shared" si="14"/>
        <v>0</v>
      </c>
      <c r="N26" s="52">
        <f t="shared" si="14"/>
        <v>0</v>
      </c>
      <c r="O26" s="52">
        <f t="shared" si="14"/>
        <v>0</v>
      </c>
      <c r="P26" s="52">
        <f t="shared" si="14"/>
        <v>0</v>
      </c>
      <c r="Q26" s="52">
        <f t="shared" si="14"/>
        <v>0</v>
      </c>
      <c r="R26" s="52">
        <f t="shared" si="14"/>
        <v>0</v>
      </c>
      <c r="S26" s="52">
        <f t="shared" si="14"/>
        <v>0</v>
      </c>
      <c r="T26" s="52">
        <f t="shared" si="14"/>
        <v>0</v>
      </c>
      <c r="U26" s="52">
        <f t="shared" si="14"/>
        <v>0</v>
      </c>
      <c r="V26" s="52">
        <f>SUM(V25)</f>
        <v>0</v>
      </c>
      <c r="W26" s="52">
        <f>SUM(W25)</f>
        <v>0</v>
      </c>
      <c r="X26" s="52">
        <f>SUM(X25)</f>
        <v>0</v>
      </c>
      <c r="Y26" s="52">
        <f>SUM(Y25)</f>
        <v>0</v>
      </c>
      <c r="Z26" s="760">
        <f aca="true" t="shared" si="15" ref="Z26:AB31">B26+E26+H26+K26+N26+Q26+T26+W26</f>
        <v>0</v>
      </c>
      <c r="AA26" s="54">
        <f t="shared" si="15"/>
        <v>15</v>
      </c>
      <c r="AB26" s="54">
        <f t="shared" si="15"/>
        <v>15</v>
      </c>
      <c r="AC26" s="352"/>
      <c r="AD26" s="352"/>
      <c r="AE26" s="352"/>
      <c r="AF26" s="352"/>
      <c r="AG26" s="352"/>
      <c r="AH26" s="352"/>
      <c r="AI26" s="352"/>
      <c r="AJ26" s="352"/>
      <c r="AK26" s="352"/>
      <c r="AL26" s="352"/>
      <c r="AM26" s="352"/>
      <c r="AN26" s="352"/>
      <c r="AO26" s="352"/>
      <c r="AP26" s="352"/>
      <c r="AQ26" s="352"/>
      <c r="AR26" s="352"/>
      <c r="AS26" s="352"/>
      <c r="AT26" s="352"/>
      <c r="AU26" s="352"/>
      <c r="AV26" s="352"/>
      <c r="AW26" s="352"/>
      <c r="AX26" s="352"/>
      <c r="AY26" s="352"/>
      <c r="AZ26" s="352"/>
    </row>
    <row r="27" spans="1:52" ht="33" customHeight="1">
      <c r="A27" s="753" t="s">
        <v>449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759">
        <v>0</v>
      </c>
      <c r="U27" s="759">
        <v>20</v>
      </c>
      <c r="V27" s="759">
        <v>20</v>
      </c>
      <c r="W27" s="52"/>
      <c r="X27" s="52"/>
      <c r="Y27" s="59"/>
      <c r="Z27" s="210">
        <f t="shared" si="15"/>
        <v>0</v>
      </c>
      <c r="AA27" s="47">
        <f t="shared" si="15"/>
        <v>20</v>
      </c>
      <c r="AB27" s="47">
        <f t="shared" si="15"/>
        <v>20</v>
      </c>
      <c r="AC27" s="352"/>
      <c r="AD27" s="352"/>
      <c r="AE27" s="352"/>
      <c r="AF27" s="352"/>
      <c r="AG27" s="352"/>
      <c r="AH27" s="352"/>
      <c r="AI27" s="352"/>
      <c r="AJ27" s="352"/>
      <c r="AK27" s="352"/>
      <c r="AL27" s="352"/>
      <c r="AM27" s="352"/>
      <c r="AN27" s="352"/>
      <c r="AO27" s="352"/>
      <c r="AP27" s="352"/>
      <c r="AQ27" s="352"/>
      <c r="AR27" s="352"/>
      <c r="AS27" s="352"/>
      <c r="AT27" s="352"/>
      <c r="AU27" s="352"/>
      <c r="AV27" s="352"/>
      <c r="AW27" s="352"/>
      <c r="AX27" s="352"/>
      <c r="AY27" s="352"/>
      <c r="AZ27" s="352"/>
    </row>
    <row r="28" spans="1:52" ht="29.25" customHeight="1">
      <c r="A28" s="751">
        <v>551</v>
      </c>
      <c r="B28" s="52"/>
      <c r="C28" s="52">
        <f t="shared" si="14"/>
        <v>0</v>
      </c>
      <c r="D28" s="52">
        <f t="shared" si="14"/>
        <v>0</v>
      </c>
      <c r="E28" s="52">
        <f t="shared" si="14"/>
        <v>0</v>
      </c>
      <c r="F28" s="52">
        <f t="shared" si="14"/>
        <v>0</v>
      </c>
      <c r="G28" s="52">
        <f t="shared" si="14"/>
        <v>0</v>
      </c>
      <c r="H28" s="52">
        <f t="shared" si="14"/>
        <v>0</v>
      </c>
      <c r="I28" s="52">
        <f t="shared" si="14"/>
        <v>0</v>
      </c>
      <c r="J28" s="52">
        <f t="shared" si="14"/>
        <v>0</v>
      </c>
      <c r="K28" s="52">
        <f t="shared" si="14"/>
        <v>0</v>
      </c>
      <c r="L28" s="52">
        <f t="shared" si="14"/>
        <v>0</v>
      </c>
      <c r="M28" s="52">
        <f t="shared" si="14"/>
        <v>0</v>
      </c>
      <c r="N28" s="52">
        <f t="shared" si="14"/>
        <v>0</v>
      </c>
      <c r="O28" s="52">
        <f t="shared" si="14"/>
        <v>0</v>
      </c>
      <c r="P28" s="52">
        <f t="shared" si="14"/>
        <v>0</v>
      </c>
      <c r="Q28" s="52">
        <f t="shared" si="14"/>
        <v>0</v>
      </c>
      <c r="R28" s="52">
        <f t="shared" si="14"/>
        <v>0</v>
      </c>
      <c r="S28" s="52">
        <f t="shared" si="14"/>
        <v>0</v>
      </c>
      <c r="T28" s="52">
        <f t="shared" si="14"/>
        <v>0</v>
      </c>
      <c r="U28" s="52">
        <f t="shared" si="14"/>
        <v>20</v>
      </c>
      <c r="V28" s="52">
        <f>SUM(V27)</f>
        <v>20</v>
      </c>
      <c r="W28" s="52">
        <f>SUM(W27)</f>
        <v>0</v>
      </c>
      <c r="X28" s="52">
        <f>SUM(X27)</f>
        <v>0</v>
      </c>
      <c r="Y28" s="52">
        <f>SUM(Y27)</f>
        <v>0</v>
      </c>
      <c r="Z28" s="760">
        <f t="shared" si="15"/>
        <v>0</v>
      </c>
      <c r="AA28" s="54">
        <f t="shared" si="15"/>
        <v>20</v>
      </c>
      <c r="AB28" s="54">
        <f t="shared" si="15"/>
        <v>20</v>
      </c>
      <c r="AC28" s="352"/>
      <c r="AD28" s="352"/>
      <c r="AE28" s="352"/>
      <c r="AF28" s="352"/>
      <c r="AG28" s="352"/>
      <c r="AH28" s="352"/>
      <c r="AI28" s="352"/>
      <c r="AJ28" s="352"/>
      <c r="AK28" s="352"/>
      <c r="AL28" s="352"/>
      <c r="AM28" s="352"/>
      <c r="AN28" s="352"/>
      <c r="AO28" s="352"/>
      <c r="AP28" s="352"/>
      <c r="AQ28" s="352"/>
      <c r="AR28" s="352"/>
      <c r="AS28" s="352"/>
      <c r="AT28" s="352"/>
      <c r="AU28" s="352"/>
      <c r="AV28" s="352"/>
      <c r="AW28" s="352"/>
      <c r="AX28" s="352"/>
      <c r="AY28" s="352"/>
      <c r="AZ28" s="352"/>
    </row>
    <row r="29" spans="1:52" ht="29.25" customHeight="1">
      <c r="A29" s="753" t="s">
        <v>457</v>
      </c>
      <c r="B29" s="58">
        <v>0</v>
      </c>
      <c r="C29" s="58">
        <v>0</v>
      </c>
      <c r="D29" s="47">
        <v>0</v>
      </c>
      <c r="E29" s="58">
        <v>0</v>
      </c>
      <c r="F29" s="58">
        <v>0</v>
      </c>
      <c r="G29" s="47">
        <v>0</v>
      </c>
      <c r="H29" s="47">
        <v>0</v>
      </c>
      <c r="I29" s="47">
        <v>0</v>
      </c>
      <c r="J29" s="47">
        <v>0</v>
      </c>
      <c r="K29" s="47">
        <v>100</v>
      </c>
      <c r="L29" s="47">
        <v>11</v>
      </c>
      <c r="M29" s="47">
        <v>0</v>
      </c>
      <c r="N29" s="47"/>
      <c r="O29" s="47"/>
      <c r="P29" s="47"/>
      <c r="Q29" s="47">
        <v>0</v>
      </c>
      <c r="R29" s="58">
        <v>0</v>
      </c>
      <c r="S29" s="47">
        <v>0</v>
      </c>
      <c r="T29" s="47">
        <v>0</v>
      </c>
      <c r="U29" s="58">
        <v>0</v>
      </c>
      <c r="V29" s="47">
        <v>0</v>
      </c>
      <c r="W29" s="58">
        <v>0</v>
      </c>
      <c r="X29" s="58">
        <v>0</v>
      </c>
      <c r="Y29" s="47">
        <v>0</v>
      </c>
      <c r="Z29" s="210">
        <f t="shared" si="15"/>
        <v>100</v>
      </c>
      <c r="AA29" s="47">
        <f t="shared" si="15"/>
        <v>11</v>
      </c>
      <c r="AB29" s="47">
        <f t="shared" si="15"/>
        <v>0</v>
      </c>
      <c r="AC29" s="352"/>
      <c r="AD29" s="352"/>
      <c r="AE29" s="352"/>
      <c r="AF29" s="352"/>
      <c r="AG29" s="352"/>
      <c r="AH29" s="352"/>
      <c r="AI29" s="352"/>
      <c r="AJ29" s="352"/>
      <c r="AK29" s="352"/>
      <c r="AL29" s="352"/>
      <c r="AM29" s="352"/>
      <c r="AN29" s="352"/>
      <c r="AO29" s="352"/>
      <c r="AP29" s="352"/>
      <c r="AQ29" s="352"/>
      <c r="AR29" s="352"/>
      <c r="AS29" s="352"/>
      <c r="AT29" s="352"/>
      <c r="AU29" s="352"/>
      <c r="AV29" s="352"/>
      <c r="AW29" s="352"/>
      <c r="AX29" s="352"/>
      <c r="AY29" s="352"/>
      <c r="AZ29" s="352"/>
    </row>
    <row r="30" spans="1:52" ht="29.25" customHeight="1" thickBot="1">
      <c r="A30" s="755">
        <v>612</v>
      </c>
      <c r="B30" s="389">
        <f aca="true" t="shared" si="16" ref="B30:Y30">SUM(B29)</f>
        <v>0</v>
      </c>
      <c r="C30" s="389">
        <f t="shared" si="16"/>
        <v>0</v>
      </c>
      <c r="D30" s="389">
        <f t="shared" si="16"/>
        <v>0</v>
      </c>
      <c r="E30" s="389">
        <f t="shared" si="16"/>
        <v>0</v>
      </c>
      <c r="F30" s="389">
        <f t="shared" si="16"/>
        <v>0</v>
      </c>
      <c r="G30" s="389">
        <f t="shared" si="16"/>
        <v>0</v>
      </c>
      <c r="H30" s="389">
        <f t="shared" si="16"/>
        <v>0</v>
      </c>
      <c r="I30" s="389">
        <f t="shared" si="16"/>
        <v>0</v>
      </c>
      <c r="J30" s="389">
        <f t="shared" si="16"/>
        <v>0</v>
      </c>
      <c r="K30" s="389">
        <f t="shared" si="16"/>
        <v>100</v>
      </c>
      <c r="L30" s="389">
        <f t="shared" si="16"/>
        <v>11</v>
      </c>
      <c r="M30" s="389">
        <f t="shared" si="16"/>
        <v>0</v>
      </c>
      <c r="N30" s="389">
        <f t="shared" si="16"/>
        <v>0</v>
      </c>
      <c r="O30" s="389">
        <f t="shared" si="16"/>
        <v>0</v>
      </c>
      <c r="P30" s="389">
        <f t="shared" si="16"/>
        <v>0</v>
      </c>
      <c r="Q30" s="389">
        <f t="shared" si="16"/>
        <v>0</v>
      </c>
      <c r="R30" s="389">
        <f t="shared" si="16"/>
        <v>0</v>
      </c>
      <c r="S30" s="389">
        <f t="shared" si="16"/>
        <v>0</v>
      </c>
      <c r="T30" s="389">
        <f t="shared" si="16"/>
        <v>0</v>
      </c>
      <c r="U30" s="389">
        <f t="shared" si="16"/>
        <v>0</v>
      </c>
      <c r="V30" s="389">
        <f t="shared" si="16"/>
        <v>0</v>
      </c>
      <c r="W30" s="389">
        <f t="shared" si="16"/>
        <v>0</v>
      </c>
      <c r="X30" s="389">
        <f t="shared" si="16"/>
        <v>0</v>
      </c>
      <c r="Y30" s="389">
        <f t="shared" si="16"/>
        <v>0</v>
      </c>
      <c r="Z30" s="762">
        <f t="shared" si="15"/>
        <v>100</v>
      </c>
      <c r="AA30" s="763">
        <f t="shared" si="15"/>
        <v>11</v>
      </c>
      <c r="AB30" s="763">
        <f t="shared" si="15"/>
        <v>0</v>
      </c>
      <c r="AC30" s="352"/>
      <c r="AD30" s="352"/>
      <c r="AE30" s="352"/>
      <c r="AF30" s="352"/>
      <c r="AG30" s="352"/>
      <c r="AH30" s="352"/>
      <c r="AI30" s="352"/>
      <c r="AJ30" s="352"/>
      <c r="AK30" s="352"/>
      <c r="AL30" s="352"/>
      <c r="AM30" s="352"/>
      <c r="AN30" s="352"/>
      <c r="AO30" s="352"/>
      <c r="AP30" s="352"/>
      <c r="AQ30" s="352"/>
      <c r="AR30" s="352"/>
      <c r="AS30" s="352"/>
      <c r="AT30" s="352"/>
      <c r="AU30" s="352"/>
      <c r="AV30" s="352"/>
      <c r="AW30" s="352"/>
      <c r="AX30" s="352"/>
      <c r="AY30" s="352"/>
      <c r="AZ30" s="352"/>
    </row>
    <row r="31" spans="1:52" ht="33" customHeight="1">
      <c r="A31" s="748" t="s">
        <v>20</v>
      </c>
      <c r="B31" s="390">
        <f>B6+B8+B11+B13+B16+B21+B24+B26+B28+B30</f>
        <v>250</v>
      </c>
      <c r="C31" s="390">
        <f aca="true" t="shared" si="17" ref="C31:Y31">C6+C8+C11+C13+C16+C21+C24+C26+C28+C30</f>
        <v>400</v>
      </c>
      <c r="D31" s="390">
        <f t="shared" si="17"/>
        <v>400</v>
      </c>
      <c r="E31" s="390">
        <f t="shared" si="17"/>
        <v>857</v>
      </c>
      <c r="F31" s="390">
        <f t="shared" si="17"/>
        <v>706.3000000000001</v>
      </c>
      <c r="G31" s="390">
        <f t="shared" si="17"/>
        <v>673.4</v>
      </c>
      <c r="H31" s="390">
        <f t="shared" si="17"/>
        <v>4805</v>
      </c>
      <c r="I31" s="390">
        <f t="shared" si="17"/>
        <v>5005.9</v>
      </c>
      <c r="J31" s="390">
        <f t="shared" si="17"/>
        <v>4984.7</v>
      </c>
      <c r="K31" s="390">
        <f t="shared" si="17"/>
        <v>935</v>
      </c>
      <c r="L31" s="390">
        <f t="shared" si="17"/>
        <v>770.7</v>
      </c>
      <c r="M31" s="390">
        <f t="shared" si="17"/>
        <v>640.3</v>
      </c>
      <c r="N31" s="390">
        <f t="shared" si="17"/>
        <v>0</v>
      </c>
      <c r="O31" s="390">
        <f t="shared" si="17"/>
        <v>20</v>
      </c>
      <c r="P31" s="390">
        <f t="shared" si="17"/>
        <v>20</v>
      </c>
      <c r="Q31" s="390">
        <f t="shared" si="17"/>
        <v>1620</v>
      </c>
      <c r="R31" s="390">
        <f t="shared" si="17"/>
        <v>1281</v>
      </c>
      <c r="S31" s="390">
        <f t="shared" si="17"/>
        <v>1261</v>
      </c>
      <c r="T31" s="390">
        <f t="shared" si="17"/>
        <v>3960</v>
      </c>
      <c r="U31" s="390">
        <f t="shared" si="17"/>
        <v>4142.5</v>
      </c>
      <c r="V31" s="390">
        <f t="shared" si="17"/>
        <v>4140.9</v>
      </c>
      <c r="W31" s="390">
        <f t="shared" si="17"/>
        <v>190</v>
      </c>
      <c r="X31" s="390">
        <f t="shared" si="17"/>
        <v>220</v>
      </c>
      <c r="Y31" s="390">
        <f t="shared" si="17"/>
        <v>220</v>
      </c>
      <c r="Z31" s="761">
        <f t="shared" si="15"/>
        <v>12617</v>
      </c>
      <c r="AA31" s="57">
        <f t="shared" si="15"/>
        <v>12546.4</v>
      </c>
      <c r="AB31" s="57">
        <f t="shared" si="15"/>
        <v>12340.3</v>
      </c>
      <c r="AC31" s="352"/>
      <c r="AD31" s="352"/>
      <c r="AE31" s="352"/>
      <c r="AF31" s="352"/>
      <c r="AG31" s="352"/>
      <c r="AH31" s="352"/>
      <c r="AI31" s="352"/>
      <c r="AJ31" s="352"/>
      <c r="AK31" s="352"/>
      <c r="AL31" s="352"/>
      <c r="AM31" s="352"/>
      <c r="AN31" s="352"/>
      <c r="AO31" s="352"/>
      <c r="AP31" s="352"/>
      <c r="AQ31" s="352"/>
      <c r="AR31" s="352"/>
      <c r="AS31" s="352"/>
      <c r="AT31" s="352"/>
      <c r="AU31" s="352"/>
      <c r="AV31" s="352"/>
      <c r="AW31" s="352"/>
      <c r="AX31" s="352"/>
      <c r="AY31" s="352"/>
      <c r="AZ31" s="352"/>
    </row>
    <row r="32" spans="1:52" ht="15" customHeight="1">
      <c r="A32" s="1123"/>
      <c r="B32" s="1123"/>
      <c r="C32" s="1123"/>
      <c r="D32" s="1123"/>
      <c r="E32" s="1123"/>
      <c r="F32" s="1123"/>
      <c r="G32" s="1123"/>
      <c r="H32" s="1124"/>
      <c r="I32" s="1124"/>
      <c r="J32" s="1124"/>
      <c r="K32" s="1124"/>
      <c r="L32" s="1124"/>
      <c r="M32" s="1124"/>
      <c r="N32" s="1124"/>
      <c r="O32" s="1124"/>
      <c r="P32" s="1124"/>
      <c r="Q32" s="1124"/>
      <c r="R32" s="1124"/>
      <c r="S32" s="1124"/>
      <c r="T32" s="1124"/>
      <c r="U32" s="1124"/>
      <c r="V32" s="1124"/>
      <c r="W32" s="392"/>
      <c r="X32" s="392"/>
      <c r="Y32" s="392"/>
      <c r="Z32" s="393"/>
      <c r="AA32" s="393"/>
      <c r="AB32" s="393"/>
      <c r="AC32" s="352"/>
      <c r="AD32" s="352"/>
      <c r="AE32" s="352"/>
      <c r="AF32" s="352"/>
      <c r="AG32" s="352"/>
      <c r="AH32" s="352"/>
      <c r="AI32" s="352"/>
      <c r="AJ32" s="352"/>
      <c r="AK32" s="352"/>
      <c r="AL32" s="352"/>
      <c r="AM32" s="352"/>
      <c r="AN32" s="352"/>
      <c r="AO32" s="352"/>
      <c r="AP32" s="352"/>
      <c r="AQ32" s="352"/>
      <c r="AR32" s="352"/>
      <c r="AS32" s="352"/>
      <c r="AT32" s="352"/>
      <c r="AU32" s="352"/>
      <c r="AV32" s="352"/>
      <c r="AW32" s="352"/>
      <c r="AX32" s="352"/>
      <c r="AY32" s="352"/>
      <c r="AZ32" s="352"/>
    </row>
    <row r="33" spans="1:52" ht="36.75" customHeight="1">
      <c r="A33" s="394"/>
      <c r="B33" s="394"/>
      <c r="C33" s="394"/>
      <c r="D33" s="394"/>
      <c r="E33" s="394"/>
      <c r="F33" s="394"/>
      <c r="G33" s="394"/>
      <c r="H33" s="1121"/>
      <c r="I33" s="1121"/>
      <c r="J33" s="1121"/>
      <c r="K33" s="1121"/>
      <c r="L33" s="1121"/>
      <c r="M33" s="1121"/>
      <c r="N33" s="203"/>
      <c r="O33" s="203"/>
      <c r="P33" s="203"/>
      <c r="Q33" s="203"/>
      <c r="R33" s="203"/>
      <c r="S33" s="203"/>
      <c r="T33" s="395"/>
      <c r="U33" s="395"/>
      <c r="V33" s="395"/>
      <c r="W33" s="395"/>
      <c r="X33" s="395"/>
      <c r="Y33" s="395"/>
      <c r="Z33" s="352"/>
      <c r="AA33" s="352"/>
      <c r="AB33" s="352"/>
      <c r="AC33" s="352"/>
      <c r="AD33" s="352"/>
      <c r="AE33" s="352"/>
      <c r="AF33" s="352"/>
      <c r="AG33" s="352"/>
      <c r="AH33" s="352"/>
      <c r="AI33" s="352"/>
      <c r="AJ33" s="352"/>
      <c r="AK33" s="352"/>
      <c r="AL33" s="352"/>
      <c r="AM33" s="352"/>
      <c r="AN33" s="352"/>
      <c r="AO33" s="352"/>
      <c r="AP33" s="352"/>
      <c r="AQ33" s="352"/>
      <c r="AR33" s="352"/>
      <c r="AS33" s="352"/>
      <c r="AT33" s="352"/>
      <c r="AU33" s="352"/>
      <c r="AV33" s="352"/>
      <c r="AW33" s="352"/>
      <c r="AX33" s="352"/>
      <c r="AY33" s="352"/>
      <c r="AZ33" s="352"/>
    </row>
    <row r="34" spans="1:52" ht="15.75">
      <c r="A34" s="897"/>
      <c r="B34" s="178"/>
      <c r="C34" s="178"/>
      <c r="D34" s="178"/>
      <c r="E34" s="178"/>
      <c r="F34" s="178"/>
      <c r="G34" s="178"/>
      <c r="H34" s="1122"/>
      <c r="I34" s="1121"/>
      <c r="J34" s="1121"/>
      <c r="K34" s="1122"/>
      <c r="L34" s="1121"/>
      <c r="M34" s="1121"/>
      <c r="N34" s="203"/>
      <c r="O34" s="203"/>
      <c r="P34" s="203"/>
      <c r="Q34" s="203"/>
      <c r="R34" s="203"/>
      <c r="S34" s="203"/>
      <c r="T34" s="396"/>
      <c r="U34" s="396"/>
      <c r="V34" s="396"/>
      <c r="W34" s="396"/>
      <c r="X34" s="396"/>
      <c r="Y34" s="396"/>
      <c r="Z34" s="352"/>
      <c r="AA34" s="352"/>
      <c r="AB34" s="352"/>
      <c r="AC34" s="352"/>
      <c r="AD34" s="352"/>
      <c r="AE34" s="352"/>
      <c r="AF34" s="352"/>
      <c r="AG34" s="352"/>
      <c r="AH34" s="352"/>
      <c r="AI34" s="352"/>
      <c r="AJ34" s="352"/>
      <c r="AK34" s="352"/>
      <c r="AL34" s="352"/>
      <c r="AM34" s="352"/>
      <c r="AN34" s="352"/>
      <c r="AO34" s="352"/>
      <c r="AP34" s="352"/>
      <c r="AQ34" s="352"/>
      <c r="AR34" s="352"/>
      <c r="AS34" s="352"/>
      <c r="AT34" s="352"/>
      <c r="AU34" s="352"/>
      <c r="AV34" s="352"/>
      <c r="AW34" s="352"/>
      <c r="AX34" s="352"/>
      <c r="AY34" s="352"/>
      <c r="AZ34" s="352"/>
    </row>
    <row r="35" spans="1:52" ht="15.75">
      <c r="A35" s="1120"/>
      <c r="B35" s="397"/>
      <c r="C35" s="397"/>
      <c r="D35" s="397"/>
      <c r="E35" s="397"/>
      <c r="F35" s="397"/>
      <c r="G35" s="397"/>
      <c r="H35" s="897"/>
      <c r="I35" s="1121"/>
      <c r="J35" s="1121"/>
      <c r="K35" s="897"/>
      <c r="L35" s="1121"/>
      <c r="M35" s="1121"/>
      <c r="N35" s="203"/>
      <c r="O35" s="203"/>
      <c r="P35" s="203"/>
      <c r="Q35" s="203"/>
      <c r="R35" s="203"/>
      <c r="S35" s="203"/>
      <c r="T35" s="393"/>
      <c r="U35" s="393"/>
      <c r="V35" s="393"/>
      <c r="W35" s="393"/>
      <c r="X35" s="393"/>
      <c r="Y35" s="393"/>
      <c r="Z35" s="352"/>
      <c r="AA35" s="352"/>
      <c r="AB35" s="352"/>
      <c r="AC35" s="352"/>
      <c r="AD35" s="352"/>
      <c r="AE35" s="352"/>
      <c r="AF35" s="352"/>
      <c r="AG35" s="352"/>
      <c r="AH35" s="352"/>
      <c r="AI35" s="352"/>
      <c r="AJ35" s="352"/>
      <c r="AK35" s="352"/>
      <c r="AL35" s="352"/>
      <c r="AM35" s="352"/>
      <c r="AN35" s="352"/>
      <c r="AO35" s="352"/>
      <c r="AP35" s="352"/>
      <c r="AQ35" s="352"/>
      <c r="AR35" s="352"/>
      <c r="AS35" s="352"/>
      <c r="AT35" s="352"/>
      <c r="AU35" s="352"/>
      <c r="AV35" s="352"/>
      <c r="AW35" s="352"/>
      <c r="AX35" s="352"/>
      <c r="AY35" s="352"/>
      <c r="AZ35" s="352"/>
    </row>
    <row r="36" spans="1:52" ht="15.75">
      <c r="A36" s="1120"/>
      <c r="B36" s="397"/>
      <c r="C36" s="397"/>
      <c r="D36" s="397"/>
      <c r="E36" s="397"/>
      <c r="F36" s="397"/>
      <c r="G36" s="397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352"/>
      <c r="AA36" s="352"/>
      <c r="AB36" s="352"/>
      <c r="AC36" s="352"/>
      <c r="AD36" s="352"/>
      <c r="AE36" s="352"/>
      <c r="AF36" s="352"/>
      <c r="AG36" s="352"/>
      <c r="AH36" s="352"/>
      <c r="AI36" s="352"/>
      <c r="AJ36" s="352"/>
      <c r="AK36" s="352"/>
      <c r="AL36" s="352"/>
      <c r="AM36" s="352"/>
      <c r="AN36" s="352"/>
      <c r="AO36" s="352"/>
      <c r="AP36" s="352"/>
      <c r="AQ36" s="352"/>
      <c r="AR36" s="352"/>
      <c r="AS36" s="352"/>
      <c r="AT36" s="352"/>
      <c r="AU36" s="352"/>
      <c r="AV36" s="352"/>
      <c r="AW36" s="352"/>
      <c r="AX36" s="352"/>
      <c r="AY36" s="352"/>
      <c r="AZ36" s="352"/>
    </row>
    <row r="37" spans="1:52" ht="15.75">
      <c r="A37" s="352"/>
      <c r="B37" s="352"/>
      <c r="C37" s="352"/>
      <c r="D37" s="352"/>
      <c r="E37" s="352"/>
      <c r="F37" s="352"/>
      <c r="G37" s="352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398"/>
      <c r="U37" s="398"/>
      <c r="V37" s="398"/>
      <c r="W37" s="398"/>
      <c r="X37" s="398"/>
      <c r="Y37" s="398"/>
      <c r="Z37" s="352"/>
      <c r="AA37" s="352"/>
      <c r="AB37" s="352"/>
      <c r="AC37" s="352"/>
      <c r="AD37" s="352"/>
      <c r="AE37" s="352"/>
      <c r="AF37" s="352"/>
      <c r="AG37" s="352"/>
      <c r="AH37" s="352"/>
      <c r="AI37" s="352"/>
      <c r="AJ37" s="352"/>
      <c r="AK37" s="352"/>
      <c r="AL37" s="352"/>
      <c r="AM37" s="352"/>
      <c r="AN37" s="352"/>
      <c r="AO37" s="352"/>
      <c r="AP37" s="352"/>
      <c r="AQ37" s="352"/>
      <c r="AR37" s="352"/>
      <c r="AS37" s="352"/>
      <c r="AT37" s="352"/>
      <c r="AU37" s="352"/>
      <c r="AV37" s="352"/>
      <c r="AW37" s="352"/>
      <c r="AX37" s="352"/>
      <c r="AY37" s="352"/>
      <c r="AZ37" s="352"/>
    </row>
    <row r="38" spans="1:52" ht="15.75">
      <c r="A38" s="352"/>
      <c r="B38" s="352"/>
      <c r="C38" s="352"/>
      <c r="D38" s="352"/>
      <c r="E38" s="352"/>
      <c r="F38" s="352"/>
      <c r="G38" s="352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9"/>
      <c r="T38" s="398"/>
      <c r="U38" s="398"/>
      <c r="V38" s="398"/>
      <c r="W38" s="398"/>
      <c r="X38" s="398"/>
      <c r="Y38" s="398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  <c r="AJ38" s="352"/>
      <c r="AK38" s="352"/>
      <c r="AL38" s="352"/>
      <c r="AM38" s="352"/>
      <c r="AN38" s="352"/>
      <c r="AO38" s="352"/>
      <c r="AP38" s="352"/>
      <c r="AQ38" s="352"/>
      <c r="AR38" s="352"/>
      <c r="AS38" s="352"/>
      <c r="AT38" s="352"/>
      <c r="AU38" s="352"/>
      <c r="AV38" s="352"/>
      <c r="AW38" s="352"/>
      <c r="AX38" s="352"/>
      <c r="AY38" s="352"/>
      <c r="AZ38" s="352"/>
    </row>
    <row r="39" spans="1:52" ht="15.75">
      <c r="A39" s="352"/>
      <c r="B39" s="352"/>
      <c r="C39" s="352"/>
      <c r="D39" s="352"/>
      <c r="E39" s="352"/>
      <c r="F39" s="352"/>
      <c r="G39" s="352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8"/>
      <c r="U39" s="398"/>
      <c r="V39" s="398"/>
      <c r="W39" s="398"/>
      <c r="X39" s="398"/>
      <c r="Y39" s="398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  <c r="AJ39" s="352"/>
      <c r="AK39" s="352"/>
      <c r="AL39" s="352"/>
      <c r="AM39" s="352"/>
      <c r="AN39" s="352"/>
      <c r="AO39" s="352"/>
      <c r="AP39" s="352"/>
      <c r="AQ39" s="352"/>
      <c r="AR39" s="352"/>
      <c r="AS39" s="352"/>
      <c r="AT39" s="352"/>
      <c r="AU39" s="352"/>
      <c r="AV39" s="352"/>
      <c r="AW39" s="352"/>
      <c r="AX39" s="352"/>
      <c r="AY39" s="352"/>
      <c r="AZ39" s="352"/>
    </row>
    <row r="40" spans="1:52" ht="15.75">
      <c r="A40" s="400"/>
      <c r="B40" s="400"/>
      <c r="C40" s="400"/>
      <c r="D40" s="400"/>
      <c r="E40" s="400"/>
      <c r="F40" s="400"/>
      <c r="G40" s="400"/>
      <c r="H40" s="399"/>
      <c r="I40" s="399"/>
      <c r="J40" s="399"/>
      <c r="K40" s="396"/>
      <c r="L40" s="396"/>
      <c r="M40" s="396"/>
      <c r="N40" s="396"/>
      <c r="O40" s="396"/>
      <c r="P40" s="396"/>
      <c r="Q40" s="396"/>
      <c r="R40" s="396"/>
      <c r="S40" s="396"/>
      <c r="T40" s="401"/>
      <c r="U40" s="401"/>
      <c r="V40" s="401"/>
      <c r="W40" s="401"/>
      <c r="X40" s="401"/>
      <c r="Y40" s="401"/>
      <c r="Z40" s="352"/>
      <c r="AA40" s="352"/>
      <c r="AB40" s="352"/>
      <c r="AC40" s="352"/>
      <c r="AD40" s="352"/>
      <c r="AE40" s="352"/>
      <c r="AF40" s="352"/>
      <c r="AG40" s="352"/>
      <c r="AH40" s="352"/>
      <c r="AI40" s="352"/>
      <c r="AJ40" s="352"/>
      <c r="AK40" s="352"/>
      <c r="AL40" s="352"/>
      <c r="AM40" s="352"/>
      <c r="AN40" s="352"/>
      <c r="AO40" s="352"/>
      <c r="AP40" s="352"/>
      <c r="AQ40" s="352"/>
      <c r="AR40" s="352"/>
      <c r="AS40" s="352"/>
      <c r="AT40" s="352"/>
      <c r="AU40" s="352"/>
      <c r="AV40" s="352"/>
      <c r="AW40" s="352"/>
      <c r="AX40" s="352"/>
      <c r="AY40" s="352"/>
      <c r="AZ40" s="352"/>
    </row>
    <row r="41" spans="1:52" ht="15.75">
      <c r="A41" s="400"/>
      <c r="B41" s="400"/>
      <c r="C41" s="400"/>
      <c r="D41" s="400"/>
      <c r="E41" s="400"/>
      <c r="F41" s="400"/>
      <c r="G41" s="400"/>
      <c r="H41" s="399"/>
      <c r="I41" s="399"/>
      <c r="J41" s="399"/>
      <c r="K41" s="396"/>
      <c r="L41" s="396"/>
      <c r="M41" s="396"/>
      <c r="N41" s="396"/>
      <c r="O41" s="396"/>
      <c r="P41" s="396"/>
      <c r="Q41" s="396"/>
      <c r="R41" s="396"/>
      <c r="S41" s="396"/>
      <c r="T41" s="401"/>
      <c r="U41" s="401"/>
      <c r="V41" s="401"/>
      <c r="W41" s="401"/>
      <c r="X41" s="401"/>
      <c r="Y41" s="401"/>
      <c r="Z41" s="352"/>
      <c r="AA41" s="352"/>
      <c r="AB41" s="352"/>
      <c r="AC41" s="352"/>
      <c r="AD41" s="352"/>
      <c r="AE41" s="352"/>
      <c r="AF41" s="352"/>
      <c r="AG41" s="352"/>
      <c r="AH41" s="352"/>
      <c r="AI41" s="352"/>
      <c r="AJ41" s="352"/>
      <c r="AK41" s="352"/>
      <c r="AL41" s="352"/>
      <c r="AM41" s="352"/>
      <c r="AN41" s="352"/>
      <c r="AO41" s="352"/>
      <c r="AP41" s="352"/>
      <c r="AQ41" s="352"/>
      <c r="AR41" s="352"/>
      <c r="AS41" s="352"/>
      <c r="AT41" s="352"/>
      <c r="AU41" s="352"/>
      <c r="AV41" s="352"/>
      <c r="AW41" s="352"/>
      <c r="AX41" s="352"/>
      <c r="AY41" s="352"/>
      <c r="AZ41" s="352"/>
    </row>
    <row r="42" spans="1:52" ht="15.75">
      <c r="A42" s="352"/>
      <c r="B42" s="352"/>
      <c r="C42" s="352"/>
      <c r="D42" s="352"/>
      <c r="E42" s="352"/>
      <c r="F42" s="352"/>
      <c r="G42" s="352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8"/>
      <c r="U42" s="402"/>
      <c r="V42" s="402"/>
      <c r="W42" s="402"/>
      <c r="X42" s="402"/>
      <c r="Y42" s="402"/>
      <c r="Z42" s="352"/>
      <c r="AA42" s="352"/>
      <c r="AB42" s="352"/>
      <c r="AC42" s="352"/>
      <c r="AD42" s="352"/>
      <c r="AE42" s="352"/>
      <c r="AF42" s="352"/>
      <c r="AG42" s="352"/>
      <c r="AH42" s="352"/>
      <c r="AI42" s="352"/>
      <c r="AJ42" s="352"/>
      <c r="AK42" s="352"/>
      <c r="AL42" s="352"/>
      <c r="AM42" s="352"/>
      <c r="AN42" s="352"/>
      <c r="AO42" s="352"/>
      <c r="AP42" s="352"/>
      <c r="AQ42" s="352"/>
      <c r="AR42" s="352"/>
      <c r="AS42" s="352"/>
      <c r="AT42" s="352"/>
      <c r="AU42" s="352"/>
      <c r="AV42" s="352"/>
      <c r="AW42" s="352"/>
      <c r="AX42" s="352"/>
      <c r="AY42" s="352"/>
      <c r="AZ42" s="352"/>
    </row>
    <row r="43" spans="1:52" ht="15.75">
      <c r="A43" s="352"/>
      <c r="B43" s="352"/>
      <c r="C43" s="352"/>
      <c r="D43" s="352"/>
      <c r="E43" s="352"/>
      <c r="F43" s="352"/>
      <c r="G43" s="352"/>
      <c r="H43" s="399"/>
      <c r="I43" s="399"/>
      <c r="J43" s="399"/>
      <c r="K43" s="399"/>
      <c r="L43" s="399"/>
      <c r="M43" s="399"/>
      <c r="N43" s="399"/>
      <c r="O43" s="399"/>
      <c r="P43" s="399"/>
      <c r="Q43" s="398"/>
      <c r="R43" s="398"/>
      <c r="S43" s="398"/>
      <c r="T43" s="398"/>
      <c r="U43" s="398"/>
      <c r="V43" s="398"/>
      <c r="W43" s="398"/>
      <c r="X43" s="398"/>
      <c r="Y43" s="398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52"/>
      <c r="AL43" s="352"/>
      <c r="AM43" s="352"/>
      <c r="AN43" s="352"/>
      <c r="AO43" s="352"/>
      <c r="AP43" s="352"/>
      <c r="AQ43" s="352"/>
      <c r="AR43" s="352"/>
      <c r="AS43" s="352"/>
      <c r="AT43" s="352"/>
      <c r="AU43" s="352"/>
      <c r="AV43" s="352"/>
      <c r="AW43" s="352"/>
      <c r="AX43" s="352"/>
      <c r="AY43" s="352"/>
      <c r="AZ43" s="352"/>
    </row>
    <row r="44" spans="1:52" ht="15.75">
      <c r="A44" s="400"/>
      <c r="B44" s="400"/>
      <c r="C44" s="400"/>
      <c r="D44" s="400"/>
      <c r="E44" s="400"/>
      <c r="F44" s="400"/>
      <c r="G44" s="400"/>
      <c r="H44" s="399"/>
      <c r="I44" s="399"/>
      <c r="J44" s="399"/>
      <c r="K44" s="396"/>
      <c r="L44" s="396"/>
      <c r="M44" s="396"/>
      <c r="N44" s="396"/>
      <c r="O44" s="396"/>
      <c r="P44" s="396"/>
      <c r="Q44" s="401"/>
      <c r="R44" s="401"/>
      <c r="S44" s="401"/>
      <c r="T44" s="401"/>
      <c r="U44" s="401"/>
      <c r="V44" s="401"/>
      <c r="W44" s="401"/>
      <c r="X44" s="401"/>
      <c r="Y44" s="401"/>
      <c r="Z44" s="352"/>
      <c r="AA44" s="352"/>
      <c r="AB44" s="352"/>
      <c r="AC44" s="352"/>
      <c r="AD44" s="352"/>
      <c r="AE44" s="352"/>
      <c r="AF44" s="352"/>
      <c r="AG44" s="352"/>
      <c r="AH44" s="352"/>
      <c r="AI44" s="352"/>
      <c r="AJ44" s="352"/>
      <c r="AK44" s="352"/>
      <c r="AL44" s="352"/>
      <c r="AM44" s="352"/>
      <c r="AN44" s="352"/>
      <c r="AO44" s="352"/>
      <c r="AP44" s="352"/>
      <c r="AQ44" s="352"/>
      <c r="AR44" s="352"/>
      <c r="AS44" s="352"/>
      <c r="AT44" s="352"/>
      <c r="AU44" s="352"/>
      <c r="AV44" s="352"/>
      <c r="AW44" s="352"/>
      <c r="AX44" s="352"/>
      <c r="AY44" s="352"/>
      <c r="AZ44" s="352"/>
    </row>
    <row r="45" spans="1:52" ht="15.75">
      <c r="A45" s="352"/>
      <c r="B45" s="352"/>
      <c r="C45" s="352"/>
      <c r="D45" s="352"/>
      <c r="E45" s="352"/>
      <c r="F45" s="352"/>
      <c r="G45" s="352"/>
      <c r="H45" s="399"/>
      <c r="I45" s="399"/>
      <c r="J45" s="399"/>
      <c r="K45" s="399"/>
      <c r="L45" s="399"/>
      <c r="M45" s="399"/>
      <c r="N45" s="399"/>
      <c r="O45" s="399"/>
      <c r="P45" s="399"/>
      <c r="Q45" s="398"/>
      <c r="R45" s="398"/>
      <c r="S45" s="398"/>
      <c r="T45" s="398"/>
      <c r="U45" s="398"/>
      <c r="V45" s="398"/>
      <c r="W45" s="398"/>
      <c r="X45" s="398"/>
      <c r="Y45" s="398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352"/>
      <c r="AK45" s="352"/>
      <c r="AL45" s="352"/>
      <c r="AM45" s="352"/>
      <c r="AN45" s="352"/>
      <c r="AO45" s="352"/>
      <c r="AP45" s="352"/>
      <c r="AQ45" s="352"/>
      <c r="AR45" s="352"/>
      <c r="AS45" s="352"/>
      <c r="AT45" s="352"/>
      <c r="AU45" s="352"/>
      <c r="AV45" s="352"/>
      <c r="AW45" s="352"/>
      <c r="AX45" s="352"/>
      <c r="AY45" s="352"/>
      <c r="AZ45" s="352"/>
    </row>
    <row r="46" spans="1:52" ht="15.75">
      <c r="A46" s="352"/>
      <c r="B46" s="352"/>
      <c r="C46" s="352"/>
      <c r="D46" s="352"/>
      <c r="E46" s="352"/>
      <c r="F46" s="352"/>
      <c r="G46" s="352"/>
      <c r="H46" s="399"/>
      <c r="I46" s="399"/>
      <c r="J46" s="399"/>
      <c r="K46" s="399"/>
      <c r="L46" s="399"/>
      <c r="M46" s="399"/>
      <c r="N46" s="399"/>
      <c r="O46" s="399"/>
      <c r="P46" s="399"/>
      <c r="Q46" s="398"/>
      <c r="R46" s="398"/>
      <c r="S46" s="398"/>
      <c r="T46" s="398"/>
      <c r="U46" s="398"/>
      <c r="V46" s="398"/>
      <c r="W46" s="398"/>
      <c r="X46" s="398"/>
      <c r="Y46" s="398"/>
      <c r="Z46" s="352"/>
      <c r="AA46" s="352"/>
      <c r="AB46" s="352"/>
      <c r="AC46" s="352"/>
      <c r="AD46" s="352"/>
      <c r="AE46" s="352"/>
      <c r="AF46" s="352"/>
      <c r="AG46" s="352"/>
      <c r="AH46" s="352"/>
      <c r="AI46" s="352"/>
      <c r="AJ46" s="352"/>
      <c r="AK46" s="352"/>
      <c r="AL46" s="352"/>
      <c r="AM46" s="352"/>
      <c r="AN46" s="352"/>
      <c r="AO46" s="352"/>
      <c r="AP46" s="352"/>
      <c r="AQ46" s="352"/>
      <c r="AR46" s="352"/>
      <c r="AS46" s="352"/>
      <c r="AT46" s="352"/>
      <c r="AU46" s="352"/>
      <c r="AV46" s="352"/>
      <c r="AW46" s="352"/>
      <c r="AX46" s="352"/>
      <c r="AY46" s="352"/>
      <c r="AZ46" s="352"/>
    </row>
    <row r="47" spans="1:52" ht="15.75">
      <c r="A47" s="352"/>
      <c r="B47" s="352"/>
      <c r="C47" s="352"/>
      <c r="D47" s="352"/>
      <c r="E47" s="352"/>
      <c r="F47" s="352"/>
      <c r="G47" s="352"/>
      <c r="H47" s="403"/>
      <c r="I47" s="404"/>
      <c r="J47" s="403"/>
      <c r="K47" s="405"/>
      <c r="L47" s="405"/>
      <c r="M47" s="405"/>
      <c r="N47" s="405"/>
      <c r="O47" s="405"/>
      <c r="P47" s="405"/>
      <c r="Q47" s="398"/>
      <c r="R47" s="398"/>
      <c r="S47" s="398"/>
      <c r="T47" s="398"/>
      <c r="U47" s="398"/>
      <c r="V47" s="398"/>
      <c r="W47" s="398"/>
      <c r="X47" s="398"/>
      <c r="Y47" s="398"/>
      <c r="Z47" s="352"/>
      <c r="AA47" s="352"/>
      <c r="AB47" s="352"/>
      <c r="AC47" s="352"/>
      <c r="AD47" s="352"/>
      <c r="AE47" s="352"/>
      <c r="AF47" s="352"/>
      <c r="AG47" s="352"/>
      <c r="AH47" s="352"/>
      <c r="AI47" s="352"/>
      <c r="AJ47" s="352"/>
      <c r="AK47" s="352"/>
      <c r="AL47" s="352"/>
      <c r="AM47" s="352"/>
      <c r="AN47" s="352"/>
      <c r="AO47" s="352"/>
      <c r="AP47" s="352"/>
      <c r="AQ47" s="352"/>
      <c r="AR47" s="352"/>
      <c r="AS47" s="352"/>
      <c r="AT47" s="352"/>
      <c r="AU47" s="352"/>
      <c r="AV47" s="352"/>
      <c r="AW47" s="352"/>
      <c r="AX47" s="352"/>
      <c r="AY47" s="352"/>
      <c r="AZ47" s="352"/>
    </row>
    <row r="48" spans="1:52" ht="15.75">
      <c r="A48" s="400"/>
      <c r="B48" s="400"/>
      <c r="C48" s="400"/>
      <c r="D48" s="400"/>
      <c r="E48" s="400"/>
      <c r="F48" s="400"/>
      <c r="G48" s="400"/>
      <c r="H48" s="399"/>
      <c r="I48" s="406"/>
      <c r="J48" s="399"/>
      <c r="K48" s="396"/>
      <c r="L48" s="395"/>
      <c r="M48" s="396"/>
      <c r="N48" s="396"/>
      <c r="O48" s="396"/>
      <c r="P48" s="396"/>
      <c r="Q48" s="401"/>
      <c r="R48" s="401"/>
      <c r="S48" s="401"/>
      <c r="T48" s="401"/>
      <c r="U48" s="401"/>
      <c r="V48" s="401"/>
      <c r="W48" s="401"/>
      <c r="X48" s="401"/>
      <c r="Y48" s="401"/>
      <c r="Z48" s="352"/>
      <c r="AA48" s="352"/>
      <c r="AB48" s="352"/>
      <c r="AC48" s="352"/>
      <c r="AD48" s="352"/>
      <c r="AE48" s="352"/>
      <c r="AF48" s="352"/>
      <c r="AG48" s="352"/>
      <c r="AH48" s="352"/>
      <c r="AI48" s="352"/>
      <c r="AJ48" s="352"/>
      <c r="AK48" s="352"/>
      <c r="AL48" s="352"/>
      <c r="AM48" s="352"/>
      <c r="AN48" s="352"/>
      <c r="AO48" s="352"/>
      <c r="AP48" s="352"/>
      <c r="AQ48" s="352"/>
      <c r="AR48" s="352"/>
      <c r="AS48" s="352"/>
      <c r="AT48" s="352"/>
      <c r="AU48" s="352"/>
      <c r="AV48" s="352"/>
      <c r="AW48" s="352"/>
      <c r="AX48" s="352"/>
      <c r="AY48" s="352"/>
      <c r="AZ48" s="352"/>
    </row>
    <row r="49" spans="1:52" ht="15.75">
      <c r="A49" s="407"/>
      <c r="B49" s="407"/>
      <c r="C49" s="407"/>
      <c r="D49" s="407"/>
      <c r="E49" s="407"/>
      <c r="F49" s="407"/>
      <c r="G49" s="407"/>
      <c r="H49" s="399"/>
      <c r="I49" s="406"/>
      <c r="J49" s="399"/>
      <c r="K49" s="399"/>
      <c r="L49" s="405"/>
      <c r="M49" s="399"/>
      <c r="N49" s="399"/>
      <c r="O49" s="399"/>
      <c r="P49" s="399"/>
      <c r="Q49" s="401"/>
      <c r="R49" s="401"/>
      <c r="S49" s="401"/>
      <c r="T49" s="398"/>
      <c r="U49" s="398"/>
      <c r="V49" s="398"/>
      <c r="W49" s="398"/>
      <c r="X49" s="398"/>
      <c r="Y49" s="398"/>
      <c r="Z49" s="352"/>
      <c r="AA49" s="352"/>
      <c r="AB49" s="352"/>
      <c r="AC49" s="352"/>
      <c r="AD49" s="352"/>
      <c r="AE49" s="352"/>
      <c r="AF49" s="352"/>
      <c r="AG49" s="352"/>
      <c r="AH49" s="352"/>
      <c r="AI49" s="352"/>
      <c r="AJ49" s="352"/>
      <c r="AK49" s="352"/>
      <c r="AL49" s="352"/>
      <c r="AM49" s="352"/>
      <c r="AN49" s="352"/>
      <c r="AO49" s="352"/>
      <c r="AP49" s="352"/>
      <c r="AQ49" s="352"/>
      <c r="AR49" s="352"/>
      <c r="AS49" s="352"/>
      <c r="AT49" s="352"/>
      <c r="AU49" s="352"/>
      <c r="AV49" s="352"/>
      <c r="AW49" s="352"/>
      <c r="AX49" s="352"/>
      <c r="AY49" s="352"/>
      <c r="AZ49" s="352"/>
    </row>
    <row r="50" spans="1:52" ht="15.75">
      <c r="A50" s="400"/>
      <c r="B50" s="400"/>
      <c r="C50" s="400"/>
      <c r="D50" s="400"/>
      <c r="E50" s="400"/>
      <c r="F50" s="400"/>
      <c r="G50" s="400"/>
      <c r="H50" s="399"/>
      <c r="I50" s="406"/>
      <c r="J50" s="399"/>
      <c r="K50" s="396"/>
      <c r="L50" s="395"/>
      <c r="M50" s="396"/>
      <c r="N50" s="396"/>
      <c r="O50" s="396"/>
      <c r="P50" s="396"/>
      <c r="Q50" s="401"/>
      <c r="R50" s="401"/>
      <c r="S50" s="401"/>
      <c r="T50" s="401"/>
      <c r="U50" s="401"/>
      <c r="V50" s="401"/>
      <c r="W50" s="401"/>
      <c r="X50" s="401"/>
      <c r="Y50" s="401"/>
      <c r="Z50" s="352"/>
      <c r="AA50" s="352"/>
      <c r="AB50" s="352"/>
      <c r="AC50" s="352"/>
      <c r="AD50" s="352"/>
      <c r="AE50" s="352"/>
      <c r="AF50" s="352"/>
      <c r="AG50" s="352"/>
      <c r="AH50" s="352"/>
      <c r="AI50" s="352"/>
      <c r="AJ50" s="352"/>
      <c r="AK50" s="352"/>
      <c r="AL50" s="352"/>
      <c r="AM50" s="352"/>
      <c r="AN50" s="352"/>
      <c r="AO50" s="352"/>
      <c r="AP50" s="352"/>
      <c r="AQ50" s="352"/>
      <c r="AR50" s="352"/>
      <c r="AS50" s="352"/>
      <c r="AT50" s="352"/>
      <c r="AU50" s="352"/>
      <c r="AV50" s="352"/>
      <c r="AW50" s="352"/>
      <c r="AX50" s="352"/>
      <c r="AY50" s="352"/>
      <c r="AZ50" s="352"/>
    </row>
    <row r="51" spans="1:52" ht="15.75">
      <c r="A51" s="407"/>
      <c r="B51" s="407"/>
      <c r="C51" s="407"/>
      <c r="D51" s="407"/>
      <c r="E51" s="407"/>
      <c r="F51" s="407"/>
      <c r="G51" s="407"/>
      <c r="H51" s="399"/>
      <c r="I51" s="406"/>
      <c r="J51" s="399"/>
      <c r="K51" s="396"/>
      <c r="L51" s="395"/>
      <c r="M51" s="396"/>
      <c r="N51" s="396"/>
      <c r="O51" s="396"/>
      <c r="P51" s="396"/>
      <c r="Q51" s="401"/>
      <c r="R51" s="401"/>
      <c r="S51" s="401"/>
      <c r="T51" s="398"/>
      <c r="U51" s="398"/>
      <c r="V51" s="398"/>
      <c r="W51" s="398"/>
      <c r="X51" s="398"/>
      <c r="Y51" s="398"/>
      <c r="Z51" s="352"/>
      <c r="AA51" s="352"/>
      <c r="AB51" s="352"/>
      <c r="AC51" s="352"/>
      <c r="AD51" s="352"/>
      <c r="AE51" s="352"/>
      <c r="AF51" s="352"/>
      <c r="AG51" s="352"/>
      <c r="AH51" s="352"/>
      <c r="AI51" s="352"/>
      <c r="AJ51" s="352"/>
      <c r="AK51" s="352"/>
      <c r="AL51" s="352"/>
      <c r="AM51" s="352"/>
      <c r="AN51" s="352"/>
      <c r="AO51" s="352"/>
      <c r="AP51" s="352"/>
      <c r="AQ51" s="352"/>
      <c r="AR51" s="352"/>
      <c r="AS51" s="352"/>
      <c r="AT51" s="352"/>
      <c r="AU51" s="352"/>
      <c r="AV51" s="352"/>
      <c r="AW51" s="352"/>
      <c r="AX51" s="352"/>
      <c r="AY51" s="352"/>
      <c r="AZ51" s="352"/>
    </row>
    <row r="52" spans="1:52" ht="15.75">
      <c r="A52" s="400"/>
      <c r="B52" s="400"/>
      <c r="C52" s="400"/>
      <c r="D52" s="400"/>
      <c r="E52" s="400"/>
      <c r="F52" s="400"/>
      <c r="G52" s="400"/>
      <c r="H52" s="408"/>
      <c r="I52" s="404"/>
      <c r="J52" s="408"/>
      <c r="K52" s="408"/>
      <c r="L52" s="404"/>
      <c r="M52" s="408"/>
      <c r="N52" s="408"/>
      <c r="O52" s="408"/>
      <c r="P52" s="408"/>
      <c r="Q52" s="398"/>
      <c r="R52" s="398"/>
      <c r="S52" s="398"/>
      <c r="T52" s="401"/>
      <c r="U52" s="401"/>
      <c r="V52" s="401"/>
      <c r="W52" s="401"/>
      <c r="X52" s="401"/>
      <c r="Y52" s="401"/>
      <c r="Z52" s="352"/>
      <c r="AA52" s="352"/>
      <c r="AB52" s="352"/>
      <c r="AC52" s="352"/>
      <c r="AD52" s="352"/>
      <c r="AE52" s="352"/>
      <c r="AF52" s="352"/>
      <c r="AG52" s="352"/>
      <c r="AH52" s="352"/>
      <c r="AI52" s="352"/>
      <c r="AJ52" s="352"/>
      <c r="AK52" s="352"/>
      <c r="AL52" s="352"/>
      <c r="AM52" s="352"/>
      <c r="AN52" s="352"/>
      <c r="AO52" s="352"/>
      <c r="AP52" s="352"/>
      <c r="AQ52" s="352"/>
      <c r="AR52" s="352"/>
      <c r="AS52" s="352"/>
      <c r="AT52" s="352"/>
      <c r="AU52" s="352"/>
      <c r="AV52" s="352"/>
      <c r="AW52" s="352"/>
      <c r="AX52" s="352"/>
      <c r="AY52" s="352"/>
      <c r="AZ52" s="352"/>
    </row>
    <row r="53" spans="1:52" ht="15.75">
      <c r="A53" s="400"/>
      <c r="B53" s="400"/>
      <c r="C53" s="400"/>
      <c r="D53" s="400"/>
      <c r="E53" s="400"/>
      <c r="F53" s="400"/>
      <c r="G53" s="400"/>
      <c r="H53" s="408"/>
      <c r="I53" s="404"/>
      <c r="J53" s="408"/>
      <c r="K53" s="408"/>
      <c r="L53" s="404"/>
      <c r="M53" s="408"/>
      <c r="N53" s="408"/>
      <c r="O53" s="408"/>
      <c r="P53" s="408"/>
      <c r="Q53" s="398"/>
      <c r="R53" s="398"/>
      <c r="S53" s="398"/>
      <c r="T53" s="398"/>
      <c r="U53" s="398"/>
      <c r="V53" s="398"/>
      <c r="W53" s="398"/>
      <c r="X53" s="398"/>
      <c r="Y53" s="398"/>
      <c r="Z53" s="352"/>
      <c r="AA53" s="352"/>
      <c r="AB53" s="352"/>
      <c r="AC53" s="352"/>
      <c r="AD53" s="352"/>
      <c r="AE53" s="352"/>
      <c r="AF53" s="352"/>
      <c r="AG53" s="352"/>
      <c r="AH53" s="352"/>
      <c r="AI53" s="352"/>
      <c r="AJ53" s="352"/>
      <c r="AK53" s="352"/>
      <c r="AL53" s="352"/>
      <c r="AM53" s="352"/>
      <c r="AN53" s="352"/>
      <c r="AO53" s="352"/>
      <c r="AP53" s="352"/>
      <c r="AQ53" s="352"/>
      <c r="AR53" s="352"/>
      <c r="AS53" s="352"/>
      <c r="AT53" s="352"/>
      <c r="AU53" s="352"/>
      <c r="AV53" s="352"/>
      <c r="AW53" s="352"/>
      <c r="AX53" s="352"/>
      <c r="AY53" s="352"/>
      <c r="AZ53" s="352"/>
    </row>
    <row r="54" spans="1:52" ht="15.75">
      <c r="A54" s="407"/>
      <c r="B54" s="407"/>
      <c r="C54" s="407"/>
      <c r="D54" s="407"/>
      <c r="E54" s="407"/>
      <c r="F54" s="407"/>
      <c r="G54" s="407"/>
      <c r="H54" s="408"/>
      <c r="I54" s="404"/>
      <c r="J54" s="408"/>
      <c r="K54" s="408"/>
      <c r="L54" s="404"/>
      <c r="M54" s="408"/>
      <c r="N54" s="408"/>
      <c r="O54" s="408"/>
      <c r="P54" s="408"/>
      <c r="Q54" s="398"/>
      <c r="R54" s="398"/>
      <c r="S54" s="398"/>
      <c r="T54" s="398"/>
      <c r="U54" s="398"/>
      <c r="V54" s="398"/>
      <c r="W54" s="398"/>
      <c r="X54" s="398"/>
      <c r="Y54" s="398"/>
      <c r="Z54" s="352"/>
      <c r="AA54" s="352"/>
      <c r="AB54" s="352"/>
      <c r="AC54" s="352"/>
      <c r="AD54" s="352"/>
      <c r="AE54" s="352"/>
      <c r="AF54" s="352"/>
      <c r="AG54" s="352"/>
      <c r="AH54" s="352"/>
      <c r="AI54" s="352"/>
      <c r="AJ54" s="352"/>
      <c r="AK54" s="352"/>
      <c r="AL54" s="352"/>
      <c r="AM54" s="352"/>
      <c r="AN54" s="352"/>
      <c r="AO54" s="352"/>
      <c r="AP54" s="352"/>
      <c r="AQ54" s="352"/>
      <c r="AR54" s="352"/>
      <c r="AS54" s="352"/>
      <c r="AT54" s="352"/>
      <c r="AU54" s="352"/>
      <c r="AV54" s="352"/>
      <c r="AW54" s="352"/>
      <c r="AX54" s="352"/>
      <c r="AY54" s="352"/>
      <c r="AZ54" s="352"/>
    </row>
    <row r="55" spans="1:52" ht="15.75">
      <c r="A55" s="407"/>
      <c r="B55" s="407"/>
      <c r="C55" s="407"/>
      <c r="D55" s="407"/>
      <c r="E55" s="407"/>
      <c r="F55" s="407"/>
      <c r="G55" s="407"/>
      <c r="H55" s="408"/>
      <c r="I55" s="404"/>
      <c r="J55" s="408"/>
      <c r="K55" s="408"/>
      <c r="L55" s="404"/>
      <c r="M55" s="408"/>
      <c r="N55" s="408"/>
      <c r="O55" s="408"/>
      <c r="P55" s="408"/>
      <c r="Q55" s="398"/>
      <c r="R55" s="398"/>
      <c r="S55" s="398"/>
      <c r="T55" s="398"/>
      <c r="U55" s="398"/>
      <c r="V55" s="398"/>
      <c r="W55" s="398"/>
      <c r="X55" s="398"/>
      <c r="Y55" s="398"/>
      <c r="Z55" s="352"/>
      <c r="AA55" s="352"/>
      <c r="AB55" s="352"/>
      <c r="AC55" s="352"/>
      <c r="AD55" s="352"/>
      <c r="AE55" s="352"/>
      <c r="AF55" s="352"/>
      <c r="AG55" s="352"/>
      <c r="AH55" s="352"/>
      <c r="AI55" s="352"/>
      <c r="AJ55" s="352"/>
      <c r="AK55" s="352"/>
      <c r="AL55" s="352"/>
      <c r="AM55" s="352"/>
      <c r="AN55" s="352"/>
      <c r="AO55" s="352"/>
      <c r="AP55" s="352"/>
      <c r="AQ55" s="352"/>
      <c r="AR55" s="352"/>
      <c r="AS55" s="352"/>
      <c r="AT55" s="352"/>
      <c r="AU55" s="352"/>
      <c r="AV55" s="352"/>
      <c r="AW55" s="352"/>
      <c r="AX55" s="352"/>
      <c r="AY55" s="352"/>
      <c r="AZ55" s="352"/>
    </row>
    <row r="56" spans="1:52" ht="15.75">
      <c r="A56" s="407"/>
      <c r="B56" s="407"/>
      <c r="C56" s="407"/>
      <c r="D56" s="407"/>
      <c r="E56" s="407"/>
      <c r="F56" s="407"/>
      <c r="G56" s="407"/>
      <c r="H56" s="408"/>
      <c r="I56" s="404"/>
      <c r="J56" s="408"/>
      <c r="K56" s="405"/>
      <c r="L56" s="405"/>
      <c r="M56" s="405"/>
      <c r="N56" s="405"/>
      <c r="O56" s="405"/>
      <c r="P56" s="405"/>
      <c r="Q56" s="398"/>
      <c r="R56" s="398"/>
      <c r="S56" s="398"/>
      <c r="T56" s="398"/>
      <c r="U56" s="398"/>
      <c r="V56" s="398"/>
      <c r="W56" s="398"/>
      <c r="X56" s="398"/>
      <c r="Y56" s="398"/>
      <c r="Z56" s="352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2"/>
      <c r="AS56" s="352"/>
      <c r="AT56" s="352"/>
      <c r="AU56" s="352"/>
      <c r="AV56" s="352"/>
      <c r="AW56" s="352"/>
      <c r="AX56" s="352"/>
      <c r="AY56" s="352"/>
      <c r="AZ56" s="352"/>
    </row>
    <row r="57" spans="1:52" ht="15.75">
      <c r="A57" s="352"/>
      <c r="B57" s="352"/>
      <c r="C57" s="352"/>
      <c r="D57" s="352"/>
      <c r="E57" s="352"/>
      <c r="F57" s="352"/>
      <c r="G57" s="352"/>
      <c r="H57" s="405"/>
      <c r="I57" s="405"/>
      <c r="J57" s="405"/>
      <c r="K57" s="404"/>
      <c r="L57" s="404"/>
      <c r="M57" s="404"/>
      <c r="N57" s="404"/>
      <c r="O57" s="404"/>
      <c r="P57" s="404"/>
      <c r="Q57" s="398"/>
      <c r="R57" s="398"/>
      <c r="S57" s="398"/>
      <c r="T57" s="398"/>
      <c r="U57" s="398"/>
      <c r="V57" s="398"/>
      <c r="W57" s="398"/>
      <c r="X57" s="398"/>
      <c r="Y57" s="398"/>
      <c r="Z57" s="352"/>
      <c r="AA57" s="352"/>
      <c r="AB57" s="352"/>
      <c r="AC57" s="352"/>
      <c r="AD57" s="352"/>
      <c r="AE57" s="352"/>
      <c r="AF57" s="352"/>
      <c r="AG57" s="352"/>
      <c r="AH57" s="352"/>
      <c r="AI57" s="352"/>
      <c r="AJ57" s="352"/>
      <c r="AK57" s="352"/>
      <c r="AL57" s="352"/>
      <c r="AM57" s="352"/>
      <c r="AN57" s="352"/>
      <c r="AO57" s="352"/>
      <c r="AP57" s="352"/>
      <c r="AQ57" s="352"/>
      <c r="AR57" s="352"/>
      <c r="AS57" s="352"/>
      <c r="AT57" s="352"/>
      <c r="AU57" s="352"/>
      <c r="AV57" s="352"/>
      <c r="AW57" s="352"/>
      <c r="AX57" s="352"/>
      <c r="AY57" s="352"/>
      <c r="AZ57" s="352"/>
    </row>
    <row r="58" spans="1:39" ht="15.75">
      <c r="A58" s="400"/>
      <c r="B58" s="400"/>
      <c r="C58" s="400"/>
      <c r="D58" s="400"/>
      <c r="E58" s="400"/>
      <c r="F58" s="400"/>
      <c r="G58" s="400"/>
      <c r="H58" s="395"/>
      <c r="I58" s="395"/>
      <c r="J58" s="395"/>
      <c r="K58" s="395"/>
      <c r="L58" s="395"/>
      <c r="M58" s="395"/>
      <c r="N58" s="395"/>
      <c r="O58" s="395"/>
      <c r="P58" s="395"/>
      <c r="Q58" s="401"/>
      <c r="R58" s="401"/>
      <c r="S58" s="401"/>
      <c r="T58" s="401"/>
      <c r="U58" s="401"/>
      <c r="V58" s="401"/>
      <c r="W58" s="401"/>
      <c r="X58" s="401"/>
      <c r="Y58" s="401"/>
      <c r="Z58" s="352"/>
      <c r="AA58" s="352"/>
      <c r="AB58" s="352"/>
      <c r="AC58" s="352"/>
      <c r="AD58" s="352"/>
      <c r="AE58" s="352"/>
      <c r="AF58" s="352"/>
      <c r="AG58" s="352"/>
      <c r="AH58" s="352"/>
      <c r="AI58" s="352"/>
      <c r="AJ58" s="352"/>
      <c r="AK58" s="352"/>
      <c r="AL58" s="352"/>
      <c r="AM58" s="352"/>
    </row>
    <row r="59" spans="1:39" ht="15.75">
      <c r="A59" s="400"/>
      <c r="B59" s="400"/>
      <c r="C59" s="400"/>
      <c r="D59" s="400"/>
      <c r="E59" s="400"/>
      <c r="F59" s="400"/>
      <c r="G59" s="400"/>
      <c r="H59" s="395"/>
      <c r="I59" s="395"/>
      <c r="J59" s="395"/>
      <c r="K59" s="404"/>
      <c r="L59" s="404"/>
      <c r="M59" s="404"/>
      <c r="N59" s="404"/>
      <c r="O59" s="404"/>
      <c r="P59" s="404"/>
      <c r="Q59" s="401"/>
      <c r="R59" s="401"/>
      <c r="S59" s="401"/>
      <c r="T59" s="401"/>
      <c r="U59" s="401"/>
      <c r="V59" s="401"/>
      <c r="W59" s="401"/>
      <c r="X59" s="401"/>
      <c r="Y59" s="401"/>
      <c r="Z59" s="352"/>
      <c r="AA59" s="352"/>
      <c r="AB59" s="352"/>
      <c r="AC59" s="352"/>
      <c r="AD59" s="352"/>
      <c r="AE59" s="352"/>
      <c r="AF59" s="352"/>
      <c r="AG59" s="352"/>
      <c r="AH59" s="352"/>
      <c r="AI59" s="352"/>
      <c r="AJ59" s="352"/>
      <c r="AK59" s="352"/>
      <c r="AL59" s="352"/>
      <c r="AM59" s="352"/>
    </row>
    <row r="60" spans="1:39" ht="15.75">
      <c r="A60" s="407"/>
      <c r="B60" s="407"/>
      <c r="C60" s="407"/>
      <c r="D60" s="407"/>
      <c r="E60" s="407"/>
      <c r="F60" s="407"/>
      <c r="G60" s="407"/>
      <c r="H60" s="395"/>
      <c r="I60" s="395"/>
      <c r="J60" s="395"/>
      <c r="K60" s="405"/>
      <c r="L60" s="405"/>
      <c r="M60" s="405"/>
      <c r="N60" s="405"/>
      <c r="O60" s="405"/>
      <c r="P60" s="405"/>
      <c r="Q60" s="401"/>
      <c r="R60" s="401"/>
      <c r="S60" s="401"/>
      <c r="T60" s="398"/>
      <c r="U60" s="398"/>
      <c r="V60" s="398"/>
      <c r="W60" s="398"/>
      <c r="X60" s="398"/>
      <c r="Y60" s="398"/>
      <c r="Z60" s="352"/>
      <c r="AA60" s="352"/>
      <c r="AB60" s="352"/>
      <c r="AC60" s="352"/>
      <c r="AD60" s="352"/>
      <c r="AE60" s="352"/>
      <c r="AF60" s="352"/>
      <c r="AG60" s="352"/>
      <c r="AH60" s="352"/>
      <c r="AI60" s="352"/>
      <c r="AJ60" s="352"/>
      <c r="AK60" s="352"/>
      <c r="AL60" s="352"/>
      <c r="AM60" s="352"/>
    </row>
    <row r="61" spans="1:39" ht="15.75">
      <c r="A61" s="407"/>
      <c r="B61" s="407"/>
      <c r="C61" s="407"/>
      <c r="D61" s="407"/>
      <c r="E61" s="407"/>
      <c r="F61" s="407"/>
      <c r="G61" s="407"/>
      <c r="H61" s="395"/>
      <c r="I61" s="395"/>
      <c r="J61" s="395"/>
      <c r="K61" s="405"/>
      <c r="L61" s="405"/>
      <c r="M61" s="405"/>
      <c r="N61" s="405"/>
      <c r="O61" s="405"/>
      <c r="P61" s="405"/>
      <c r="Q61" s="401"/>
      <c r="R61" s="401"/>
      <c r="S61" s="401"/>
      <c r="T61" s="398"/>
      <c r="U61" s="398"/>
      <c r="V61" s="398"/>
      <c r="W61" s="398"/>
      <c r="X61" s="398"/>
      <c r="Y61" s="398"/>
      <c r="Z61" s="352"/>
      <c r="AA61" s="352"/>
      <c r="AB61" s="352"/>
      <c r="AC61" s="352"/>
      <c r="AD61" s="352"/>
      <c r="AE61" s="352"/>
      <c r="AF61" s="352"/>
      <c r="AG61" s="352"/>
      <c r="AH61" s="352"/>
      <c r="AI61" s="352"/>
      <c r="AJ61" s="352"/>
      <c r="AK61" s="352"/>
      <c r="AL61" s="352"/>
      <c r="AM61" s="352"/>
    </row>
    <row r="62" spans="1:39" ht="15.75">
      <c r="A62" s="400"/>
      <c r="B62" s="400"/>
      <c r="C62" s="400"/>
      <c r="D62" s="400"/>
      <c r="E62" s="400"/>
      <c r="F62" s="400"/>
      <c r="G62" s="400"/>
      <c r="H62" s="395"/>
      <c r="I62" s="395"/>
      <c r="J62" s="395"/>
      <c r="K62" s="395"/>
      <c r="L62" s="395"/>
      <c r="M62" s="395"/>
      <c r="N62" s="395"/>
      <c r="O62" s="395"/>
      <c r="P62" s="395"/>
      <c r="Q62" s="401"/>
      <c r="R62" s="401"/>
      <c r="S62" s="401"/>
      <c r="T62" s="401"/>
      <c r="U62" s="401"/>
      <c r="V62" s="401"/>
      <c r="W62" s="401"/>
      <c r="X62" s="401"/>
      <c r="Y62" s="401"/>
      <c r="Z62" s="352"/>
      <c r="AA62" s="352"/>
      <c r="AB62" s="352"/>
      <c r="AC62" s="352"/>
      <c r="AD62" s="352"/>
      <c r="AE62" s="352"/>
      <c r="AF62" s="352"/>
      <c r="AG62" s="352"/>
      <c r="AH62" s="352"/>
      <c r="AI62" s="352"/>
      <c r="AJ62" s="352"/>
      <c r="AK62" s="352"/>
      <c r="AL62" s="352"/>
      <c r="AM62" s="352"/>
    </row>
    <row r="63" spans="1:39" ht="15.75">
      <c r="A63" s="352"/>
      <c r="B63" s="352"/>
      <c r="C63" s="352"/>
      <c r="D63" s="352"/>
      <c r="E63" s="352"/>
      <c r="F63" s="352"/>
      <c r="G63" s="352"/>
      <c r="H63" s="399"/>
      <c r="I63" s="405"/>
      <c r="J63" s="399"/>
      <c r="K63" s="399"/>
      <c r="L63" s="399"/>
      <c r="M63" s="399"/>
      <c r="N63" s="399"/>
      <c r="O63" s="399"/>
      <c r="P63" s="399"/>
      <c r="Q63" s="398"/>
      <c r="R63" s="398"/>
      <c r="S63" s="398"/>
      <c r="T63" s="398"/>
      <c r="U63" s="398"/>
      <c r="V63" s="398"/>
      <c r="W63" s="398"/>
      <c r="X63" s="398"/>
      <c r="Y63" s="398"/>
      <c r="Z63" s="352"/>
      <c r="AA63" s="352"/>
      <c r="AB63" s="352"/>
      <c r="AC63" s="352"/>
      <c r="AD63" s="352"/>
      <c r="AE63" s="352"/>
      <c r="AF63" s="352"/>
      <c r="AG63" s="352"/>
      <c r="AH63" s="352"/>
      <c r="AI63" s="352"/>
      <c r="AJ63" s="352"/>
      <c r="AK63" s="352"/>
      <c r="AL63" s="352"/>
      <c r="AM63" s="352"/>
    </row>
    <row r="64" spans="1:39" ht="15.75">
      <c r="A64" s="407"/>
      <c r="B64" s="407"/>
      <c r="C64" s="407"/>
      <c r="D64" s="407"/>
      <c r="E64" s="407"/>
      <c r="F64" s="407"/>
      <c r="G64" s="407"/>
      <c r="H64" s="395"/>
      <c r="I64" s="395"/>
      <c r="J64" s="395"/>
      <c r="K64" s="395"/>
      <c r="L64" s="395"/>
      <c r="M64" s="395"/>
      <c r="N64" s="395"/>
      <c r="O64" s="395"/>
      <c r="P64" s="395"/>
      <c r="Q64" s="398"/>
      <c r="R64" s="398"/>
      <c r="S64" s="398"/>
      <c r="T64" s="398"/>
      <c r="U64" s="398"/>
      <c r="V64" s="398"/>
      <c r="W64" s="398"/>
      <c r="X64" s="398"/>
      <c r="Y64" s="398"/>
      <c r="Z64" s="352"/>
      <c r="AA64" s="352"/>
      <c r="AB64" s="352"/>
      <c r="AC64" s="352"/>
      <c r="AD64" s="352"/>
      <c r="AE64" s="352"/>
      <c r="AF64" s="352"/>
      <c r="AG64" s="352"/>
      <c r="AH64" s="352"/>
      <c r="AI64" s="352"/>
      <c r="AJ64" s="352"/>
      <c r="AK64" s="352"/>
      <c r="AL64" s="352"/>
      <c r="AM64" s="352"/>
    </row>
    <row r="65" spans="1:39" ht="15.75">
      <c r="A65" s="407"/>
      <c r="B65" s="407"/>
      <c r="C65" s="407"/>
      <c r="D65" s="407"/>
      <c r="E65" s="407"/>
      <c r="F65" s="407"/>
      <c r="G65" s="407"/>
      <c r="H65" s="395"/>
      <c r="I65" s="395"/>
      <c r="J65" s="395"/>
      <c r="K65" s="395"/>
      <c r="L65" s="395"/>
      <c r="M65" s="395"/>
      <c r="N65" s="395"/>
      <c r="O65" s="395"/>
      <c r="P65" s="395"/>
      <c r="Q65" s="398"/>
      <c r="R65" s="398"/>
      <c r="S65" s="398"/>
      <c r="T65" s="398"/>
      <c r="U65" s="398"/>
      <c r="V65" s="398"/>
      <c r="W65" s="398"/>
      <c r="X65" s="398"/>
      <c r="Y65" s="398"/>
      <c r="Z65" s="352"/>
      <c r="AA65" s="352"/>
      <c r="AB65" s="352"/>
      <c r="AC65" s="352"/>
      <c r="AD65" s="352"/>
      <c r="AE65" s="352"/>
      <c r="AF65" s="352"/>
      <c r="AG65" s="352"/>
      <c r="AH65" s="352"/>
      <c r="AI65" s="352"/>
      <c r="AJ65" s="352"/>
      <c r="AK65" s="352"/>
      <c r="AL65" s="352"/>
      <c r="AM65" s="352"/>
    </row>
    <row r="66" spans="1:39" ht="15.75">
      <c r="A66" s="400"/>
      <c r="B66" s="400"/>
      <c r="C66" s="400"/>
      <c r="D66" s="400"/>
      <c r="E66" s="400"/>
      <c r="F66" s="400"/>
      <c r="G66" s="400"/>
      <c r="H66" s="395"/>
      <c r="I66" s="395"/>
      <c r="J66" s="395"/>
      <c r="K66" s="395"/>
      <c r="L66" s="395"/>
      <c r="M66" s="395"/>
      <c r="N66" s="395"/>
      <c r="O66" s="395"/>
      <c r="P66" s="395"/>
      <c r="Q66" s="401"/>
      <c r="R66" s="401"/>
      <c r="S66" s="401"/>
      <c r="T66" s="401"/>
      <c r="U66" s="401"/>
      <c r="V66" s="401"/>
      <c r="W66" s="401"/>
      <c r="X66" s="401"/>
      <c r="Y66" s="401"/>
      <c r="Z66" s="352"/>
      <c r="AA66" s="352"/>
      <c r="AB66" s="352"/>
      <c r="AC66" s="352"/>
      <c r="AD66" s="352"/>
      <c r="AE66" s="352"/>
      <c r="AF66" s="352"/>
      <c r="AG66" s="352"/>
      <c r="AH66" s="352"/>
      <c r="AI66" s="352"/>
      <c r="AJ66" s="352"/>
      <c r="AK66" s="352"/>
      <c r="AL66" s="352"/>
      <c r="AM66" s="352"/>
    </row>
    <row r="67" spans="1:39" ht="15.75">
      <c r="A67" s="352"/>
      <c r="B67" s="352"/>
      <c r="C67" s="352"/>
      <c r="D67" s="352"/>
      <c r="E67" s="352"/>
      <c r="F67" s="352"/>
      <c r="G67" s="352"/>
      <c r="H67" s="396"/>
      <c r="I67" s="396"/>
      <c r="J67" s="396"/>
      <c r="K67" s="396"/>
      <c r="L67" s="396"/>
      <c r="M67" s="396"/>
      <c r="N67" s="396"/>
      <c r="O67" s="396"/>
      <c r="P67" s="396"/>
      <c r="Q67" s="401"/>
      <c r="R67" s="401"/>
      <c r="S67" s="401"/>
      <c r="T67" s="401"/>
      <c r="U67" s="401"/>
      <c r="V67" s="401"/>
      <c r="W67" s="401"/>
      <c r="X67" s="401"/>
      <c r="Y67" s="401"/>
      <c r="Z67" s="352"/>
      <c r="AA67" s="352"/>
      <c r="AB67" s="352"/>
      <c r="AC67" s="352"/>
      <c r="AD67" s="352"/>
      <c r="AE67" s="352"/>
      <c r="AF67" s="352"/>
      <c r="AG67" s="352"/>
      <c r="AH67" s="352"/>
      <c r="AI67" s="352"/>
      <c r="AJ67" s="352"/>
      <c r="AK67" s="352"/>
      <c r="AL67" s="352"/>
      <c r="AM67" s="352"/>
    </row>
    <row r="68" spans="1:39" ht="15.75">
      <c r="A68" s="391"/>
      <c r="B68" s="391"/>
      <c r="C68" s="391"/>
      <c r="D68" s="391"/>
      <c r="E68" s="391"/>
      <c r="F68" s="391"/>
      <c r="G68" s="391"/>
      <c r="H68" s="393"/>
      <c r="I68" s="393"/>
      <c r="J68" s="393"/>
      <c r="K68" s="393"/>
      <c r="L68" s="393"/>
      <c r="M68" s="393"/>
      <c r="N68" s="393"/>
      <c r="O68" s="393"/>
      <c r="P68" s="393"/>
      <c r="Q68" s="393"/>
      <c r="R68" s="393"/>
      <c r="S68" s="393"/>
      <c r="T68" s="401"/>
      <c r="U68" s="401"/>
      <c r="V68" s="401"/>
      <c r="W68" s="401"/>
      <c r="X68" s="401"/>
      <c r="Y68" s="401"/>
      <c r="Z68" s="352"/>
      <c r="AA68" s="352"/>
      <c r="AB68" s="352"/>
      <c r="AC68" s="352"/>
      <c r="AD68" s="352"/>
      <c r="AE68" s="352"/>
      <c r="AF68" s="352"/>
      <c r="AG68" s="352"/>
      <c r="AH68" s="352"/>
      <c r="AI68" s="352"/>
      <c r="AJ68" s="352"/>
      <c r="AK68" s="352"/>
      <c r="AL68" s="352"/>
      <c r="AM68" s="352"/>
    </row>
    <row r="69" spans="1:39" ht="15.75">
      <c r="A69" s="352"/>
      <c r="B69" s="352"/>
      <c r="C69" s="352"/>
      <c r="D69" s="352"/>
      <c r="E69" s="352"/>
      <c r="F69" s="352"/>
      <c r="G69" s="352"/>
      <c r="H69" s="352"/>
      <c r="I69" s="352"/>
      <c r="J69" s="352"/>
      <c r="K69" s="352"/>
      <c r="L69" s="352"/>
      <c r="M69" s="352"/>
      <c r="N69" s="352"/>
      <c r="O69" s="352"/>
      <c r="P69" s="352"/>
      <c r="Q69" s="352"/>
      <c r="R69" s="352"/>
      <c r="S69" s="352"/>
      <c r="T69" s="391"/>
      <c r="U69" s="391"/>
      <c r="V69" s="391"/>
      <c r="W69" s="391"/>
      <c r="X69" s="391"/>
      <c r="Y69" s="391"/>
      <c r="Z69" s="352"/>
      <c r="AA69" s="352"/>
      <c r="AB69" s="352"/>
      <c r="AC69" s="352"/>
      <c r="AD69" s="352"/>
      <c r="AE69" s="352"/>
      <c r="AF69" s="352"/>
      <c r="AG69" s="352"/>
      <c r="AH69" s="352"/>
      <c r="AI69" s="352"/>
      <c r="AJ69" s="352"/>
      <c r="AK69" s="352"/>
      <c r="AL69" s="352"/>
      <c r="AM69" s="352"/>
    </row>
    <row r="70" spans="26:39" ht="15.75">
      <c r="Z70" s="352"/>
      <c r="AA70" s="352"/>
      <c r="AB70" s="352"/>
      <c r="AC70" s="352"/>
      <c r="AD70" s="352"/>
      <c r="AE70" s="352"/>
      <c r="AF70" s="352"/>
      <c r="AG70" s="352"/>
      <c r="AH70" s="352"/>
      <c r="AI70" s="352"/>
      <c r="AJ70" s="352"/>
      <c r="AK70" s="352"/>
      <c r="AL70" s="352"/>
      <c r="AM70" s="352"/>
    </row>
    <row r="71" spans="26:39" ht="15.75">
      <c r="Z71" s="352"/>
      <c r="AA71" s="352"/>
      <c r="AB71" s="352"/>
      <c r="AC71" s="352"/>
      <c r="AD71" s="352"/>
      <c r="AE71" s="352"/>
      <c r="AF71" s="352"/>
      <c r="AG71" s="352"/>
      <c r="AH71" s="352"/>
      <c r="AI71" s="352"/>
      <c r="AJ71" s="352"/>
      <c r="AK71" s="352"/>
      <c r="AL71" s="352"/>
      <c r="AM71" s="352"/>
    </row>
    <row r="72" spans="26:39" ht="15.75">
      <c r="Z72" s="352"/>
      <c r="AA72" s="352"/>
      <c r="AB72" s="352"/>
      <c r="AC72" s="352"/>
      <c r="AD72" s="352"/>
      <c r="AE72" s="352"/>
      <c r="AF72" s="352"/>
      <c r="AG72" s="352"/>
      <c r="AH72" s="352"/>
      <c r="AI72" s="352"/>
      <c r="AJ72" s="352"/>
      <c r="AK72" s="352"/>
      <c r="AL72" s="352"/>
      <c r="AM72" s="352"/>
    </row>
    <row r="73" spans="26:39" ht="15.75">
      <c r="Z73" s="352"/>
      <c r="AA73" s="352"/>
      <c r="AB73" s="352"/>
      <c r="AC73" s="352"/>
      <c r="AD73" s="352"/>
      <c r="AE73" s="352"/>
      <c r="AF73" s="352"/>
      <c r="AG73" s="352"/>
      <c r="AH73" s="352"/>
      <c r="AI73" s="352"/>
      <c r="AJ73" s="352"/>
      <c r="AK73" s="352"/>
      <c r="AL73" s="352"/>
      <c r="AM73" s="352"/>
    </row>
    <row r="74" spans="26:39" ht="15.75">
      <c r="Z74" s="352"/>
      <c r="AA74" s="352"/>
      <c r="AB74" s="352"/>
      <c r="AC74" s="352"/>
      <c r="AD74" s="352"/>
      <c r="AE74" s="352"/>
      <c r="AF74" s="352"/>
      <c r="AG74" s="352"/>
      <c r="AH74" s="352"/>
      <c r="AI74" s="352"/>
      <c r="AJ74" s="352"/>
      <c r="AK74" s="352"/>
      <c r="AL74" s="352"/>
      <c r="AM74" s="352"/>
    </row>
    <row r="75" spans="26:39" ht="15.75">
      <c r="Z75" s="352"/>
      <c r="AA75" s="352"/>
      <c r="AB75" s="352"/>
      <c r="AC75" s="352"/>
      <c r="AD75" s="352"/>
      <c r="AE75" s="352"/>
      <c r="AF75" s="352"/>
      <c r="AG75" s="352"/>
      <c r="AH75" s="352"/>
      <c r="AI75" s="352"/>
      <c r="AJ75" s="352"/>
      <c r="AK75" s="352"/>
      <c r="AL75" s="352"/>
      <c r="AM75" s="352"/>
    </row>
    <row r="76" spans="26:39" ht="15.75">
      <c r="Z76" s="352"/>
      <c r="AA76" s="352"/>
      <c r="AB76" s="352"/>
      <c r="AC76" s="352"/>
      <c r="AD76" s="352"/>
      <c r="AE76" s="352"/>
      <c r="AF76" s="352"/>
      <c r="AG76" s="352"/>
      <c r="AH76" s="352"/>
      <c r="AI76" s="352"/>
      <c r="AJ76" s="352"/>
      <c r="AK76" s="352"/>
      <c r="AL76" s="352"/>
      <c r="AM76" s="352"/>
    </row>
    <row r="77" spans="26:39" ht="15.75">
      <c r="Z77" s="352"/>
      <c r="AA77" s="352"/>
      <c r="AB77" s="352"/>
      <c r="AC77" s="352"/>
      <c r="AD77" s="352"/>
      <c r="AE77" s="352"/>
      <c r="AF77" s="352"/>
      <c r="AG77" s="352"/>
      <c r="AH77" s="352"/>
      <c r="AI77" s="352"/>
      <c r="AJ77" s="352"/>
      <c r="AK77" s="352"/>
      <c r="AL77" s="352"/>
      <c r="AM77" s="352"/>
    </row>
    <row r="78" spans="26:39" ht="15.75">
      <c r="Z78" s="352"/>
      <c r="AA78" s="352"/>
      <c r="AB78" s="352"/>
      <c r="AC78" s="352"/>
      <c r="AD78" s="352"/>
      <c r="AE78" s="352"/>
      <c r="AF78" s="352"/>
      <c r="AG78" s="352"/>
      <c r="AH78" s="352"/>
      <c r="AI78" s="352"/>
      <c r="AJ78" s="352"/>
      <c r="AK78" s="352"/>
      <c r="AL78" s="352"/>
      <c r="AM78" s="352"/>
    </row>
    <row r="79" spans="26:39" ht="15.75">
      <c r="Z79" s="352"/>
      <c r="AA79" s="352"/>
      <c r="AB79" s="352"/>
      <c r="AC79" s="352"/>
      <c r="AD79" s="352"/>
      <c r="AE79" s="352"/>
      <c r="AF79" s="352"/>
      <c r="AG79" s="352"/>
      <c r="AH79" s="352"/>
      <c r="AI79" s="352"/>
      <c r="AJ79" s="352"/>
      <c r="AK79" s="352"/>
      <c r="AL79" s="352"/>
      <c r="AM79" s="352"/>
    </row>
    <row r="80" spans="26:39" ht="15.75">
      <c r="Z80" s="352"/>
      <c r="AA80" s="352"/>
      <c r="AB80" s="352"/>
      <c r="AC80" s="352"/>
      <c r="AD80" s="352"/>
      <c r="AE80" s="352"/>
      <c r="AF80" s="352"/>
      <c r="AG80" s="352"/>
      <c r="AH80" s="352"/>
      <c r="AI80" s="352"/>
      <c r="AJ80" s="352"/>
      <c r="AK80" s="352"/>
      <c r="AL80" s="352"/>
      <c r="AM80" s="352"/>
    </row>
    <row r="81" spans="26:39" ht="15.75">
      <c r="Z81" s="352"/>
      <c r="AA81" s="352"/>
      <c r="AB81" s="352"/>
      <c r="AC81" s="352"/>
      <c r="AD81" s="352"/>
      <c r="AE81" s="352"/>
      <c r="AF81" s="352"/>
      <c r="AG81" s="352"/>
      <c r="AH81" s="352"/>
      <c r="AI81" s="352"/>
      <c r="AJ81" s="352"/>
      <c r="AK81" s="352"/>
      <c r="AL81" s="352"/>
      <c r="AM81" s="352"/>
    </row>
    <row r="82" spans="26:39" ht="15.75">
      <c r="Z82" s="352"/>
      <c r="AA82" s="352"/>
      <c r="AB82" s="352"/>
      <c r="AC82" s="352"/>
      <c r="AD82" s="352"/>
      <c r="AE82" s="352"/>
      <c r="AF82" s="352"/>
      <c r="AG82" s="352"/>
      <c r="AH82" s="352"/>
      <c r="AI82" s="352"/>
      <c r="AJ82" s="352"/>
      <c r="AK82" s="352"/>
      <c r="AL82" s="352"/>
      <c r="AM82" s="352"/>
    </row>
    <row r="83" spans="26:39" ht="15.75">
      <c r="Z83" s="352"/>
      <c r="AA83" s="352"/>
      <c r="AB83" s="352"/>
      <c r="AC83" s="352"/>
      <c r="AD83" s="352"/>
      <c r="AE83" s="352"/>
      <c r="AF83" s="352"/>
      <c r="AG83" s="352"/>
      <c r="AH83" s="352"/>
      <c r="AI83" s="352"/>
      <c r="AJ83" s="352"/>
      <c r="AK83" s="352"/>
      <c r="AL83" s="352"/>
      <c r="AM83" s="352"/>
    </row>
    <row r="84" spans="26:39" ht="15.75">
      <c r="Z84" s="352"/>
      <c r="AA84" s="352"/>
      <c r="AB84" s="352"/>
      <c r="AC84" s="352"/>
      <c r="AD84" s="352"/>
      <c r="AE84" s="352"/>
      <c r="AF84" s="352"/>
      <c r="AG84" s="352"/>
      <c r="AH84" s="352"/>
      <c r="AI84" s="352"/>
      <c r="AJ84" s="352"/>
      <c r="AK84" s="352"/>
      <c r="AL84" s="352"/>
      <c r="AM84" s="352"/>
    </row>
    <row r="85" spans="26:39" ht="15.75">
      <c r="Z85" s="352"/>
      <c r="AA85" s="352"/>
      <c r="AB85" s="352"/>
      <c r="AC85" s="352"/>
      <c r="AD85" s="352"/>
      <c r="AE85" s="352"/>
      <c r="AF85" s="352"/>
      <c r="AG85" s="352"/>
      <c r="AH85" s="352"/>
      <c r="AI85" s="352"/>
      <c r="AJ85" s="352"/>
      <c r="AK85" s="352"/>
      <c r="AL85" s="352"/>
      <c r="AM85" s="352"/>
    </row>
    <row r="86" spans="26:39" ht="15.75">
      <c r="Z86" s="352"/>
      <c r="AA86" s="352"/>
      <c r="AB86" s="352"/>
      <c r="AC86" s="352"/>
      <c r="AD86" s="352"/>
      <c r="AE86" s="352"/>
      <c r="AF86" s="352"/>
      <c r="AG86" s="352"/>
      <c r="AH86" s="352"/>
      <c r="AI86" s="352"/>
      <c r="AJ86" s="352"/>
      <c r="AK86" s="352"/>
      <c r="AL86" s="352"/>
      <c r="AM86" s="352"/>
    </row>
    <row r="87" spans="26:39" ht="15.75">
      <c r="Z87" s="352"/>
      <c r="AA87" s="352"/>
      <c r="AB87" s="352"/>
      <c r="AC87" s="352"/>
      <c r="AD87" s="352"/>
      <c r="AE87" s="352"/>
      <c r="AF87" s="352"/>
      <c r="AG87" s="352"/>
      <c r="AH87" s="352"/>
      <c r="AI87" s="352"/>
      <c r="AJ87" s="352"/>
      <c r="AK87" s="352"/>
      <c r="AL87" s="352"/>
      <c r="AM87" s="352"/>
    </row>
    <row r="88" spans="26:39" ht="15.75">
      <c r="Z88" s="352"/>
      <c r="AA88" s="352"/>
      <c r="AB88" s="352"/>
      <c r="AC88" s="352"/>
      <c r="AD88" s="352"/>
      <c r="AE88" s="352"/>
      <c r="AF88" s="352"/>
      <c r="AG88" s="352"/>
      <c r="AH88" s="352"/>
      <c r="AI88" s="352"/>
      <c r="AJ88" s="352"/>
      <c r="AK88" s="352"/>
      <c r="AL88" s="352"/>
      <c r="AM88" s="352"/>
    </row>
    <row r="89" spans="26:39" ht="15.75">
      <c r="Z89" s="352"/>
      <c r="AA89" s="352"/>
      <c r="AB89" s="352"/>
      <c r="AC89" s="352"/>
      <c r="AD89" s="352"/>
      <c r="AE89" s="352"/>
      <c r="AF89" s="352"/>
      <c r="AG89" s="352"/>
      <c r="AH89" s="352"/>
      <c r="AI89" s="352"/>
      <c r="AJ89" s="352"/>
      <c r="AK89" s="352"/>
      <c r="AL89" s="352"/>
      <c r="AM89" s="352"/>
    </row>
    <row r="90" spans="26:39" ht="15.75">
      <c r="Z90" s="352"/>
      <c r="AA90" s="352"/>
      <c r="AB90" s="352"/>
      <c r="AC90" s="352"/>
      <c r="AD90" s="352"/>
      <c r="AE90" s="352"/>
      <c r="AF90" s="352"/>
      <c r="AG90" s="352"/>
      <c r="AH90" s="352"/>
      <c r="AI90" s="352"/>
      <c r="AJ90" s="352"/>
      <c r="AK90" s="352"/>
      <c r="AL90" s="352"/>
      <c r="AM90" s="352"/>
    </row>
    <row r="91" spans="26:39" ht="15.75">
      <c r="Z91" s="352"/>
      <c r="AA91" s="352"/>
      <c r="AB91" s="352"/>
      <c r="AC91" s="352"/>
      <c r="AD91" s="352"/>
      <c r="AE91" s="352"/>
      <c r="AF91" s="352"/>
      <c r="AG91" s="352"/>
      <c r="AH91" s="352"/>
      <c r="AI91" s="352"/>
      <c r="AJ91" s="352"/>
      <c r="AK91" s="352"/>
      <c r="AL91" s="352"/>
      <c r="AM91" s="352"/>
    </row>
    <row r="92" spans="26:39" ht="15.75">
      <c r="Z92" s="352"/>
      <c r="AA92" s="352"/>
      <c r="AB92" s="352"/>
      <c r="AC92" s="352"/>
      <c r="AD92" s="352"/>
      <c r="AE92" s="352"/>
      <c r="AF92" s="352"/>
      <c r="AG92" s="352"/>
      <c r="AH92" s="352"/>
      <c r="AI92" s="352"/>
      <c r="AJ92" s="352"/>
      <c r="AK92" s="352"/>
      <c r="AL92" s="352"/>
      <c r="AM92" s="352"/>
    </row>
    <row r="93" spans="26:39" ht="15.75">
      <c r="Z93" s="352"/>
      <c r="AA93" s="352"/>
      <c r="AB93" s="352"/>
      <c r="AC93" s="352"/>
      <c r="AD93" s="352"/>
      <c r="AE93" s="352"/>
      <c r="AF93" s="352"/>
      <c r="AG93" s="352"/>
      <c r="AH93" s="352"/>
      <c r="AI93" s="352"/>
      <c r="AJ93" s="352"/>
      <c r="AK93" s="352"/>
      <c r="AL93" s="352"/>
      <c r="AM93" s="352"/>
    </row>
    <row r="94" spans="26:39" ht="15.75">
      <c r="Z94" s="352"/>
      <c r="AA94" s="352"/>
      <c r="AB94" s="352"/>
      <c r="AC94" s="352"/>
      <c r="AD94" s="352"/>
      <c r="AE94" s="352"/>
      <c r="AF94" s="352"/>
      <c r="AG94" s="352"/>
      <c r="AH94" s="352"/>
      <c r="AI94" s="352"/>
      <c r="AJ94" s="352"/>
      <c r="AK94" s="352"/>
      <c r="AL94" s="352"/>
      <c r="AM94" s="352"/>
    </row>
    <row r="95" spans="26:39" ht="15.75">
      <c r="Z95" s="352"/>
      <c r="AA95" s="352"/>
      <c r="AB95" s="352"/>
      <c r="AC95" s="352"/>
      <c r="AD95" s="352"/>
      <c r="AE95" s="352"/>
      <c r="AF95" s="352"/>
      <c r="AG95" s="352"/>
      <c r="AH95" s="352"/>
      <c r="AI95" s="352"/>
      <c r="AJ95" s="352"/>
      <c r="AK95" s="352"/>
      <c r="AL95" s="352"/>
      <c r="AM95" s="352"/>
    </row>
    <row r="96" spans="26:39" ht="15.75">
      <c r="Z96" s="352"/>
      <c r="AA96" s="352"/>
      <c r="AB96" s="352"/>
      <c r="AC96" s="352"/>
      <c r="AD96" s="352"/>
      <c r="AE96" s="352"/>
      <c r="AF96" s="352"/>
      <c r="AG96" s="352"/>
      <c r="AH96" s="352"/>
      <c r="AI96" s="352"/>
      <c r="AJ96" s="352"/>
      <c r="AK96" s="352"/>
      <c r="AL96" s="352"/>
      <c r="AM96" s="352"/>
    </row>
    <row r="97" spans="26:39" ht="15.75">
      <c r="Z97" s="352"/>
      <c r="AA97" s="352"/>
      <c r="AB97" s="352"/>
      <c r="AC97" s="352"/>
      <c r="AD97" s="352"/>
      <c r="AE97" s="352"/>
      <c r="AF97" s="352"/>
      <c r="AG97" s="352"/>
      <c r="AH97" s="352"/>
      <c r="AI97" s="352"/>
      <c r="AJ97" s="352"/>
      <c r="AK97" s="352"/>
      <c r="AL97" s="352"/>
      <c r="AM97" s="352"/>
    </row>
  </sheetData>
  <sheetProtection/>
  <mergeCells count="27">
    <mergeCell ref="A2:A4"/>
    <mergeCell ref="W3:Y3"/>
    <mergeCell ref="A34:A36"/>
    <mergeCell ref="H35:J35"/>
    <mergeCell ref="K34:M34"/>
    <mergeCell ref="K35:M35"/>
    <mergeCell ref="H34:J34"/>
    <mergeCell ref="H33:M33"/>
    <mergeCell ref="A32:V32"/>
    <mergeCell ref="W2:Y2"/>
    <mergeCell ref="Z1:AB1"/>
    <mergeCell ref="Z2:AB3"/>
    <mergeCell ref="K2:M2"/>
    <mergeCell ref="T2:V2"/>
    <mergeCell ref="T3:V3"/>
    <mergeCell ref="K3:M3"/>
    <mergeCell ref="A1:Y1"/>
    <mergeCell ref="B2:D2"/>
    <mergeCell ref="E2:G2"/>
    <mergeCell ref="B3:D3"/>
    <mergeCell ref="Q2:S2"/>
    <mergeCell ref="Q3:S3"/>
    <mergeCell ref="H3:J3"/>
    <mergeCell ref="E3:G3"/>
    <mergeCell ref="N2:P2"/>
    <mergeCell ref="N3:P3"/>
    <mergeCell ref="H2:J2"/>
  </mergeCells>
  <printOptions horizontalCentered="1"/>
  <pageMargins left="0.15748031496062992" right="0.15748031496062992" top="0.2755905511811024" bottom="0.15748031496062992" header="0.15748031496062992" footer="0.15748031496062992"/>
  <pageSetup horizontalDpi="600" verticalDpi="600" orientation="landscape" paperSize="9" scale="57" r:id="rId1"/>
  <headerFooter alignWithMargins="0">
    <oddFooter>&amp;L&amp;"Times New Roman CE,Obyčejné"&amp;8
Rozbor za rok 2009
</oddFooter>
  </headerFooter>
  <rowBreaks count="1" manualBreakCount="1">
    <brk id="3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U61"/>
  <sheetViews>
    <sheetView view="pageBreakPreview" zoomScale="75" zoomScaleNormal="75" zoomScaleSheetLayoutView="75" zoomScalePageLayoutView="0" workbookViewId="0" topLeftCell="A1">
      <selection activeCell="Q13" sqref="Q13"/>
    </sheetView>
  </sheetViews>
  <sheetFormatPr defaultColWidth="9.00390625" defaultRowHeight="12.75"/>
  <cols>
    <col min="1" max="1" width="30.125" style="180" customWidth="1"/>
    <col min="2" max="18" width="9.25390625" style="180" customWidth="1"/>
    <col min="19" max="20" width="9.625" style="180" customWidth="1"/>
    <col min="21" max="21" width="9.375" style="180" customWidth="1"/>
    <col min="22" max="16384" width="9.125" style="180" customWidth="1"/>
  </cols>
  <sheetData>
    <row r="1" spans="1:21" ht="43.5" customHeight="1">
      <c r="A1" s="1138" t="s">
        <v>381</v>
      </c>
      <c r="B1" s="1139"/>
      <c r="C1" s="1139"/>
      <c r="D1" s="1139"/>
      <c r="E1" s="1139"/>
      <c r="F1" s="1139"/>
      <c r="G1" s="1139"/>
      <c r="H1" s="1139"/>
      <c r="I1" s="1139"/>
      <c r="J1" s="1139"/>
      <c r="K1" s="1139"/>
      <c r="L1" s="1139"/>
      <c r="M1" s="1139"/>
      <c r="N1" s="1139"/>
      <c r="O1" s="1139"/>
      <c r="P1" s="1139"/>
      <c r="Q1" s="1126" t="s">
        <v>490</v>
      </c>
      <c r="R1" s="1127"/>
      <c r="S1" s="890"/>
      <c r="T1" s="1128"/>
      <c r="U1" s="1129"/>
    </row>
    <row r="2" spans="1:20" s="162" customFormat="1" ht="12.75" customHeight="1">
      <c r="A2" s="1130" t="s">
        <v>461</v>
      </c>
      <c r="B2" s="1136" t="s">
        <v>52</v>
      </c>
      <c r="C2" s="1137"/>
      <c r="D2" s="1157"/>
      <c r="E2" s="1093" t="s">
        <v>4</v>
      </c>
      <c r="F2" s="1094"/>
      <c r="G2" s="1094"/>
      <c r="H2" s="117"/>
      <c r="I2" s="426"/>
      <c r="J2" s="1134" t="s">
        <v>462</v>
      </c>
      <c r="K2" s="1135"/>
      <c r="L2" s="1135"/>
      <c r="M2" s="1136" t="s">
        <v>49</v>
      </c>
      <c r="N2" s="1137"/>
      <c r="O2" s="1137"/>
      <c r="P2" s="1093" t="s">
        <v>4</v>
      </c>
      <c r="Q2" s="1094"/>
      <c r="R2" s="1094"/>
      <c r="S2" s="1131"/>
      <c r="T2" s="1132"/>
    </row>
    <row r="3" spans="1:20" s="162" customFormat="1" ht="12.75" customHeight="1">
      <c r="A3" s="1130"/>
      <c r="B3" s="1084" t="s">
        <v>84</v>
      </c>
      <c r="C3" s="1085"/>
      <c r="D3" s="1156"/>
      <c r="E3" s="1095"/>
      <c r="F3" s="1094"/>
      <c r="G3" s="1094"/>
      <c r="H3" s="117"/>
      <c r="I3" s="636"/>
      <c r="J3" s="1135"/>
      <c r="K3" s="1135"/>
      <c r="L3" s="1135"/>
      <c r="M3" s="1084" t="s">
        <v>64</v>
      </c>
      <c r="N3" s="1085"/>
      <c r="O3" s="1085"/>
      <c r="P3" s="1095"/>
      <c r="Q3" s="1094"/>
      <c r="R3" s="1094"/>
      <c r="S3" s="1133"/>
      <c r="T3" s="1132"/>
    </row>
    <row r="4" spans="1:20" s="162" customFormat="1" ht="12.75" customHeight="1">
      <c r="A4" s="1130"/>
      <c r="B4" s="411" t="s">
        <v>5</v>
      </c>
      <c r="C4" s="411" t="s">
        <v>6</v>
      </c>
      <c r="D4" s="132" t="s">
        <v>0</v>
      </c>
      <c r="E4" s="409" t="s">
        <v>5</v>
      </c>
      <c r="F4" s="411" t="s">
        <v>6</v>
      </c>
      <c r="G4" s="411" t="s">
        <v>0</v>
      </c>
      <c r="H4" s="117"/>
      <c r="I4" s="636"/>
      <c r="J4" s="1135"/>
      <c r="K4" s="1135"/>
      <c r="L4" s="1135"/>
      <c r="M4" s="411" t="s">
        <v>5</v>
      </c>
      <c r="N4" s="411" t="s">
        <v>6</v>
      </c>
      <c r="O4" s="132" t="s">
        <v>0</v>
      </c>
      <c r="P4" s="409" t="s">
        <v>5</v>
      </c>
      <c r="Q4" s="411" t="s">
        <v>6</v>
      </c>
      <c r="R4" s="411" t="s">
        <v>0</v>
      </c>
      <c r="S4" s="522"/>
      <c r="T4" s="117"/>
    </row>
    <row r="5" spans="1:20" s="162" customFormat="1" ht="15.75" customHeight="1" hidden="1">
      <c r="A5" s="410" t="s">
        <v>7</v>
      </c>
      <c r="B5" s="412">
        <v>0</v>
      </c>
      <c r="C5" s="412">
        <v>0</v>
      </c>
      <c r="D5" s="412">
        <v>0</v>
      </c>
      <c r="E5" s="413">
        <f aca="true" t="shared" si="0" ref="E5:G6">SUM(B5)</f>
        <v>0</v>
      </c>
      <c r="F5" s="412">
        <f t="shared" si="0"/>
        <v>0</v>
      </c>
      <c r="G5" s="412">
        <f t="shared" si="0"/>
        <v>0</v>
      </c>
      <c r="H5" s="414"/>
      <c r="I5" s="119"/>
      <c r="J5" s="1094" t="s">
        <v>8</v>
      </c>
      <c r="K5" s="1135"/>
      <c r="L5" s="1135"/>
      <c r="M5" s="412">
        <v>0</v>
      </c>
      <c r="N5" s="412">
        <v>0</v>
      </c>
      <c r="O5" s="436">
        <v>0</v>
      </c>
      <c r="P5" s="413">
        <v>0</v>
      </c>
      <c r="Q5" s="412">
        <v>0</v>
      </c>
      <c r="R5" s="412">
        <v>0</v>
      </c>
      <c r="S5" s="767"/>
      <c r="T5" s="414"/>
    </row>
    <row r="6" spans="1:20" s="162" customFormat="1" ht="15.75" customHeight="1">
      <c r="A6" s="410" t="s">
        <v>86</v>
      </c>
      <c r="B6" s="412">
        <v>75</v>
      </c>
      <c r="C6" s="412">
        <v>57</v>
      </c>
      <c r="D6" s="412">
        <v>56.2</v>
      </c>
      <c r="E6" s="413">
        <f t="shared" si="0"/>
        <v>75</v>
      </c>
      <c r="F6" s="412">
        <f t="shared" si="0"/>
        <v>57</v>
      </c>
      <c r="G6" s="412">
        <f t="shared" si="0"/>
        <v>56.2</v>
      </c>
      <c r="H6" s="414"/>
      <c r="I6" s="633"/>
      <c r="J6" s="1155"/>
      <c r="K6" s="1160"/>
      <c r="L6" s="1160"/>
      <c r="M6" s="412"/>
      <c r="N6" s="412"/>
      <c r="O6" s="436"/>
      <c r="P6" s="413"/>
      <c r="Q6" s="412"/>
      <c r="R6" s="412"/>
      <c r="S6" s="767"/>
      <c r="T6" s="414"/>
    </row>
    <row r="7" spans="1:20" s="162" customFormat="1" ht="15.75" customHeight="1">
      <c r="A7" s="415">
        <v>513</v>
      </c>
      <c r="B7" s="90">
        <f>SUM(B5,B6)</f>
        <v>75</v>
      </c>
      <c r="C7" s="90">
        <f>SUM(C5,C6)</f>
        <v>57</v>
      </c>
      <c r="D7" s="91">
        <f>SUM(D5:D6)</f>
        <v>56.2</v>
      </c>
      <c r="E7" s="416">
        <f>SUM(E5,E6)</f>
        <v>75</v>
      </c>
      <c r="F7" s="417">
        <f>SUM(F5,F6)</f>
        <v>57</v>
      </c>
      <c r="G7" s="417">
        <f>SUM(G5,G6)</f>
        <v>56.2</v>
      </c>
      <c r="H7" s="118"/>
      <c r="I7" s="634"/>
      <c r="J7" s="1155" t="s">
        <v>460</v>
      </c>
      <c r="K7" s="1135"/>
      <c r="L7" s="1135"/>
      <c r="M7" s="412">
        <v>0</v>
      </c>
      <c r="N7" s="412">
        <v>950</v>
      </c>
      <c r="O7" s="436">
        <v>47.3</v>
      </c>
      <c r="P7" s="765">
        <f>SUM(M7)</f>
        <v>0</v>
      </c>
      <c r="Q7" s="412">
        <f>SUM(N7)</f>
        <v>950</v>
      </c>
      <c r="R7" s="438">
        <f>SUM(O7)</f>
        <v>47.3</v>
      </c>
      <c r="S7" s="767"/>
      <c r="T7" s="414"/>
    </row>
    <row r="8" spans="1:20" s="162" customFormat="1" ht="15.75" customHeight="1" thickBot="1">
      <c r="A8" s="84" t="s">
        <v>8</v>
      </c>
      <c r="B8" s="412">
        <v>93</v>
      </c>
      <c r="C8" s="412">
        <v>50</v>
      </c>
      <c r="D8" s="412">
        <v>49.9</v>
      </c>
      <c r="E8" s="413">
        <f>SUM(B8)</f>
        <v>93</v>
      </c>
      <c r="F8" s="412">
        <f>SUM(C8)</f>
        <v>50</v>
      </c>
      <c r="G8" s="412">
        <f>SUM(D8)</f>
        <v>49.9</v>
      </c>
      <c r="H8" s="414"/>
      <c r="I8" s="633"/>
      <c r="J8" s="1158">
        <v>612</v>
      </c>
      <c r="K8" s="1159"/>
      <c r="L8" s="1159"/>
      <c r="M8" s="424">
        <f aca="true" t="shared" si="1" ref="M8:R8">SUM(M7)</f>
        <v>0</v>
      </c>
      <c r="N8" s="424">
        <f t="shared" si="1"/>
        <v>950</v>
      </c>
      <c r="O8" s="425">
        <f t="shared" si="1"/>
        <v>47.3</v>
      </c>
      <c r="P8" s="385">
        <f t="shared" si="1"/>
        <v>0</v>
      </c>
      <c r="Q8" s="424">
        <f t="shared" si="1"/>
        <v>950</v>
      </c>
      <c r="R8" s="424">
        <f t="shared" si="1"/>
        <v>47.3</v>
      </c>
      <c r="S8" s="432"/>
      <c r="T8" s="118"/>
    </row>
    <row r="9" spans="1:20" s="162" customFormat="1" ht="15.75" customHeight="1">
      <c r="A9" s="415">
        <v>516</v>
      </c>
      <c r="B9" s="90">
        <f aca="true" t="shared" si="2" ref="B9:G9">SUM(B8)</f>
        <v>93</v>
      </c>
      <c r="C9" s="90">
        <f t="shared" si="2"/>
        <v>50</v>
      </c>
      <c r="D9" s="91">
        <f t="shared" si="2"/>
        <v>49.9</v>
      </c>
      <c r="E9" s="416">
        <f t="shared" si="2"/>
        <v>93</v>
      </c>
      <c r="F9" s="417">
        <f t="shared" si="2"/>
        <v>50</v>
      </c>
      <c r="G9" s="417">
        <f t="shared" si="2"/>
        <v>49.9</v>
      </c>
      <c r="H9" s="118"/>
      <c r="I9" s="120"/>
      <c r="J9" s="779" t="s">
        <v>20</v>
      </c>
      <c r="K9" s="757"/>
      <c r="L9" s="757"/>
      <c r="M9" s="780">
        <f aca="true" t="shared" si="3" ref="M9:R9">SUM(M6,M8)</f>
        <v>0</v>
      </c>
      <c r="N9" s="780">
        <f t="shared" si="3"/>
        <v>950</v>
      </c>
      <c r="O9" s="781">
        <f t="shared" si="3"/>
        <v>47.3</v>
      </c>
      <c r="P9" s="782">
        <f t="shared" si="3"/>
        <v>0</v>
      </c>
      <c r="Q9" s="780">
        <f t="shared" si="3"/>
        <v>950</v>
      </c>
      <c r="R9" s="780">
        <f t="shared" si="3"/>
        <v>47.3</v>
      </c>
      <c r="S9" s="1161"/>
      <c r="T9" s="1168"/>
    </row>
    <row r="10" spans="1:20" s="162" customFormat="1" ht="15.75" customHeight="1">
      <c r="A10" s="84" t="s">
        <v>77</v>
      </c>
      <c r="B10" s="412">
        <v>22</v>
      </c>
      <c r="C10" s="412">
        <v>3</v>
      </c>
      <c r="D10" s="412">
        <v>1.8</v>
      </c>
      <c r="E10" s="413">
        <f>SUM(B10)</f>
        <v>22</v>
      </c>
      <c r="F10" s="412">
        <f>SUM(C10)</f>
        <v>3</v>
      </c>
      <c r="G10" s="412">
        <f>SUM(D10)</f>
        <v>1.8</v>
      </c>
      <c r="H10" s="414"/>
      <c r="I10" s="635"/>
      <c r="J10" s="636"/>
      <c r="K10" s="636"/>
      <c r="L10" s="636"/>
      <c r="M10" s="768"/>
      <c r="N10" s="758"/>
      <c r="O10" s="758"/>
      <c r="P10" s="758"/>
      <c r="Q10" s="758"/>
      <c r="R10" s="758"/>
      <c r="S10" s="1162"/>
      <c r="T10" s="1169"/>
    </row>
    <row r="11" spans="1:20" s="162" customFormat="1" ht="15.75" customHeight="1">
      <c r="A11" s="415">
        <v>517</v>
      </c>
      <c r="B11" s="90">
        <f aca="true" t="shared" si="4" ref="B11:G11">SUM(B10)</f>
        <v>22</v>
      </c>
      <c r="C11" s="90">
        <f t="shared" si="4"/>
        <v>3</v>
      </c>
      <c r="D11" s="91">
        <f t="shared" si="4"/>
        <v>1.8</v>
      </c>
      <c r="E11" s="416">
        <f t="shared" si="4"/>
        <v>22</v>
      </c>
      <c r="F11" s="417">
        <f t="shared" si="4"/>
        <v>3</v>
      </c>
      <c r="G11" s="417">
        <f t="shared" si="4"/>
        <v>1.8</v>
      </c>
      <c r="H11" s="118"/>
      <c r="I11" s="118"/>
      <c r="J11" s="426"/>
      <c r="K11" s="510"/>
      <c r="L11" s="769"/>
      <c r="M11" s="770"/>
      <c r="N11" s="770"/>
      <c r="O11" s="770"/>
      <c r="P11" s="771"/>
      <c r="Q11" s="772"/>
      <c r="R11" s="772"/>
      <c r="S11" s="117"/>
      <c r="T11" s="119"/>
    </row>
    <row r="12" spans="1:20" s="162" customFormat="1" ht="15.75" customHeight="1">
      <c r="A12" s="84" t="s">
        <v>83</v>
      </c>
      <c r="B12" s="412">
        <v>145</v>
      </c>
      <c r="C12" s="412">
        <v>225</v>
      </c>
      <c r="D12" s="412">
        <v>225</v>
      </c>
      <c r="E12" s="413">
        <f>SUM(B12)</f>
        <v>145</v>
      </c>
      <c r="F12" s="412">
        <f>SUM(C12)</f>
        <v>225</v>
      </c>
      <c r="G12" s="412">
        <f>SUM(D12)</f>
        <v>225</v>
      </c>
      <c r="H12" s="414"/>
      <c r="I12" s="414"/>
      <c r="J12" s="510"/>
      <c r="K12" s="510"/>
      <c r="L12" s="774"/>
      <c r="M12" s="775"/>
      <c r="N12" s="775"/>
      <c r="O12" s="775"/>
      <c r="P12" s="776"/>
      <c r="Q12" s="777"/>
      <c r="R12" s="777"/>
      <c r="S12" s="117"/>
      <c r="T12" s="119"/>
    </row>
    <row r="13" spans="1:20" s="162" customFormat="1" ht="15.75" customHeight="1">
      <c r="A13" s="415">
        <v>519</v>
      </c>
      <c r="B13" s="417">
        <f aca="true" t="shared" si="5" ref="B13:G13">SUM(B12)</f>
        <v>145</v>
      </c>
      <c r="C13" s="417">
        <f t="shared" si="5"/>
        <v>225</v>
      </c>
      <c r="D13" s="419">
        <f t="shared" si="5"/>
        <v>225</v>
      </c>
      <c r="E13" s="416">
        <f t="shared" si="5"/>
        <v>145</v>
      </c>
      <c r="F13" s="417">
        <f t="shared" si="5"/>
        <v>225</v>
      </c>
      <c r="G13" s="417">
        <f t="shared" si="5"/>
        <v>225</v>
      </c>
      <c r="H13" s="118"/>
      <c r="I13" s="118"/>
      <c r="J13" s="510"/>
      <c r="K13" s="510"/>
      <c r="L13" s="775"/>
      <c r="M13" s="775"/>
      <c r="N13" s="775"/>
      <c r="O13" s="775"/>
      <c r="P13" s="777"/>
      <c r="Q13" s="777"/>
      <c r="R13" s="777"/>
      <c r="S13" s="119"/>
      <c r="T13" s="119"/>
    </row>
    <row r="14" spans="1:20" s="162" customFormat="1" ht="15.75" customHeight="1">
      <c r="A14" s="84" t="s">
        <v>71</v>
      </c>
      <c r="B14" s="412">
        <v>5</v>
      </c>
      <c r="C14" s="412">
        <v>5</v>
      </c>
      <c r="D14" s="412">
        <v>0</v>
      </c>
      <c r="E14" s="413">
        <f>SUM(B14)</f>
        <v>5</v>
      </c>
      <c r="F14" s="412">
        <f>SUM(C14)</f>
        <v>5</v>
      </c>
      <c r="G14" s="412">
        <f>SUM(D14)</f>
        <v>0</v>
      </c>
      <c r="H14" s="414"/>
      <c r="I14" s="414"/>
      <c r="J14" s="119"/>
      <c r="K14" s="510"/>
      <c r="L14" s="775"/>
      <c r="M14" s="775"/>
      <c r="N14" s="775"/>
      <c r="O14" s="775"/>
      <c r="P14" s="117"/>
      <c r="Q14" s="117"/>
      <c r="R14" s="117"/>
      <c r="S14" s="117"/>
      <c r="T14" s="117"/>
    </row>
    <row r="15" spans="1:20" s="162" customFormat="1" ht="15.75" customHeight="1" thickBot="1">
      <c r="A15" s="420">
        <v>549</v>
      </c>
      <c r="B15" s="421">
        <f aca="true" t="shared" si="6" ref="B15:G15">SUM(B14)</f>
        <v>5</v>
      </c>
      <c r="C15" s="421">
        <f t="shared" si="6"/>
        <v>5</v>
      </c>
      <c r="D15" s="422">
        <f t="shared" si="6"/>
        <v>0</v>
      </c>
      <c r="E15" s="423">
        <f t="shared" si="6"/>
        <v>5</v>
      </c>
      <c r="F15" s="421">
        <f t="shared" si="6"/>
        <v>5</v>
      </c>
      <c r="G15" s="421">
        <f t="shared" si="6"/>
        <v>0</v>
      </c>
      <c r="H15" s="118"/>
      <c r="I15" s="118"/>
      <c r="J15" s="633"/>
      <c r="K15" s="510"/>
      <c r="L15" s="119"/>
      <c r="M15" s="510"/>
      <c r="N15" s="510"/>
      <c r="O15" s="510"/>
      <c r="P15" s="414"/>
      <c r="Q15" s="414"/>
      <c r="R15" s="414"/>
      <c r="S15" s="773"/>
      <c r="T15" s="773"/>
    </row>
    <row r="16" spans="1:20" s="162" customFormat="1" ht="18" customHeight="1">
      <c r="A16" s="783" t="s">
        <v>20</v>
      </c>
      <c r="B16" s="780">
        <f aca="true" t="shared" si="7" ref="B16:G16">SUM(B7,B9,B11,B13,B15)</f>
        <v>340</v>
      </c>
      <c r="C16" s="780">
        <f t="shared" si="7"/>
        <v>340</v>
      </c>
      <c r="D16" s="784">
        <f t="shared" si="7"/>
        <v>332.9</v>
      </c>
      <c r="E16" s="782">
        <f t="shared" si="7"/>
        <v>340</v>
      </c>
      <c r="F16" s="780">
        <f t="shared" si="7"/>
        <v>340</v>
      </c>
      <c r="G16" s="780">
        <f t="shared" si="7"/>
        <v>332.9</v>
      </c>
      <c r="H16" s="118"/>
      <c r="I16" s="118"/>
      <c r="J16" s="634"/>
      <c r="K16" s="510"/>
      <c r="L16" s="119"/>
      <c r="M16" s="510"/>
      <c r="N16" s="510"/>
      <c r="O16" s="510"/>
      <c r="P16" s="414"/>
      <c r="Q16" s="414"/>
      <c r="R16" s="414"/>
      <c r="S16" s="773"/>
      <c r="T16" s="773"/>
    </row>
    <row r="17" spans="1:20" s="162" customFormat="1" ht="15" customHeight="1">
      <c r="A17" s="426"/>
      <c r="B17" s="427"/>
      <c r="C17" s="428"/>
      <c r="D17" s="428"/>
      <c r="E17" s="117"/>
      <c r="F17" s="428"/>
      <c r="G17" s="428"/>
      <c r="H17" s="117"/>
      <c r="I17" s="119"/>
      <c r="J17" s="120"/>
      <c r="K17" s="510"/>
      <c r="L17" s="519"/>
      <c r="M17" s="510"/>
      <c r="N17" s="510"/>
      <c r="O17" s="510"/>
      <c r="P17" s="118"/>
      <c r="Q17" s="118"/>
      <c r="R17" s="118"/>
      <c r="S17" s="118"/>
      <c r="T17" s="118"/>
    </row>
    <row r="18" spans="1:20" s="162" customFormat="1" ht="12.75" customHeight="1">
      <c r="A18" s="1152" t="s">
        <v>463</v>
      </c>
      <c r="B18" s="1136" t="s">
        <v>219</v>
      </c>
      <c r="C18" s="1137"/>
      <c r="D18" s="1137"/>
      <c r="E18" s="1093" t="s">
        <v>4</v>
      </c>
      <c r="F18" s="1094"/>
      <c r="G18" s="1094"/>
      <c r="H18" s="117"/>
      <c r="I18" s="119"/>
      <c r="J18" s="119"/>
      <c r="K18" s="119"/>
      <c r="L18" s="510"/>
      <c r="M18" s="510"/>
      <c r="N18" s="510"/>
      <c r="O18" s="510"/>
      <c r="P18" s="510"/>
      <c r="Q18" s="118"/>
      <c r="R18" s="118"/>
      <c r="S18" s="510"/>
      <c r="T18" s="118"/>
    </row>
    <row r="19" spans="1:14" s="162" customFormat="1" ht="12.75" customHeight="1">
      <c r="A19" s="1153"/>
      <c r="B19" s="1084" t="s">
        <v>221</v>
      </c>
      <c r="C19" s="1085"/>
      <c r="D19" s="1085"/>
      <c r="E19" s="1095"/>
      <c r="F19" s="1094"/>
      <c r="G19" s="1094"/>
      <c r="H19" s="119"/>
      <c r="I19" s="119"/>
      <c r="J19" s="119"/>
      <c r="K19" s="117"/>
      <c r="L19" s="117"/>
      <c r="M19" s="117"/>
      <c r="N19" s="117"/>
    </row>
    <row r="20" spans="1:17" s="162" customFormat="1" ht="12.75" customHeight="1">
      <c r="A20" s="1154"/>
      <c r="B20" s="411" t="s">
        <v>5</v>
      </c>
      <c r="C20" s="411" t="s">
        <v>6</v>
      </c>
      <c r="D20" s="132" t="s">
        <v>0</v>
      </c>
      <c r="E20" s="409" t="s">
        <v>5</v>
      </c>
      <c r="F20" s="411" t="s">
        <v>6</v>
      </c>
      <c r="G20" s="411" t="s">
        <v>0</v>
      </c>
      <c r="H20" s="117"/>
      <c r="I20" s="117"/>
      <c r="J20" s="117"/>
      <c r="K20" s="778"/>
      <c r="L20" s="117"/>
      <c r="M20" s="117"/>
      <c r="N20" s="117"/>
      <c r="O20" s="117"/>
      <c r="P20" s="117"/>
      <c r="Q20" s="117"/>
    </row>
    <row r="21" spans="1:17" s="162" customFormat="1" ht="15.75" customHeight="1">
      <c r="A21" s="410" t="s">
        <v>180</v>
      </c>
      <c r="B21" s="412">
        <v>153</v>
      </c>
      <c r="C21" s="412">
        <v>245.2</v>
      </c>
      <c r="D21" s="436">
        <v>177.2</v>
      </c>
      <c r="E21" s="413">
        <f>SUM(B21)</f>
        <v>153</v>
      </c>
      <c r="F21" s="412">
        <f>SUM(C21)</f>
        <v>245.2</v>
      </c>
      <c r="G21" s="412">
        <f>SUM(D21)</f>
        <v>177.2</v>
      </c>
      <c r="H21" s="414"/>
      <c r="I21" s="414"/>
      <c r="J21" s="414"/>
      <c r="K21" s="778"/>
      <c r="L21" s="117"/>
      <c r="M21" s="117"/>
      <c r="N21" s="117"/>
      <c r="O21" s="117"/>
      <c r="P21" s="117"/>
      <c r="Q21" s="117"/>
    </row>
    <row r="22" spans="1:17" s="162" customFormat="1" ht="15.75" customHeight="1">
      <c r="A22" s="415">
        <v>502</v>
      </c>
      <c r="B22" s="417">
        <f aca="true" t="shared" si="8" ref="B22:G22">SUM(B21)</f>
        <v>153</v>
      </c>
      <c r="C22" s="417">
        <f t="shared" si="8"/>
        <v>245.2</v>
      </c>
      <c r="D22" s="419">
        <f t="shared" si="8"/>
        <v>177.2</v>
      </c>
      <c r="E22" s="416">
        <f t="shared" si="8"/>
        <v>153</v>
      </c>
      <c r="F22" s="417">
        <f t="shared" si="8"/>
        <v>245.2</v>
      </c>
      <c r="G22" s="417">
        <f t="shared" si="8"/>
        <v>177.2</v>
      </c>
      <c r="H22" s="118"/>
      <c r="I22" s="118"/>
      <c r="J22" s="118"/>
      <c r="K22" s="778"/>
      <c r="L22" s="414"/>
      <c r="M22" s="414"/>
      <c r="N22" s="414"/>
      <c r="O22" s="117"/>
      <c r="P22" s="117"/>
      <c r="Q22" s="117"/>
    </row>
    <row r="23" spans="1:17" s="162" customFormat="1" ht="15.75" customHeight="1">
      <c r="A23" s="766" t="s">
        <v>205</v>
      </c>
      <c r="B23" s="115">
        <v>0</v>
      </c>
      <c r="C23" s="115">
        <v>27.6</v>
      </c>
      <c r="D23" s="116">
        <v>21.2</v>
      </c>
      <c r="E23" s="413">
        <f aca="true" t="shared" si="9" ref="E23:G24">SUM(B23)</f>
        <v>0</v>
      </c>
      <c r="F23" s="412">
        <f t="shared" si="9"/>
        <v>27.6</v>
      </c>
      <c r="G23" s="412">
        <f t="shared" si="9"/>
        <v>21.2</v>
      </c>
      <c r="H23" s="118"/>
      <c r="I23" s="118"/>
      <c r="J23" s="118"/>
      <c r="K23" s="778"/>
      <c r="L23" s="414"/>
      <c r="M23" s="414"/>
      <c r="N23" s="414"/>
      <c r="O23" s="117"/>
      <c r="P23" s="117"/>
      <c r="Q23" s="117"/>
    </row>
    <row r="24" spans="1:17" s="162" customFormat="1" ht="15.75" customHeight="1">
      <c r="A24" s="766" t="s">
        <v>182</v>
      </c>
      <c r="B24" s="115">
        <v>0</v>
      </c>
      <c r="C24" s="115">
        <v>10.1</v>
      </c>
      <c r="D24" s="116">
        <v>7.6</v>
      </c>
      <c r="E24" s="413">
        <f t="shared" si="9"/>
        <v>0</v>
      </c>
      <c r="F24" s="412">
        <f t="shared" si="9"/>
        <v>10.1</v>
      </c>
      <c r="G24" s="412">
        <f t="shared" si="9"/>
        <v>7.6</v>
      </c>
      <c r="H24" s="118"/>
      <c r="I24" s="118"/>
      <c r="J24" s="118"/>
      <c r="K24" s="426"/>
      <c r="L24" s="414"/>
      <c r="M24" s="414"/>
      <c r="N24" s="414"/>
      <c r="O24" s="117"/>
      <c r="P24" s="117"/>
      <c r="Q24" s="117"/>
    </row>
    <row r="25" spans="1:17" s="162" customFormat="1" ht="15.75" customHeight="1" thickBot="1">
      <c r="A25" s="420">
        <v>503</v>
      </c>
      <c r="B25" s="421">
        <f aca="true" t="shared" si="10" ref="B25:G25">SUM(B23,B24)</f>
        <v>0</v>
      </c>
      <c r="C25" s="421">
        <f t="shared" si="10"/>
        <v>37.7</v>
      </c>
      <c r="D25" s="422">
        <f t="shared" si="10"/>
        <v>28.799999999999997</v>
      </c>
      <c r="E25" s="423">
        <f t="shared" si="10"/>
        <v>0</v>
      </c>
      <c r="F25" s="421">
        <f t="shared" si="10"/>
        <v>37.7</v>
      </c>
      <c r="G25" s="421">
        <f t="shared" si="10"/>
        <v>28.799999999999997</v>
      </c>
      <c r="H25" s="118"/>
      <c r="I25" s="118"/>
      <c r="J25" s="118"/>
      <c r="K25" s="426"/>
      <c r="L25" s="414"/>
      <c r="M25" s="414"/>
      <c r="N25" s="414"/>
      <c r="O25" s="117"/>
      <c r="P25" s="117"/>
      <c r="Q25" s="117"/>
    </row>
    <row r="26" spans="1:17" s="162" customFormat="1" ht="18" customHeight="1">
      <c r="A26" s="783" t="s">
        <v>20</v>
      </c>
      <c r="B26" s="780">
        <f aca="true" t="shared" si="11" ref="B26:G26">B22+B25</f>
        <v>153</v>
      </c>
      <c r="C26" s="780">
        <f t="shared" si="11"/>
        <v>282.9</v>
      </c>
      <c r="D26" s="781">
        <f t="shared" si="11"/>
        <v>206</v>
      </c>
      <c r="E26" s="782">
        <f t="shared" si="11"/>
        <v>153</v>
      </c>
      <c r="F26" s="780">
        <f t="shared" si="11"/>
        <v>282.9</v>
      </c>
      <c r="G26" s="780">
        <f t="shared" si="11"/>
        <v>206</v>
      </c>
      <c r="H26" s="118"/>
      <c r="I26" s="118"/>
      <c r="J26" s="118"/>
      <c r="K26" s="119"/>
      <c r="L26" s="118"/>
      <c r="M26" s="118"/>
      <c r="N26" s="118"/>
      <c r="O26" s="414"/>
      <c r="P26" s="414"/>
      <c r="Q26" s="414"/>
    </row>
    <row r="27" spans="1:17" s="162" customFormat="1" ht="15" customHeight="1" thickBot="1">
      <c r="A27" s="120"/>
      <c r="B27" s="118"/>
      <c r="C27" s="118"/>
      <c r="D27" s="118"/>
      <c r="E27" s="118"/>
      <c r="F27" s="118"/>
      <c r="G27" s="118"/>
      <c r="H27" s="118"/>
      <c r="I27" s="118"/>
      <c r="J27" s="118"/>
      <c r="K27" s="119"/>
      <c r="L27" s="118"/>
      <c r="M27" s="118"/>
      <c r="N27" s="118"/>
      <c r="O27" s="414"/>
      <c r="P27" s="414"/>
      <c r="Q27" s="414"/>
    </row>
    <row r="28" spans="1:17" s="162" customFormat="1" ht="0.75" customHeight="1" hidden="1">
      <c r="A28" s="126"/>
      <c r="B28" s="127"/>
      <c r="C28" s="128"/>
      <c r="D28" s="128"/>
      <c r="E28" s="127"/>
      <c r="F28" s="128"/>
      <c r="G28" s="128"/>
      <c r="H28" s="128"/>
      <c r="I28" s="128"/>
      <c r="J28" s="129"/>
      <c r="K28" s="119"/>
      <c r="L28" s="118"/>
      <c r="M28" s="431"/>
      <c r="N28" s="432"/>
      <c r="O28" s="414"/>
      <c r="P28" s="414"/>
      <c r="Q28" s="414"/>
    </row>
    <row r="29" spans="1:17" s="162" customFormat="1" ht="33" customHeight="1" hidden="1">
      <c r="A29" s="788"/>
      <c r="B29" s="432"/>
      <c r="C29" s="118"/>
      <c r="D29" s="118"/>
      <c r="E29" s="432"/>
      <c r="F29" s="118"/>
      <c r="G29" s="118"/>
      <c r="H29" s="118"/>
      <c r="I29" s="118"/>
      <c r="J29" s="431"/>
      <c r="K29" s="119"/>
      <c r="L29" s="433"/>
      <c r="M29" s="434"/>
      <c r="N29" s="435"/>
      <c r="O29" s="414"/>
      <c r="P29" s="414"/>
      <c r="Q29" s="414"/>
    </row>
    <row r="30" spans="1:21" s="162" customFormat="1" ht="12.75" customHeight="1">
      <c r="A30" s="1140" t="s">
        <v>196</v>
      </c>
      <c r="B30" s="1142" t="s">
        <v>48</v>
      </c>
      <c r="C30" s="1143"/>
      <c r="D30" s="1144"/>
      <c r="E30" s="1149" t="s">
        <v>50</v>
      </c>
      <c r="F30" s="1150"/>
      <c r="G30" s="1151"/>
      <c r="H30" s="1149" t="s">
        <v>52</v>
      </c>
      <c r="I30" s="1150"/>
      <c r="J30" s="1151"/>
      <c r="K30" s="1146" t="s">
        <v>122</v>
      </c>
      <c r="L30" s="1147"/>
      <c r="M30" s="1148"/>
      <c r="N30" s="1165" t="s">
        <v>4</v>
      </c>
      <c r="O30" s="1147"/>
      <c r="P30" s="1166"/>
      <c r="Q30" s="1163"/>
      <c r="R30" s="1132"/>
      <c r="S30" s="1132"/>
      <c r="T30" s="1132"/>
      <c r="U30" s="1132"/>
    </row>
    <row r="31" spans="1:21" s="162" customFormat="1" ht="12.75" customHeight="1">
      <c r="A31" s="1141"/>
      <c r="B31" s="899" t="s">
        <v>174</v>
      </c>
      <c r="C31" s="981"/>
      <c r="D31" s="999"/>
      <c r="E31" s="1145" t="s">
        <v>232</v>
      </c>
      <c r="F31" s="1145"/>
      <c r="G31" s="1145"/>
      <c r="H31" s="1084" t="s">
        <v>174</v>
      </c>
      <c r="I31" s="1085"/>
      <c r="J31" s="1086"/>
      <c r="K31" s="1145" t="s">
        <v>233</v>
      </c>
      <c r="L31" s="1145"/>
      <c r="M31" s="1145"/>
      <c r="N31" s="1095"/>
      <c r="O31" s="1094"/>
      <c r="P31" s="1167"/>
      <c r="Q31" s="1164"/>
      <c r="R31" s="1164"/>
      <c r="S31" s="1164"/>
      <c r="T31" s="1132"/>
      <c r="U31" s="1132"/>
    </row>
    <row r="32" spans="1:21" s="162" customFormat="1" ht="12.75" customHeight="1">
      <c r="A32" s="1141"/>
      <c r="B32" s="411" t="s">
        <v>5</v>
      </c>
      <c r="C32" s="411" t="s">
        <v>6</v>
      </c>
      <c r="D32" s="411" t="s">
        <v>0</v>
      </c>
      <c r="E32" s="411" t="s">
        <v>5</v>
      </c>
      <c r="F32" s="411" t="s">
        <v>6</v>
      </c>
      <c r="G32" s="411" t="s">
        <v>0</v>
      </c>
      <c r="H32" s="411" t="s">
        <v>5</v>
      </c>
      <c r="I32" s="411" t="s">
        <v>6</v>
      </c>
      <c r="J32" s="411" t="s">
        <v>0</v>
      </c>
      <c r="K32" s="411" t="s">
        <v>5</v>
      </c>
      <c r="L32" s="411" t="s">
        <v>6</v>
      </c>
      <c r="M32" s="132" t="s">
        <v>0</v>
      </c>
      <c r="N32" s="409" t="s">
        <v>5</v>
      </c>
      <c r="O32" s="411" t="s">
        <v>6</v>
      </c>
      <c r="P32" s="789" t="s">
        <v>0</v>
      </c>
      <c r="Q32" s="117"/>
      <c r="R32" s="117"/>
      <c r="S32" s="117"/>
      <c r="T32" s="117"/>
      <c r="U32" s="117"/>
    </row>
    <row r="33" spans="1:21" s="162" customFormat="1" ht="0.75" customHeight="1">
      <c r="A33" s="790" t="s">
        <v>229</v>
      </c>
      <c r="B33" s="412">
        <v>0</v>
      </c>
      <c r="C33" s="412">
        <v>0</v>
      </c>
      <c r="D33" s="412">
        <v>0</v>
      </c>
      <c r="E33" s="412">
        <v>0</v>
      </c>
      <c r="F33" s="412">
        <v>0</v>
      </c>
      <c r="G33" s="412">
        <v>0</v>
      </c>
      <c r="H33" s="412">
        <v>0</v>
      </c>
      <c r="I33" s="412">
        <v>0</v>
      </c>
      <c r="J33" s="412">
        <v>0</v>
      </c>
      <c r="K33" s="412">
        <v>0</v>
      </c>
      <c r="L33" s="412">
        <v>0</v>
      </c>
      <c r="M33" s="436">
        <v>0</v>
      </c>
      <c r="N33" s="413">
        <f>SUM(B33,E33,H33,K33)</f>
        <v>0</v>
      </c>
      <c r="O33" s="413">
        <f>SUM(C33,F33,I33,L33)</f>
        <v>0</v>
      </c>
      <c r="P33" s="791">
        <f>SUM(D33,G33,J33,M33)</f>
        <v>0</v>
      </c>
      <c r="Q33" s="414"/>
      <c r="R33" s="414"/>
      <c r="S33" s="414"/>
      <c r="T33" s="414"/>
      <c r="U33" s="414"/>
    </row>
    <row r="34" spans="1:21" s="162" customFormat="1" ht="15.75" customHeight="1">
      <c r="A34" s="790" t="s">
        <v>86</v>
      </c>
      <c r="B34" s="412">
        <v>0</v>
      </c>
      <c r="C34" s="412">
        <v>0</v>
      </c>
      <c r="D34" s="412">
        <v>0</v>
      </c>
      <c r="E34" s="412">
        <v>0</v>
      </c>
      <c r="F34" s="412">
        <v>0</v>
      </c>
      <c r="G34" s="412">
        <v>0</v>
      </c>
      <c r="H34" s="412">
        <v>40</v>
      </c>
      <c r="I34" s="412">
        <v>40</v>
      </c>
      <c r="J34" s="412">
        <v>14.9</v>
      </c>
      <c r="K34" s="412">
        <v>0</v>
      </c>
      <c r="L34" s="412">
        <v>0</v>
      </c>
      <c r="M34" s="436">
        <v>0</v>
      </c>
      <c r="N34" s="765">
        <f aca="true" t="shared" si="12" ref="N34:N61">SUM(B34,E34,H34,K34)</f>
        <v>40</v>
      </c>
      <c r="O34" s="412">
        <f aca="true" t="shared" si="13" ref="O34:O61">SUM(C34,F34,I34,L34)</f>
        <v>40</v>
      </c>
      <c r="P34" s="839">
        <f aca="true" t="shared" si="14" ref="P34:P61">SUM(D34,G34,J34,M34)</f>
        <v>14.9</v>
      </c>
      <c r="Q34" s="414"/>
      <c r="R34" s="414"/>
      <c r="S34" s="414"/>
      <c r="T34" s="414"/>
      <c r="U34" s="414"/>
    </row>
    <row r="35" spans="1:21" s="162" customFormat="1" ht="15.75" customHeight="1">
      <c r="A35" s="792">
        <v>513</v>
      </c>
      <c r="B35" s="417">
        <f aca="true" t="shared" si="15" ref="B35:M35">SUM(B33,B34)</f>
        <v>0</v>
      </c>
      <c r="C35" s="417">
        <f t="shared" si="15"/>
        <v>0</v>
      </c>
      <c r="D35" s="417">
        <f t="shared" si="15"/>
        <v>0</v>
      </c>
      <c r="E35" s="417">
        <f t="shared" si="15"/>
        <v>0</v>
      </c>
      <c r="F35" s="417">
        <f t="shared" si="15"/>
        <v>0</v>
      </c>
      <c r="G35" s="417">
        <f t="shared" si="15"/>
        <v>0</v>
      </c>
      <c r="H35" s="417">
        <f t="shared" si="15"/>
        <v>40</v>
      </c>
      <c r="I35" s="417">
        <f t="shared" si="15"/>
        <v>40</v>
      </c>
      <c r="J35" s="417">
        <f t="shared" si="15"/>
        <v>14.9</v>
      </c>
      <c r="K35" s="417">
        <f t="shared" si="15"/>
        <v>0</v>
      </c>
      <c r="L35" s="417">
        <f t="shared" si="15"/>
        <v>0</v>
      </c>
      <c r="M35" s="419">
        <f t="shared" si="15"/>
        <v>0</v>
      </c>
      <c r="N35" s="737">
        <f t="shared" si="12"/>
        <v>40</v>
      </c>
      <c r="O35" s="417">
        <f t="shared" si="13"/>
        <v>40</v>
      </c>
      <c r="P35" s="840">
        <f t="shared" si="14"/>
        <v>14.9</v>
      </c>
      <c r="Q35" s="118"/>
      <c r="R35" s="118"/>
      <c r="S35" s="118"/>
      <c r="T35" s="118"/>
      <c r="U35" s="118"/>
    </row>
    <row r="36" spans="1:21" s="162" customFormat="1" ht="15.75" customHeight="1">
      <c r="A36" s="793" t="s">
        <v>175</v>
      </c>
      <c r="B36" s="412">
        <v>0</v>
      </c>
      <c r="C36" s="412">
        <v>0</v>
      </c>
      <c r="D36" s="412">
        <v>0</v>
      </c>
      <c r="E36" s="412">
        <v>0</v>
      </c>
      <c r="F36" s="412">
        <v>0</v>
      </c>
      <c r="G36" s="412">
        <v>0</v>
      </c>
      <c r="H36" s="412">
        <v>100</v>
      </c>
      <c r="I36" s="412">
        <v>100</v>
      </c>
      <c r="J36" s="412">
        <v>23.8</v>
      </c>
      <c r="K36" s="412">
        <v>600</v>
      </c>
      <c r="L36" s="412">
        <v>400</v>
      </c>
      <c r="M36" s="436">
        <v>327.2</v>
      </c>
      <c r="N36" s="765">
        <f t="shared" si="12"/>
        <v>700</v>
      </c>
      <c r="O36" s="412">
        <f t="shared" si="13"/>
        <v>500</v>
      </c>
      <c r="P36" s="839">
        <f t="shared" si="14"/>
        <v>351</v>
      </c>
      <c r="Q36" s="414"/>
      <c r="R36" s="414"/>
      <c r="S36" s="414"/>
      <c r="T36" s="414"/>
      <c r="U36" s="414"/>
    </row>
    <row r="37" spans="1:21" s="162" customFormat="1" ht="15.75" customHeight="1" hidden="1">
      <c r="A37" s="793" t="s">
        <v>223</v>
      </c>
      <c r="B37" s="412">
        <v>0</v>
      </c>
      <c r="C37" s="412">
        <v>0</v>
      </c>
      <c r="D37" s="412">
        <v>0</v>
      </c>
      <c r="E37" s="412">
        <v>0</v>
      </c>
      <c r="F37" s="412">
        <v>0</v>
      </c>
      <c r="G37" s="412">
        <v>0</v>
      </c>
      <c r="H37" s="412">
        <v>0</v>
      </c>
      <c r="I37" s="412">
        <v>0</v>
      </c>
      <c r="J37" s="412">
        <v>0</v>
      </c>
      <c r="K37" s="412">
        <v>0</v>
      </c>
      <c r="L37" s="412">
        <v>0</v>
      </c>
      <c r="M37" s="436">
        <v>0</v>
      </c>
      <c r="N37" s="765">
        <f t="shared" si="12"/>
        <v>0</v>
      </c>
      <c r="O37" s="412">
        <f t="shared" si="13"/>
        <v>0</v>
      </c>
      <c r="P37" s="839">
        <f t="shared" si="14"/>
        <v>0</v>
      </c>
      <c r="Q37" s="414"/>
      <c r="R37" s="414"/>
      <c r="S37" s="414"/>
      <c r="T37" s="414"/>
      <c r="U37" s="414"/>
    </row>
    <row r="38" spans="1:21" s="162" customFormat="1" ht="15.75" customHeight="1">
      <c r="A38" s="793" t="s">
        <v>8</v>
      </c>
      <c r="B38" s="412">
        <v>1180</v>
      </c>
      <c r="C38" s="412">
        <v>1180</v>
      </c>
      <c r="D38" s="412">
        <v>1138.2</v>
      </c>
      <c r="E38" s="412">
        <v>9660</v>
      </c>
      <c r="F38" s="412">
        <v>8160</v>
      </c>
      <c r="G38" s="412">
        <v>8145.6</v>
      </c>
      <c r="H38" s="412">
        <v>7400</v>
      </c>
      <c r="I38" s="412">
        <v>12443.2</v>
      </c>
      <c r="J38" s="412">
        <v>10193.3</v>
      </c>
      <c r="K38" s="412">
        <v>1150</v>
      </c>
      <c r="L38" s="412">
        <v>1550</v>
      </c>
      <c r="M38" s="436">
        <v>924.7</v>
      </c>
      <c r="N38" s="765">
        <f t="shared" si="12"/>
        <v>19390</v>
      </c>
      <c r="O38" s="412">
        <f t="shared" si="13"/>
        <v>23333.2</v>
      </c>
      <c r="P38" s="839">
        <f t="shared" si="14"/>
        <v>20401.8</v>
      </c>
      <c r="Q38" s="414"/>
      <c r="R38" s="414"/>
      <c r="S38" s="414"/>
      <c r="T38" s="414"/>
      <c r="U38" s="414"/>
    </row>
    <row r="39" spans="1:21" s="162" customFormat="1" ht="14.25" customHeight="1">
      <c r="A39" s="792">
        <v>516</v>
      </c>
      <c r="B39" s="417">
        <f aca="true" t="shared" si="16" ref="B39:M39">SUM(B36:B38)</f>
        <v>1180</v>
      </c>
      <c r="C39" s="417">
        <f t="shared" si="16"/>
        <v>1180</v>
      </c>
      <c r="D39" s="417">
        <f t="shared" si="16"/>
        <v>1138.2</v>
      </c>
      <c r="E39" s="417">
        <f t="shared" si="16"/>
        <v>9660</v>
      </c>
      <c r="F39" s="417">
        <f t="shared" si="16"/>
        <v>8160</v>
      </c>
      <c r="G39" s="417">
        <f t="shared" si="16"/>
        <v>8145.6</v>
      </c>
      <c r="H39" s="417">
        <f t="shared" si="16"/>
        <v>7500</v>
      </c>
      <c r="I39" s="417">
        <f t="shared" si="16"/>
        <v>12543.2</v>
      </c>
      <c r="J39" s="417">
        <f t="shared" si="16"/>
        <v>10217.099999999999</v>
      </c>
      <c r="K39" s="417">
        <f t="shared" si="16"/>
        <v>1750</v>
      </c>
      <c r="L39" s="417">
        <f t="shared" si="16"/>
        <v>1950</v>
      </c>
      <c r="M39" s="437">
        <f t="shared" si="16"/>
        <v>1251.9</v>
      </c>
      <c r="N39" s="737">
        <f t="shared" si="12"/>
        <v>20090</v>
      </c>
      <c r="O39" s="417">
        <f t="shared" si="13"/>
        <v>23833.2</v>
      </c>
      <c r="P39" s="840">
        <f t="shared" si="14"/>
        <v>20752.800000000003</v>
      </c>
      <c r="Q39" s="118"/>
      <c r="R39" s="118"/>
      <c r="S39" s="118"/>
      <c r="T39" s="118"/>
      <c r="U39" s="118"/>
    </row>
    <row r="40" spans="1:21" s="162" customFormat="1" ht="15.75" customHeight="1" hidden="1">
      <c r="A40" s="793" t="s">
        <v>39</v>
      </c>
      <c r="B40" s="412">
        <v>0</v>
      </c>
      <c r="C40" s="412">
        <v>0</v>
      </c>
      <c r="D40" s="412">
        <v>0</v>
      </c>
      <c r="E40" s="412">
        <v>0</v>
      </c>
      <c r="F40" s="412">
        <v>0</v>
      </c>
      <c r="G40" s="412">
        <v>0</v>
      </c>
      <c r="H40" s="412"/>
      <c r="I40" s="412"/>
      <c r="J40" s="412"/>
      <c r="K40" s="412">
        <v>0</v>
      </c>
      <c r="L40" s="412">
        <v>0</v>
      </c>
      <c r="M40" s="436">
        <v>0</v>
      </c>
      <c r="N40" s="765">
        <f t="shared" si="12"/>
        <v>0</v>
      </c>
      <c r="O40" s="412">
        <f t="shared" si="13"/>
        <v>0</v>
      </c>
      <c r="P40" s="839">
        <f t="shared" si="14"/>
        <v>0</v>
      </c>
      <c r="Q40" s="414"/>
      <c r="R40" s="414"/>
      <c r="S40" s="414"/>
      <c r="T40" s="414"/>
      <c r="U40" s="414"/>
    </row>
    <row r="41" spans="1:21" s="162" customFormat="1" ht="15.75" customHeight="1">
      <c r="A41" s="790" t="s">
        <v>77</v>
      </c>
      <c r="B41" s="412">
        <v>0</v>
      </c>
      <c r="C41" s="412">
        <v>0</v>
      </c>
      <c r="D41" s="412">
        <v>0</v>
      </c>
      <c r="E41" s="412">
        <v>0</v>
      </c>
      <c r="F41" s="412">
        <v>0</v>
      </c>
      <c r="G41" s="412">
        <v>0</v>
      </c>
      <c r="H41" s="412">
        <v>1300</v>
      </c>
      <c r="I41" s="412">
        <v>500</v>
      </c>
      <c r="J41" s="412">
        <v>435.5</v>
      </c>
      <c r="K41" s="412">
        <v>0</v>
      </c>
      <c r="L41" s="412">
        <v>0</v>
      </c>
      <c r="M41" s="436">
        <v>0</v>
      </c>
      <c r="N41" s="765">
        <f t="shared" si="12"/>
        <v>1300</v>
      </c>
      <c r="O41" s="412">
        <f t="shared" si="13"/>
        <v>500</v>
      </c>
      <c r="P41" s="839">
        <f t="shared" si="14"/>
        <v>435.5</v>
      </c>
      <c r="Q41" s="414"/>
      <c r="R41" s="414"/>
      <c r="S41" s="414"/>
      <c r="T41" s="414"/>
      <c r="U41" s="414"/>
    </row>
    <row r="42" spans="1:21" s="162" customFormat="1" ht="15.75" customHeight="1">
      <c r="A42" s="792">
        <v>517</v>
      </c>
      <c r="B42" s="417">
        <f aca="true" t="shared" si="17" ref="B42:J42">SUM(B40,B41)</f>
        <v>0</v>
      </c>
      <c r="C42" s="417">
        <f t="shared" si="17"/>
        <v>0</v>
      </c>
      <c r="D42" s="417">
        <f t="shared" si="17"/>
        <v>0</v>
      </c>
      <c r="E42" s="417">
        <f t="shared" si="17"/>
        <v>0</v>
      </c>
      <c r="F42" s="417">
        <f t="shared" si="17"/>
        <v>0</v>
      </c>
      <c r="G42" s="417">
        <f t="shared" si="17"/>
        <v>0</v>
      </c>
      <c r="H42" s="417">
        <f t="shared" si="17"/>
        <v>1300</v>
      </c>
      <c r="I42" s="417">
        <f t="shared" si="17"/>
        <v>500</v>
      </c>
      <c r="J42" s="417">
        <f t="shared" si="17"/>
        <v>435.5</v>
      </c>
      <c r="K42" s="417">
        <v>100</v>
      </c>
      <c r="L42" s="417">
        <v>100</v>
      </c>
      <c r="M42" s="419">
        <v>19</v>
      </c>
      <c r="N42" s="737">
        <f t="shared" si="12"/>
        <v>1400</v>
      </c>
      <c r="O42" s="417">
        <f t="shared" si="13"/>
        <v>600</v>
      </c>
      <c r="P42" s="840">
        <f t="shared" si="14"/>
        <v>454.5</v>
      </c>
      <c r="Q42" s="118"/>
      <c r="R42" s="118"/>
      <c r="S42" s="118"/>
      <c r="T42" s="118"/>
      <c r="U42" s="118"/>
    </row>
    <row r="43" spans="1:21" s="162" customFormat="1" ht="15.75" customHeight="1">
      <c r="A43" s="793" t="s">
        <v>83</v>
      </c>
      <c r="B43" s="115">
        <v>0</v>
      </c>
      <c r="C43" s="115">
        <v>0</v>
      </c>
      <c r="D43" s="115">
        <v>0</v>
      </c>
      <c r="E43" s="115">
        <v>0</v>
      </c>
      <c r="F43" s="412">
        <v>0</v>
      </c>
      <c r="G43" s="412">
        <v>0</v>
      </c>
      <c r="H43" s="115">
        <v>350</v>
      </c>
      <c r="I43" s="115">
        <v>50</v>
      </c>
      <c r="J43" s="115">
        <v>27</v>
      </c>
      <c r="K43" s="115">
        <v>0</v>
      </c>
      <c r="L43" s="115">
        <v>0</v>
      </c>
      <c r="M43" s="116">
        <v>0</v>
      </c>
      <c r="N43" s="765">
        <f t="shared" si="12"/>
        <v>350</v>
      </c>
      <c r="O43" s="412">
        <f t="shared" si="13"/>
        <v>50</v>
      </c>
      <c r="P43" s="839">
        <f t="shared" si="14"/>
        <v>27</v>
      </c>
      <c r="Q43" s="773"/>
      <c r="R43" s="773"/>
      <c r="S43" s="773"/>
      <c r="T43" s="414"/>
      <c r="U43" s="414"/>
    </row>
    <row r="44" spans="1:21" s="162" customFormat="1" ht="15.75" customHeight="1">
      <c r="A44" s="792">
        <v>519</v>
      </c>
      <c r="B44" s="417">
        <f aca="true" t="shared" si="18" ref="B44:M44">SUM(B43)</f>
        <v>0</v>
      </c>
      <c r="C44" s="417">
        <f t="shared" si="18"/>
        <v>0</v>
      </c>
      <c r="D44" s="417">
        <f t="shared" si="18"/>
        <v>0</v>
      </c>
      <c r="E44" s="417">
        <f t="shared" si="18"/>
        <v>0</v>
      </c>
      <c r="F44" s="417">
        <f t="shared" si="18"/>
        <v>0</v>
      </c>
      <c r="G44" s="417">
        <f t="shared" si="18"/>
        <v>0</v>
      </c>
      <c r="H44" s="417">
        <f t="shared" si="18"/>
        <v>350</v>
      </c>
      <c r="I44" s="417">
        <f t="shared" si="18"/>
        <v>50</v>
      </c>
      <c r="J44" s="417">
        <f t="shared" si="18"/>
        <v>27</v>
      </c>
      <c r="K44" s="417">
        <f t="shared" si="18"/>
        <v>0</v>
      </c>
      <c r="L44" s="417">
        <f t="shared" si="18"/>
        <v>0</v>
      </c>
      <c r="M44" s="419">
        <f t="shared" si="18"/>
        <v>0</v>
      </c>
      <c r="N44" s="737">
        <f t="shared" si="12"/>
        <v>350</v>
      </c>
      <c r="O44" s="417">
        <f t="shared" si="13"/>
        <v>50</v>
      </c>
      <c r="P44" s="840">
        <f t="shared" si="14"/>
        <v>27</v>
      </c>
      <c r="Q44" s="118"/>
      <c r="R44" s="118"/>
      <c r="S44" s="118"/>
      <c r="T44" s="118"/>
      <c r="U44" s="118"/>
    </row>
    <row r="45" spans="1:21" s="162" customFormat="1" ht="15.75" customHeight="1" hidden="1">
      <c r="A45" s="793" t="s">
        <v>230</v>
      </c>
      <c r="B45" s="412">
        <v>0</v>
      </c>
      <c r="C45" s="10">
        <v>0</v>
      </c>
      <c r="D45" s="10">
        <v>0</v>
      </c>
      <c r="E45" s="412">
        <v>0</v>
      </c>
      <c r="F45" s="412">
        <v>0</v>
      </c>
      <c r="G45" s="412">
        <v>0</v>
      </c>
      <c r="H45" s="412">
        <v>0</v>
      </c>
      <c r="I45" s="10">
        <v>0</v>
      </c>
      <c r="J45" s="10">
        <v>0</v>
      </c>
      <c r="K45" s="412">
        <v>0</v>
      </c>
      <c r="L45" s="412">
        <v>0</v>
      </c>
      <c r="M45" s="436">
        <v>0</v>
      </c>
      <c r="N45" s="765">
        <f t="shared" si="12"/>
        <v>0</v>
      </c>
      <c r="O45" s="412">
        <f t="shared" si="13"/>
        <v>0</v>
      </c>
      <c r="P45" s="839">
        <f t="shared" si="14"/>
        <v>0</v>
      </c>
      <c r="Q45" s="414"/>
      <c r="R45" s="414"/>
      <c r="S45" s="414"/>
      <c r="T45" s="414"/>
      <c r="U45" s="414"/>
    </row>
    <row r="46" spans="1:21" s="162" customFormat="1" ht="15.75" customHeight="1">
      <c r="A46" s="793" t="s">
        <v>224</v>
      </c>
      <c r="B46" s="412">
        <v>800</v>
      </c>
      <c r="C46" s="412">
        <v>400</v>
      </c>
      <c r="D46" s="412">
        <v>400</v>
      </c>
      <c r="E46" s="412">
        <v>0</v>
      </c>
      <c r="F46" s="412">
        <v>0</v>
      </c>
      <c r="G46" s="412">
        <v>0</v>
      </c>
      <c r="H46" s="412">
        <v>1450</v>
      </c>
      <c r="I46" s="412">
        <v>1150</v>
      </c>
      <c r="J46" s="412">
        <v>1100</v>
      </c>
      <c r="K46" s="412">
        <v>0</v>
      </c>
      <c r="L46" s="412">
        <v>0</v>
      </c>
      <c r="M46" s="436">
        <v>0</v>
      </c>
      <c r="N46" s="765">
        <f t="shared" si="12"/>
        <v>2250</v>
      </c>
      <c r="O46" s="412">
        <f t="shared" si="13"/>
        <v>1550</v>
      </c>
      <c r="P46" s="839">
        <f t="shared" si="14"/>
        <v>1500</v>
      </c>
      <c r="Q46" s="414"/>
      <c r="R46" s="414"/>
      <c r="S46" s="414"/>
      <c r="T46" s="414"/>
      <c r="U46" s="414"/>
    </row>
    <row r="47" spans="1:21" s="162" customFormat="1" ht="15.75" customHeight="1">
      <c r="A47" s="792">
        <v>521</v>
      </c>
      <c r="B47" s="417">
        <f aca="true" t="shared" si="19" ref="B47:M47">SUM(B45,B46)</f>
        <v>800</v>
      </c>
      <c r="C47" s="417">
        <f t="shared" si="19"/>
        <v>400</v>
      </c>
      <c r="D47" s="417">
        <f t="shared" si="19"/>
        <v>400</v>
      </c>
      <c r="E47" s="417">
        <f t="shared" si="19"/>
        <v>0</v>
      </c>
      <c r="F47" s="417">
        <f t="shared" si="19"/>
        <v>0</v>
      </c>
      <c r="G47" s="417">
        <f t="shared" si="19"/>
        <v>0</v>
      </c>
      <c r="H47" s="417">
        <f t="shared" si="19"/>
        <v>1450</v>
      </c>
      <c r="I47" s="417">
        <f t="shared" si="19"/>
        <v>1150</v>
      </c>
      <c r="J47" s="417">
        <f t="shared" si="19"/>
        <v>1100</v>
      </c>
      <c r="K47" s="417">
        <f t="shared" si="19"/>
        <v>0</v>
      </c>
      <c r="L47" s="417">
        <f t="shared" si="19"/>
        <v>0</v>
      </c>
      <c r="M47" s="419">
        <f t="shared" si="19"/>
        <v>0</v>
      </c>
      <c r="N47" s="737">
        <f t="shared" si="12"/>
        <v>2250</v>
      </c>
      <c r="O47" s="417">
        <f t="shared" si="13"/>
        <v>1550</v>
      </c>
      <c r="P47" s="840">
        <f t="shared" si="14"/>
        <v>1500</v>
      </c>
      <c r="Q47" s="118"/>
      <c r="R47" s="118"/>
      <c r="S47" s="118"/>
      <c r="T47" s="118"/>
      <c r="U47" s="118"/>
    </row>
    <row r="48" spans="1:21" s="162" customFormat="1" ht="15.75" customHeight="1">
      <c r="A48" s="793" t="s">
        <v>225</v>
      </c>
      <c r="B48" s="412">
        <v>0</v>
      </c>
      <c r="C48" s="412">
        <v>0</v>
      </c>
      <c r="D48" s="412">
        <v>0</v>
      </c>
      <c r="E48" s="412">
        <v>0</v>
      </c>
      <c r="F48" s="412">
        <v>0</v>
      </c>
      <c r="G48" s="412">
        <v>0</v>
      </c>
      <c r="H48" s="412">
        <v>850</v>
      </c>
      <c r="I48" s="412">
        <v>717</v>
      </c>
      <c r="J48" s="412">
        <v>578.5</v>
      </c>
      <c r="K48" s="412">
        <v>600</v>
      </c>
      <c r="L48" s="412">
        <v>250</v>
      </c>
      <c r="M48" s="436">
        <v>250</v>
      </c>
      <c r="N48" s="765">
        <f t="shared" si="12"/>
        <v>1450</v>
      </c>
      <c r="O48" s="412">
        <f t="shared" si="13"/>
        <v>967</v>
      </c>
      <c r="P48" s="839">
        <f t="shared" si="14"/>
        <v>828.5</v>
      </c>
      <c r="Q48" s="414"/>
      <c r="R48" s="414"/>
      <c r="S48" s="414"/>
      <c r="T48" s="414"/>
      <c r="U48" s="414"/>
    </row>
    <row r="49" spans="1:21" s="162" customFormat="1" ht="15.75" customHeight="1">
      <c r="A49" s="793" t="s">
        <v>226</v>
      </c>
      <c r="B49" s="412">
        <v>0</v>
      </c>
      <c r="C49" s="412">
        <v>0</v>
      </c>
      <c r="D49" s="412">
        <v>0</v>
      </c>
      <c r="E49" s="412">
        <v>0</v>
      </c>
      <c r="F49" s="412">
        <v>0</v>
      </c>
      <c r="G49" s="412">
        <v>0</v>
      </c>
      <c r="H49" s="412">
        <v>0</v>
      </c>
      <c r="I49" s="412">
        <v>0</v>
      </c>
      <c r="J49" s="412">
        <v>0</v>
      </c>
      <c r="K49" s="412">
        <v>100</v>
      </c>
      <c r="L49" s="412">
        <v>149</v>
      </c>
      <c r="M49" s="436">
        <v>49</v>
      </c>
      <c r="N49" s="765">
        <f t="shared" si="12"/>
        <v>100</v>
      </c>
      <c r="O49" s="412">
        <f t="shared" si="13"/>
        <v>149</v>
      </c>
      <c r="P49" s="839">
        <f t="shared" si="14"/>
        <v>49</v>
      </c>
      <c r="Q49" s="414"/>
      <c r="R49" s="414"/>
      <c r="S49" s="414"/>
      <c r="T49" s="414"/>
      <c r="U49" s="414"/>
    </row>
    <row r="50" spans="1:21" s="162" customFormat="1" ht="14.25" customHeight="1">
      <c r="A50" s="792">
        <v>522</v>
      </c>
      <c r="B50" s="417">
        <f aca="true" t="shared" si="20" ref="B50:M50">SUM(B48,B49)</f>
        <v>0</v>
      </c>
      <c r="C50" s="417">
        <f t="shared" si="20"/>
        <v>0</v>
      </c>
      <c r="D50" s="417">
        <f t="shared" si="20"/>
        <v>0</v>
      </c>
      <c r="E50" s="417">
        <f t="shared" si="20"/>
        <v>0</v>
      </c>
      <c r="F50" s="417">
        <f t="shared" si="20"/>
        <v>0</v>
      </c>
      <c r="G50" s="417">
        <f t="shared" si="20"/>
        <v>0</v>
      </c>
      <c r="H50" s="417">
        <f t="shared" si="20"/>
        <v>850</v>
      </c>
      <c r="I50" s="417">
        <f t="shared" si="20"/>
        <v>717</v>
      </c>
      <c r="J50" s="417">
        <f t="shared" si="20"/>
        <v>578.5</v>
      </c>
      <c r="K50" s="417">
        <f t="shared" si="20"/>
        <v>700</v>
      </c>
      <c r="L50" s="417">
        <f t="shared" si="20"/>
        <v>399</v>
      </c>
      <c r="M50" s="419">
        <f t="shared" si="20"/>
        <v>299</v>
      </c>
      <c r="N50" s="737">
        <f t="shared" si="12"/>
        <v>1550</v>
      </c>
      <c r="O50" s="417">
        <f t="shared" si="13"/>
        <v>1116</v>
      </c>
      <c r="P50" s="840">
        <f t="shared" si="14"/>
        <v>877.5</v>
      </c>
      <c r="Q50" s="118"/>
      <c r="R50" s="118"/>
      <c r="S50" s="118"/>
      <c r="T50" s="118"/>
      <c r="U50" s="118"/>
    </row>
    <row r="51" spans="1:21" s="162" customFormat="1" ht="15.75" customHeight="1" hidden="1">
      <c r="A51" s="793" t="s">
        <v>227</v>
      </c>
      <c r="B51" s="412">
        <v>0</v>
      </c>
      <c r="C51" s="412">
        <v>0</v>
      </c>
      <c r="D51" s="412">
        <v>0</v>
      </c>
      <c r="E51" s="412">
        <v>0</v>
      </c>
      <c r="F51" s="412">
        <v>0</v>
      </c>
      <c r="G51" s="412">
        <v>0</v>
      </c>
      <c r="H51" s="412">
        <v>0</v>
      </c>
      <c r="I51" s="412">
        <v>0</v>
      </c>
      <c r="J51" s="412">
        <v>0</v>
      </c>
      <c r="K51" s="412">
        <v>0</v>
      </c>
      <c r="L51" s="412">
        <v>0</v>
      </c>
      <c r="M51" s="436">
        <v>0</v>
      </c>
      <c r="N51" s="765">
        <f t="shared" si="12"/>
        <v>0</v>
      </c>
      <c r="O51" s="412">
        <f t="shared" si="13"/>
        <v>0</v>
      </c>
      <c r="P51" s="839">
        <f t="shared" si="14"/>
        <v>0</v>
      </c>
      <c r="Q51" s="414"/>
      <c r="R51" s="414"/>
      <c r="S51" s="414"/>
      <c r="T51" s="414"/>
      <c r="U51" s="414"/>
    </row>
    <row r="52" spans="1:21" s="162" customFormat="1" ht="15.75" customHeight="1" hidden="1">
      <c r="A52" s="792">
        <v>533</v>
      </c>
      <c r="B52" s="417">
        <f aca="true" t="shared" si="21" ref="B52:M52">SUM(B51)</f>
        <v>0</v>
      </c>
      <c r="C52" s="417">
        <f t="shared" si="21"/>
        <v>0</v>
      </c>
      <c r="D52" s="417">
        <f t="shared" si="21"/>
        <v>0</v>
      </c>
      <c r="E52" s="417">
        <f t="shared" si="21"/>
        <v>0</v>
      </c>
      <c r="F52" s="417">
        <f t="shared" si="21"/>
        <v>0</v>
      </c>
      <c r="G52" s="417">
        <f t="shared" si="21"/>
        <v>0</v>
      </c>
      <c r="H52" s="417">
        <f t="shared" si="21"/>
        <v>0</v>
      </c>
      <c r="I52" s="417">
        <f t="shared" si="21"/>
        <v>0</v>
      </c>
      <c r="J52" s="417">
        <f t="shared" si="21"/>
        <v>0</v>
      </c>
      <c r="K52" s="417">
        <f t="shared" si="21"/>
        <v>0</v>
      </c>
      <c r="L52" s="417">
        <f t="shared" si="21"/>
        <v>0</v>
      </c>
      <c r="M52" s="419">
        <f t="shared" si="21"/>
        <v>0</v>
      </c>
      <c r="N52" s="765">
        <f t="shared" si="12"/>
        <v>0</v>
      </c>
      <c r="O52" s="412">
        <f t="shared" si="13"/>
        <v>0</v>
      </c>
      <c r="P52" s="839">
        <f t="shared" si="14"/>
        <v>0</v>
      </c>
      <c r="Q52" s="118"/>
      <c r="R52" s="118"/>
      <c r="S52" s="118"/>
      <c r="T52" s="118"/>
      <c r="U52" s="118"/>
    </row>
    <row r="53" spans="1:21" s="162" customFormat="1" ht="15.75" customHeight="1">
      <c r="A53" s="793" t="s">
        <v>71</v>
      </c>
      <c r="B53" s="412">
        <v>0</v>
      </c>
      <c r="C53" s="10">
        <v>0</v>
      </c>
      <c r="D53" s="10">
        <v>0</v>
      </c>
      <c r="E53" s="412">
        <v>0</v>
      </c>
      <c r="F53" s="412">
        <v>0</v>
      </c>
      <c r="G53" s="412">
        <v>0</v>
      </c>
      <c r="H53" s="412">
        <v>100</v>
      </c>
      <c r="I53" s="10">
        <v>100</v>
      </c>
      <c r="J53" s="10">
        <v>58</v>
      </c>
      <c r="K53" s="412">
        <v>0</v>
      </c>
      <c r="L53" s="412">
        <v>0</v>
      </c>
      <c r="M53" s="436">
        <v>0</v>
      </c>
      <c r="N53" s="765">
        <f t="shared" si="12"/>
        <v>100</v>
      </c>
      <c r="O53" s="412">
        <f t="shared" si="13"/>
        <v>100</v>
      </c>
      <c r="P53" s="839">
        <f t="shared" si="14"/>
        <v>58</v>
      </c>
      <c r="Q53" s="414"/>
      <c r="R53" s="414"/>
      <c r="S53" s="414"/>
      <c r="T53" s="414"/>
      <c r="U53" s="414"/>
    </row>
    <row r="54" spans="1:21" s="162" customFormat="1" ht="15.75" customHeight="1">
      <c r="A54" s="793" t="s">
        <v>228</v>
      </c>
      <c r="B54" s="412">
        <v>0</v>
      </c>
      <c r="C54" s="10">
        <v>0</v>
      </c>
      <c r="D54" s="10">
        <v>0</v>
      </c>
      <c r="E54" s="412">
        <v>0</v>
      </c>
      <c r="F54" s="412">
        <v>0</v>
      </c>
      <c r="G54" s="412">
        <v>0</v>
      </c>
      <c r="H54" s="412">
        <v>0</v>
      </c>
      <c r="I54" s="10">
        <v>0</v>
      </c>
      <c r="J54" s="10">
        <v>0</v>
      </c>
      <c r="K54" s="412">
        <v>100</v>
      </c>
      <c r="L54" s="412">
        <v>100</v>
      </c>
      <c r="M54" s="429">
        <v>21.3</v>
      </c>
      <c r="N54" s="765">
        <f t="shared" si="12"/>
        <v>100</v>
      </c>
      <c r="O54" s="412">
        <f t="shared" si="13"/>
        <v>100</v>
      </c>
      <c r="P54" s="839">
        <f t="shared" si="14"/>
        <v>21.3</v>
      </c>
      <c r="Q54" s="414"/>
      <c r="R54" s="414"/>
      <c r="S54" s="414"/>
      <c r="T54" s="414"/>
      <c r="U54" s="414"/>
    </row>
    <row r="55" spans="1:21" s="162" customFormat="1" ht="15.75" customHeight="1" thickBot="1">
      <c r="A55" s="792">
        <v>549</v>
      </c>
      <c r="B55" s="417">
        <f aca="true" t="shared" si="22" ref="B55:M55">SUM(B53,B54)</f>
        <v>0</v>
      </c>
      <c r="C55" s="417">
        <f t="shared" si="22"/>
        <v>0</v>
      </c>
      <c r="D55" s="417">
        <f t="shared" si="22"/>
        <v>0</v>
      </c>
      <c r="E55" s="417">
        <f t="shared" si="22"/>
        <v>0</v>
      </c>
      <c r="F55" s="417">
        <f t="shared" si="22"/>
        <v>0</v>
      </c>
      <c r="G55" s="417">
        <f t="shared" si="22"/>
        <v>0</v>
      </c>
      <c r="H55" s="417">
        <f t="shared" si="22"/>
        <v>100</v>
      </c>
      <c r="I55" s="417">
        <f t="shared" si="22"/>
        <v>100</v>
      </c>
      <c r="J55" s="417">
        <f t="shared" si="22"/>
        <v>58</v>
      </c>
      <c r="K55" s="417">
        <f t="shared" si="22"/>
        <v>100</v>
      </c>
      <c r="L55" s="417">
        <f t="shared" si="22"/>
        <v>100</v>
      </c>
      <c r="M55" s="419">
        <f t="shared" si="22"/>
        <v>21.3</v>
      </c>
      <c r="N55" s="737">
        <f t="shared" si="12"/>
        <v>200</v>
      </c>
      <c r="O55" s="417">
        <f t="shared" si="13"/>
        <v>200</v>
      </c>
      <c r="P55" s="840">
        <f t="shared" si="14"/>
        <v>79.3</v>
      </c>
      <c r="Q55" s="118"/>
      <c r="R55" s="118"/>
      <c r="S55" s="118"/>
      <c r="T55" s="118"/>
      <c r="U55" s="118"/>
    </row>
    <row r="56" spans="1:21" s="162" customFormat="1" ht="15.75" customHeight="1" hidden="1" thickBot="1">
      <c r="A56" s="793" t="s">
        <v>334</v>
      </c>
      <c r="B56" s="412">
        <v>0</v>
      </c>
      <c r="C56" s="10"/>
      <c r="D56" s="10"/>
      <c r="E56" s="412">
        <v>0</v>
      </c>
      <c r="F56" s="412">
        <v>0</v>
      </c>
      <c r="G56" s="412">
        <v>0</v>
      </c>
      <c r="H56" s="412">
        <v>0</v>
      </c>
      <c r="I56" s="10">
        <v>0</v>
      </c>
      <c r="J56" s="10">
        <v>0</v>
      </c>
      <c r="K56" s="412">
        <v>0</v>
      </c>
      <c r="L56" s="412">
        <v>0</v>
      </c>
      <c r="M56" s="429">
        <v>0</v>
      </c>
      <c r="N56" s="413">
        <f t="shared" si="12"/>
        <v>0</v>
      </c>
      <c r="O56" s="413">
        <f t="shared" si="13"/>
        <v>0</v>
      </c>
      <c r="P56" s="791">
        <f t="shared" si="14"/>
        <v>0</v>
      </c>
      <c r="Q56" s="414"/>
      <c r="R56" s="414"/>
      <c r="S56" s="414"/>
      <c r="T56" s="414"/>
      <c r="U56" s="414"/>
    </row>
    <row r="57" spans="1:21" s="162" customFormat="1" ht="15.75" customHeight="1" hidden="1" thickBot="1">
      <c r="A57" s="792">
        <v>551</v>
      </c>
      <c r="B57" s="417">
        <f aca="true" t="shared" si="23" ref="B57:G57">SUM(B55,B56)</f>
        <v>0</v>
      </c>
      <c r="C57" s="417">
        <f t="shared" si="23"/>
        <v>0</v>
      </c>
      <c r="D57" s="417">
        <f t="shared" si="23"/>
        <v>0</v>
      </c>
      <c r="E57" s="417">
        <f t="shared" si="23"/>
        <v>0</v>
      </c>
      <c r="F57" s="417">
        <f t="shared" si="23"/>
        <v>0</v>
      </c>
      <c r="G57" s="417">
        <f t="shared" si="23"/>
        <v>0</v>
      </c>
      <c r="H57" s="417">
        <f aca="true" t="shared" si="24" ref="H57:M57">SUM(H56)</f>
        <v>0</v>
      </c>
      <c r="I57" s="417">
        <f t="shared" si="24"/>
        <v>0</v>
      </c>
      <c r="J57" s="417">
        <f t="shared" si="24"/>
        <v>0</v>
      </c>
      <c r="K57" s="417">
        <f t="shared" si="24"/>
        <v>0</v>
      </c>
      <c r="L57" s="417">
        <f t="shared" si="24"/>
        <v>0</v>
      </c>
      <c r="M57" s="417">
        <f t="shared" si="24"/>
        <v>0</v>
      </c>
      <c r="N57" s="413">
        <f t="shared" si="12"/>
        <v>0</v>
      </c>
      <c r="O57" s="413">
        <f t="shared" si="13"/>
        <v>0</v>
      </c>
      <c r="P57" s="791">
        <f t="shared" si="14"/>
        <v>0</v>
      </c>
      <c r="Q57" s="118"/>
      <c r="R57" s="118"/>
      <c r="S57" s="118"/>
      <c r="T57" s="118"/>
      <c r="U57" s="118"/>
    </row>
    <row r="58" spans="1:21" s="162" customFormat="1" ht="15.75" customHeight="1" hidden="1" thickBot="1">
      <c r="A58" s="793" t="s">
        <v>82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23">
        <v>0</v>
      </c>
      <c r="N58" s="413">
        <f t="shared" si="12"/>
        <v>0</v>
      </c>
      <c r="O58" s="413">
        <f t="shared" si="13"/>
        <v>0</v>
      </c>
      <c r="P58" s="791">
        <f t="shared" si="14"/>
        <v>0</v>
      </c>
      <c r="Q58" s="785"/>
      <c r="R58" s="785"/>
      <c r="S58" s="785"/>
      <c r="T58" s="414"/>
      <c r="U58" s="414"/>
    </row>
    <row r="59" spans="1:21" s="162" customFormat="1" ht="15.75" customHeight="1" hidden="1" thickBot="1">
      <c r="A59" s="793" t="s">
        <v>231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23">
        <v>0</v>
      </c>
      <c r="N59" s="413">
        <f t="shared" si="12"/>
        <v>0</v>
      </c>
      <c r="O59" s="413">
        <f t="shared" si="13"/>
        <v>0</v>
      </c>
      <c r="P59" s="791">
        <f t="shared" si="14"/>
        <v>0</v>
      </c>
      <c r="Q59" s="785"/>
      <c r="R59" s="785"/>
      <c r="S59" s="785"/>
      <c r="T59" s="414"/>
      <c r="U59" s="414"/>
    </row>
    <row r="60" spans="1:21" s="162" customFormat="1" ht="15.75" customHeight="1" hidden="1" thickBot="1">
      <c r="A60" s="794">
        <v>612</v>
      </c>
      <c r="B60" s="430">
        <f aca="true" t="shared" si="25" ref="B60:M60">SUM(B58,B59)</f>
        <v>0</v>
      </c>
      <c r="C60" s="430">
        <f t="shared" si="25"/>
        <v>0</v>
      </c>
      <c r="D60" s="430">
        <f t="shared" si="25"/>
        <v>0</v>
      </c>
      <c r="E60" s="430">
        <f t="shared" si="25"/>
        <v>0</v>
      </c>
      <c r="F60" s="430">
        <f t="shared" si="25"/>
        <v>0</v>
      </c>
      <c r="G60" s="430">
        <f t="shared" si="25"/>
        <v>0</v>
      </c>
      <c r="H60" s="430">
        <f t="shared" si="25"/>
        <v>0</v>
      </c>
      <c r="I60" s="430">
        <f t="shared" si="25"/>
        <v>0</v>
      </c>
      <c r="J60" s="430">
        <f t="shared" si="25"/>
        <v>0</v>
      </c>
      <c r="K60" s="430">
        <f t="shared" si="25"/>
        <v>0</v>
      </c>
      <c r="L60" s="430">
        <f t="shared" si="25"/>
        <v>0</v>
      </c>
      <c r="M60" s="435">
        <f t="shared" si="25"/>
        <v>0</v>
      </c>
      <c r="N60" s="787">
        <f t="shared" si="12"/>
        <v>0</v>
      </c>
      <c r="O60" s="787">
        <f t="shared" si="13"/>
        <v>0</v>
      </c>
      <c r="P60" s="795">
        <f t="shared" si="14"/>
        <v>0</v>
      </c>
      <c r="Q60" s="118"/>
      <c r="R60" s="118"/>
      <c r="S60" s="118"/>
      <c r="T60" s="118"/>
      <c r="U60" s="118"/>
    </row>
    <row r="61" spans="1:21" s="162" customFormat="1" ht="18" customHeight="1" thickBot="1" thickTop="1">
      <c r="A61" s="796" t="s">
        <v>20</v>
      </c>
      <c r="B61" s="797">
        <f aca="true" t="shared" si="26" ref="B61:M61">B35+B39+B42+B44+B47+B50+B52+B55+B57+B60</f>
        <v>1980</v>
      </c>
      <c r="C61" s="797">
        <f t="shared" si="26"/>
        <v>1580</v>
      </c>
      <c r="D61" s="797">
        <f t="shared" si="26"/>
        <v>1538.2</v>
      </c>
      <c r="E61" s="797">
        <f t="shared" si="26"/>
        <v>9660</v>
      </c>
      <c r="F61" s="797">
        <f t="shared" si="26"/>
        <v>8160</v>
      </c>
      <c r="G61" s="797">
        <f t="shared" si="26"/>
        <v>8145.6</v>
      </c>
      <c r="H61" s="797">
        <f t="shared" si="26"/>
        <v>11590</v>
      </c>
      <c r="I61" s="797">
        <f t="shared" si="26"/>
        <v>15100.2</v>
      </c>
      <c r="J61" s="797">
        <f t="shared" si="26"/>
        <v>12430.999999999998</v>
      </c>
      <c r="K61" s="797">
        <f t="shared" si="26"/>
        <v>2650</v>
      </c>
      <c r="L61" s="797">
        <f t="shared" si="26"/>
        <v>2549</v>
      </c>
      <c r="M61" s="797">
        <f t="shared" si="26"/>
        <v>1591.2</v>
      </c>
      <c r="N61" s="798">
        <f t="shared" si="12"/>
        <v>25880</v>
      </c>
      <c r="O61" s="798">
        <f t="shared" si="13"/>
        <v>27389.2</v>
      </c>
      <c r="P61" s="799">
        <f t="shared" si="14"/>
        <v>23706</v>
      </c>
      <c r="Q61" s="786"/>
      <c r="R61" s="786"/>
      <c r="S61" s="786"/>
      <c r="T61" s="786"/>
      <c r="U61" s="786"/>
    </row>
    <row r="62" s="162" customFormat="1" ht="15"/>
    <row r="63" s="162" customFormat="1" ht="15"/>
    <row r="64" s="162" customFormat="1" ht="15"/>
    <row r="65" s="162" customFormat="1" ht="15"/>
    <row r="66" s="162" customFormat="1" ht="15"/>
  </sheetData>
  <sheetProtection/>
  <mergeCells count="35">
    <mergeCell ref="E18:G19"/>
    <mergeCell ref="S9:S10"/>
    <mergeCell ref="T30:U31"/>
    <mergeCell ref="Q30:S30"/>
    <mergeCell ref="Q31:S31"/>
    <mergeCell ref="N30:P31"/>
    <mergeCell ref="T9:T10"/>
    <mergeCell ref="A18:A20"/>
    <mergeCell ref="B19:D19"/>
    <mergeCell ref="J7:L7"/>
    <mergeCell ref="B3:D3"/>
    <mergeCell ref="J5:L5"/>
    <mergeCell ref="B2:D2"/>
    <mergeCell ref="B18:D18"/>
    <mergeCell ref="E2:G3"/>
    <mergeCell ref="J8:L8"/>
    <mergeCell ref="J6:L6"/>
    <mergeCell ref="A30:A32"/>
    <mergeCell ref="B30:D30"/>
    <mergeCell ref="B31:D31"/>
    <mergeCell ref="K31:M31"/>
    <mergeCell ref="K30:M30"/>
    <mergeCell ref="H30:J30"/>
    <mergeCell ref="H31:J31"/>
    <mergeCell ref="E30:G30"/>
    <mergeCell ref="E31:G31"/>
    <mergeCell ref="Q1:R1"/>
    <mergeCell ref="T1:U1"/>
    <mergeCell ref="A2:A4"/>
    <mergeCell ref="S2:T3"/>
    <mergeCell ref="J2:L4"/>
    <mergeCell ref="M2:O2"/>
    <mergeCell ref="M3:O3"/>
    <mergeCell ref="P2:R3"/>
    <mergeCell ref="A1:P1"/>
  </mergeCells>
  <printOptions horizontalCentered="1"/>
  <pageMargins left="0.2362204724409449" right="0.15748031496062992" top="0.15748031496062992" bottom="0.15748031496062992" header="0.15748031496062992" footer="0.15748031496062992"/>
  <pageSetup horizontalDpi="600" verticalDpi="600" orientation="landscape" paperSize="9" scale="76" r:id="rId1"/>
  <headerFooter alignWithMargins="0">
    <oddFooter>&amp;L&amp;"Times New Roman,Obyčejné"
Rozbor za rok 2009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SheetLayoutView="100" zoomScalePageLayoutView="0" workbookViewId="0" topLeftCell="A2">
      <selection activeCell="M19" sqref="M19"/>
    </sheetView>
  </sheetViews>
  <sheetFormatPr defaultColWidth="9.00390625" defaultRowHeight="12.75"/>
  <cols>
    <col min="1" max="1" width="23.25390625" style="180" customWidth="1"/>
    <col min="2" max="13" width="9.00390625" style="180" customWidth="1"/>
    <col min="14" max="16384" width="9.125" style="180" customWidth="1"/>
  </cols>
  <sheetData>
    <row r="1" spans="1:13" ht="40.5" customHeight="1">
      <c r="A1" s="1174" t="s">
        <v>384</v>
      </c>
      <c r="B1" s="1060"/>
      <c r="C1" s="1060"/>
      <c r="D1" s="1060"/>
      <c r="E1" s="1060"/>
      <c r="F1" s="1060"/>
      <c r="G1" s="1060"/>
      <c r="H1" s="1060"/>
      <c r="I1" s="1060"/>
      <c r="J1" s="1060"/>
      <c r="K1" s="1060"/>
      <c r="L1" s="1175" t="s">
        <v>368</v>
      </c>
      <c r="M1" s="993"/>
    </row>
    <row r="2" spans="1:13" ht="22.5" customHeight="1">
      <c r="A2" s="1176" t="s">
        <v>137</v>
      </c>
      <c r="B2" s="1178" t="s">
        <v>464</v>
      </c>
      <c r="C2" s="1135"/>
      <c r="D2" s="1135"/>
      <c r="E2" s="1181" t="s">
        <v>190</v>
      </c>
      <c r="F2" s="1182"/>
      <c r="G2" s="1182"/>
      <c r="H2" s="1178" t="s">
        <v>54</v>
      </c>
      <c r="I2" s="1135"/>
      <c r="J2" s="1171"/>
      <c r="K2" s="1179" t="s">
        <v>4</v>
      </c>
      <c r="L2" s="1135"/>
      <c r="M2" s="1135"/>
    </row>
    <row r="3" spans="1:13" ht="22.5" customHeight="1">
      <c r="A3" s="1177"/>
      <c r="B3" s="1170" t="s">
        <v>465</v>
      </c>
      <c r="C3" s="1135"/>
      <c r="D3" s="1135"/>
      <c r="E3" s="1172" t="s">
        <v>195</v>
      </c>
      <c r="F3" s="1173"/>
      <c r="G3" s="1173"/>
      <c r="H3" s="1170" t="s">
        <v>87</v>
      </c>
      <c r="I3" s="1135"/>
      <c r="J3" s="1171"/>
      <c r="K3" s="1180"/>
      <c r="L3" s="1135"/>
      <c r="M3" s="1135"/>
    </row>
    <row r="4" spans="1:13" ht="12.75" customHeight="1">
      <c r="A4" s="1177"/>
      <c r="B4" s="439" t="s">
        <v>5</v>
      </c>
      <c r="C4" s="439" t="s">
        <v>6</v>
      </c>
      <c r="D4" s="439" t="s">
        <v>0</v>
      </c>
      <c r="E4" s="439" t="s">
        <v>5</v>
      </c>
      <c r="F4" s="439" t="s">
        <v>6</v>
      </c>
      <c r="G4" s="440" t="s">
        <v>0</v>
      </c>
      <c r="H4" s="439" t="s">
        <v>5</v>
      </c>
      <c r="I4" s="439" t="s">
        <v>6</v>
      </c>
      <c r="J4" s="812" t="s">
        <v>0</v>
      </c>
      <c r="K4" s="807" t="s">
        <v>5</v>
      </c>
      <c r="L4" s="439" t="s">
        <v>6</v>
      </c>
      <c r="M4" s="439" t="s">
        <v>0</v>
      </c>
    </row>
    <row r="5" spans="1:13" ht="12" customHeight="1" hidden="1">
      <c r="A5" s="441" t="s">
        <v>105</v>
      </c>
      <c r="B5" s="336">
        <v>0</v>
      </c>
      <c r="C5" s="336">
        <v>0</v>
      </c>
      <c r="D5" s="336">
        <v>0</v>
      </c>
      <c r="E5" s="336">
        <v>0</v>
      </c>
      <c r="F5" s="336">
        <v>0</v>
      </c>
      <c r="G5" s="442">
        <v>0</v>
      </c>
      <c r="H5" s="336">
        <v>0</v>
      </c>
      <c r="I5" s="336">
        <v>0</v>
      </c>
      <c r="J5" s="813">
        <v>0</v>
      </c>
      <c r="K5" s="808">
        <f>B5+E5+H5</f>
        <v>0</v>
      </c>
      <c r="L5" s="443">
        <f>C5+F5+I5</f>
        <v>0</v>
      </c>
      <c r="M5" s="443">
        <f>D5+G5+J5</f>
        <v>0</v>
      </c>
    </row>
    <row r="6" spans="1:13" ht="19.5" customHeight="1">
      <c r="A6" s="441" t="s">
        <v>93</v>
      </c>
      <c r="B6" s="336">
        <v>0</v>
      </c>
      <c r="C6" s="336">
        <v>0</v>
      </c>
      <c r="D6" s="336">
        <v>0</v>
      </c>
      <c r="E6" s="336">
        <v>30</v>
      </c>
      <c r="F6" s="336">
        <v>30</v>
      </c>
      <c r="G6" s="442">
        <v>0</v>
      </c>
      <c r="H6" s="336">
        <v>1000</v>
      </c>
      <c r="I6" s="336">
        <v>840</v>
      </c>
      <c r="J6" s="813">
        <v>499</v>
      </c>
      <c r="K6" s="830">
        <f aca="true" t="shared" si="0" ref="K6:K28">B6+E6+H6</f>
        <v>1030</v>
      </c>
      <c r="L6" s="444">
        <f aca="true" t="shared" si="1" ref="L6:L28">C6+F6+I6</f>
        <v>870</v>
      </c>
      <c r="M6" s="808">
        <f aca="true" t="shared" si="2" ref="M6:M28">D6+G6+J6</f>
        <v>499</v>
      </c>
    </row>
    <row r="7" spans="1:13" ht="19.5" customHeight="1">
      <c r="A7" s="445" t="s">
        <v>152</v>
      </c>
      <c r="B7" s="336">
        <v>0</v>
      </c>
      <c r="C7" s="336">
        <v>0</v>
      </c>
      <c r="D7" s="336">
        <v>0</v>
      </c>
      <c r="E7" s="336">
        <v>20</v>
      </c>
      <c r="F7" s="446">
        <v>20</v>
      </c>
      <c r="G7" s="442">
        <v>0</v>
      </c>
      <c r="H7" s="336">
        <v>60</v>
      </c>
      <c r="I7" s="336">
        <v>60</v>
      </c>
      <c r="J7" s="813">
        <v>0</v>
      </c>
      <c r="K7" s="830">
        <f t="shared" si="0"/>
        <v>80</v>
      </c>
      <c r="L7" s="444">
        <f t="shared" si="1"/>
        <v>80</v>
      </c>
      <c r="M7" s="808">
        <f t="shared" si="2"/>
        <v>0</v>
      </c>
    </row>
    <row r="8" spans="1:13" ht="19.5" customHeight="1">
      <c r="A8" s="447">
        <v>513</v>
      </c>
      <c r="B8" s="448">
        <f aca="true" t="shared" si="3" ref="B8:J8">SUM(B5:B7)</f>
        <v>0</v>
      </c>
      <c r="C8" s="448">
        <f t="shared" si="3"/>
        <v>0</v>
      </c>
      <c r="D8" s="448">
        <f t="shared" si="3"/>
        <v>0</v>
      </c>
      <c r="E8" s="448">
        <f t="shared" si="3"/>
        <v>50</v>
      </c>
      <c r="F8" s="448">
        <f t="shared" si="3"/>
        <v>50</v>
      </c>
      <c r="G8" s="449">
        <f t="shared" si="3"/>
        <v>0</v>
      </c>
      <c r="H8" s="448">
        <f t="shared" si="3"/>
        <v>1060</v>
      </c>
      <c r="I8" s="448">
        <f t="shared" si="3"/>
        <v>900</v>
      </c>
      <c r="J8" s="814">
        <f t="shared" si="3"/>
        <v>499</v>
      </c>
      <c r="K8" s="831">
        <f t="shared" si="0"/>
        <v>1110</v>
      </c>
      <c r="L8" s="621">
        <f t="shared" si="1"/>
        <v>950</v>
      </c>
      <c r="M8" s="809">
        <f t="shared" si="2"/>
        <v>499</v>
      </c>
    </row>
    <row r="9" spans="1:13" ht="19.5" customHeight="1">
      <c r="A9" s="445" t="s">
        <v>18</v>
      </c>
      <c r="B9" s="336">
        <v>0</v>
      </c>
      <c r="C9" s="336">
        <v>0</v>
      </c>
      <c r="D9" s="336">
        <v>0</v>
      </c>
      <c r="E9" s="444">
        <v>0</v>
      </c>
      <c r="F9" s="444">
        <v>0</v>
      </c>
      <c r="G9" s="451">
        <v>0</v>
      </c>
      <c r="H9" s="336">
        <v>0</v>
      </c>
      <c r="I9" s="336">
        <v>0</v>
      </c>
      <c r="J9" s="813">
        <v>0</v>
      </c>
      <c r="K9" s="830">
        <f t="shared" si="0"/>
        <v>0</v>
      </c>
      <c r="L9" s="444">
        <f t="shared" si="1"/>
        <v>0</v>
      </c>
      <c r="M9" s="808">
        <f t="shared" si="2"/>
        <v>0</v>
      </c>
    </row>
    <row r="10" spans="1:13" ht="19.5" customHeight="1">
      <c r="A10" s="445" t="s">
        <v>188</v>
      </c>
      <c r="B10" s="336">
        <v>0</v>
      </c>
      <c r="C10" s="336">
        <v>0</v>
      </c>
      <c r="D10" s="336">
        <v>0</v>
      </c>
      <c r="E10" s="444">
        <v>0</v>
      </c>
      <c r="F10" s="444">
        <v>0</v>
      </c>
      <c r="G10" s="451">
        <v>0</v>
      </c>
      <c r="H10" s="336">
        <v>80</v>
      </c>
      <c r="I10" s="336">
        <v>402</v>
      </c>
      <c r="J10" s="813">
        <v>399.5</v>
      </c>
      <c r="K10" s="830">
        <f t="shared" si="0"/>
        <v>80</v>
      </c>
      <c r="L10" s="444">
        <f t="shared" si="1"/>
        <v>402</v>
      </c>
      <c r="M10" s="808">
        <f t="shared" si="2"/>
        <v>399.5</v>
      </c>
    </row>
    <row r="11" spans="1:13" ht="19.5" customHeight="1">
      <c r="A11" s="452" t="s">
        <v>32</v>
      </c>
      <c r="B11" s="336">
        <v>0</v>
      </c>
      <c r="C11" s="336">
        <v>0</v>
      </c>
      <c r="D11" s="336">
        <v>0</v>
      </c>
      <c r="E11" s="444">
        <v>60</v>
      </c>
      <c r="F11" s="446">
        <v>60</v>
      </c>
      <c r="G11" s="446">
        <v>1.1</v>
      </c>
      <c r="H11" s="336">
        <v>3500</v>
      </c>
      <c r="I11" s="336">
        <v>2977.6</v>
      </c>
      <c r="J11" s="813">
        <v>2872.9</v>
      </c>
      <c r="K11" s="832">
        <f t="shared" si="0"/>
        <v>3560</v>
      </c>
      <c r="L11" s="459">
        <f t="shared" si="1"/>
        <v>3037.6</v>
      </c>
      <c r="M11" s="810">
        <f t="shared" si="2"/>
        <v>2874</v>
      </c>
    </row>
    <row r="12" spans="1:13" ht="19.5" customHeight="1">
      <c r="A12" s="447">
        <v>516</v>
      </c>
      <c r="B12" s="448">
        <f>SUM(B9:B11)</f>
        <v>0</v>
      </c>
      <c r="C12" s="448">
        <f>SUM(C9,C10,C11)</f>
        <v>0</v>
      </c>
      <c r="D12" s="448">
        <f>SUM(D9,D10,D11)</f>
        <v>0</v>
      </c>
      <c r="E12" s="448">
        <f>SUM(E9,E10,E11)</f>
        <v>60</v>
      </c>
      <c r="F12" s="448">
        <f>SUM(F9,F10,F11)</f>
        <v>60</v>
      </c>
      <c r="G12" s="449">
        <f>SUM(G9,G10,G11)</f>
        <v>1.1</v>
      </c>
      <c r="H12" s="448">
        <f>SUM(H9:H11)</f>
        <v>3580</v>
      </c>
      <c r="I12" s="448">
        <f>SUM(I9,I10,I11)</f>
        <v>3379.6</v>
      </c>
      <c r="J12" s="814">
        <f>SUM(J9,J10,J11)</f>
        <v>3272.4</v>
      </c>
      <c r="K12" s="833">
        <f t="shared" si="0"/>
        <v>3640</v>
      </c>
      <c r="L12" s="477">
        <f t="shared" si="1"/>
        <v>3439.6</v>
      </c>
      <c r="M12" s="837">
        <f t="shared" si="2"/>
        <v>3273.5</v>
      </c>
    </row>
    <row r="13" spans="1:13" ht="19.5" customHeight="1">
      <c r="A13" s="452" t="s">
        <v>85</v>
      </c>
      <c r="B13" s="444">
        <v>0</v>
      </c>
      <c r="C13" s="336">
        <v>0</v>
      </c>
      <c r="D13" s="336">
        <v>0</v>
      </c>
      <c r="E13" s="444">
        <v>0</v>
      </c>
      <c r="F13" s="444">
        <v>0</v>
      </c>
      <c r="G13" s="451">
        <v>0</v>
      </c>
      <c r="H13" s="444">
        <v>0</v>
      </c>
      <c r="I13" s="336">
        <v>0</v>
      </c>
      <c r="J13" s="813">
        <v>0</v>
      </c>
      <c r="K13" s="834">
        <f t="shared" si="0"/>
        <v>0</v>
      </c>
      <c r="L13" s="820">
        <f t="shared" si="1"/>
        <v>0</v>
      </c>
      <c r="M13" s="811">
        <f t="shared" si="2"/>
        <v>0</v>
      </c>
    </row>
    <row r="14" spans="1:13" ht="19.5" customHeight="1">
      <c r="A14" s="452" t="s">
        <v>207</v>
      </c>
      <c r="B14" s="444">
        <v>0</v>
      </c>
      <c r="C14" s="336">
        <v>0</v>
      </c>
      <c r="D14" s="336">
        <v>0</v>
      </c>
      <c r="E14" s="444">
        <v>0</v>
      </c>
      <c r="F14" s="444">
        <v>0</v>
      </c>
      <c r="G14" s="451">
        <v>0</v>
      </c>
      <c r="H14" s="444">
        <v>0</v>
      </c>
      <c r="I14" s="336">
        <v>160</v>
      </c>
      <c r="J14" s="813">
        <v>88.9</v>
      </c>
      <c r="K14" s="830">
        <f t="shared" si="0"/>
        <v>0</v>
      </c>
      <c r="L14" s="444">
        <f t="shared" si="1"/>
        <v>160</v>
      </c>
      <c r="M14" s="808">
        <f t="shared" si="2"/>
        <v>88.9</v>
      </c>
    </row>
    <row r="15" spans="1:13" ht="19.5" customHeight="1">
      <c r="A15" s="452" t="s">
        <v>77</v>
      </c>
      <c r="B15" s="444">
        <v>0</v>
      </c>
      <c r="C15" s="336">
        <v>0</v>
      </c>
      <c r="D15" s="336">
        <v>0</v>
      </c>
      <c r="E15" s="444">
        <v>50</v>
      </c>
      <c r="F15" s="446">
        <v>50</v>
      </c>
      <c r="G15" s="446">
        <v>0</v>
      </c>
      <c r="H15" s="444">
        <v>0</v>
      </c>
      <c r="I15" s="336">
        <v>0</v>
      </c>
      <c r="J15" s="813">
        <v>0</v>
      </c>
      <c r="K15" s="830">
        <f t="shared" si="0"/>
        <v>50</v>
      </c>
      <c r="L15" s="444">
        <f t="shared" si="1"/>
        <v>50</v>
      </c>
      <c r="M15" s="808">
        <f t="shared" si="2"/>
        <v>0</v>
      </c>
    </row>
    <row r="16" spans="1:13" ht="19.5" customHeight="1">
      <c r="A16" s="447">
        <v>517</v>
      </c>
      <c r="B16" s="448">
        <f>SUM(B13,B14,B15)</f>
        <v>0</v>
      </c>
      <c r="C16" s="448">
        <f>SUM(C13,C14,C15)</f>
        <v>0</v>
      </c>
      <c r="D16" s="448">
        <f>SUM(D13,D14,D15)</f>
        <v>0</v>
      </c>
      <c r="E16" s="448">
        <f>SUM(E13,E15)</f>
        <v>50</v>
      </c>
      <c r="F16" s="448">
        <f>SUM(F13,F15)</f>
        <v>50</v>
      </c>
      <c r="G16" s="449">
        <f>SUM(G13,G15)</f>
        <v>0</v>
      </c>
      <c r="H16" s="448">
        <f>SUM(H13,H14,H15)</f>
        <v>0</v>
      </c>
      <c r="I16" s="448">
        <f>SUM(I13,I14,I15)</f>
        <v>160</v>
      </c>
      <c r="J16" s="814">
        <f>SUM(J13,J14,J15)</f>
        <v>88.9</v>
      </c>
      <c r="K16" s="831">
        <f t="shared" si="0"/>
        <v>50</v>
      </c>
      <c r="L16" s="621">
        <f t="shared" si="1"/>
        <v>210</v>
      </c>
      <c r="M16" s="809">
        <f t="shared" si="2"/>
        <v>88.9</v>
      </c>
    </row>
    <row r="17" spans="1:13" ht="19.5" customHeight="1">
      <c r="A17" s="454" t="s">
        <v>83</v>
      </c>
      <c r="B17" s="446">
        <v>0</v>
      </c>
      <c r="C17" s="446">
        <v>0</v>
      </c>
      <c r="D17" s="446">
        <v>0</v>
      </c>
      <c r="E17" s="446">
        <v>0</v>
      </c>
      <c r="F17" s="446">
        <v>0</v>
      </c>
      <c r="G17" s="455">
        <v>0</v>
      </c>
      <c r="H17" s="446">
        <v>0</v>
      </c>
      <c r="I17" s="446">
        <v>0</v>
      </c>
      <c r="J17" s="815">
        <v>0</v>
      </c>
      <c r="K17" s="830">
        <f t="shared" si="0"/>
        <v>0</v>
      </c>
      <c r="L17" s="444">
        <f t="shared" si="1"/>
        <v>0</v>
      </c>
      <c r="M17" s="808">
        <f t="shared" si="2"/>
        <v>0</v>
      </c>
    </row>
    <row r="18" spans="1:13" ht="19.5" customHeight="1">
      <c r="A18" s="456">
        <v>519</v>
      </c>
      <c r="B18" s="448">
        <f>SUM(B15,B16,B17)</f>
        <v>0</v>
      </c>
      <c r="C18" s="448">
        <f>SUM(C17)</f>
        <v>0</v>
      </c>
      <c r="D18" s="448">
        <f>SUM(D17)</f>
        <v>0</v>
      </c>
      <c r="E18" s="448">
        <f>SUM(E17)</f>
        <v>0</v>
      </c>
      <c r="F18" s="448">
        <f>SUM(F17)</f>
        <v>0</v>
      </c>
      <c r="G18" s="449">
        <f>SUM(G17)</f>
        <v>0</v>
      </c>
      <c r="H18" s="448">
        <f>SUM(H15,H16,H17)</f>
        <v>0</v>
      </c>
      <c r="I18" s="448">
        <f>SUM(I17)</f>
        <v>0</v>
      </c>
      <c r="J18" s="814">
        <f>SUM(J17)</f>
        <v>0</v>
      </c>
      <c r="K18" s="830">
        <f t="shared" si="0"/>
        <v>0</v>
      </c>
      <c r="L18" s="444">
        <f t="shared" si="1"/>
        <v>0</v>
      </c>
      <c r="M18" s="808">
        <f t="shared" si="2"/>
        <v>0</v>
      </c>
    </row>
    <row r="19" spans="1:13" ht="19.5" customHeight="1">
      <c r="A19" s="452" t="s">
        <v>358</v>
      </c>
      <c r="B19" s="446">
        <v>0</v>
      </c>
      <c r="C19" s="336">
        <v>49</v>
      </c>
      <c r="D19" s="336">
        <v>49</v>
      </c>
      <c r="E19" s="336">
        <v>0</v>
      </c>
      <c r="F19" s="336">
        <v>0</v>
      </c>
      <c r="G19" s="442">
        <v>0</v>
      </c>
      <c r="H19" s="446">
        <v>50</v>
      </c>
      <c r="I19" s="336">
        <v>94</v>
      </c>
      <c r="J19" s="813">
        <v>94</v>
      </c>
      <c r="K19" s="830">
        <f t="shared" si="0"/>
        <v>50</v>
      </c>
      <c r="L19" s="444">
        <f t="shared" si="1"/>
        <v>143</v>
      </c>
      <c r="M19" s="808">
        <f t="shared" si="2"/>
        <v>143</v>
      </c>
    </row>
    <row r="20" spans="1:13" ht="19.5" customHeight="1">
      <c r="A20" s="452" t="s">
        <v>234</v>
      </c>
      <c r="B20" s="446">
        <v>0</v>
      </c>
      <c r="C20" s="446">
        <v>0</v>
      </c>
      <c r="D20" s="336">
        <v>0</v>
      </c>
      <c r="E20" s="336">
        <v>0</v>
      </c>
      <c r="F20" s="336">
        <v>0</v>
      </c>
      <c r="G20" s="442">
        <v>0</v>
      </c>
      <c r="H20" s="446">
        <v>50</v>
      </c>
      <c r="I20" s="446">
        <v>50</v>
      </c>
      <c r="J20" s="813">
        <v>0</v>
      </c>
      <c r="K20" s="830">
        <f t="shared" si="0"/>
        <v>50</v>
      </c>
      <c r="L20" s="444">
        <f t="shared" si="1"/>
        <v>50</v>
      </c>
      <c r="M20" s="808">
        <f t="shared" si="2"/>
        <v>0</v>
      </c>
    </row>
    <row r="21" spans="1:13" ht="19.5" customHeight="1">
      <c r="A21" s="457">
        <v>522</v>
      </c>
      <c r="B21" s="448">
        <f aca="true" t="shared" si="4" ref="B21:J21">SUM(B19:B20)</f>
        <v>0</v>
      </c>
      <c r="C21" s="448">
        <f t="shared" si="4"/>
        <v>49</v>
      </c>
      <c r="D21" s="448">
        <f t="shared" si="4"/>
        <v>49</v>
      </c>
      <c r="E21" s="448">
        <f t="shared" si="4"/>
        <v>0</v>
      </c>
      <c r="F21" s="448">
        <f t="shared" si="4"/>
        <v>0</v>
      </c>
      <c r="G21" s="449">
        <f t="shared" si="4"/>
        <v>0</v>
      </c>
      <c r="H21" s="448">
        <f t="shared" si="4"/>
        <v>100</v>
      </c>
      <c r="I21" s="448">
        <f t="shared" si="4"/>
        <v>144</v>
      </c>
      <c r="J21" s="814">
        <f t="shared" si="4"/>
        <v>94</v>
      </c>
      <c r="K21" s="830">
        <f t="shared" si="0"/>
        <v>100</v>
      </c>
      <c r="L21" s="444">
        <f t="shared" si="1"/>
        <v>193</v>
      </c>
      <c r="M21" s="808">
        <f t="shared" si="2"/>
        <v>143</v>
      </c>
    </row>
    <row r="22" spans="1:13" ht="19.5" customHeight="1">
      <c r="A22" s="458" t="s">
        <v>359</v>
      </c>
      <c r="B22" s="336">
        <v>0</v>
      </c>
      <c r="C22" s="444">
        <v>0</v>
      </c>
      <c r="D22" s="444">
        <v>0</v>
      </c>
      <c r="E22" s="336">
        <v>0</v>
      </c>
      <c r="F22" s="336">
        <v>0</v>
      </c>
      <c r="G22" s="442">
        <v>0</v>
      </c>
      <c r="H22" s="336">
        <v>40</v>
      </c>
      <c r="I22" s="444">
        <v>40</v>
      </c>
      <c r="J22" s="816">
        <v>22.4</v>
      </c>
      <c r="K22" s="830">
        <f t="shared" si="0"/>
        <v>40</v>
      </c>
      <c r="L22" s="444">
        <f t="shared" si="1"/>
        <v>40</v>
      </c>
      <c r="M22" s="808">
        <f t="shared" si="2"/>
        <v>22.4</v>
      </c>
    </row>
    <row r="23" spans="1:13" ht="19.5" customHeight="1">
      <c r="A23" s="458" t="s">
        <v>466</v>
      </c>
      <c r="B23" s="336">
        <v>0</v>
      </c>
      <c r="C23" s="444">
        <v>98</v>
      </c>
      <c r="D23" s="444">
        <v>98</v>
      </c>
      <c r="E23" s="336">
        <v>0</v>
      </c>
      <c r="F23" s="336">
        <v>0</v>
      </c>
      <c r="G23" s="442">
        <v>0</v>
      </c>
      <c r="H23" s="336">
        <v>0</v>
      </c>
      <c r="I23" s="444">
        <v>0</v>
      </c>
      <c r="J23" s="816">
        <v>0</v>
      </c>
      <c r="K23" s="830">
        <f t="shared" si="0"/>
        <v>0</v>
      </c>
      <c r="L23" s="444">
        <f t="shared" si="1"/>
        <v>98</v>
      </c>
      <c r="M23" s="808">
        <f t="shared" si="2"/>
        <v>98</v>
      </c>
    </row>
    <row r="24" spans="1:13" ht="20.25" customHeight="1" thickBot="1">
      <c r="A24" s="826" t="s">
        <v>189</v>
      </c>
      <c r="B24" s="827">
        <f>SUM(B22:B23)</f>
        <v>0</v>
      </c>
      <c r="C24" s="827">
        <f aca="true" t="shared" si="5" ref="C24:J24">SUM(C22:C23)</f>
        <v>98</v>
      </c>
      <c r="D24" s="827">
        <f t="shared" si="5"/>
        <v>98</v>
      </c>
      <c r="E24" s="827">
        <f t="shared" si="5"/>
        <v>0</v>
      </c>
      <c r="F24" s="827">
        <f t="shared" si="5"/>
        <v>0</v>
      </c>
      <c r="G24" s="827">
        <f t="shared" si="5"/>
        <v>0</v>
      </c>
      <c r="H24" s="827">
        <f t="shared" si="5"/>
        <v>40</v>
      </c>
      <c r="I24" s="827">
        <f t="shared" si="5"/>
        <v>40</v>
      </c>
      <c r="J24" s="828">
        <f t="shared" si="5"/>
        <v>22.4</v>
      </c>
      <c r="K24" s="835">
        <f t="shared" si="0"/>
        <v>40</v>
      </c>
      <c r="L24" s="838">
        <f t="shared" si="1"/>
        <v>138</v>
      </c>
      <c r="M24" s="829">
        <f t="shared" si="2"/>
        <v>120.4</v>
      </c>
    </row>
    <row r="25" spans="1:13" ht="0.75" customHeight="1" hidden="1" thickTop="1">
      <c r="A25" s="825" t="s">
        <v>144</v>
      </c>
      <c r="B25" s="820"/>
      <c r="C25" s="820"/>
      <c r="D25" s="821"/>
      <c r="E25" s="821">
        <v>0</v>
      </c>
      <c r="F25" s="821">
        <v>0</v>
      </c>
      <c r="G25" s="822">
        <v>0</v>
      </c>
      <c r="H25" s="820"/>
      <c r="I25" s="820"/>
      <c r="J25" s="823"/>
      <c r="K25" s="836">
        <f t="shared" si="0"/>
        <v>0</v>
      </c>
      <c r="L25" s="465">
        <f t="shared" si="1"/>
        <v>0</v>
      </c>
      <c r="M25" s="824">
        <f t="shared" si="2"/>
        <v>0</v>
      </c>
    </row>
    <row r="26" spans="1:13" ht="22.5" customHeight="1" hidden="1">
      <c r="A26" s="642" t="s">
        <v>335</v>
      </c>
      <c r="B26" s="444"/>
      <c r="C26" s="444"/>
      <c r="D26" s="459"/>
      <c r="E26" s="459">
        <v>0</v>
      </c>
      <c r="F26" s="459">
        <v>0</v>
      </c>
      <c r="G26" s="460">
        <v>0</v>
      </c>
      <c r="H26" s="444"/>
      <c r="I26" s="444"/>
      <c r="J26" s="817"/>
      <c r="K26" s="831">
        <f t="shared" si="0"/>
        <v>0</v>
      </c>
      <c r="L26" s="621">
        <f t="shared" si="1"/>
        <v>0</v>
      </c>
      <c r="M26" s="809">
        <f t="shared" si="2"/>
        <v>0</v>
      </c>
    </row>
    <row r="27" spans="1:13" ht="23.25" customHeight="1" hidden="1" thickBot="1" thickTop="1">
      <c r="A27" s="461">
        <v>612</v>
      </c>
      <c r="B27" s="462">
        <f aca="true" t="shared" si="6" ref="B27:J27">SUM(B25,B26)</f>
        <v>0</v>
      </c>
      <c r="C27" s="462">
        <f t="shared" si="6"/>
        <v>0</v>
      </c>
      <c r="D27" s="462">
        <f t="shared" si="6"/>
        <v>0</v>
      </c>
      <c r="E27" s="462">
        <f t="shared" si="6"/>
        <v>0</v>
      </c>
      <c r="F27" s="462">
        <f t="shared" si="6"/>
        <v>0</v>
      </c>
      <c r="G27" s="463">
        <f t="shared" si="6"/>
        <v>0</v>
      </c>
      <c r="H27" s="462">
        <f t="shared" si="6"/>
        <v>0</v>
      </c>
      <c r="I27" s="462">
        <f t="shared" si="6"/>
        <v>0</v>
      </c>
      <c r="J27" s="818">
        <f t="shared" si="6"/>
        <v>0</v>
      </c>
      <c r="K27" s="831">
        <f t="shared" si="0"/>
        <v>0</v>
      </c>
      <c r="L27" s="621">
        <f t="shared" si="1"/>
        <v>0</v>
      </c>
      <c r="M27" s="809">
        <f t="shared" si="2"/>
        <v>0</v>
      </c>
    </row>
    <row r="28" spans="1:13" ht="30.75" customHeight="1">
      <c r="A28" s="464" t="s">
        <v>20</v>
      </c>
      <c r="B28" s="465">
        <f aca="true" t="shared" si="7" ref="B28:J28">SUM(B8,B12,B16,B21,B24,B27)</f>
        <v>0</v>
      </c>
      <c r="C28" s="465">
        <f t="shared" si="7"/>
        <v>147</v>
      </c>
      <c r="D28" s="465">
        <f t="shared" si="7"/>
        <v>147</v>
      </c>
      <c r="E28" s="465">
        <f t="shared" si="7"/>
        <v>160</v>
      </c>
      <c r="F28" s="465">
        <f t="shared" si="7"/>
        <v>160</v>
      </c>
      <c r="G28" s="465">
        <f t="shared" si="7"/>
        <v>1.1</v>
      </c>
      <c r="H28" s="465">
        <f t="shared" si="7"/>
        <v>4780</v>
      </c>
      <c r="I28" s="465">
        <f t="shared" si="7"/>
        <v>4623.6</v>
      </c>
      <c r="J28" s="819">
        <f t="shared" si="7"/>
        <v>3976.7000000000003</v>
      </c>
      <c r="K28" s="831">
        <f t="shared" si="0"/>
        <v>4940</v>
      </c>
      <c r="L28" s="621">
        <f t="shared" si="1"/>
        <v>4930.6</v>
      </c>
      <c r="M28" s="809">
        <f t="shared" si="2"/>
        <v>4124.8</v>
      </c>
    </row>
    <row r="29" spans="1:13" ht="12.7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</row>
    <row r="30" ht="12" customHeight="1" hidden="1"/>
    <row r="31" ht="12.75" hidden="1"/>
    <row r="32" ht="12.75" hidden="1"/>
  </sheetData>
  <sheetProtection/>
  <mergeCells count="10">
    <mergeCell ref="H3:J3"/>
    <mergeCell ref="E3:G3"/>
    <mergeCell ref="A1:K1"/>
    <mergeCell ref="L1:M1"/>
    <mergeCell ref="A2:A4"/>
    <mergeCell ref="B2:D2"/>
    <mergeCell ref="K2:M3"/>
    <mergeCell ref="B3:D3"/>
    <mergeCell ref="E2:G2"/>
    <mergeCell ref="H2:J2"/>
  </mergeCells>
  <printOptions horizontalCentered="1"/>
  <pageMargins left="0.15748031496062992" right="0.15748031496062992" top="0.2755905511811024" bottom="0.6299212598425197" header="0.31496062992125984" footer="0.35433070866141736"/>
  <pageSetup horizontalDpi="300" verticalDpi="300" orientation="landscape" paperSize="9" scale="95" r:id="rId1"/>
  <headerFooter alignWithMargins="0">
    <oddFooter>&amp;L&amp;"Times New Roman,Obyčejné"&amp;9Rozbor za rok 2009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85" zoomScaleSheetLayoutView="85" zoomScalePageLayoutView="0" workbookViewId="0" topLeftCell="A16">
      <selection activeCell="B18" sqref="B18"/>
    </sheetView>
  </sheetViews>
  <sheetFormatPr defaultColWidth="9.00390625" defaultRowHeight="29.25" customHeight="1"/>
  <cols>
    <col min="1" max="1" width="29.375" style="135" customWidth="1"/>
    <col min="2" max="3" width="9.125" style="481" customWidth="1"/>
    <col min="4" max="16384" width="9.125" style="135" customWidth="1"/>
  </cols>
  <sheetData>
    <row r="1" spans="1:13" ht="39.75" customHeight="1">
      <c r="A1" s="1195" t="s">
        <v>383</v>
      </c>
      <c r="B1" s="1196"/>
      <c r="C1" s="1196"/>
      <c r="D1" s="1196"/>
      <c r="E1" s="1196"/>
      <c r="F1" s="1196"/>
      <c r="G1" s="1196"/>
      <c r="H1" s="1196"/>
      <c r="I1" s="1196"/>
      <c r="J1" s="1196"/>
      <c r="K1" s="1197"/>
      <c r="L1" s="1194" t="s">
        <v>373</v>
      </c>
      <c r="M1" s="1194"/>
    </row>
    <row r="2" spans="1:13" ht="27.75" customHeight="1">
      <c r="A2" s="907" t="s">
        <v>211</v>
      </c>
      <c r="B2" s="895" t="s">
        <v>21</v>
      </c>
      <c r="C2" s="896"/>
      <c r="D2" s="1198"/>
      <c r="E2" s="895" t="s">
        <v>22</v>
      </c>
      <c r="F2" s="896"/>
      <c r="G2" s="896"/>
      <c r="H2" s="895" t="s">
        <v>355</v>
      </c>
      <c r="I2" s="896"/>
      <c r="J2" s="1198"/>
      <c r="K2" s="976" t="s">
        <v>23</v>
      </c>
      <c r="L2" s="1201"/>
      <c r="M2" s="1202"/>
    </row>
    <row r="3" spans="1:13" ht="27.75" customHeight="1" thickBot="1">
      <c r="A3" s="908"/>
      <c r="B3" s="1183" t="s">
        <v>24</v>
      </c>
      <c r="C3" s="1184"/>
      <c r="D3" s="1185"/>
      <c r="E3" s="1183" t="s">
        <v>25</v>
      </c>
      <c r="F3" s="1205"/>
      <c r="G3" s="1206"/>
      <c r="H3" s="1183" t="s">
        <v>25</v>
      </c>
      <c r="I3" s="1205"/>
      <c r="J3" s="1208"/>
      <c r="K3" s="1162"/>
      <c r="L3" s="1162"/>
      <c r="M3" s="1203"/>
    </row>
    <row r="4" spans="1:13" ht="27.75" customHeight="1" thickBot="1">
      <c r="A4" s="1204"/>
      <c r="B4" s="700" t="s">
        <v>5</v>
      </c>
      <c r="C4" s="701" t="s">
        <v>6</v>
      </c>
      <c r="D4" s="702" t="s">
        <v>0</v>
      </c>
      <c r="E4" s="700" t="s">
        <v>5</v>
      </c>
      <c r="F4" s="701" t="s">
        <v>6</v>
      </c>
      <c r="G4" s="702" t="s">
        <v>0</v>
      </c>
      <c r="H4" s="700" t="s">
        <v>5</v>
      </c>
      <c r="I4" s="701" t="s">
        <v>6</v>
      </c>
      <c r="J4" s="702" t="s">
        <v>0</v>
      </c>
      <c r="K4" s="697" t="s">
        <v>5</v>
      </c>
      <c r="L4" s="698" t="s">
        <v>6</v>
      </c>
      <c r="M4" s="699" t="s">
        <v>0</v>
      </c>
    </row>
    <row r="5" spans="1:13" ht="27.75" customHeight="1" thickTop="1">
      <c r="A5" s="691" t="s">
        <v>393</v>
      </c>
      <c r="B5" s="696">
        <v>0</v>
      </c>
      <c r="C5" s="125">
        <v>665</v>
      </c>
      <c r="D5" s="666">
        <v>665</v>
      </c>
      <c r="E5" s="696">
        <v>0</v>
      </c>
      <c r="F5" s="125">
        <v>0</v>
      </c>
      <c r="G5" s="666">
        <v>0</v>
      </c>
      <c r="H5" s="696">
        <v>0</v>
      </c>
      <c r="I5" s="125">
        <v>0</v>
      </c>
      <c r="J5" s="666">
        <v>0</v>
      </c>
      <c r="K5" s="652">
        <f>SUM(B5,E5,H5)</f>
        <v>0</v>
      </c>
      <c r="L5" s="19">
        <f>SUM(C5,F5,I5)</f>
        <v>665</v>
      </c>
      <c r="M5" s="653">
        <f>SUM(D5,G5,J5)</f>
        <v>665</v>
      </c>
    </row>
    <row r="6" spans="1:13" ht="27.75" customHeight="1">
      <c r="A6" s="471">
        <v>513</v>
      </c>
      <c r="B6" s="654">
        <f aca="true" t="shared" si="0" ref="B6:M6">SUM(B5)</f>
        <v>0</v>
      </c>
      <c r="C6" s="8">
        <f t="shared" si="0"/>
        <v>665</v>
      </c>
      <c r="D6" s="650">
        <f t="shared" si="0"/>
        <v>665</v>
      </c>
      <c r="E6" s="654">
        <f t="shared" si="0"/>
        <v>0</v>
      </c>
      <c r="F6" s="8">
        <f t="shared" si="0"/>
        <v>0</v>
      </c>
      <c r="G6" s="650">
        <f t="shared" si="0"/>
        <v>0</v>
      </c>
      <c r="H6" s="654">
        <f t="shared" si="0"/>
        <v>0</v>
      </c>
      <c r="I6" s="8">
        <f t="shared" si="0"/>
        <v>0</v>
      </c>
      <c r="J6" s="650">
        <f t="shared" si="0"/>
        <v>0</v>
      </c>
      <c r="K6" s="654">
        <f t="shared" si="0"/>
        <v>0</v>
      </c>
      <c r="L6" s="8">
        <f t="shared" si="0"/>
        <v>665</v>
      </c>
      <c r="M6" s="650">
        <f t="shared" si="0"/>
        <v>665</v>
      </c>
    </row>
    <row r="7" spans="1:13" ht="27.75" customHeight="1">
      <c r="A7" s="468" t="s">
        <v>146</v>
      </c>
      <c r="B7" s="655">
        <v>240</v>
      </c>
      <c r="C7" s="3">
        <v>500</v>
      </c>
      <c r="D7" s="649">
        <v>494.2</v>
      </c>
      <c r="E7" s="656">
        <v>240</v>
      </c>
      <c r="F7" s="3">
        <v>540</v>
      </c>
      <c r="G7" s="649">
        <v>380.7</v>
      </c>
      <c r="H7" s="656">
        <v>0</v>
      </c>
      <c r="I7" s="3">
        <v>0</v>
      </c>
      <c r="J7" s="649">
        <v>0</v>
      </c>
      <c r="K7" s="656">
        <f>SUM(B7,E7,H7)</f>
        <v>480</v>
      </c>
      <c r="L7" s="3">
        <f>SUM(C7,F7,I7)</f>
        <v>1040</v>
      </c>
      <c r="M7" s="649">
        <f>SUM(D7,G7,J7)</f>
        <v>874.9</v>
      </c>
    </row>
    <row r="8" spans="1:13" ht="27.75" customHeight="1">
      <c r="A8" s="469">
        <v>516</v>
      </c>
      <c r="B8" s="654">
        <f aca="true" t="shared" si="1" ref="B8:M8">SUM(B7)</f>
        <v>240</v>
      </c>
      <c r="C8" s="8">
        <f t="shared" si="1"/>
        <v>500</v>
      </c>
      <c r="D8" s="650">
        <f>SUM(D7)</f>
        <v>494.2</v>
      </c>
      <c r="E8" s="654">
        <f t="shared" si="1"/>
        <v>240</v>
      </c>
      <c r="F8" s="8">
        <f t="shared" si="1"/>
        <v>540</v>
      </c>
      <c r="G8" s="650">
        <f t="shared" si="1"/>
        <v>380.7</v>
      </c>
      <c r="H8" s="654">
        <f t="shared" si="1"/>
        <v>0</v>
      </c>
      <c r="I8" s="8">
        <f t="shared" si="1"/>
        <v>0</v>
      </c>
      <c r="J8" s="650">
        <f t="shared" si="1"/>
        <v>0</v>
      </c>
      <c r="K8" s="654">
        <f t="shared" si="1"/>
        <v>480</v>
      </c>
      <c r="L8" s="8">
        <f t="shared" si="1"/>
        <v>1040</v>
      </c>
      <c r="M8" s="650">
        <f t="shared" si="1"/>
        <v>874.9</v>
      </c>
    </row>
    <row r="9" spans="1:13" ht="27.75" customHeight="1">
      <c r="A9" s="470" t="s">
        <v>33</v>
      </c>
      <c r="B9" s="656">
        <v>8360</v>
      </c>
      <c r="C9" s="3">
        <v>15072</v>
      </c>
      <c r="D9" s="649">
        <v>14623.6</v>
      </c>
      <c r="E9" s="656">
        <v>10660</v>
      </c>
      <c r="F9" s="3">
        <v>13015</v>
      </c>
      <c r="G9" s="649">
        <v>12998</v>
      </c>
      <c r="H9" s="656">
        <v>1000</v>
      </c>
      <c r="I9" s="3">
        <v>1673</v>
      </c>
      <c r="J9" s="649">
        <v>1672.2</v>
      </c>
      <c r="K9" s="656">
        <f>SUM(B9,E9,H9)</f>
        <v>20020</v>
      </c>
      <c r="L9" s="3">
        <f>SUM(C9,F9,I9)</f>
        <v>29760</v>
      </c>
      <c r="M9" s="649">
        <f>SUM(D9,G9,J9)</f>
        <v>29293.8</v>
      </c>
    </row>
    <row r="10" spans="1:13" ht="27.75" customHeight="1">
      <c r="A10" s="269">
        <v>517</v>
      </c>
      <c r="B10" s="654">
        <f aca="true" t="shared" si="2" ref="B10:G10">SUM(B9)</f>
        <v>8360</v>
      </c>
      <c r="C10" s="8">
        <f t="shared" si="2"/>
        <v>15072</v>
      </c>
      <c r="D10" s="650">
        <f t="shared" si="2"/>
        <v>14623.6</v>
      </c>
      <c r="E10" s="654">
        <f t="shared" si="2"/>
        <v>10660</v>
      </c>
      <c r="F10" s="8">
        <f t="shared" si="2"/>
        <v>13015</v>
      </c>
      <c r="G10" s="650">
        <f t="shared" si="2"/>
        <v>12998</v>
      </c>
      <c r="H10" s="654">
        <f aca="true" t="shared" si="3" ref="H10:M10">SUM(H9)</f>
        <v>1000</v>
      </c>
      <c r="I10" s="8">
        <f t="shared" si="3"/>
        <v>1673</v>
      </c>
      <c r="J10" s="650">
        <f t="shared" si="3"/>
        <v>1672.2</v>
      </c>
      <c r="K10" s="654">
        <f t="shared" si="3"/>
        <v>20020</v>
      </c>
      <c r="L10" s="8">
        <f t="shared" si="3"/>
        <v>29760</v>
      </c>
      <c r="M10" s="650">
        <f t="shared" si="3"/>
        <v>29293.8</v>
      </c>
    </row>
    <row r="11" spans="1:13" ht="27.75" customHeight="1">
      <c r="A11" s="295" t="s">
        <v>118</v>
      </c>
      <c r="B11" s="655">
        <v>3000</v>
      </c>
      <c r="C11" s="18">
        <v>1526</v>
      </c>
      <c r="D11" s="651">
        <v>1524.9</v>
      </c>
      <c r="E11" s="655">
        <v>0</v>
      </c>
      <c r="F11" s="18">
        <v>0</v>
      </c>
      <c r="G11" s="651">
        <v>0</v>
      </c>
      <c r="H11" s="655">
        <v>0</v>
      </c>
      <c r="I11" s="18">
        <v>0</v>
      </c>
      <c r="J11" s="651">
        <v>0</v>
      </c>
      <c r="K11" s="656">
        <f aca="true" t="shared" si="4" ref="K11:M12">SUM(B11,E11,H11)</f>
        <v>3000</v>
      </c>
      <c r="L11" s="3">
        <f t="shared" si="4"/>
        <v>1526</v>
      </c>
      <c r="M11" s="649">
        <f t="shared" si="4"/>
        <v>1524.9</v>
      </c>
    </row>
    <row r="12" spans="1:13" ht="27.75" customHeight="1">
      <c r="A12" s="295" t="s">
        <v>289</v>
      </c>
      <c r="B12" s="655">
        <v>0</v>
      </c>
      <c r="C12" s="18">
        <v>1369</v>
      </c>
      <c r="D12" s="651">
        <v>1367.7</v>
      </c>
      <c r="E12" s="655">
        <v>0</v>
      </c>
      <c r="F12" s="18">
        <v>0</v>
      </c>
      <c r="G12" s="651">
        <v>0</v>
      </c>
      <c r="H12" s="655">
        <v>0</v>
      </c>
      <c r="I12" s="18">
        <v>0</v>
      </c>
      <c r="J12" s="651">
        <v>0</v>
      </c>
      <c r="K12" s="656">
        <f t="shared" si="4"/>
        <v>0</v>
      </c>
      <c r="L12" s="3">
        <f t="shared" si="4"/>
        <v>1369</v>
      </c>
      <c r="M12" s="649">
        <f t="shared" si="4"/>
        <v>1367.7</v>
      </c>
    </row>
    <row r="13" spans="1:13" ht="27.75" customHeight="1" thickBot="1">
      <c r="A13" s="471">
        <v>612</v>
      </c>
      <c r="B13" s="692">
        <f aca="true" t="shared" si="5" ref="B13:M13">SUM(B11:B12)</f>
        <v>3000</v>
      </c>
      <c r="C13" s="659">
        <f t="shared" si="5"/>
        <v>2895</v>
      </c>
      <c r="D13" s="660">
        <f t="shared" si="5"/>
        <v>2892.6000000000004</v>
      </c>
      <c r="E13" s="692">
        <f t="shared" si="5"/>
        <v>0</v>
      </c>
      <c r="F13" s="659">
        <f t="shared" si="5"/>
        <v>0</v>
      </c>
      <c r="G13" s="660">
        <f t="shared" si="5"/>
        <v>0</v>
      </c>
      <c r="H13" s="692">
        <f t="shared" si="5"/>
        <v>0</v>
      </c>
      <c r="I13" s="659">
        <f t="shared" si="5"/>
        <v>0</v>
      </c>
      <c r="J13" s="660">
        <f t="shared" si="5"/>
        <v>0</v>
      </c>
      <c r="K13" s="692">
        <f t="shared" si="5"/>
        <v>3000</v>
      </c>
      <c r="L13" s="659">
        <f t="shared" si="5"/>
        <v>2895</v>
      </c>
      <c r="M13" s="660">
        <f t="shared" si="5"/>
        <v>2892.6000000000004</v>
      </c>
    </row>
    <row r="14" spans="1:13" ht="30" customHeight="1" thickBot="1">
      <c r="A14" s="299" t="s">
        <v>9</v>
      </c>
      <c r="B14" s="693">
        <f>SUM(B13,B10,B8,B6)</f>
        <v>11600</v>
      </c>
      <c r="C14" s="694">
        <f aca="true" t="shared" si="6" ref="C14:J14">SUM(C13,C10,C8,C6)</f>
        <v>19132</v>
      </c>
      <c r="D14" s="695">
        <f t="shared" si="6"/>
        <v>18675.4</v>
      </c>
      <c r="E14" s="693">
        <f t="shared" si="6"/>
        <v>10900</v>
      </c>
      <c r="F14" s="694">
        <f t="shared" si="6"/>
        <v>13555</v>
      </c>
      <c r="G14" s="695">
        <f t="shared" si="6"/>
        <v>13378.7</v>
      </c>
      <c r="H14" s="693">
        <f t="shared" si="6"/>
        <v>1000</v>
      </c>
      <c r="I14" s="694">
        <f t="shared" si="6"/>
        <v>1673</v>
      </c>
      <c r="J14" s="695">
        <f t="shared" si="6"/>
        <v>1672.2</v>
      </c>
      <c r="K14" s="693">
        <f>SUM(K6+K8+K10+K13)</f>
        <v>23500</v>
      </c>
      <c r="L14" s="694">
        <f>SUM(L6+L8+L10+L13)</f>
        <v>34360</v>
      </c>
      <c r="M14" s="695">
        <f>SUM(M6+M8+M10+M13)</f>
        <v>33726.3</v>
      </c>
    </row>
    <row r="15" spans="1:7" ht="24" customHeight="1">
      <c r="A15" s="472"/>
      <c r="B15" s="473"/>
      <c r="C15" s="473"/>
      <c r="D15" s="473"/>
      <c r="E15" s="203"/>
      <c r="F15" s="467"/>
      <c r="G15" s="467"/>
    </row>
    <row r="16" spans="1:7" ht="27.75" customHeight="1">
      <c r="A16" s="907" t="s">
        <v>468</v>
      </c>
      <c r="B16" s="1191" t="s">
        <v>48</v>
      </c>
      <c r="C16" s="1192"/>
      <c r="D16" s="1193"/>
      <c r="E16" s="901" t="s">
        <v>4</v>
      </c>
      <c r="F16" s="976"/>
      <c r="G16" s="977"/>
    </row>
    <row r="17" spans="1:7" ht="27.75" customHeight="1">
      <c r="A17" s="973"/>
      <c r="B17" s="899" t="s">
        <v>63</v>
      </c>
      <c r="C17" s="981"/>
      <c r="D17" s="982"/>
      <c r="E17" s="978"/>
      <c r="F17" s="979"/>
      <c r="G17" s="980"/>
    </row>
    <row r="18" spans="1:7" ht="27.75" customHeight="1">
      <c r="A18" s="974"/>
      <c r="B18" s="13" t="s">
        <v>5</v>
      </c>
      <c r="C18" s="13" t="s">
        <v>6</v>
      </c>
      <c r="D18" s="130" t="s">
        <v>0</v>
      </c>
      <c r="E18" s="263" t="s">
        <v>5</v>
      </c>
      <c r="F18" s="83" t="s">
        <v>6</v>
      </c>
      <c r="G18" s="83" t="s">
        <v>0</v>
      </c>
    </row>
    <row r="19" spans="1:8" ht="27.75" customHeight="1">
      <c r="A19" s="193" t="s">
        <v>32</v>
      </c>
      <c r="B19" s="1"/>
      <c r="C19" s="1"/>
      <c r="D19" s="1"/>
      <c r="E19" s="474">
        <f>SUM(B19)</f>
        <v>0</v>
      </c>
      <c r="F19" s="475">
        <f>SUM(C19)</f>
        <v>0</v>
      </c>
      <c r="G19" s="475">
        <f>SUM(D19)</f>
        <v>0</v>
      </c>
      <c r="H19" s="476"/>
    </row>
    <row r="20" spans="1:8" ht="27.75" customHeight="1">
      <c r="A20" s="373">
        <v>516</v>
      </c>
      <c r="B20" s="67">
        <f aca="true" t="shared" si="7" ref="B20:G20">SUM(B19)</f>
        <v>0</v>
      </c>
      <c r="C20" s="67">
        <f t="shared" si="7"/>
        <v>0</v>
      </c>
      <c r="D20" s="67">
        <f t="shared" si="7"/>
        <v>0</v>
      </c>
      <c r="E20" s="450">
        <f t="shared" si="7"/>
        <v>0</v>
      </c>
      <c r="F20" s="477">
        <f t="shared" si="7"/>
        <v>0</v>
      </c>
      <c r="G20" s="477">
        <f t="shared" si="7"/>
        <v>0</v>
      </c>
      <c r="H20" s="476"/>
    </row>
    <row r="21" spans="1:8" ht="27.75" customHeight="1">
      <c r="A21" s="142" t="s">
        <v>235</v>
      </c>
      <c r="B21" s="1">
        <v>900</v>
      </c>
      <c r="C21" s="1">
        <v>627</v>
      </c>
      <c r="D21" s="1">
        <v>448</v>
      </c>
      <c r="E21" s="474">
        <f>SUM(B21)</f>
        <v>900</v>
      </c>
      <c r="F21" s="475">
        <f>SUM(C21)</f>
        <v>627</v>
      </c>
      <c r="G21" s="475">
        <f>SUM(D21)</f>
        <v>448</v>
      </c>
      <c r="H21" s="476"/>
    </row>
    <row r="22" spans="1:8" ht="27.75" customHeight="1" thickBot="1">
      <c r="A22" s="456">
        <v>517</v>
      </c>
      <c r="B22" s="67">
        <f aca="true" t="shared" si="8" ref="B22:G22">SUM(B21)</f>
        <v>900</v>
      </c>
      <c r="C22" s="67">
        <f t="shared" si="8"/>
        <v>627</v>
      </c>
      <c r="D22" s="68">
        <f t="shared" si="8"/>
        <v>448</v>
      </c>
      <c r="E22" s="478">
        <f t="shared" si="8"/>
        <v>900</v>
      </c>
      <c r="F22" s="477">
        <f t="shared" si="8"/>
        <v>627</v>
      </c>
      <c r="G22" s="477">
        <f t="shared" si="8"/>
        <v>448</v>
      </c>
      <c r="H22" s="476"/>
    </row>
    <row r="23" spans="1:8" ht="30" customHeight="1">
      <c r="A23" s="479" t="s">
        <v>42</v>
      </c>
      <c r="B23" s="466">
        <f>SUM(B22,B20)</f>
        <v>900</v>
      </c>
      <c r="C23" s="466">
        <f>SUM(C22,C20)</f>
        <v>627</v>
      </c>
      <c r="D23" s="466">
        <f>SUM(D20,D22)</f>
        <v>448</v>
      </c>
      <c r="E23" s="480">
        <f>SUM(E22,E20)</f>
        <v>900</v>
      </c>
      <c r="F23" s="466">
        <f>SUM(F22,F20)</f>
        <v>627</v>
      </c>
      <c r="G23" s="466">
        <f>SUM(G22,G20)</f>
        <v>448</v>
      </c>
      <c r="H23" s="476"/>
    </row>
    <row r="24" ht="24" customHeight="1"/>
    <row r="25" spans="1:13" ht="27.75" customHeight="1">
      <c r="A25" s="958" t="s">
        <v>469</v>
      </c>
      <c r="B25" s="1188" t="s">
        <v>97</v>
      </c>
      <c r="C25" s="1189"/>
      <c r="D25" s="1190"/>
      <c r="E25" s="1207" t="s">
        <v>98</v>
      </c>
      <c r="F25" s="1189"/>
      <c r="G25" s="1189"/>
      <c r="H25" s="1207" t="s">
        <v>79</v>
      </c>
      <c r="I25" s="1209"/>
      <c r="J25" s="1210"/>
      <c r="K25" s="901" t="s">
        <v>23</v>
      </c>
      <c r="L25" s="902"/>
      <c r="M25" s="903"/>
    </row>
    <row r="26" spans="1:13" ht="33" customHeight="1">
      <c r="A26" s="1186"/>
      <c r="B26" s="961" t="s">
        <v>2</v>
      </c>
      <c r="C26" s="1189"/>
      <c r="D26" s="1190"/>
      <c r="E26" s="1100" t="s">
        <v>70</v>
      </c>
      <c r="F26" s="1189"/>
      <c r="G26" s="1189"/>
      <c r="H26" s="1100" t="s">
        <v>214</v>
      </c>
      <c r="I26" s="1199"/>
      <c r="J26" s="1200"/>
      <c r="K26" s="904"/>
      <c r="L26" s="905"/>
      <c r="M26" s="906"/>
    </row>
    <row r="27" spans="1:13" ht="23.25" customHeight="1">
      <c r="A27" s="1187"/>
      <c r="B27" s="240" t="s">
        <v>5</v>
      </c>
      <c r="C27" s="240" t="s">
        <v>6</v>
      </c>
      <c r="D27" s="482" t="s">
        <v>0</v>
      </c>
      <c r="E27" s="482" t="s">
        <v>5</v>
      </c>
      <c r="F27" s="482" t="s">
        <v>6</v>
      </c>
      <c r="G27" s="133" t="s">
        <v>0</v>
      </c>
      <c r="H27" s="482" t="s">
        <v>5</v>
      </c>
      <c r="I27" s="482" t="s">
        <v>6</v>
      </c>
      <c r="J27" s="483" t="s">
        <v>0</v>
      </c>
      <c r="K27" s="484" t="s">
        <v>5</v>
      </c>
      <c r="L27" s="240" t="s">
        <v>6</v>
      </c>
      <c r="M27" s="240" t="s">
        <v>0</v>
      </c>
    </row>
    <row r="28" spans="1:13" ht="20.25" customHeight="1" hidden="1">
      <c r="A28" s="241" t="s">
        <v>94</v>
      </c>
      <c r="B28" s="485">
        <v>0</v>
      </c>
      <c r="C28" s="485">
        <v>0</v>
      </c>
      <c r="D28" s="485">
        <v>0</v>
      </c>
      <c r="E28" s="37"/>
      <c r="F28" s="37"/>
      <c r="G28" s="38">
        <v>0</v>
      </c>
      <c r="H28" s="37">
        <v>0</v>
      </c>
      <c r="I28" s="37">
        <v>0</v>
      </c>
      <c r="J28" s="486">
        <v>0</v>
      </c>
      <c r="K28" s="72">
        <f aca="true" t="shared" si="9" ref="K28:L30">SUM(B28,E28)</f>
        <v>0</v>
      </c>
      <c r="L28" s="37">
        <f t="shared" si="9"/>
        <v>0</v>
      </c>
      <c r="M28" s="37">
        <f>SUM(D28,G28,J28)</f>
        <v>0</v>
      </c>
    </row>
    <row r="29" spans="1:13" ht="20.25" customHeight="1" hidden="1">
      <c r="A29" s="241" t="s">
        <v>99</v>
      </c>
      <c r="B29" s="485">
        <v>0</v>
      </c>
      <c r="C29" s="485">
        <v>0</v>
      </c>
      <c r="D29" s="37">
        <v>0</v>
      </c>
      <c r="E29" s="37"/>
      <c r="F29" s="37"/>
      <c r="G29" s="38">
        <v>0</v>
      </c>
      <c r="H29" s="37">
        <v>0</v>
      </c>
      <c r="I29" s="37">
        <v>0</v>
      </c>
      <c r="J29" s="486">
        <v>0</v>
      </c>
      <c r="K29" s="72">
        <f t="shared" si="9"/>
        <v>0</v>
      </c>
      <c r="L29" s="37">
        <f t="shared" si="9"/>
        <v>0</v>
      </c>
      <c r="M29" s="37">
        <f aca="true" t="shared" si="10" ref="M29:M40">SUM(D29,G29,J29)</f>
        <v>0</v>
      </c>
    </row>
    <row r="30" spans="1:13" ht="20.25" customHeight="1" hidden="1">
      <c r="A30" s="241" t="s">
        <v>100</v>
      </c>
      <c r="B30" s="485">
        <v>0</v>
      </c>
      <c r="C30" s="485">
        <v>0</v>
      </c>
      <c r="D30" s="37">
        <v>0</v>
      </c>
      <c r="E30" s="37"/>
      <c r="F30" s="37"/>
      <c r="G30" s="38">
        <v>0</v>
      </c>
      <c r="H30" s="37">
        <v>0</v>
      </c>
      <c r="I30" s="37">
        <v>0</v>
      </c>
      <c r="J30" s="486">
        <v>0</v>
      </c>
      <c r="K30" s="72">
        <f t="shared" si="9"/>
        <v>0</v>
      </c>
      <c r="L30" s="37">
        <f t="shared" si="9"/>
        <v>0</v>
      </c>
      <c r="M30" s="37">
        <f t="shared" si="10"/>
        <v>0</v>
      </c>
    </row>
    <row r="31" spans="1:13" ht="20.25" customHeight="1" hidden="1">
      <c r="A31" s="244">
        <v>515</v>
      </c>
      <c r="B31" s="39">
        <f aca="true" t="shared" si="11" ref="B31:M31">SUM(B28,B29,B30)</f>
        <v>0</v>
      </c>
      <c r="C31" s="39">
        <f t="shared" si="11"/>
        <v>0</v>
      </c>
      <c r="D31" s="39">
        <f t="shared" si="11"/>
        <v>0</v>
      </c>
      <c r="E31" s="39">
        <f t="shared" si="11"/>
        <v>0</v>
      </c>
      <c r="F31" s="39">
        <f t="shared" si="11"/>
        <v>0</v>
      </c>
      <c r="G31" s="40">
        <f t="shared" si="11"/>
        <v>0</v>
      </c>
      <c r="H31" s="39">
        <f t="shared" si="11"/>
        <v>0</v>
      </c>
      <c r="I31" s="39">
        <f t="shared" si="11"/>
        <v>0</v>
      </c>
      <c r="J31" s="487">
        <f t="shared" si="11"/>
        <v>0</v>
      </c>
      <c r="K31" s="75">
        <f t="shared" si="11"/>
        <v>0</v>
      </c>
      <c r="L31" s="39">
        <f t="shared" si="11"/>
        <v>0</v>
      </c>
      <c r="M31" s="39">
        <f t="shared" si="11"/>
        <v>0</v>
      </c>
    </row>
    <row r="32" spans="1:13" ht="20.25" customHeight="1" hidden="1">
      <c r="A32" s="241" t="s">
        <v>29</v>
      </c>
      <c r="B32" s="37"/>
      <c r="C32" s="485"/>
      <c r="D32" s="37"/>
      <c r="E32" s="37"/>
      <c r="F32" s="37"/>
      <c r="G32" s="38"/>
      <c r="H32" s="37">
        <v>0</v>
      </c>
      <c r="I32" s="37">
        <v>0</v>
      </c>
      <c r="J32" s="486">
        <v>0</v>
      </c>
      <c r="K32" s="72">
        <f>SUM(B32,E32)</f>
        <v>0</v>
      </c>
      <c r="L32" s="37">
        <f>SUM(C32,F32)</f>
        <v>0</v>
      </c>
      <c r="M32" s="37">
        <f t="shared" si="10"/>
        <v>0</v>
      </c>
    </row>
    <row r="33" spans="1:13" ht="30.75" customHeight="1">
      <c r="A33" s="800" t="s">
        <v>309</v>
      </c>
      <c r="B33" s="37">
        <v>20</v>
      </c>
      <c r="C33" s="37">
        <v>20</v>
      </c>
      <c r="D33" s="37">
        <v>0.8</v>
      </c>
      <c r="E33" s="37">
        <v>50</v>
      </c>
      <c r="F33" s="37">
        <v>50</v>
      </c>
      <c r="G33" s="38">
        <v>0</v>
      </c>
      <c r="H33" s="37">
        <v>0</v>
      </c>
      <c r="I33" s="37">
        <v>0</v>
      </c>
      <c r="J33" s="486">
        <v>0</v>
      </c>
      <c r="K33" s="72">
        <f>SUM(B33,E33)</f>
        <v>70</v>
      </c>
      <c r="L33" s="37">
        <f>SUM(C33,F33)</f>
        <v>70</v>
      </c>
      <c r="M33" s="37">
        <f t="shared" si="10"/>
        <v>0.8</v>
      </c>
    </row>
    <row r="34" spans="1:13" ht="27" customHeight="1">
      <c r="A34" s="241" t="s">
        <v>32</v>
      </c>
      <c r="B34" s="37">
        <v>50</v>
      </c>
      <c r="C34" s="37">
        <v>50</v>
      </c>
      <c r="D34" s="37">
        <v>7.1</v>
      </c>
      <c r="E34" s="37">
        <v>200</v>
      </c>
      <c r="F34" s="37">
        <v>200</v>
      </c>
      <c r="G34" s="38">
        <v>110.2</v>
      </c>
      <c r="H34" s="37">
        <v>150</v>
      </c>
      <c r="I34" s="37">
        <v>250</v>
      </c>
      <c r="J34" s="486">
        <v>164.2</v>
      </c>
      <c r="K34" s="72">
        <f>SUM(B34,E34,H34)</f>
        <v>400</v>
      </c>
      <c r="L34" s="72">
        <f>SUM(C34,F34,I34)</f>
        <v>500</v>
      </c>
      <c r="M34" s="37">
        <f t="shared" si="10"/>
        <v>281.5</v>
      </c>
    </row>
    <row r="35" spans="1:13" ht="27" customHeight="1">
      <c r="A35" s="244">
        <v>516</v>
      </c>
      <c r="B35" s="39">
        <f aca="true" t="shared" si="12" ref="B35:M35">SUM(B32,B33,B34)</f>
        <v>70</v>
      </c>
      <c r="C35" s="39">
        <f t="shared" si="12"/>
        <v>70</v>
      </c>
      <c r="D35" s="39">
        <f t="shared" si="12"/>
        <v>7.8999999999999995</v>
      </c>
      <c r="E35" s="39">
        <f t="shared" si="12"/>
        <v>250</v>
      </c>
      <c r="F35" s="39">
        <f t="shared" si="12"/>
        <v>250</v>
      </c>
      <c r="G35" s="40">
        <f t="shared" si="12"/>
        <v>110.2</v>
      </c>
      <c r="H35" s="39">
        <f t="shared" si="12"/>
        <v>150</v>
      </c>
      <c r="I35" s="39">
        <f t="shared" si="12"/>
        <v>250</v>
      </c>
      <c r="J35" s="487">
        <f t="shared" si="12"/>
        <v>164.2</v>
      </c>
      <c r="K35" s="75">
        <f t="shared" si="12"/>
        <v>470</v>
      </c>
      <c r="L35" s="39">
        <f t="shared" si="12"/>
        <v>570</v>
      </c>
      <c r="M35" s="39">
        <f t="shared" si="12"/>
        <v>282.3</v>
      </c>
    </row>
    <row r="36" spans="1:13" ht="27" customHeight="1">
      <c r="A36" s="241" t="s">
        <v>33</v>
      </c>
      <c r="B36" s="37">
        <v>0</v>
      </c>
      <c r="C36" s="488">
        <v>0</v>
      </c>
      <c r="D36" s="37">
        <v>0</v>
      </c>
      <c r="E36" s="37">
        <v>1700</v>
      </c>
      <c r="F36" s="37">
        <v>440</v>
      </c>
      <c r="G36" s="38">
        <v>313.7</v>
      </c>
      <c r="H36" s="37">
        <v>0</v>
      </c>
      <c r="I36" s="37">
        <v>0</v>
      </c>
      <c r="J36" s="486">
        <v>0</v>
      </c>
      <c r="K36" s="72">
        <f>SUM(B36,E36)</f>
        <v>1700</v>
      </c>
      <c r="L36" s="37">
        <f>SUM(C36,F36)</f>
        <v>440</v>
      </c>
      <c r="M36" s="37">
        <f t="shared" si="10"/>
        <v>313.7</v>
      </c>
    </row>
    <row r="37" spans="1:13" ht="26.25" customHeight="1">
      <c r="A37" s="244">
        <v>517</v>
      </c>
      <c r="B37" s="39">
        <f aca="true" t="shared" si="13" ref="B37:G37">SUM(B36)</f>
        <v>0</v>
      </c>
      <c r="C37" s="489">
        <f t="shared" si="13"/>
        <v>0</v>
      </c>
      <c r="D37" s="39">
        <f t="shared" si="13"/>
        <v>0</v>
      </c>
      <c r="E37" s="39">
        <f t="shared" si="13"/>
        <v>1700</v>
      </c>
      <c r="F37" s="39">
        <f t="shared" si="13"/>
        <v>440</v>
      </c>
      <c r="G37" s="40">
        <f t="shared" si="13"/>
        <v>313.7</v>
      </c>
      <c r="H37" s="39">
        <v>0</v>
      </c>
      <c r="I37" s="39">
        <v>0</v>
      </c>
      <c r="J37" s="487">
        <v>0</v>
      </c>
      <c r="K37" s="75">
        <f>SUM(K36)</f>
        <v>1700</v>
      </c>
      <c r="L37" s="39">
        <f>SUM(L36)</f>
        <v>440</v>
      </c>
      <c r="M37" s="39">
        <f>SUM(M36)</f>
        <v>313.7</v>
      </c>
    </row>
    <row r="38" spans="1:13" ht="27" customHeight="1" hidden="1">
      <c r="A38" s="490" t="s">
        <v>217</v>
      </c>
      <c r="B38" s="491">
        <v>0</v>
      </c>
      <c r="C38" s="491">
        <v>0</v>
      </c>
      <c r="D38" s="491">
        <v>0</v>
      </c>
      <c r="E38" s="491">
        <v>0</v>
      </c>
      <c r="F38" s="491"/>
      <c r="G38" s="492"/>
      <c r="H38" s="493">
        <v>0</v>
      </c>
      <c r="I38" s="493">
        <v>0</v>
      </c>
      <c r="J38" s="494">
        <v>0</v>
      </c>
      <c r="K38" s="72">
        <f aca="true" t="shared" si="14" ref="K38:L40">SUM(B38,E38)</f>
        <v>0</v>
      </c>
      <c r="L38" s="72">
        <f t="shared" si="14"/>
        <v>0</v>
      </c>
      <c r="M38" s="37">
        <f t="shared" si="10"/>
        <v>0</v>
      </c>
    </row>
    <row r="39" spans="1:13" ht="27" customHeight="1" hidden="1">
      <c r="A39" s="495">
        <v>519</v>
      </c>
      <c r="B39" s="496">
        <v>0</v>
      </c>
      <c r="C39" s="496">
        <v>0</v>
      </c>
      <c r="D39" s="496">
        <v>0</v>
      </c>
      <c r="E39" s="496">
        <v>0</v>
      </c>
      <c r="F39" s="491"/>
      <c r="G39" s="492"/>
      <c r="H39" s="39">
        <v>0</v>
      </c>
      <c r="I39" s="39">
        <v>0</v>
      </c>
      <c r="J39" s="487">
        <v>0</v>
      </c>
      <c r="K39" s="76">
        <f t="shared" si="14"/>
        <v>0</v>
      </c>
      <c r="L39" s="76">
        <f t="shared" si="14"/>
        <v>0</v>
      </c>
      <c r="M39" s="76">
        <f>SUM(D39,G39)</f>
        <v>0</v>
      </c>
    </row>
    <row r="40" spans="1:13" ht="27" customHeight="1">
      <c r="A40" s="490" t="s">
        <v>467</v>
      </c>
      <c r="B40" s="491">
        <v>0</v>
      </c>
      <c r="C40" s="497">
        <v>0</v>
      </c>
      <c r="D40" s="497">
        <v>0</v>
      </c>
      <c r="E40" s="491">
        <v>2500</v>
      </c>
      <c r="F40" s="491">
        <v>3559.1</v>
      </c>
      <c r="G40" s="492">
        <v>3353.8</v>
      </c>
      <c r="H40" s="493">
        <v>0</v>
      </c>
      <c r="I40" s="493">
        <v>0</v>
      </c>
      <c r="J40" s="494">
        <v>0</v>
      </c>
      <c r="K40" s="72">
        <f t="shared" si="14"/>
        <v>2500</v>
      </c>
      <c r="L40" s="72">
        <f t="shared" si="14"/>
        <v>3559.1</v>
      </c>
      <c r="M40" s="37">
        <f t="shared" si="10"/>
        <v>3353.8</v>
      </c>
    </row>
    <row r="41" spans="1:13" ht="27" customHeight="1" thickBot="1">
      <c r="A41" s="495">
        <v>612</v>
      </c>
      <c r="B41" s="121">
        <f aca="true" t="shared" si="15" ref="B41:M41">SUM(B40)</f>
        <v>0</v>
      </c>
      <c r="C41" s="39">
        <f t="shared" si="15"/>
        <v>0</v>
      </c>
      <c r="D41" s="39">
        <f t="shared" si="15"/>
        <v>0</v>
      </c>
      <c r="E41" s="39">
        <f t="shared" si="15"/>
        <v>2500</v>
      </c>
      <c r="F41" s="39">
        <f t="shared" si="15"/>
        <v>3559.1</v>
      </c>
      <c r="G41" s="40">
        <f t="shared" si="15"/>
        <v>3353.8</v>
      </c>
      <c r="H41" s="39">
        <f t="shared" si="15"/>
        <v>0</v>
      </c>
      <c r="I41" s="39">
        <f t="shared" si="15"/>
        <v>0</v>
      </c>
      <c r="J41" s="123">
        <f t="shared" si="15"/>
        <v>0</v>
      </c>
      <c r="K41" s="498">
        <f t="shared" si="15"/>
        <v>2500</v>
      </c>
      <c r="L41" s="498">
        <f t="shared" si="15"/>
        <v>3559.1</v>
      </c>
      <c r="M41" s="498">
        <f t="shared" si="15"/>
        <v>3353.8</v>
      </c>
    </row>
    <row r="42" spans="1:13" ht="27" customHeight="1">
      <c r="A42" s="499" t="s">
        <v>16</v>
      </c>
      <c r="B42" s="250">
        <f aca="true" t="shared" si="16" ref="B42:J42">SUM(B31,B35,B37,B41)</f>
        <v>70</v>
      </c>
      <c r="C42" s="250">
        <f t="shared" si="16"/>
        <v>70</v>
      </c>
      <c r="D42" s="250">
        <f t="shared" si="16"/>
        <v>7.8999999999999995</v>
      </c>
      <c r="E42" s="250">
        <f t="shared" si="16"/>
        <v>4450</v>
      </c>
      <c r="F42" s="250">
        <f t="shared" si="16"/>
        <v>4249.1</v>
      </c>
      <c r="G42" s="250">
        <f t="shared" si="16"/>
        <v>3777.7000000000003</v>
      </c>
      <c r="H42" s="250">
        <f t="shared" si="16"/>
        <v>150</v>
      </c>
      <c r="I42" s="250">
        <f t="shared" si="16"/>
        <v>250</v>
      </c>
      <c r="J42" s="500">
        <f t="shared" si="16"/>
        <v>164.2</v>
      </c>
      <c r="K42" s="501">
        <f>SUM(K31,K35,K37,K39,K41)</f>
        <v>4670</v>
      </c>
      <c r="L42" s="501">
        <f>SUM(L31,L35,L37,L39,L41)</f>
        <v>4569.1</v>
      </c>
      <c r="M42" s="501">
        <f>SUM(M31,M35,M37,M39,M41)</f>
        <v>3949.8</v>
      </c>
    </row>
  </sheetData>
  <sheetProtection/>
  <mergeCells count="22">
    <mergeCell ref="H2:J2"/>
    <mergeCell ref="E3:G3"/>
    <mergeCell ref="E25:G25"/>
    <mergeCell ref="E16:G17"/>
    <mergeCell ref="H3:J3"/>
    <mergeCell ref="H25:J25"/>
    <mergeCell ref="L1:M1"/>
    <mergeCell ref="A1:K1"/>
    <mergeCell ref="K25:M26"/>
    <mergeCell ref="B26:D26"/>
    <mergeCell ref="E26:G26"/>
    <mergeCell ref="B2:D2"/>
    <mergeCell ref="H26:J26"/>
    <mergeCell ref="K2:M3"/>
    <mergeCell ref="E2:G2"/>
    <mergeCell ref="A2:A4"/>
    <mergeCell ref="B3:D3"/>
    <mergeCell ref="B17:D17"/>
    <mergeCell ref="A25:A27"/>
    <mergeCell ref="A16:A18"/>
    <mergeCell ref="B25:D25"/>
    <mergeCell ref="B16:D16"/>
  </mergeCells>
  <printOptions horizontalCentered="1"/>
  <pageMargins left="0.36" right="0.31" top="0.3937007874015748" bottom="0.45" header="0.3937007874015748" footer="0.22"/>
  <pageSetup horizontalDpi="600" verticalDpi="600" orientation="portrait" paperSize="9" scale="69" r:id="rId1"/>
  <headerFooter alignWithMargins="0">
    <oddFooter>&amp;L&amp;"Times New Roman,Obyčejné"&amp;9Rozbor za rok 2009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45"/>
  <sheetViews>
    <sheetView view="pageBreakPreview" zoomScale="75" zoomScaleSheetLayoutView="75" zoomScalePageLayoutView="0" workbookViewId="0" topLeftCell="A1">
      <selection activeCell="B18" sqref="B18:D18"/>
    </sheetView>
  </sheetViews>
  <sheetFormatPr defaultColWidth="9.00390625" defaultRowHeight="12.75"/>
  <cols>
    <col min="1" max="1" width="30.125" style="135" customWidth="1"/>
    <col min="2" max="2" width="8.875" style="135" customWidth="1"/>
    <col min="3" max="3" width="9.00390625" style="135" customWidth="1"/>
    <col min="4" max="4" width="8.875" style="135" customWidth="1"/>
    <col min="5" max="5" width="9.375" style="135" customWidth="1"/>
    <col min="6" max="6" width="9.25390625" style="135" customWidth="1"/>
    <col min="7" max="10" width="9.375" style="135" customWidth="1"/>
    <col min="11" max="11" width="9.125" style="135" customWidth="1"/>
    <col min="12" max="12" width="8.875" style="135" customWidth="1"/>
    <col min="13" max="13" width="9.00390625" style="135" customWidth="1"/>
    <col min="14" max="15" width="8.125" style="135" customWidth="1"/>
    <col min="16" max="16384" width="9.125" style="135" customWidth="1"/>
  </cols>
  <sheetData>
    <row r="1" spans="1:16" ht="48.75" customHeight="1">
      <c r="A1" s="502"/>
      <c r="B1" s="1222" t="s">
        <v>385</v>
      </c>
      <c r="C1" s="1223"/>
      <c r="D1" s="1223"/>
      <c r="E1" s="1223"/>
      <c r="F1" s="1223"/>
      <c r="G1" s="1223"/>
      <c r="H1" s="428"/>
      <c r="I1" s="428"/>
      <c r="J1" s="428"/>
      <c r="K1" s="428"/>
      <c r="L1" s="1221" t="s">
        <v>305</v>
      </c>
      <c r="M1" s="1082"/>
      <c r="N1" s="504"/>
      <c r="O1" s="503"/>
      <c r="P1" s="89"/>
    </row>
    <row r="2" spans="1:15" s="45" customFormat="1" ht="19.5" customHeight="1">
      <c r="A2" s="958" t="s">
        <v>185</v>
      </c>
      <c r="B2" s="961" t="s">
        <v>102</v>
      </c>
      <c r="C2" s="1189"/>
      <c r="D2" s="1189"/>
      <c r="E2" s="965" t="s">
        <v>23</v>
      </c>
      <c r="F2" s="966"/>
      <c r="G2" s="967"/>
      <c r="H2" s="427"/>
      <c r="I2" s="427"/>
      <c r="J2" s="427"/>
      <c r="K2" s="427"/>
      <c r="L2" s="427"/>
      <c r="M2" s="427"/>
      <c r="N2" s="505"/>
      <c r="O2" s="505"/>
    </row>
    <row r="3" spans="1:15" s="45" customFormat="1" ht="19.5" customHeight="1">
      <c r="A3" s="1186"/>
      <c r="B3" s="961" t="s">
        <v>1</v>
      </c>
      <c r="C3" s="1189"/>
      <c r="D3" s="1189"/>
      <c r="E3" s="1214"/>
      <c r="F3" s="1163"/>
      <c r="G3" s="1215"/>
      <c r="H3" s="427"/>
      <c r="I3" s="427"/>
      <c r="J3" s="427"/>
      <c r="K3" s="427"/>
      <c r="L3" s="427"/>
      <c r="M3" s="427"/>
      <c r="N3" s="505"/>
      <c r="O3" s="505"/>
    </row>
    <row r="4" spans="1:15" s="45" customFormat="1" ht="19.5" customHeight="1">
      <c r="A4" s="1213"/>
      <c r="B4" s="506" t="s">
        <v>5</v>
      </c>
      <c r="C4" s="506" t="s">
        <v>6</v>
      </c>
      <c r="D4" s="507" t="s">
        <v>0</v>
      </c>
      <c r="E4" s="1216"/>
      <c r="F4" s="1163"/>
      <c r="G4" s="1215"/>
      <c r="H4" s="427"/>
      <c r="I4" s="427"/>
      <c r="J4" s="427"/>
      <c r="K4" s="427"/>
      <c r="L4" s="427"/>
      <c r="M4" s="427"/>
      <c r="N4" s="117"/>
      <c r="O4" s="117"/>
    </row>
    <row r="5" spans="1:15" s="45" customFormat="1" ht="19.5" customHeight="1">
      <c r="A5" s="241" t="s">
        <v>103</v>
      </c>
      <c r="B5" s="37">
        <v>300</v>
      </c>
      <c r="C5" s="488">
        <v>300</v>
      </c>
      <c r="D5" s="38">
        <v>201.3</v>
      </c>
      <c r="E5" s="508">
        <f aca="true" t="shared" si="0" ref="E5:G6">SUM(B5)</f>
        <v>300</v>
      </c>
      <c r="F5" s="37">
        <f t="shared" si="0"/>
        <v>300</v>
      </c>
      <c r="G5" s="37">
        <f t="shared" si="0"/>
        <v>201.3</v>
      </c>
      <c r="H5" s="255"/>
      <c r="I5" s="255"/>
      <c r="J5" s="255"/>
      <c r="K5" s="255"/>
      <c r="L5" s="255"/>
      <c r="M5" s="255"/>
      <c r="N5" s="255"/>
      <c r="O5" s="255"/>
    </row>
    <row r="6" spans="1:15" s="45" customFormat="1" ht="19.5" customHeight="1" thickBot="1">
      <c r="A6" s="509">
        <v>519</v>
      </c>
      <c r="B6" s="121">
        <f>B5</f>
        <v>300</v>
      </c>
      <c r="C6" s="121">
        <f>C5</f>
        <v>300</v>
      </c>
      <c r="D6" s="121">
        <f>D5</f>
        <v>201.3</v>
      </c>
      <c r="E6" s="508">
        <f t="shared" si="0"/>
        <v>300</v>
      </c>
      <c r="F6" s="37">
        <f t="shared" si="0"/>
        <v>300</v>
      </c>
      <c r="G6" s="37">
        <f t="shared" si="0"/>
        <v>201.3</v>
      </c>
      <c r="H6" s="255"/>
      <c r="I6" s="255"/>
      <c r="J6" s="255"/>
      <c r="K6" s="24"/>
      <c r="L6" s="24"/>
      <c r="M6" s="24"/>
      <c r="N6" s="24"/>
      <c r="O6" s="24"/>
    </row>
    <row r="7" spans="1:15" s="45" customFormat="1" ht="33" customHeight="1">
      <c r="A7" s="499" t="s">
        <v>16</v>
      </c>
      <c r="B7" s="250">
        <f aca="true" t="shared" si="1" ref="B7:G7">SUM(B6)</f>
        <v>300</v>
      </c>
      <c r="C7" s="250">
        <f t="shared" si="1"/>
        <v>300</v>
      </c>
      <c r="D7" s="251">
        <f t="shared" si="1"/>
        <v>201.3</v>
      </c>
      <c r="E7" s="418">
        <f t="shared" si="1"/>
        <v>300</v>
      </c>
      <c r="F7" s="250">
        <f t="shared" si="1"/>
        <v>300</v>
      </c>
      <c r="G7" s="250">
        <f t="shared" si="1"/>
        <v>201.3</v>
      </c>
      <c r="H7" s="24"/>
      <c r="I7" s="24"/>
      <c r="J7" s="24"/>
      <c r="K7" s="24"/>
      <c r="L7" s="24"/>
      <c r="M7" s="24"/>
      <c r="N7" s="24"/>
      <c r="O7" s="24"/>
    </row>
    <row r="8" spans="1:16" s="45" customFormat="1" ht="27.75" customHeight="1">
      <c r="A8" s="1085"/>
      <c r="B8" s="1224"/>
      <c r="C8" s="1224"/>
      <c r="D8" s="1224"/>
      <c r="E8" s="1224"/>
      <c r="F8" s="1224"/>
      <c r="G8" s="1224"/>
      <c r="H8" s="428"/>
      <c r="I8" s="428"/>
      <c r="J8" s="428"/>
      <c r="K8" s="428"/>
      <c r="L8" s="428"/>
      <c r="M8" s="428"/>
      <c r="N8" s="1211"/>
      <c r="O8" s="1082"/>
      <c r="P8" s="88"/>
    </row>
    <row r="9" spans="1:16" s="45" customFormat="1" ht="19.5" customHeight="1">
      <c r="A9" s="958" t="s">
        <v>186</v>
      </c>
      <c r="B9" s="961" t="s">
        <v>97</v>
      </c>
      <c r="C9" s="1189"/>
      <c r="D9" s="1189"/>
      <c r="E9" s="965" t="s">
        <v>23</v>
      </c>
      <c r="F9" s="1217"/>
      <c r="G9" s="1218"/>
      <c r="H9" s="119"/>
      <c r="I9" s="119"/>
      <c r="J9" s="119"/>
      <c r="K9" s="119"/>
      <c r="L9" s="119"/>
      <c r="M9" s="119"/>
      <c r="N9" s="1132"/>
      <c r="O9" s="1212"/>
      <c r="P9" s="88"/>
    </row>
    <row r="10" spans="1:16" s="45" customFormat="1" ht="19.5" customHeight="1">
      <c r="A10" s="1186"/>
      <c r="B10" s="961" t="s">
        <v>2</v>
      </c>
      <c r="C10" s="1189"/>
      <c r="D10" s="1189"/>
      <c r="E10" s="1219"/>
      <c r="F10" s="1132"/>
      <c r="G10" s="1220"/>
      <c r="H10" s="119"/>
      <c r="I10" s="119"/>
      <c r="J10" s="119"/>
      <c r="K10" s="119"/>
      <c r="L10" s="119"/>
      <c r="M10" s="119"/>
      <c r="N10" s="1212"/>
      <c r="O10" s="1212"/>
      <c r="P10" s="88"/>
    </row>
    <row r="11" spans="1:16" s="45" customFormat="1" ht="19.5" customHeight="1">
      <c r="A11" s="1187"/>
      <c r="B11" s="240" t="s">
        <v>5</v>
      </c>
      <c r="C11" s="240" t="s">
        <v>6</v>
      </c>
      <c r="D11" s="133" t="s">
        <v>0</v>
      </c>
      <c r="E11" s="511" t="s">
        <v>5</v>
      </c>
      <c r="F11" s="240" t="s">
        <v>6</v>
      </c>
      <c r="G11" s="240" t="s">
        <v>0</v>
      </c>
      <c r="H11" s="117"/>
      <c r="I11" s="117"/>
      <c r="J11" s="117"/>
      <c r="K11" s="117"/>
      <c r="L11" s="117"/>
      <c r="M11" s="117"/>
      <c r="N11" s="1212"/>
      <c r="O11" s="1212"/>
      <c r="P11" s="88"/>
    </row>
    <row r="12" spans="1:16" s="45" customFormat="1" ht="19.5" customHeight="1">
      <c r="A12" s="241" t="s">
        <v>203</v>
      </c>
      <c r="B12" s="485">
        <v>150</v>
      </c>
      <c r="C12" s="485">
        <v>150</v>
      </c>
      <c r="D12" s="38">
        <v>0</v>
      </c>
      <c r="E12" s="512">
        <f aca="true" t="shared" si="2" ref="E12:G13">SUM(B12)</f>
        <v>150</v>
      </c>
      <c r="F12" s="485">
        <f t="shared" si="2"/>
        <v>150</v>
      </c>
      <c r="G12" s="485">
        <f t="shared" si="2"/>
        <v>0</v>
      </c>
      <c r="H12" s="513"/>
      <c r="I12" s="513"/>
      <c r="J12" s="513"/>
      <c r="K12" s="513"/>
      <c r="L12" s="513"/>
      <c r="M12" s="513"/>
      <c r="N12" s="1212"/>
      <c r="O12" s="1212"/>
      <c r="P12" s="88"/>
    </row>
    <row r="13" spans="1:16" s="45" customFormat="1" ht="19.5" customHeight="1">
      <c r="A13" s="241" t="s">
        <v>32</v>
      </c>
      <c r="B13" s="485">
        <v>50</v>
      </c>
      <c r="C13" s="485">
        <v>50</v>
      </c>
      <c r="D13" s="38">
        <v>0</v>
      </c>
      <c r="E13" s="512">
        <f t="shared" si="2"/>
        <v>50</v>
      </c>
      <c r="F13" s="485">
        <f t="shared" si="2"/>
        <v>50</v>
      </c>
      <c r="G13" s="485">
        <f t="shared" si="2"/>
        <v>0</v>
      </c>
      <c r="H13" s="513"/>
      <c r="I13" s="513"/>
      <c r="J13" s="513"/>
      <c r="K13" s="513"/>
      <c r="L13" s="513"/>
      <c r="M13" s="513"/>
      <c r="N13" s="1212"/>
      <c r="O13" s="1212"/>
      <c r="P13" s="88"/>
    </row>
    <row r="14" spans="1:16" s="45" customFormat="1" ht="19.5" customHeight="1" thickBot="1">
      <c r="A14" s="514">
        <v>516</v>
      </c>
      <c r="B14" s="43">
        <f aca="true" t="shared" si="3" ref="B14:G14">SUM(B12,B13)</f>
        <v>200</v>
      </c>
      <c r="C14" s="43">
        <f t="shared" si="3"/>
        <v>200</v>
      </c>
      <c r="D14" s="44">
        <f t="shared" si="3"/>
        <v>0</v>
      </c>
      <c r="E14" s="515">
        <f t="shared" si="3"/>
        <v>200</v>
      </c>
      <c r="F14" s="43">
        <f t="shared" si="3"/>
        <v>200</v>
      </c>
      <c r="G14" s="43">
        <f t="shared" si="3"/>
        <v>0</v>
      </c>
      <c r="H14" s="24"/>
      <c r="I14" s="24"/>
      <c r="J14" s="24"/>
      <c r="K14" s="24"/>
      <c r="L14" s="24"/>
      <c r="M14" s="24"/>
      <c r="N14" s="1212"/>
      <c r="O14" s="1212"/>
      <c r="P14" s="88"/>
    </row>
    <row r="15" spans="1:16" s="45" customFormat="1" ht="33" customHeight="1">
      <c r="A15" s="516" t="s">
        <v>16</v>
      </c>
      <c r="B15" s="250">
        <f aca="true" t="shared" si="4" ref="B15:G15">SUM(B14)</f>
        <v>200</v>
      </c>
      <c r="C15" s="250">
        <f t="shared" si="4"/>
        <v>200</v>
      </c>
      <c r="D15" s="250">
        <f t="shared" si="4"/>
        <v>0</v>
      </c>
      <c r="E15" s="418">
        <f t="shared" si="4"/>
        <v>200</v>
      </c>
      <c r="F15" s="250">
        <f t="shared" si="4"/>
        <v>200</v>
      </c>
      <c r="G15" s="250">
        <f t="shared" si="4"/>
        <v>0</v>
      </c>
      <c r="H15" s="24"/>
      <c r="I15" s="24"/>
      <c r="J15" s="24"/>
      <c r="K15" s="24"/>
      <c r="L15" s="24"/>
      <c r="M15" s="24"/>
      <c r="N15" s="1212"/>
      <c r="O15" s="1212"/>
      <c r="P15" s="88"/>
    </row>
    <row r="16" spans="1:16" s="45" customFormat="1" ht="27.75" customHeight="1">
      <c r="A16" s="253"/>
      <c r="B16" s="254"/>
      <c r="C16" s="254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88"/>
    </row>
    <row r="17" spans="1:15" s="45" customFormat="1" ht="19.5" customHeight="1">
      <c r="A17" s="958" t="s">
        <v>202</v>
      </c>
      <c r="B17" s="961" t="s">
        <v>97</v>
      </c>
      <c r="C17" s="1189"/>
      <c r="D17" s="1189"/>
      <c r="E17" s="965" t="s">
        <v>23</v>
      </c>
      <c r="F17" s="1217"/>
      <c r="G17" s="1218"/>
      <c r="H17" s="427"/>
      <c r="I17" s="427"/>
      <c r="J17" s="427"/>
      <c r="N17" s="505"/>
      <c r="O17" s="505"/>
    </row>
    <row r="18" spans="1:15" s="45" customFormat="1" ht="28.5" customHeight="1">
      <c r="A18" s="1186"/>
      <c r="B18" s="961" t="s">
        <v>2</v>
      </c>
      <c r="C18" s="1189"/>
      <c r="D18" s="1189"/>
      <c r="E18" s="1219"/>
      <c r="F18" s="1132"/>
      <c r="G18" s="1220"/>
      <c r="H18" s="427"/>
      <c r="I18" s="427"/>
      <c r="J18" s="427"/>
      <c r="N18" s="505"/>
      <c r="O18" s="505"/>
    </row>
    <row r="19" spans="1:15" s="45" customFormat="1" ht="19.5" customHeight="1">
      <c r="A19" s="1187"/>
      <c r="B19" s="240" t="s">
        <v>5</v>
      </c>
      <c r="C19" s="240" t="s">
        <v>6</v>
      </c>
      <c r="D19" s="133" t="s">
        <v>0</v>
      </c>
      <c r="E19" s="511" t="s">
        <v>5</v>
      </c>
      <c r="F19" s="240" t="s">
        <v>6</v>
      </c>
      <c r="G19" s="517" t="s">
        <v>0</v>
      </c>
      <c r="H19" s="120"/>
      <c r="I19" s="120"/>
      <c r="J19" s="120"/>
      <c r="N19" s="117"/>
      <c r="O19" s="117"/>
    </row>
    <row r="20" spans="1:15" s="45" customFormat="1" ht="19.5" customHeight="1">
      <c r="A20" s="241" t="s">
        <v>101</v>
      </c>
      <c r="B20" s="37">
        <v>47010</v>
      </c>
      <c r="C20" s="488">
        <v>40110</v>
      </c>
      <c r="D20" s="486">
        <v>18790.9</v>
      </c>
      <c r="E20" s="72">
        <f aca="true" t="shared" si="5" ref="E20:G21">SUM(B20)</f>
        <v>47010</v>
      </c>
      <c r="F20" s="72">
        <f t="shared" si="5"/>
        <v>40110</v>
      </c>
      <c r="G20" s="72">
        <f t="shared" si="5"/>
        <v>18790.9</v>
      </c>
      <c r="H20" s="255"/>
      <c r="I20" s="255"/>
      <c r="J20" s="255"/>
      <c r="N20" s="255"/>
      <c r="O20" s="255"/>
    </row>
    <row r="21" spans="1:15" s="45" customFormat="1" ht="19.5" customHeight="1" thickBot="1">
      <c r="A21" s="244">
        <v>612</v>
      </c>
      <c r="B21" s="43">
        <f>SUM(B20,)</f>
        <v>47010</v>
      </c>
      <c r="C21" s="43">
        <f>SUM(C20,)</f>
        <v>40110</v>
      </c>
      <c r="D21" s="123">
        <f>SUM(D20)</f>
        <v>18790.9</v>
      </c>
      <c r="E21" s="72">
        <f t="shared" si="5"/>
        <v>47010</v>
      </c>
      <c r="F21" s="72">
        <f t="shared" si="5"/>
        <v>40110</v>
      </c>
      <c r="G21" s="72">
        <f t="shared" si="5"/>
        <v>18790.9</v>
      </c>
      <c r="H21" s="255"/>
      <c r="I21" s="255"/>
      <c r="J21" s="255"/>
      <c r="N21" s="24"/>
      <c r="O21" s="24"/>
    </row>
    <row r="22" spans="1:15" s="45" customFormat="1" ht="33" customHeight="1">
      <c r="A22" s="499" t="s">
        <v>16</v>
      </c>
      <c r="B22" s="250">
        <f>SUM(B21,)</f>
        <v>47010</v>
      </c>
      <c r="C22" s="250">
        <f>SUM(C21,)</f>
        <v>40110</v>
      </c>
      <c r="D22" s="500">
        <f>SUM(D21,)</f>
        <v>18790.9</v>
      </c>
      <c r="E22" s="501">
        <f>SUM(E21)</f>
        <v>47010</v>
      </c>
      <c r="F22" s="250">
        <f>SUM(F21)</f>
        <v>40110</v>
      </c>
      <c r="G22" s="250">
        <f>SUM(G21)</f>
        <v>18790.9</v>
      </c>
      <c r="H22" s="24"/>
      <c r="I22" s="24"/>
      <c r="J22" s="24"/>
      <c r="N22" s="24"/>
      <c r="O22" s="24"/>
    </row>
    <row r="23" spans="1:15" s="45" customFormat="1" ht="27.75" customHeight="1">
      <c r="A23" s="518"/>
      <c r="B23" s="519"/>
      <c r="C23" s="519"/>
      <c r="D23" s="520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3" s="45" customFormat="1" ht="20.25" customHeight="1">
      <c r="A24" s="958" t="s">
        <v>138</v>
      </c>
      <c r="B24" s="961" t="s">
        <v>97</v>
      </c>
      <c r="C24" s="1189"/>
      <c r="D24" s="1189"/>
      <c r="E24" s="1229" t="s">
        <v>176</v>
      </c>
      <c r="F24" s="1137"/>
      <c r="G24" s="1137"/>
      <c r="H24" s="1229">
        <v>3699</v>
      </c>
      <c r="I24" s="1137"/>
      <c r="J24" s="1137"/>
      <c r="K24" s="965" t="s">
        <v>23</v>
      </c>
      <c r="L24" s="1217"/>
      <c r="M24" s="1218"/>
    </row>
    <row r="25" spans="1:13" s="45" customFormat="1" ht="20.25" customHeight="1">
      <c r="A25" s="1186"/>
      <c r="B25" s="961" t="s">
        <v>2</v>
      </c>
      <c r="C25" s="1189"/>
      <c r="D25" s="1189"/>
      <c r="E25" s="1231" t="s">
        <v>70</v>
      </c>
      <c r="F25" s="1232"/>
      <c r="G25" s="1232"/>
      <c r="H25" s="899" t="s">
        <v>80</v>
      </c>
      <c r="I25" s="900"/>
      <c r="J25" s="900"/>
      <c r="K25" s="1219"/>
      <c r="L25" s="1132"/>
      <c r="M25" s="1220"/>
    </row>
    <row r="26" spans="1:13" s="45" customFormat="1" ht="20.25" customHeight="1">
      <c r="A26" s="1213"/>
      <c r="B26" s="506" t="s">
        <v>5</v>
      </c>
      <c r="C26" s="506" t="s">
        <v>6</v>
      </c>
      <c r="D26" s="521" t="s">
        <v>0</v>
      </c>
      <c r="E26" s="521" t="s">
        <v>5</v>
      </c>
      <c r="F26" s="521" t="s">
        <v>6</v>
      </c>
      <c r="G26" s="522" t="s">
        <v>0</v>
      </c>
      <c r="H26" s="521" t="s">
        <v>5</v>
      </c>
      <c r="I26" s="521" t="s">
        <v>6</v>
      </c>
      <c r="J26" s="522" t="s">
        <v>0</v>
      </c>
      <c r="K26" s="511" t="s">
        <v>5</v>
      </c>
      <c r="L26" s="240" t="s">
        <v>6</v>
      </c>
      <c r="M26" s="240" t="s">
        <v>0</v>
      </c>
    </row>
    <row r="27" spans="1:13" s="45" customFormat="1" ht="20.25" customHeight="1">
      <c r="A27" s="241" t="s">
        <v>204</v>
      </c>
      <c r="B27" s="37">
        <v>200</v>
      </c>
      <c r="C27" s="37">
        <v>460</v>
      </c>
      <c r="D27" s="37">
        <v>354.8</v>
      </c>
      <c r="E27" s="37">
        <v>0</v>
      </c>
      <c r="F27" s="37">
        <v>490</v>
      </c>
      <c r="G27" s="38">
        <v>166.9</v>
      </c>
      <c r="H27" s="37">
        <v>0</v>
      </c>
      <c r="I27" s="37">
        <v>0</v>
      </c>
      <c r="J27" s="38">
        <v>0</v>
      </c>
      <c r="K27" s="508">
        <f>SUM(B27,E27,H27)</f>
        <v>200</v>
      </c>
      <c r="L27" s="37">
        <f>SUM(C27,F27,I27)</f>
        <v>950</v>
      </c>
      <c r="M27" s="37">
        <f>SUM(D27,G27,J27)</f>
        <v>521.7</v>
      </c>
    </row>
    <row r="28" spans="1:13" s="45" customFormat="1" ht="20.25" customHeight="1">
      <c r="A28" s="241" t="s">
        <v>32</v>
      </c>
      <c r="B28" s="37">
        <v>170</v>
      </c>
      <c r="C28" s="37">
        <v>170</v>
      </c>
      <c r="D28" s="37">
        <v>168.2</v>
      </c>
      <c r="E28" s="37">
        <v>300</v>
      </c>
      <c r="F28" s="37">
        <v>100</v>
      </c>
      <c r="G28" s="38">
        <v>44.5</v>
      </c>
      <c r="H28" s="37">
        <v>0</v>
      </c>
      <c r="I28" s="37">
        <v>0</v>
      </c>
      <c r="J28" s="38">
        <v>0</v>
      </c>
      <c r="K28" s="508">
        <f aca="true" t="shared" si="6" ref="K28:K33">SUM(B28,E28,H28)</f>
        <v>470</v>
      </c>
      <c r="L28" s="37">
        <f aca="true" t="shared" si="7" ref="L28:L33">SUM(C28,F28,I28)</f>
        <v>270</v>
      </c>
      <c r="M28" s="37">
        <f aca="true" t="shared" si="8" ref="M28:M33">SUM(D28,G28,J28)</f>
        <v>212.7</v>
      </c>
    </row>
    <row r="29" spans="1:13" s="45" customFormat="1" ht="20.25" customHeight="1">
      <c r="A29" s="244">
        <v>516</v>
      </c>
      <c r="B29" s="39">
        <f aca="true" t="shared" si="9" ref="B29:J29">SUM(B27,B28)</f>
        <v>370</v>
      </c>
      <c r="C29" s="39">
        <f t="shared" si="9"/>
        <v>630</v>
      </c>
      <c r="D29" s="39">
        <f t="shared" si="9"/>
        <v>523</v>
      </c>
      <c r="E29" s="39">
        <f t="shared" si="9"/>
        <v>300</v>
      </c>
      <c r="F29" s="39">
        <f t="shared" si="9"/>
        <v>590</v>
      </c>
      <c r="G29" s="39">
        <f t="shared" si="9"/>
        <v>211.4</v>
      </c>
      <c r="H29" s="39">
        <f t="shared" si="9"/>
        <v>0</v>
      </c>
      <c r="I29" s="39">
        <f t="shared" si="9"/>
        <v>0</v>
      </c>
      <c r="J29" s="40">
        <f t="shared" si="9"/>
        <v>0</v>
      </c>
      <c r="K29" s="524">
        <f t="shared" si="6"/>
        <v>670</v>
      </c>
      <c r="L29" s="41">
        <f t="shared" si="7"/>
        <v>1220</v>
      </c>
      <c r="M29" s="41">
        <f t="shared" si="8"/>
        <v>734.4</v>
      </c>
    </row>
    <row r="30" spans="1:13" s="45" customFormat="1" ht="20.25" customHeight="1">
      <c r="A30" s="241" t="s">
        <v>217</v>
      </c>
      <c r="B30" s="37">
        <v>0</v>
      </c>
      <c r="C30" s="37">
        <v>0</v>
      </c>
      <c r="D30" s="37">
        <v>0</v>
      </c>
      <c r="E30" s="37">
        <v>500</v>
      </c>
      <c r="F30" s="37">
        <v>108</v>
      </c>
      <c r="G30" s="38">
        <v>0</v>
      </c>
      <c r="H30" s="37">
        <v>0</v>
      </c>
      <c r="I30" s="37">
        <v>100</v>
      </c>
      <c r="J30" s="38">
        <v>97.3</v>
      </c>
      <c r="K30" s="508">
        <f t="shared" si="6"/>
        <v>500</v>
      </c>
      <c r="L30" s="37">
        <f t="shared" si="7"/>
        <v>208</v>
      </c>
      <c r="M30" s="37">
        <f t="shared" si="8"/>
        <v>97.3</v>
      </c>
    </row>
    <row r="31" spans="1:13" s="45" customFormat="1" ht="20.25" customHeight="1">
      <c r="A31" s="495">
        <v>519</v>
      </c>
      <c r="B31" s="39">
        <f aca="true" t="shared" si="10" ref="B31:J31">SUM(B30)</f>
        <v>0</v>
      </c>
      <c r="C31" s="39">
        <f t="shared" si="10"/>
        <v>0</v>
      </c>
      <c r="D31" s="39">
        <f t="shared" si="10"/>
        <v>0</v>
      </c>
      <c r="E31" s="39">
        <f t="shared" si="10"/>
        <v>500</v>
      </c>
      <c r="F31" s="39">
        <f t="shared" si="10"/>
        <v>108</v>
      </c>
      <c r="G31" s="39">
        <f t="shared" si="10"/>
        <v>0</v>
      </c>
      <c r="H31" s="39">
        <f t="shared" si="10"/>
        <v>0</v>
      </c>
      <c r="I31" s="39">
        <f t="shared" si="10"/>
        <v>100</v>
      </c>
      <c r="J31" s="40">
        <f t="shared" si="10"/>
        <v>97.3</v>
      </c>
      <c r="K31" s="524">
        <f t="shared" si="6"/>
        <v>500</v>
      </c>
      <c r="L31" s="41">
        <f t="shared" si="7"/>
        <v>208</v>
      </c>
      <c r="M31" s="41">
        <f t="shared" si="8"/>
        <v>97.3</v>
      </c>
    </row>
    <row r="32" spans="1:13" s="45" customFormat="1" ht="20.25" customHeight="1">
      <c r="A32" s="490" t="s">
        <v>101</v>
      </c>
      <c r="B32" s="491">
        <v>0</v>
      </c>
      <c r="C32" s="491">
        <v>0</v>
      </c>
      <c r="D32" s="491">
        <v>0</v>
      </c>
      <c r="E32" s="491">
        <v>0</v>
      </c>
      <c r="F32" s="491">
        <v>200</v>
      </c>
      <c r="G32" s="801">
        <v>200</v>
      </c>
      <c r="H32" s="491">
        <v>0</v>
      </c>
      <c r="I32" s="491">
        <v>0</v>
      </c>
      <c r="J32" s="801">
        <v>0</v>
      </c>
      <c r="K32" s="508">
        <f t="shared" si="6"/>
        <v>0</v>
      </c>
      <c r="L32" s="37">
        <f t="shared" si="7"/>
        <v>200</v>
      </c>
      <c r="M32" s="37">
        <f t="shared" si="8"/>
        <v>200</v>
      </c>
    </row>
    <row r="33" spans="1:13" s="45" customFormat="1" ht="20.25" customHeight="1" thickBot="1">
      <c r="A33" s="495">
        <v>612</v>
      </c>
      <c r="B33" s="496">
        <f aca="true" t="shared" si="11" ref="B33:G33">SUM(B32)</f>
        <v>0</v>
      </c>
      <c r="C33" s="496">
        <f t="shared" si="11"/>
        <v>0</v>
      </c>
      <c r="D33" s="496">
        <f t="shared" si="11"/>
        <v>0</v>
      </c>
      <c r="E33" s="523">
        <f t="shared" si="11"/>
        <v>0</v>
      </c>
      <c r="F33" s="523">
        <f t="shared" si="11"/>
        <v>200</v>
      </c>
      <c r="G33" s="802">
        <f t="shared" si="11"/>
        <v>200</v>
      </c>
      <c r="H33" s="523">
        <f>SUM(H32)</f>
        <v>0</v>
      </c>
      <c r="I33" s="523">
        <f>SUM(I32)</f>
        <v>0</v>
      </c>
      <c r="J33" s="802">
        <f>SUM(J32)</f>
        <v>0</v>
      </c>
      <c r="K33" s="524">
        <f t="shared" si="6"/>
        <v>0</v>
      </c>
      <c r="L33" s="41">
        <f t="shared" si="7"/>
        <v>200</v>
      </c>
      <c r="M33" s="41">
        <f t="shared" si="8"/>
        <v>200</v>
      </c>
    </row>
    <row r="34" spans="1:13" s="45" customFormat="1" ht="33" customHeight="1">
      <c r="A34" s="499" t="s">
        <v>16</v>
      </c>
      <c r="B34" s="250">
        <f>SUM(B29,B31,B33)</f>
        <v>370</v>
      </c>
      <c r="C34" s="250">
        <f>SUM(C29,C31,C33)</f>
        <v>630</v>
      </c>
      <c r="D34" s="250">
        <f>SUM(D29,D31,D33)</f>
        <v>523</v>
      </c>
      <c r="E34" s="250">
        <f>SUM(E29,E31,E33)</f>
        <v>800</v>
      </c>
      <c r="F34" s="250">
        <f aca="true" t="shared" si="12" ref="F34:M34">SUM(F29,F31,F33)</f>
        <v>898</v>
      </c>
      <c r="G34" s="250">
        <f t="shared" si="12"/>
        <v>411.4</v>
      </c>
      <c r="H34" s="250">
        <f t="shared" si="12"/>
        <v>0</v>
      </c>
      <c r="I34" s="250">
        <f t="shared" si="12"/>
        <v>100</v>
      </c>
      <c r="J34" s="251">
        <f t="shared" si="12"/>
        <v>97.3</v>
      </c>
      <c r="K34" s="418">
        <f t="shared" si="12"/>
        <v>1170</v>
      </c>
      <c r="L34" s="250">
        <f t="shared" si="12"/>
        <v>1628</v>
      </c>
      <c r="M34" s="250">
        <f t="shared" si="12"/>
        <v>1031.6999999999998</v>
      </c>
    </row>
    <row r="35" spans="1:15" s="45" customFormat="1" ht="16.5" customHeight="1">
      <c r="A35" s="519"/>
      <c r="B35" s="519"/>
      <c r="C35" s="519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6.5" customHeight="1">
      <c r="A36" s="1230"/>
      <c r="B36" s="1227"/>
      <c r="C36" s="1228"/>
      <c r="D36" s="1228"/>
      <c r="E36" s="1225"/>
      <c r="F36" s="1226"/>
      <c r="G36" s="1226"/>
      <c r="H36" s="526"/>
      <c r="I36" s="526"/>
      <c r="J36" s="526"/>
      <c r="K36" s="526"/>
      <c r="L36" s="526"/>
      <c r="M36" s="526"/>
      <c r="N36" s="525"/>
      <c r="O36" s="525"/>
    </row>
    <row r="37" spans="1:15" ht="16.5" customHeight="1">
      <c r="A37" s="1230"/>
      <c r="B37" s="1227"/>
      <c r="C37" s="1228"/>
      <c r="D37" s="1228"/>
      <c r="E37" s="1225"/>
      <c r="F37" s="1226"/>
      <c r="G37" s="1226"/>
      <c r="H37" s="526"/>
      <c r="I37" s="526"/>
      <c r="J37" s="526"/>
      <c r="K37" s="526"/>
      <c r="L37" s="526"/>
      <c r="M37" s="526"/>
      <c r="N37" s="525"/>
      <c r="O37" s="525"/>
    </row>
    <row r="38" spans="1:15" ht="16.5" customHeight="1">
      <c r="A38" s="1230"/>
      <c r="B38" s="527"/>
      <c r="C38" s="527"/>
      <c r="D38" s="528"/>
      <c r="E38" s="1226"/>
      <c r="F38" s="1226"/>
      <c r="G38" s="1226"/>
      <c r="H38" s="526"/>
      <c r="I38" s="526"/>
      <c r="J38" s="526"/>
      <c r="K38" s="526"/>
      <c r="L38" s="526"/>
      <c r="M38" s="526"/>
      <c r="N38" s="529"/>
      <c r="O38" s="529"/>
    </row>
    <row r="39" spans="1:15" ht="16.5" customHeight="1">
      <c r="A39" s="530"/>
      <c r="B39" s="531"/>
      <c r="C39" s="532"/>
      <c r="D39" s="531"/>
      <c r="E39" s="531"/>
      <c r="F39" s="531"/>
      <c r="G39" s="531"/>
      <c r="H39" s="531"/>
      <c r="I39" s="531"/>
      <c r="J39" s="531"/>
      <c r="K39" s="531"/>
      <c r="L39" s="531"/>
      <c r="M39" s="531"/>
      <c r="N39" s="531"/>
      <c r="O39" s="531"/>
    </row>
    <row r="40" spans="1:15" ht="16.5" customHeight="1">
      <c r="A40" s="533"/>
      <c r="B40" s="534"/>
      <c r="C40" s="535"/>
      <c r="D40" s="534"/>
      <c r="E40" s="534"/>
      <c r="F40" s="534"/>
      <c r="G40" s="534"/>
      <c r="H40" s="534"/>
      <c r="I40" s="534"/>
      <c r="J40" s="534"/>
      <c r="K40" s="534"/>
      <c r="L40" s="534"/>
      <c r="M40" s="534"/>
      <c r="N40" s="534"/>
      <c r="O40" s="534"/>
    </row>
    <row r="41" spans="1:15" ht="16.5" customHeight="1">
      <c r="A41" s="533"/>
      <c r="B41" s="534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534"/>
      <c r="N41" s="24"/>
      <c r="O41" s="24"/>
    </row>
    <row r="42" spans="1:15" ht="12.75">
      <c r="A42" s="536"/>
      <c r="B42" s="536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536"/>
      <c r="N42" s="536"/>
      <c r="O42" s="536"/>
    </row>
    <row r="43" spans="1:15" ht="12.75">
      <c r="A43" s="536"/>
      <c r="B43" s="536"/>
      <c r="C43" s="536"/>
      <c r="D43" s="536"/>
      <c r="E43" s="536"/>
      <c r="F43" s="536"/>
      <c r="G43" s="536"/>
      <c r="H43" s="536"/>
      <c r="I43" s="536"/>
      <c r="J43" s="536"/>
      <c r="K43" s="536"/>
      <c r="L43" s="536"/>
      <c r="M43" s="536"/>
      <c r="N43" s="536"/>
      <c r="O43" s="536"/>
    </row>
    <row r="44" spans="1:15" ht="12.75">
      <c r="A44" s="536"/>
      <c r="B44" s="536"/>
      <c r="C44" s="536"/>
      <c r="D44" s="536"/>
      <c r="E44" s="536"/>
      <c r="F44" s="536"/>
      <c r="G44" s="536"/>
      <c r="H44" s="536"/>
      <c r="I44" s="536"/>
      <c r="J44" s="536"/>
      <c r="K44" s="536"/>
      <c r="L44" s="536"/>
      <c r="M44" s="536"/>
      <c r="N44" s="536"/>
      <c r="O44" s="536"/>
    </row>
    <row r="45" spans="1:15" ht="12.75">
      <c r="A45" s="536"/>
      <c r="B45" s="536"/>
      <c r="C45" s="536"/>
      <c r="D45" s="536"/>
      <c r="E45" s="536"/>
      <c r="F45" s="536"/>
      <c r="G45" s="536"/>
      <c r="H45" s="536"/>
      <c r="I45" s="536"/>
      <c r="J45" s="536"/>
      <c r="K45" s="536"/>
      <c r="L45" s="536"/>
      <c r="M45" s="536"/>
      <c r="N45" s="536"/>
      <c r="O45" s="536"/>
    </row>
  </sheetData>
  <sheetProtection/>
  <mergeCells count="29">
    <mergeCell ref="B36:D36"/>
    <mergeCell ref="K24:M25"/>
    <mergeCell ref="E25:G25"/>
    <mergeCell ref="E17:G18"/>
    <mergeCell ref="B24:D24"/>
    <mergeCell ref="B25:D25"/>
    <mergeCell ref="B17:D17"/>
    <mergeCell ref="H24:J24"/>
    <mergeCell ref="H25:J25"/>
    <mergeCell ref="L1:M1"/>
    <mergeCell ref="B1:G1"/>
    <mergeCell ref="A8:G8"/>
    <mergeCell ref="E36:G38"/>
    <mergeCell ref="B37:D37"/>
    <mergeCell ref="B18:D18"/>
    <mergeCell ref="E24:G24"/>
    <mergeCell ref="A36:A38"/>
    <mergeCell ref="A17:A19"/>
    <mergeCell ref="A24:A26"/>
    <mergeCell ref="N8:O8"/>
    <mergeCell ref="N9:O15"/>
    <mergeCell ref="A2:A4"/>
    <mergeCell ref="B2:D2"/>
    <mergeCell ref="E2:G4"/>
    <mergeCell ref="B3:D3"/>
    <mergeCell ref="E9:G10"/>
    <mergeCell ref="A9:A11"/>
    <mergeCell ref="B9:D9"/>
    <mergeCell ref="B10:D10"/>
  </mergeCells>
  <printOptions horizontalCentered="1"/>
  <pageMargins left="0.31" right="0.17" top="0.15748031496062992" bottom="0.2362204724409449" header="0.15748031496062992" footer="0.2362204724409449"/>
  <pageSetup horizontalDpi="300" verticalDpi="300" orientation="portrait" paperSize="9" scale="72" r:id="rId1"/>
  <headerFooter alignWithMargins="0">
    <oddFooter>&amp;L&amp;"Times New Roman,Obyčejné"Rozbor za  rok 2009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="75" zoomScaleNormal="75" zoomScaleSheetLayoutView="75" zoomScalePageLayoutView="0" workbookViewId="0" topLeftCell="A1">
      <selection activeCell="J1" sqref="J1"/>
    </sheetView>
  </sheetViews>
  <sheetFormatPr defaultColWidth="9.00390625" defaultRowHeight="12.75"/>
  <cols>
    <col min="1" max="1" width="40.75390625" style="45" customWidth="1"/>
    <col min="2" max="10" width="11.375" style="45" customWidth="1"/>
    <col min="11" max="16384" width="9.125" style="45" customWidth="1"/>
  </cols>
  <sheetData>
    <row r="1" spans="1:10" ht="46.5" customHeight="1">
      <c r="A1" s="1236" t="s">
        <v>386</v>
      </c>
      <c r="B1" s="1236"/>
      <c r="C1" s="1237"/>
      <c r="D1" s="1237"/>
      <c r="E1" s="1237"/>
      <c r="F1" s="1237"/>
      <c r="G1" s="1238"/>
      <c r="H1" s="1238"/>
      <c r="I1" s="1238"/>
      <c r="J1" s="503" t="s">
        <v>491</v>
      </c>
    </row>
    <row r="2" spans="1:10" ht="20.25" customHeight="1">
      <c r="A2" s="1233" t="s">
        <v>427</v>
      </c>
      <c r="B2" s="1245" t="s">
        <v>338</v>
      </c>
      <c r="C2" s="1246"/>
      <c r="D2" s="1246"/>
      <c r="E2" s="1245" t="s">
        <v>104</v>
      </c>
      <c r="F2" s="1246"/>
      <c r="G2" s="1246"/>
      <c r="H2" s="1239" t="s">
        <v>4</v>
      </c>
      <c r="I2" s="1240"/>
      <c r="J2" s="1241"/>
    </row>
    <row r="3" spans="1:10" ht="26.25" customHeight="1">
      <c r="A3" s="1234"/>
      <c r="B3" s="1247" t="s">
        <v>337</v>
      </c>
      <c r="C3" s="1248"/>
      <c r="D3" s="1248"/>
      <c r="E3" s="1247" t="s">
        <v>57</v>
      </c>
      <c r="F3" s="1248"/>
      <c r="G3" s="1248"/>
      <c r="H3" s="1242"/>
      <c r="I3" s="1243"/>
      <c r="J3" s="1244"/>
    </row>
    <row r="4" spans="1:10" ht="20.25" customHeight="1">
      <c r="A4" s="1235"/>
      <c r="B4" s="537" t="s">
        <v>5</v>
      </c>
      <c r="C4" s="537" t="s">
        <v>6</v>
      </c>
      <c r="D4" s="537" t="s">
        <v>0</v>
      </c>
      <c r="E4" s="537" t="s">
        <v>5</v>
      </c>
      <c r="F4" s="537" t="s">
        <v>6</v>
      </c>
      <c r="G4" s="537" t="s">
        <v>0</v>
      </c>
      <c r="H4" s="538" t="s">
        <v>5</v>
      </c>
      <c r="I4" s="539" t="s">
        <v>6</v>
      </c>
      <c r="J4" s="539" t="s">
        <v>0</v>
      </c>
    </row>
    <row r="5" spans="1:10" ht="21" customHeight="1">
      <c r="A5" s="716" t="s">
        <v>428</v>
      </c>
      <c r="B5" s="540">
        <v>0</v>
      </c>
      <c r="C5" s="541">
        <v>0</v>
      </c>
      <c r="D5" s="540">
        <v>0</v>
      </c>
      <c r="E5" s="540">
        <v>56</v>
      </c>
      <c r="F5" s="541">
        <v>56</v>
      </c>
      <c r="G5" s="540">
        <v>22.2</v>
      </c>
      <c r="H5" s="746">
        <f>B5+E5</f>
        <v>56</v>
      </c>
      <c r="I5" s="77">
        <f>C5+F5</f>
        <v>56</v>
      </c>
      <c r="J5" s="28">
        <f>D5+G5</f>
        <v>22.2</v>
      </c>
    </row>
    <row r="6" spans="1:10" ht="21" customHeight="1">
      <c r="A6" s="739">
        <v>503</v>
      </c>
      <c r="B6" s="543">
        <f aca="true" t="shared" si="0" ref="B6:J6">SUM(B5)</f>
        <v>0</v>
      </c>
      <c r="C6" s="543">
        <f t="shared" si="0"/>
        <v>0</v>
      </c>
      <c r="D6" s="543">
        <f t="shared" si="0"/>
        <v>0</v>
      </c>
      <c r="E6" s="543">
        <f t="shared" si="0"/>
        <v>56</v>
      </c>
      <c r="F6" s="543">
        <f t="shared" si="0"/>
        <v>56</v>
      </c>
      <c r="G6" s="543">
        <f t="shared" si="0"/>
        <v>22.2</v>
      </c>
      <c r="H6" s="547">
        <f t="shared" si="0"/>
        <v>56</v>
      </c>
      <c r="I6" s="544">
        <f t="shared" si="0"/>
        <v>56</v>
      </c>
      <c r="J6" s="548">
        <f t="shared" si="0"/>
        <v>22.2</v>
      </c>
    </row>
    <row r="7" spans="1:10" ht="21" customHeight="1">
      <c r="A7" s="740" t="s">
        <v>154</v>
      </c>
      <c r="B7" s="540">
        <v>0</v>
      </c>
      <c r="C7" s="541">
        <v>0</v>
      </c>
      <c r="D7" s="540">
        <v>0</v>
      </c>
      <c r="E7" s="540">
        <v>500</v>
      </c>
      <c r="F7" s="541">
        <v>195</v>
      </c>
      <c r="G7" s="540">
        <v>67.2</v>
      </c>
      <c r="H7" s="746">
        <f aca="true" t="shared" si="1" ref="H7:J12">B7+E7</f>
        <v>500</v>
      </c>
      <c r="I7" s="77">
        <f t="shared" si="1"/>
        <v>195</v>
      </c>
      <c r="J7" s="28">
        <f t="shared" si="1"/>
        <v>67.2</v>
      </c>
    </row>
    <row r="8" spans="1:10" ht="21" customHeight="1">
      <c r="A8" s="740" t="s">
        <v>242</v>
      </c>
      <c r="B8" s="540">
        <v>0</v>
      </c>
      <c r="C8" s="541">
        <v>0</v>
      </c>
      <c r="D8" s="540">
        <v>0</v>
      </c>
      <c r="E8" s="540">
        <v>10</v>
      </c>
      <c r="F8" s="541">
        <v>10</v>
      </c>
      <c r="G8" s="540">
        <v>2.1</v>
      </c>
      <c r="H8" s="746">
        <f>B8+E8</f>
        <v>10</v>
      </c>
      <c r="I8" s="77">
        <f t="shared" si="1"/>
        <v>10</v>
      </c>
      <c r="J8" s="28">
        <f t="shared" si="1"/>
        <v>2.1</v>
      </c>
    </row>
    <row r="9" spans="1:10" ht="21" customHeight="1">
      <c r="A9" s="740" t="s">
        <v>429</v>
      </c>
      <c r="B9" s="540">
        <v>0</v>
      </c>
      <c r="C9" s="541">
        <v>0</v>
      </c>
      <c r="D9" s="540">
        <v>0</v>
      </c>
      <c r="E9" s="540">
        <v>0</v>
      </c>
      <c r="F9" s="541">
        <v>5</v>
      </c>
      <c r="G9" s="540">
        <v>0.1</v>
      </c>
      <c r="H9" s="746">
        <f>B9+E9</f>
        <v>0</v>
      </c>
      <c r="I9" s="77">
        <f>C9+F9</f>
        <v>5</v>
      </c>
      <c r="J9" s="28">
        <f>D9+G9</f>
        <v>0.1</v>
      </c>
    </row>
    <row r="10" spans="1:10" ht="21" customHeight="1">
      <c r="A10" s="741" t="s">
        <v>263</v>
      </c>
      <c r="B10" s="540">
        <v>0</v>
      </c>
      <c r="C10" s="541">
        <v>0</v>
      </c>
      <c r="D10" s="540">
        <v>0</v>
      </c>
      <c r="E10" s="540">
        <v>700</v>
      </c>
      <c r="F10" s="541">
        <v>700</v>
      </c>
      <c r="G10" s="540">
        <v>440.3</v>
      </c>
      <c r="H10" s="746">
        <f t="shared" si="1"/>
        <v>700</v>
      </c>
      <c r="I10" s="77">
        <f t="shared" si="1"/>
        <v>700</v>
      </c>
      <c r="J10" s="28">
        <f t="shared" si="1"/>
        <v>440.3</v>
      </c>
    </row>
    <row r="11" spans="1:10" ht="21" customHeight="1">
      <c r="A11" s="742" t="s">
        <v>93</v>
      </c>
      <c r="B11" s="540">
        <v>0</v>
      </c>
      <c r="C11" s="541">
        <v>0</v>
      </c>
      <c r="D11" s="540">
        <v>0</v>
      </c>
      <c r="E11" s="540">
        <v>3265</v>
      </c>
      <c r="F11" s="541">
        <v>1524</v>
      </c>
      <c r="G11" s="540">
        <v>734</v>
      </c>
      <c r="H11" s="746">
        <f t="shared" si="1"/>
        <v>3265</v>
      </c>
      <c r="I11" s="77">
        <f t="shared" si="1"/>
        <v>1524</v>
      </c>
      <c r="J11" s="28">
        <f t="shared" si="1"/>
        <v>734</v>
      </c>
    </row>
    <row r="12" spans="1:10" ht="21" customHeight="1">
      <c r="A12" s="741" t="s">
        <v>313</v>
      </c>
      <c r="B12" s="540">
        <v>0</v>
      </c>
      <c r="C12" s="541">
        <v>0</v>
      </c>
      <c r="D12" s="540">
        <v>0</v>
      </c>
      <c r="E12" s="540">
        <v>2220</v>
      </c>
      <c r="F12" s="541">
        <v>2114</v>
      </c>
      <c r="G12" s="540">
        <v>2036.2</v>
      </c>
      <c r="H12" s="746">
        <f t="shared" si="1"/>
        <v>2220</v>
      </c>
      <c r="I12" s="77">
        <f t="shared" si="1"/>
        <v>2114</v>
      </c>
      <c r="J12" s="28">
        <f t="shared" si="1"/>
        <v>2036.2</v>
      </c>
    </row>
    <row r="13" spans="1:10" ht="21" customHeight="1">
      <c r="A13" s="743">
        <v>513</v>
      </c>
      <c r="B13" s="543">
        <f aca="true" t="shared" si="2" ref="B13:J13">SUM(B7:B12)</f>
        <v>0</v>
      </c>
      <c r="C13" s="543">
        <f t="shared" si="2"/>
        <v>0</v>
      </c>
      <c r="D13" s="543">
        <f t="shared" si="2"/>
        <v>0</v>
      </c>
      <c r="E13" s="543">
        <f>SUM(E7:E12)</f>
        <v>6695</v>
      </c>
      <c r="F13" s="543">
        <f t="shared" si="2"/>
        <v>4548</v>
      </c>
      <c r="G13" s="543">
        <f t="shared" si="2"/>
        <v>3279.9</v>
      </c>
      <c r="H13" s="547">
        <f>SUM(H7:H12)</f>
        <v>6695</v>
      </c>
      <c r="I13" s="544">
        <f t="shared" si="2"/>
        <v>4548</v>
      </c>
      <c r="J13" s="548">
        <f t="shared" si="2"/>
        <v>3279.9</v>
      </c>
    </row>
    <row r="14" spans="1:10" ht="21" customHeight="1">
      <c r="A14" s="741" t="s">
        <v>414</v>
      </c>
      <c r="B14" s="540">
        <v>0</v>
      </c>
      <c r="C14" s="541">
        <v>0</v>
      </c>
      <c r="D14" s="540">
        <v>0</v>
      </c>
      <c r="E14" s="540">
        <v>650</v>
      </c>
      <c r="F14" s="541">
        <v>650</v>
      </c>
      <c r="G14" s="540">
        <v>584.6</v>
      </c>
      <c r="H14" s="746">
        <f aca="true" t="shared" si="3" ref="H14:J17">B14+E14</f>
        <v>650</v>
      </c>
      <c r="I14" s="77">
        <f t="shared" si="3"/>
        <v>650</v>
      </c>
      <c r="J14" s="28">
        <f t="shared" si="3"/>
        <v>584.6</v>
      </c>
    </row>
    <row r="15" spans="1:10" ht="21" customHeight="1">
      <c r="A15" s="580" t="s">
        <v>99</v>
      </c>
      <c r="B15" s="540">
        <v>0</v>
      </c>
      <c r="C15" s="541">
        <v>0</v>
      </c>
      <c r="D15" s="540">
        <v>0</v>
      </c>
      <c r="E15" s="540">
        <v>1500</v>
      </c>
      <c r="F15" s="541">
        <v>2300</v>
      </c>
      <c r="G15" s="540">
        <v>1800</v>
      </c>
      <c r="H15" s="746">
        <f t="shared" si="3"/>
        <v>1500</v>
      </c>
      <c r="I15" s="77">
        <f t="shared" si="3"/>
        <v>2300</v>
      </c>
      <c r="J15" s="28">
        <f t="shared" si="3"/>
        <v>1800</v>
      </c>
    </row>
    <row r="16" spans="1:10" ht="21" customHeight="1">
      <c r="A16" s="580" t="s">
        <v>95</v>
      </c>
      <c r="B16" s="540">
        <v>0</v>
      </c>
      <c r="C16" s="541">
        <v>0</v>
      </c>
      <c r="D16" s="540">
        <v>0</v>
      </c>
      <c r="E16" s="540">
        <v>2500</v>
      </c>
      <c r="F16" s="541">
        <v>3300</v>
      </c>
      <c r="G16" s="540">
        <v>2356.3</v>
      </c>
      <c r="H16" s="746">
        <f t="shared" si="3"/>
        <v>2500</v>
      </c>
      <c r="I16" s="77">
        <f t="shared" si="3"/>
        <v>3300</v>
      </c>
      <c r="J16" s="28">
        <f t="shared" si="3"/>
        <v>2356.3</v>
      </c>
    </row>
    <row r="17" spans="1:10" ht="21" customHeight="1">
      <c r="A17" s="741" t="s">
        <v>416</v>
      </c>
      <c r="B17" s="540">
        <v>0</v>
      </c>
      <c r="C17" s="541">
        <v>0</v>
      </c>
      <c r="D17" s="540">
        <v>0</v>
      </c>
      <c r="E17" s="540">
        <v>900</v>
      </c>
      <c r="F17" s="541">
        <v>900</v>
      </c>
      <c r="G17" s="540">
        <v>793.6</v>
      </c>
      <c r="H17" s="746">
        <f t="shared" si="3"/>
        <v>900</v>
      </c>
      <c r="I17" s="77">
        <f t="shared" si="3"/>
        <v>900</v>
      </c>
      <c r="J17" s="28">
        <f t="shared" si="3"/>
        <v>793.6</v>
      </c>
    </row>
    <row r="18" spans="1:10" ht="21" customHeight="1">
      <c r="A18" s="743">
        <v>515</v>
      </c>
      <c r="B18" s="543">
        <f aca="true" t="shared" si="4" ref="B18:J18">SUM(B14:B17)</f>
        <v>0</v>
      </c>
      <c r="C18" s="543">
        <f t="shared" si="4"/>
        <v>0</v>
      </c>
      <c r="D18" s="543">
        <f t="shared" si="4"/>
        <v>0</v>
      </c>
      <c r="E18" s="543">
        <f t="shared" si="4"/>
        <v>5550</v>
      </c>
      <c r="F18" s="543">
        <f t="shared" si="4"/>
        <v>7150</v>
      </c>
      <c r="G18" s="543">
        <f t="shared" si="4"/>
        <v>5534.5</v>
      </c>
      <c r="H18" s="547">
        <f t="shared" si="4"/>
        <v>5550</v>
      </c>
      <c r="I18" s="544">
        <f t="shared" si="4"/>
        <v>7150</v>
      </c>
      <c r="J18" s="548">
        <f t="shared" si="4"/>
        <v>5534.5</v>
      </c>
    </row>
    <row r="19" spans="1:10" ht="21" customHeight="1">
      <c r="A19" s="744" t="s">
        <v>56</v>
      </c>
      <c r="B19" s="540">
        <v>0</v>
      </c>
      <c r="C19" s="541">
        <v>0</v>
      </c>
      <c r="D19" s="540">
        <v>0</v>
      </c>
      <c r="E19" s="540">
        <v>2700</v>
      </c>
      <c r="F19" s="541">
        <v>2600</v>
      </c>
      <c r="G19" s="540">
        <v>2535.8</v>
      </c>
      <c r="H19" s="746">
        <f aca="true" t="shared" si="5" ref="H19:J24">B19+E19</f>
        <v>2700</v>
      </c>
      <c r="I19" s="77">
        <f t="shared" si="5"/>
        <v>2600</v>
      </c>
      <c r="J19" s="28">
        <f t="shared" si="5"/>
        <v>2535.8</v>
      </c>
    </row>
    <row r="20" spans="1:10" ht="21" customHeight="1">
      <c r="A20" s="741" t="s">
        <v>430</v>
      </c>
      <c r="B20" s="540">
        <v>0</v>
      </c>
      <c r="C20" s="541">
        <v>0</v>
      </c>
      <c r="D20" s="540">
        <v>0</v>
      </c>
      <c r="E20" s="540">
        <v>4000</v>
      </c>
      <c r="F20" s="541">
        <v>2740</v>
      </c>
      <c r="G20" s="540">
        <v>2062.6</v>
      </c>
      <c r="H20" s="746">
        <f t="shared" si="5"/>
        <v>4000</v>
      </c>
      <c r="I20" s="77">
        <f t="shared" si="5"/>
        <v>2740</v>
      </c>
      <c r="J20" s="28">
        <f t="shared" si="5"/>
        <v>2062.6</v>
      </c>
    </row>
    <row r="21" spans="1:10" ht="21" customHeight="1">
      <c r="A21" s="744" t="s">
        <v>148</v>
      </c>
      <c r="B21" s="540">
        <v>0</v>
      </c>
      <c r="C21" s="541">
        <v>0</v>
      </c>
      <c r="D21" s="540">
        <v>0</v>
      </c>
      <c r="E21" s="540">
        <v>800</v>
      </c>
      <c r="F21" s="541">
        <v>800</v>
      </c>
      <c r="G21" s="540">
        <v>486.2</v>
      </c>
      <c r="H21" s="746">
        <f t="shared" si="5"/>
        <v>800</v>
      </c>
      <c r="I21" s="77">
        <f t="shared" si="5"/>
        <v>800</v>
      </c>
      <c r="J21" s="28">
        <f t="shared" si="5"/>
        <v>486.2</v>
      </c>
    </row>
    <row r="22" spans="1:10" ht="21" customHeight="1">
      <c r="A22" s="744" t="s">
        <v>18</v>
      </c>
      <c r="B22" s="540">
        <v>0</v>
      </c>
      <c r="C22" s="541">
        <v>0</v>
      </c>
      <c r="D22" s="540">
        <v>0</v>
      </c>
      <c r="E22" s="540">
        <v>2370</v>
      </c>
      <c r="F22" s="541">
        <v>2170</v>
      </c>
      <c r="G22" s="540">
        <v>950.3</v>
      </c>
      <c r="H22" s="746">
        <f t="shared" si="5"/>
        <v>2370</v>
      </c>
      <c r="I22" s="77">
        <f t="shared" si="5"/>
        <v>2170</v>
      </c>
      <c r="J22" s="28">
        <f t="shared" si="5"/>
        <v>950.3</v>
      </c>
    </row>
    <row r="23" spans="1:10" ht="21" customHeight="1">
      <c r="A23" s="744" t="s">
        <v>107</v>
      </c>
      <c r="B23" s="540">
        <v>0</v>
      </c>
      <c r="C23" s="541">
        <v>0</v>
      </c>
      <c r="D23" s="540">
        <v>0</v>
      </c>
      <c r="E23" s="540">
        <v>5386</v>
      </c>
      <c r="F23" s="541">
        <v>4784</v>
      </c>
      <c r="G23" s="540">
        <v>4326.4</v>
      </c>
      <c r="H23" s="746">
        <f t="shared" si="5"/>
        <v>5386</v>
      </c>
      <c r="I23" s="77">
        <f t="shared" si="5"/>
        <v>4784</v>
      </c>
      <c r="J23" s="28">
        <f t="shared" si="5"/>
        <v>4326.4</v>
      </c>
    </row>
    <row r="24" spans="1:10" ht="21" customHeight="1">
      <c r="A24" s="745" t="s">
        <v>146</v>
      </c>
      <c r="B24" s="540">
        <v>0</v>
      </c>
      <c r="C24" s="541">
        <v>0</v>
      </c>
      <c r="D24" s="540">
        <v>0</v>
      </c>
      <c r="E24" s="540">
        <v>19815</v>
      </c>
      <c r="F24" s="541">
        <v>20205.7</v>
      </c>
      <c r="G24" s="540">
        <v>19489.3</v>
      </c>
      <c r="H24" s="746">
        <f t="shared" si="5"/>
        <v>19815</v>
      </c>
      <c r="I24" s="77">
        <f t="shared" si="5"/>
        <v>20205.7</v>
      </c>
      <c r="J24" s="28">
        <f t="shared" si="5"/>
        <v>19489.3</v>
      </c>
    </row>
    <row r="25" spans="1:10" ht="21" customHeight="1">
      <c r="A25" s="550">
        <v>516</v>
      </c>
      <c r="B25" s="551">
        <f aca="true" t="shared" si="6" ref="B25:J25">SUM(B19:B24)</f>
        <v>0</v>
      </c>
      <c r="C25" s="551">
        <f t="shared" si="6"/>
        <v>0</v>
      </c>
      <c r="D25" s="551">
        <f t="shared" si="6"/>
        <v>0</v>
      </c>
      <c r="E25" s="551">
        <f t="shared" si="6"/>
        <v>35071</v>
      </c>
      <c r="F25" s="551">
        <f t="shared" si="6"/>
        <v>33299.7</v>
      </c>
      <c r="G25" s="551">
        <f t="shared" si="6"/>
        <v>29850.6</v>
      </c>
      <c r="H25" s="547">
        <f t="shared" si="6"/>
        <v>35071</v>
      </c>
      <c r="I25" s="544">
        <f t="shared" si="6"/>
        <v>33299.7</v>
      </c>
      <c r="J25" s="544">
        <f t="shared" si="6"/>
        <v>29850.6</v>
      </c>
    </row>
    <row r="26" spans="1:10" ht="21" customHeight="1">
      <c r="A26" s="549" t="s">
        <v>33</v>
      </c>
      <c r="B26" s="540">
        <v>0</v>
      </c>
      <c r="C26" s="541">
        <v>0</v>
      </c>
      <c r="D26" s="540">
        <v>0</v>
      </c>
      <c r="E26" s="540">
        <v>6263</v>
      </c>
      <c r="F26" s="541">
        <v>4213</v>
      </c>
      <c r="G26" s="540">
        <v>2852.6</v>
      </c>
      <c r="H26" s="746">
        <f aca="true" t="shared" si="7" ref="H26:J27">B26+E26</f>
        <v>6263</v>
      </c>
      <c r="I26" s="77">
        <f t="shared" si="7"/>
        <v>4213</v>
      </c>
      <c r="J26" s="28">
        <f t="shared" si="7"/>
        <v>2852.6</v>
      </c>
    </row>
    <row r="27" spans="1:10" ht="21" customHeight="1">
      <c r="A27" s="549" t="s">
        <v>45</v>
      </c>
      <c r="B27" s="540">
        <v>0</v>
      </c>
      <c r="C27" s="541">
        <v>0</v>
      </c>
      <c r="D27" s="540">
        <v>0</v>
      </c>
      <c r="E27" s="552">
        <v>200</v>
      </c>
      <c r="F27" s="541">
        <v>200</v>
      </c>
      <c r="G27" s="540">
        <v>68.4</v>
      </c>
      <c r="H27" s="746">
        <f t="shared" si="7"/>
        <v>200</v>
      </c>
      <c r="I27" s="77">
        <f t="shared" si="7"/>
        <v>200</v>
      </c>
      <c r="J27" s="28">
        <f t="shared" si="7"/>
        <v>68.4</v>
      </c>
    </row>
    <row r="28" spans="1:10" ht="21" customHeight="1">
      <c r="A28" s="546">
        <v>517</v>
      </c>
      <c r="B28" s="551">
        <f aca="true" t="shared" si="8" ref="B28:J28">SUM(B26:B27)</f>
        <v>0</v>
      </c>
      <c r="C28" s="551">
        <f t="shared" si="8"/>
        <v>0</v>
      </c>
      <c r="D28" s="551">
        <f t="shared" si="8"/>
        <v>0</v>
      </c>
      <c r="E28" s="551">
        <f t="shared" si="8"/>
        <v>6463</v>
      </c>
      <c r="F28" s="551">
        <f t="shared" si="8"/>
        <v>4413</v>
      </c>
      <c r="G28" s="551">
        <f t="shared" si="8"/>
        <v>2921</v>
      </c>
      <c r="H28" s="547">
        <f t="shared" si="8"/>
        <v>6463</v>
      </c>
      <c r="I28" s="544">
        <f t="shared" si="8"/>
        <v>4413</v>
      </c>
      <c r="J28" s="544">
        <f t="shared" si="8"/>
        <v>2921</v>
      </c>
    </row>
    <row r="29" spans="1:10" ht="21" customHeight="1">
      <c r="A29" s="549" t="s">
        <v>149</v>
      </c>
      <c r="B29" s="552">
        <v>0</v>
      </c>
      <c r="C29" s="541">
        <v>0</v>
      </c>
      <c r="D29" s="540">
        <v>0</v>
      </c>
      <c r="E29" s="552">
        <v>0</v>
      </c>
      <c r="F29" s="541">
        <v>0</v>
      </c>
      <c r="G29" s="540">
        <v>0</v>
      </c>
      <c r="H29" s="746">
        <f>B29+E29</f>
        <v>0</v>
      </c>
      <c r="I29" s="77">
        <f>C29+F29</f>
        <v>0</v>
      </c>
      <c r="J29" s="28">
        <f>D29+G29</f>
        <v>0</v>
      </c>
    </row>
    <row r="30" spans="1:10" ht="21" customHeight="1">
      <c r="A30" s="546">
        <v>518</v>
      </c>
      <c r="B30" s="551">
        <f aca="true" t="shared" si="9" ref="B30:J30">SUM(B29)</f>
        <v>0</v>
      </c>
      <c r="C30" s="551">
        <f t="shared" si="9"/>
        <v>0</v>
      </c>
      <c r="D30" s="551">
        <f t="shared" si="9"/>
        <v>0</v>
      </c>
      <c r="E30" s="551">
        <f t="shared" si="9"/>
        <v>0</v>
      </c>
      <c r="F30" s="551">
        <f t="shared" si="9"/>
        <v>0</v>
      </c>
      <c r="G30" s="551">
        <f t="shared" si="9"/>
        <v>0</v>
      </c>
      <c r="H30" s="547">
        <f t="shared" si="9"/>
        <v>0</v>
      </c>
      <c r="I30" s="544">
        <f t="shared" si="9"/>
        <v>0</v>
      </c>
      <c r="J30" s="548">
        <f t="shared" si="9"/>
        <v>0</v>
      </c>
    </row>
    <row r="31" spans="1:10" ht="21" customHeight="1">
      <c r="A31" s="549" t="s">
        <v>431</v>
      </c>
      <c r="B31" s="552">
        <v>0</v>
      </c>
      <c r="C31" s="541">
        <v>0</v>
      </c>
      <c r="D31" s="540">
        <v>0</v>
      </c>
      <c r="E31" s="552">
        <v>0</v>
      </c>
      <c r="F31" s="541">
        <v>0.3</v>
      </c>
      <c r="G31" s="540">
        <v>0.2</v>
      </c>
      <c r="H31" s="746">
        <f aca="true" t="shared" si="10" ref="H31:J32">B31+E31</f>
        <v>0</v>
      </c>
      <c r="I31" s="77">
        <f t="shared" si="10"/>
        <v>0.3</v>
      </c>
      <c r="J31" s="28">
        <f t="shared" si="10"/>
        <v>0.2</v>
      </c>
    </row>
    <row r="32" spans="1:10" ht="21" customHeight="1">
      <c r="A32" s="549" t="s">
        <v>153</v>
      </c>
      <c r="B32" s="552">
        <v>0</v>
      </c>
      <c r="C32" s="541">
        <v>0</v>
      </c>
      <c r="D32" s="540">
        <v>0</v>
      </c>
      <c r="E32" s="552">
        <v>50</v>
      </c>
      <c r="F32" s="541">
        <v>50</v>
      </c>
      <c r="G32" s="540">
        <v>0</v>
      </c>
      <c r="H32" s="746">
        <f t="shared" si="10"/>
        <v>50</v>
      </c>
      <c r="I32" s="77">
        <f t="shared" si="10"/>
        <v>50</v>
      </c>
      <c r="J32" s="28">
        <f t="shared" si="10"/>
        <v>0</v>
      </c>
    </row>
    <row r="33" spans="1:10" ht="21" customHeight="1">
      <c r="A33" s="546">
        <v>519</v>
      </c>
      <c r="B33" s="551">
        <f aca="true" t="shared" si="11" ref="B33:J33">SUM(B31:B32)</f>
        <v>0</v>
      </c>
      <c r="C33" s="551">
        <f t="shared" si="11"/>
        <v>0</v>
      </c>
      <c r="D33" s="551">
        <f t="shared" si="11"/>
        <v>0</v>
      </c>
      <c r="E33" s="551">
        <f t="shared" si="11"/>
        <v>50</v>
      </c>
      <c r="F33" s="551">
        <f t="shared" si="11"/>
        <v>50.3</v>
      </c>
      <c r="G33" s="551">
        <f t="shared" si="11"/>
        <v>0.2</v>
      </c>
      <c r="H33" s="547">
        <f t="shared" si="11"/>
        <v>50</v>
      </c>
      <c r="I33" s="544">
        <f t="shared" si="11"/>
        <v>50.3</v>
      </c>
      <c r="J33" s="548">
        <f t="shared" si="11"/>
        <v>0.2</v>
      </c>
    </row>
    <row r="34" spans="1:10" ht="21" customHeight="1">
      <c r="A34" s="350" t="s">
        <v>432</v>
      </c>
      <c r="B34" s="552">
        <v>0</v>
      </c>
      <c r="C34" s="541">
        <v>0</v>
      </c>
      <c r="D34" s="540">
        <v>0</v>
      </c>
      <c r="E34" s="552">
        <v>0</v>
      </c>
      <c r="F34" s="541">
        <v>0</v>
      </c>
      <c r="G34" s="540">
        <v>0</v>
      </c>
      <c r="H34" s="746">
        <f>B34+E34</f>
        <v>0</v>
      </c>
      <c r="I34" s="77">
        <f>C34+F34</f>
        <v>0</v>
      </c>
      <c r="J34" s="28">
        <f>D34+G34</f>
        <v>0</v>
      </c>
    </row>
    <row r="35" spans="1:10" ht="21" customHeight="1">
      <c r="A35" s="546">
        <v>522</v>
      </c>
      <c r="B35" s="551">
        <f aca="true" t="shared" si="12" ref="B35:J35">SUM(B34)</f>
        <v>0</v>
      </c>
      <c r="C35" s="551">
        <f t="shared" si="12"/>
        <v>0</v>
      </c>
      <c r="D35" s="551">
        <f t="shared" si="12"/>
        <v>0</v>
      </c>
      <c r="E35" s="551">
        <f t="shared" si="12"/>
        <v>0</v>
      </c>
      <c r="F35" s="551">
        <f t="shared" si="12"/>
        <v>0</v>
      </c>
      <c r="G35" s="551">
        <f t="shared" si="12"/>
        <v>0</v>
      </c>
      <c r="H35" s="547">
        <f t="shared" si="12"/>
        <v>0</v>
      </c>
      <c r="I35" s="544">
        <f t="shared" si="12"/>
        <v>0</v>
      </c>
      <c r="J35" s="548">
        <f t="shared" si="12"/>
        <v>0</v>
      </c>
    </row>
    <row r="36" spans="1:10" ht="21" customHeight="1">
      <c r="A36" s="549" t="s">
        <v>109</v>
      </c>
      <c r="B36" s="540">
        <v>0</v>
      </c>
      <c r="C36" s="541">
        <v>0</v>
      </c>
      <c r="D36" s="540">
        <v>0</v>
      </c>
      <c r="E36" s="540">
        <v>70</v>
      </c>
      <c r="F36" s="541">
        <v>70</v>
      </c>
      <c r="G36" s="540">
        <v>12.6</v>
      </c>
      <c r="H36" s="746">
        <f aca="true" t="shared" si="13" ref="H36:J38">B36+E36</f>
        <v>70</v>
      </c>
      <c r="I36" s="77">
        <f t="shared" si="13"/>
        <v>70</v>
      </c>
      <c r="J36" s="28">
        <f t="shared" si="13"/>
        <v>12.6</v>
      </c>
    </row>
    <row r="37" spans="1:11" ht="21" customHeight="1">
      <c r="A37" s="549" t="s">
        <v>433</v>
      </c>
      <c r="B37" s="540">
        <v>0</v>
      </c>
      <c r="C37" s="541">
        <v>0</v>
      </c>
      <c r="D37" s="540">
        <v>0</v>
      </c>
      <c r="E37" s="540">
        <v>20</v>
      </c>
      <c r="F37" s="541">
        <v>20</v>
      </c>
      <c r="G37" s="540">
        <v>15.4</v>
      </c>
      <c r="H37" s="746">
        <f t="shared" si="13"/>
        <v>20</v>
      </c>
      <c r="I37" s="77">
        <f t="shared" si="13"/>
        <v>20</v>
      </c>
      <c r="J37" s="28">
        <f t="shared" si="13"/>
        <v>15.4</v>
      </c>
      <c r="K37" s="45" t="s">
        <v>244</v>
      </c>
    </row>
    <row r="38" spans="1:10" ht="21" customHeight="1">
      <c r="A38" s="549" t="s">
        <v>243</v>
      </c>
      <c r="B38" s="540">
        <v>0</v>
      </c>
      <c r="C38" s="541">
        <v>0</v>
      </c>
      <c r="D38" s="540">
        <v>0</v>
      </c>
      <c r="E38" s="540">
        <v>0</v>
      </c>
      <c r="F38" s="541">
        <v>0</v>
      </c>
      <c r="G38" s="540">
        <v>0</v>
      </c>
      <c r="H38" s="746">
        <f t="shared" si="13"/>
        <v>0</v>
      </c>
      <c r="I38" s="77">
        <f t="shared" si="13"/>
        <v>0</v>
      </c>
      <c r="J38" s="28">
        <f t="shared" si="13"/>
        <v>0</v>
      </c>
    </row>
    <row r="39" spans="1:10" ht="21" customHeight="1">
      <c r="A39" s="546">
        <v>536</v>
      </c>
      <c r="B39" s="543">
        <f aca="true" t="shared" si="14" ref="B39:J39">SUM(B36:B38)</f>
        <v>0</v>
      </c>
      <c r="C39" s="543">
        <f t="shared" si="14"/>
        <v>0</v>
      </c>
      <c r="D39" s="543">
        <f t="shared" si="14"/>
        <v>0</v>
      </c>
      <c r="E39" s="543">
        <f t="shared" si="14"/>
        <v>90</v>
      </c>
      <c r="F39" s="543">
        <f t="shared" si="14"/>
        <v>90</v>
      </c>
      <c r="G39" s="543">
        <f t="shared" si="14"/>
        <v>28</v>
      </c>
      <c r="H39" s="547">
        <f t="shared" si="14"/>
        <v>90</v>
      </c>
      <c r="I39" s="544">
        <f t="shared" si="14"/>
        <v>90</v>
      </c>
      <c r="J39" s="548">
        <f t="shared" si="14"/>
        <v>28</v>
      </c>
    </row>
    <row r="40" spans="1:10" ht="21" customHeight="1">
      <c r="A40" s="350" t="s">
        <v>434</v>
      </c>
      <c r="B40" s="552">
        <v>0</v>
      </c>
      <c r="C40" s="541">
        <v>0</v>
      </c>
      <c r="D40" s="540">
        <v>0</v>
      </c>
      <c r="E40" s="552">
        <v>0</v>
      </c>
      <c r="F40" s="541">
        <v>0</v>
      </c>
      <c r="G40" s="540">
        <v>0.2</v>
      </c>
      <c r="H40" s="746">
        <f>B40+E40</f>
        <v>0</v>
      </c>
      <c r="I40" s="77">
        <f>C40+F40</f>
        <v>0</v>
      </c>
      <c r="J40" s="28">
        <f>D40+G40</f>
        <v>0.2</v>
      </c>
    </row>
    <row r="41" spans="1:10" ht="21" customHeight="1">
      <c r="A41" s="546">
        <v>590</v>
      </c>
      <c r="B41" s="551">
        <f aca="true" t="shared" si="15" ref="B41:J41">SUM(B40)</f>
        <v>0</v>
      </c>
      <c r="C41" s="551">
        <f t="shared" si="15"/>
        <v>0</v>
      </c>
      <c r="D41" s="551">
        <f t="shared" si="15"/>
        <v>0</v>
      </c>
      <c r="E41" s="551">
        <f t="shared" si="15"/>
        <v>0</v>
      </c>
      <c r="F41" s="551">
        <f t="shared" si="15"/>
        <v>0</v>
      </c>
      <c r="G41" s="551">
        <f t="shared" si="15"/>
        <v>0.2</v>
      </c>
      <c r="H41" s="547">
        <f t="shared" si="15"/>
        <v>0</v>
      </c>
      <c r="I41" s="544">
        <f t="shared" si="15"/>
        <v>0</v>
      </c>
      <c r="J41" s="548">
        <f t="shared" si="15"/>
        <v>0.2</v>
      </c>
    </row>
    <row r="42" spans="1:10" ht="21" customHeight="1">
      <c r="A42" s="229" t="s">
        <v>115</v>
      </c>
      <c r="B42" s="540">
        <v>0</v>
      </c>
      <c r="C42" s="541">
        <v>0</v>
      </c>
      <c r="D42" s="540">
        <v>0</v>
      </c>
      <c r="E42" s="552">
        <v>3100</v>
      </c>
      <c r="F42" s="541">
        <v>1600</v>
      </c>
      <c r="G42" s="540">
        <v>245.6</v>
      </c>
      <c r="H42" s="746">
        <f aca="true" t="shared" si="16" ref="H42:J44">B42+E42</f>
        <v>3100</v>
      </c>
      <c r="I42" s="77">
        <f t="shared" si="16"/>
        <v>1600</v>
      </c>
      <c r="J42" s="28">
        <f t="shared" si="16"/>
        <v>245.6</v>
      </c>
    </row>
    <row r="43" spans="1:10" ht="21" customHeight="1">
      <c r="A43" s="92" t="s">
        <v>289</v>
      </c>
      <c r="B43" s="540">
        <v>0</v>
      </c>
      <c r="C43" s="541">
        <v>0</v>
      </c>
      <c r="D43" s="540">
        <v>0</v>
      </c>
      <c r="E43" s="552">
        <v>3300</v>
      </c>
      <c r="F43" s="541">
        <v>1423</v>
      </c>
      <c r="G43" s="540">
        <v>871.8</v>
      </c>
      <c r="H43" s="746">
        <f t="shared" si="16"/>
        <v>3300</v>
      </c>
      <c r="I43" s="77">
        <f t="shared" si="16"/>
        <v>1423</v>
      </c>
      <c r="J43" s="28">
        <f t="shared" si="16"/>
        <v>871.8</v>
      </c>
    </row>
    <row r="44" spans="1:10" ht="21" customHeight="1">
      <c r="A44" s="549" t="s">
        <v>110</v>
      </c>
      <c r="B44" s="540">
        <v>0</v>
      </c>
      <c r="C44" s="541">
        <v>0</v>
      </c>
      <c r="D44" s="540">
        <v>0</v>
      </c>
      <c r="E44" s="552">
        <v>1000</v>
      </c>
      <c r="F44" s="541">
        <v>1000</v>
      </c>
      <c r="G44" s="540">
        <v>415</v>
      </c>
      <c r="H44" s="746">
        <f t="shared" si="16"/>
        <v>1000</v>
      </c>
      <c r="I44" s="77">
        <f t="shared" si="16"/>
        <v>1000</v>
      </c>
      <c r="J44" s="28">
        <f t="shared" si="16"/>
        <v>415</v>
      </c>
    </row>
    <row r="45" spans="1:10" ht="21" customHeight="1" thickBot="1">
      <c r="A45" s="553">
        <v>612</v>
      </c>
      <c r="B45" s="543">
        <f>SUM(B42:B44)</f>
        <v>0</v>
      </c>
      <c r="C45" s="543">
        <f aca="true" t="shared" si="17" ref="C45:J45">SUM(C42:C44)</f>
        <v>0</v>
      </c>
      <c r="D45" s="543">
        <f t="shared" si="17"/>
        <v>0</v>
      </c>
      <c r="E45" s="543">
        <f t="shared" si="17"/>
        <v>7400</v>
      </c>
      <c r="F45" s="543">
        <f t="shared" si="17"/>
        <v>4023</v>
      </c>
      <c r="G45" s="543">
        <f t="shared" si="17"/>
        <v>1532.3999999999999</v>
      </c>
      <c r="H45" s="639">
        <f t="shared" si="17"/>
        <v>7400</v>
      </c>
      <c r="I45" s="554">
        <f t="shared" si="17"/>
        <v>4023</v>
      </c>
      <c r="J45" s="555">
        <f t="shared" si="17"/>
        <v>1532.3999999999999</v>
      </c>
    </row>
    <row r="46" spans="1:10" ht="39" customHeight="1">
      <c r="A46" s="556" t="s">
        <v>16</v>
      </c>
      <c r="B46" s="557">
        <f aca="true" t="shared" si="18" ref="B46:G46">B45+B39+B35+B33+B30+B28+B25+B18+B13+B6</f>
        <v>0</v>
      </c>
      <c r="C46" s="557">
        <f t="shared" si="18"/>
        <v>0</v>
      </c>
      <c r="D46" s="557">
        <f t="shared" si="18"/>
        <v>0</v>
      </c>
      <c r="E46" s="557">
        <f t="shared" si="18"/>
        <v>61375</v>
      </c>
      <c r="F46" s="557">
        <f t="shared" si="18"/>
        <v>53630</v>
      </c>
      <c r="G46" s="613">
        <f t="shared" si="18"/>
        <v>43168.799999999996</v>
      </c>
      <c r="H46" s="614">
        <f>H45+H39+H35+H33+H30+H28+H25+H18+H13+H6+H41</f>
        <v>61375</v>
      </c>
      <c r="I46" s="557">
        <f>I45+I39+I35+I33+I30+I28+I25+I18+I13+I6+I41</f>
        <v>53630</v>
      </c>
      <c r="J46" s="557">
        <f>J45+J39+J35+J33+J30+J28+J25+J18+J13+J6+J41</f>
        <v>43168.99999999999</v>
      </c>
    </row>
    <row r="47" spans="1:8" ht="18.75" customHeight="1">
      <c r="A47" s="558"/>
      <c r="B47" s="558"/>
      <c r="C47" s="558"/>
      <c r="D47" s="558"/>
      <c r="E47" s="558"/>
      <c r="F47" s="558"/>
      <c r="G47" s="559"/>
      <c r="H47" s="88"/>
    </row>
    <row r="48" spans="1:8" ht="18.75" customHeight="1">
      <c r="A48" s="558"/>
      <c r="B48" s="558"/>
      <c r="C48" s="558"/>
      <c r="D48" s="558"/>
      <c r="E48" s="558"/>
      <c r="F48" s="558"/>
      <c r="G48" s="559"/>
      <c r="H48" s="88"/>
    </row>
    <row r="49" spans="1:8" ht="18.75" customHeight="1">
      <c r="A49" s="558"/>
      <c r="B49" s="558"/>
      <c r="C49" s="558"/>
      <c r="D49" s="558"/>
      <c r="E49" s="558"/>
      <c r="F49" s="558"/>
      <c r="G49" s="559"/>
      <c r="H49" s="88"/>
    </row>
    <row r="50" spans="1:8" ht="18.75" customHeight="1">
      <c r="A50" s="558"/>
      <c r="B50" s="558"/>
      <c r="C50" s="558"/>
      <c r="D50" s="558"/>
      <c r="E50" s="558"/>
      <c r="F50" s="558"/>
      <c r="G50" s="559"/>
      <c r="H50" s="88"/>
    </row>
    <row r="51" spans="1:8" ht="18.75" customHeight="1">
      <c r="A51" s="558"/>
      <c r="B51" s="558"/>
      <c r="C51" s="558"/>
      <c r="D51" s="558"/>
      <c r="E51" s="558"/>
      <c r="F51" s="558"/>
      <c r="G51" s="559"/>
      <c r="H51" s="88"/>
    </row>
    <row r="52" spans="1:8" ht="18.75" customHeight="1">
      <c r="A52" s="558"/>
      <c r="B52" s="558"/>
      <c r="C52" s="558"/>
      <c r="D52" s="558"/>
      <c r="E52" s="558"/>
      <c r="F52" s="558"/>
      <c r="G52" s="559"/>
      <c r="H52" s="88"/>
    </row>
    <row r="53" spans="1:8" ht="18.75" customHeight="1">
      <c r="A53" s="558"/>
      <c r="B53" s="558"/>
      <c r="C53" s="558"/>
      <c r="D53" s="558"/>
      <c r="E53" s="558"/>
      <c r="F53" s="558"/>
      <c r="G53" s="559"/>
      <c r="H53" s="88"/>
    </row>
    <row r="54" spans="1:8" ht="14.25">
      <c r="A54" s="558"/>
      <c r="B54" s="558"/>
      <c r="C54" s="558"/>
      <c r="D54" s="558"/>
      <c r="E54" s="558"/>
      <c r="F54" s="558"/>
      <c r="G54" s="559"/>
      <c r="H54" s="88"/>
    </row>
    <row r="55" spans="1:8" ht="14.25">
      <c r="A55" s="558"/>
      <c r="B55" s="558"/>
      <c r="C55" s="558"/>
      <c r="D55" s="558"/>
      <c r="E55" s="558"/>
      <c r="F55" s="558"/>
      <c r="G55" s="559"/>
      <c r="H55" s="88"/>
    </row>
    <row r="56" spans="1:8" ht="14.25">
      <c r="A56" s="558"/>
      <c r="B56" s="558"/>
      <c r="C56" s="558"/>
      <c r="D56" s="558"/>
      <c r="E56" s="558"/>
      <c r="F56" s="558"/>
      <c r="G56" s="559"/>
      <c r="H56" s="88"/>
    </row>
    <row r="57" spans="1:8" ht="15">
      <c r="A57" s="560"/>
      <c r="B57" s="560"/>
      <c r="C57" s="560"/>
      <c r="D57" s="560"/>
      <c r="E57" s="560"/>
      <c r="F57" s="560"/>
      <c r="G57" s="561"/>
      <c r="H57" s="88"/>
    </row>
    <row r="58" spans="1:8" ht="14.25">
      <c r="A58" s="558"/>
      <c r="B58" s="558"/>
      <c r="C58" s="558"/>
      <c r="D58" s="558"/>
      <c r="E58" s="558"/>
      <c r="F58" s="558"/>
      <c r="G58" s="562"/>
      <c r="H58" s="88"/>
    </row>
    <row r="59" spans="1:8" ht="15">
      <c r="A59" s="560"/>
      <c r="B59" s="560"/>
      <c r="C59" s="560"/>
      <c r="D59" s="560"/>
      <c r="E59" s="560"/>
      <c r="F59" s="560"/>
      <c r="G59" s="561"/>
      <c r="H59" s="88"/>
    </row>
    <row r="60" spans="1:8" ht="14.25">
      <c r="A60" s="88"/>
      <c r="B60" s="88"/>
      <c r="C60" s="88"/>
      <c r="D60" s="88"/>
      <c r="E60" s="88"/>
      <c r="F60" s="88"/>
      <c r="G60" s="88"/>
      <c r="H60" s="88"/>
    </row>
  </sheetData>
  <sheetProtection/>
  <mergeCells count="7">
    <mergeCell ref="A2:A4"/>
    <mergeCell ref="A1:I1"/>
    <mergeCell ref="H2:J3"/>
    <mergeCell ref="E2:G2"/>
    <mergeCell ref="E3:G3"/>
    <mergeCell ref="B3:D3"/>
    <mergeCell ref="B2:D2"/>
  </mergeCells>
  <printOptions horizontalCentered="1"/>
  <pageMargins left="0.17" right="0.17" top="0.42" bottom="0.2362204724409449" header="0.15748031496062992" footer="0.2362204724409449"/>
  <pageSetup horizontalDpi="300" verticalDpi="300" orientation="portrait" paperSize="9" scale="71" r:id="rId1"/>
  <headerFooter alignWithMargins="0">
    <oddFooter>&amp;L&amp;"Times New Roman CE,Obyčejné"&amp;8Rozbor za rok 2009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SheetLayoutView="100" zoomScalePageLayoutView="0" workbookViewId="0" topLeftCell="A11">
      <selection activeCell="L29" sqref="L29"/>
    </sheetView>
  </sheetViews>
  <sheetFormatPr defaultColWidth="9.00390625" defaultRowHeight="12.75"/>
  <cols>
    <col min="1" max="1" width="40.00390625" style="0" customWidth="1"/>
  </cols>
  <sheetData>
    <row r="1" spans="1:10" ht="33.75">
      <c r="A1" s="1249" t="s">
        <v>386</v>
      </c>
      <c r="B1" s="1249"/>
      <c r="C1" s="1250"/>
      <c r="D1" s="1250"/>
      <c r="E1" s="1250"/>
      <c r="F1" s="1250"/>
      <c r="G1" s="1251"/>
      <c r="H1" s="1251"/>
      <c r="I1" s="1251"/>
      <c r="J1" s="747" t="s">
        <v>435</v>
      </c>
    </row>
    <row r="2" spans="1:10" ht="15">
      <c r="A2" s="1252" t="s">
        <v>427</v>
      </c>
      <c r="B2" s="1255" t="s">
        <v>436</v>
      </c>
      <c r="C2" s="1256"/>
      <c r="D2" s="1256"/>
      <c r="E2" s="1255" t="s">
        <v>437</v>
      </c>
      <c r="F2" s="1256"/>
      <c r="G2" s="1256"/>
      <c r="H2" s="1257" t="s">
        <v>4</v>
      </c>
      <c r="I2" s="1258"/>
      <c r="J2" s="1259"/>
    </row>
    <row r="3" spans="1:10" ht="15">
      <c r="A3" s="1253"/>
      <c r="B3" s="1263" t="s">
        <v>438</v>
      </c>
      <c r="C3" s="1264"/>
      <c r="D3" s="1264"/>
      <c r="E3" s="1263" t="s">
        <v>439</v>
      </c>
      <c r="F3" s="1264"/>
      <c r="G3" s="1264"/>
      <c r="H3" s="1260"/>
      <c r="I3" s="1261"/>
      <c r="J3" s="1262"/>
    </row>
    <row r="4" spans="1:10" ht="14.25">
      <c r="A4" s="1254"/>
      <c r="B4" s="864" t="s">
        <v>5</v>
      </c>
      <c r="C4" s="864" t="s">
        <v>6</v>
      </c>
      <c r="D4" s="864" t="s">
        <v>0</v>
      </c>
      <c r="E4" s="864" t="s">
        <v>5</v>
      </c>
      <c r="F4" s="864" t="s">
        <v>6</v>
      </c>
      <c r="G4" s="864" t="s">
        <v>0</v>
      </c>
      <c r="H4" s="865" t="s">
        <v>5</v>
      </c>
      <c r="I4" s="866" t="s">
        <v>6</v>
      </c>
      <c r="J4" s="866" t="s">
        <v>0</v>
      </c>
    </row>
    <row r="5" spans="1:10" ht="15">
      <c r="A5" s="867" t="s">
        <v>428</v>
      </c>
      <c r="B5" s="38">
        <v>0</v>
      </c>
      <c r="C5" s="37">
        <v>0</v>
      </c>
      <c r="D5" s="38">
        <v>0</v>
      </c>
      <c r="E5" s="38">
        <v>0</v>
      </c>
      <c r="F5" s="37">
        <v>0</v>
      </c>
      <c r="G5" s="38">
        <v>0</v>
      </c>
      <c r="H5" s="765">
        <f>B5+E5</f>
        <v>0</v>
      </c>
      <c r="I5" s="436">
        <f>C5+F5</f>
        <v>0</v>
      </c>
      <c r="J5" s="412">
        <f>D5+G5</f>
        <v>0</v>
      </c>
    </row>
    <row r="6" spans="1:10" ht="14.25">
      <c r="A6" s="868">
        <v>503</v>
      </c>
      <c r="B6" s="40">
        <f aca="true" t="shared" si="0" ref="B6:J6">SUM(B5)</f>
        <v>0</v>
      </c>
      <c r="C6" s="40">
        <f t="shared" si="0"/>
        <v>0</v>
      </c>
      <c r="D6" s="40">
        <f t="shared" si="0"/>
        <v>0</v>
      </c>
      <c r="E6" s="40">
        <f t="shared" si="0"/>
        <v>0</v>
      </c>
      <c r="F6" s="40">
        <f t="shared" si="0"/>
        <v>0</v>
      </c>
      <c r="G6" s="40">
        <f t="shared" si="0"/>
        <v>0</v>
      </c>
      <c r="H6" s="567">
        <f t="shared" si="0"/>
        <v>0</v>
      </c>
      <c r="I6" s="39">
        <f t="shared" si="0"/>
        <v>0</v>
      </c>
      <c r="J6" s="75">
        <f t="shared" si="0"/>
        <v>0</v>
      </c>
    </row>
    <row r="7" spans="1:10" ht="15">
      <c r="A7" s="869" t="s">
        <v>154</v>
      </c>
      <c r="B7" s="38">
        <v>0</v>
      </c>
      <c r="C7" s="37">
        <v>0</v>
      </c>
      <c r="D7" s="38">
        <v>0</v>
      </c>
      <c r="E7" s="38">
        <v>0</v>
      </c>
      <c r="F7" s="37">
        <v>0</v>
      </c>
      <c r="G7" s="38">
        <v>0</v>
      </c>
      <c r="H7" s="765">
        <f aca="true" t="shared" si="1" ref="H7:J11">B7+E7</f>
        <v>0</v>
      </c>
      <c r="I7" s="436">
        <f t="shared" si="1"/>
        <v>0</v>
      </c>
      <c r="J7" s="412">
        <f t="shared" si="1"/>
        <v>0</v>
      </c>
    </row>
    <row r="8" spans="1:10" ht="15">
      <c r="A8" s="869" t="s">
        <v>242</v>
      </c>
      <c r="B8" s="38">
        <v>0</v>
      </c>
      <c r="C8" s="37">
        <v>0</v>
      </c>
      <c r="D8" s="38">
        <v>0</v>
      </c>
      <c r="E8" s="38">
        <v>0</v>
      </c>
      <c r="F8" s="37">
        <v>0</v>
      </c>
      <c r="G8" s="38">
        <v>0</v>
      </c>
      <c r="H8" s="765">
        <f t="shared" si="1"/>
        <v>0</v>
      </c>
      <c r="I8" s="436">
        <f t="shared" si="1"/>
        <v>0</v>
      </c>
      <c r="J8" s="412">
        <f t="shared" si="1"/>
        <v>0</v>
      </c>
    </row>
    <row r="9" spans="1:10" ht="15">
      <c r="A9" s="870" t="s">
        <v>263</v>
      </c>
      <c r="B9" s="38">
        <v>0</v>
      </c>
      <c r="C9" s="37">
        <v>0</v>
      </c>
      <c r="D9" s="38">
        <v>0</v>
      </c>
      <c r="E9" s="38">
        <v>0</v>
      </c>
      <c r="F9" s="37">
        <v>0</v>
      </c>
      <c r="G9" s="38">
        <v>0</v>
      </c>
      <c r="H9" s="765">
        <f t="shared" si="1"/>
        <v>0</v>
      </c>
      <c r="I9" s="436">
        <f t="shared" si="1"/>
        <v>0</v>
      </c>
      <c r="J9" s="412">
        <f t="shared" si="1"/>
        <v>0</v>
      </c>
    </row>
    <row r="10" spans="1:10" ht="15">
      <c r="A10" s="871" t="s">
        <v>93</v>
      </c>
      <c r="B10" s="38">
        <v>0</v>
      </c>
      <c r="C10" s="37">
        <v>33.8</v>
      </c>
      <c r="D10" s="38">
        <v>33.8</v>
      </c>
      <c r="E10" s="38">
        <v>0</v>
      </c>
      <c r="F10" s="37">
        <v>119.3</v>
      </c>
      <c r="G10" s="38">
        <v>119.2</v>
      </c>
      <c r="H10" s="765">
        <f t="shared" si="1"/>
        <v>0</v>
      </c>
      <c r="I10" s="436">
        <f t="shared" si="1"/>
        <v>153.1</v>
      </c>
      <c r="J10" s="412">
        <f t="shared" si="1"/>
        <v>153</v>
      </c>
    </row>
    <row r="11" spans="1:10" ht="15">
      <c r="A11" s="870" t="s">
        <v>313</v>
      </c>
      <c r="B11" s="38">
        <v>0</v>
      </c>
      <c r="C11" s="37">
        <v>42.6</v>
      </c>
      <c r="D11" s="38">
        <v>42.7</v>
      </c>
      <c r="E11" s="38">
        <v>0</v>
      </c>
      <c r="F11" s="38">
        <v>276.3</v>
      </c>
      <c r="G11" s="38">
        <v>101.2</v>
      </c>
      <c r="H11" s="765">
        <f t="shared" si="1"/>
        <v>0</v>
      </c>
      <c r="I11" s="436">
        <f t="shared" si="1"/>
        <v>318.90000000000003</v>
      </c>
      <c r="J11" s="412">
        <f t="shared" si="1"/>
        <v>143.9</v>
      </c>
    </row>
    <row r="12" spans="1:10" ht="14.25">
      <c r="A12" s="872">
        <v>513</v>
      </c>
      <c r="B12" s="40">
        <f aca="true" t="shared" si="2" ref="B12:J12">SUM(B7:B11)</f>
        <v>0</v>
      </c>
      <c r="C12" s="40">
        <f t="shared" si="2"/>
        <v>76.4</v>
      </c>
      <c r="D12" s="40">
        <f t="shared" si="2"/>
        <v>76.5</v>
      </c>
      <c r="E12" s="40">
        <f t="shared" si="2"/>
        <v>0</v>
      </c>
      <c r="F12" s="40">
        <f t="shared" si="2"/>
        <v>395.6</v>
      </c>
      <c r="G12" s="40">
        <f t="shared" si="2"/>
        <v>220.4</v>
      </c>
      <c r="H12" s="567">
        <f t="shared" si="2"/>
        <v>0</v>
      </c>
      <c r="I12" s="39">
        <f t="shared" si="2"/>
        <v>472</v>
      </c>
      <c r="J12" s="75">
        <f t="shared" si="2"/>
        <v>296.9</v>
      </c>
    </row>
    <row r="13" spans="1:10" ht="15">
      <c r="A13" s="870" t="s">
        <v>414</v>
      </c>
      <c r="B13" s="38">
        <v>0</v>
      </c>
      <c r="C13" s="37">
        <v>0</v>
      </c>
      <c r="D13" s="38">
        <v>0</v>
      </c>
      <c r="E13" s="38">
        <v>0</v>
      </c>
      <c r="F13" s="37">
        <v>0</v>
      </c>
      <c r="G13" s="38">
        <v>0</v>
      </c>
      <c r="H13" s="765">
        <f aca="true" t="shared" si="3" ref="H13:J16">B13+E13</f>
        <v>0</v>
      </c>
      <c r="I13" s="436">
        <f t="shared" si="3"/>
        <v>0</v>
      </c>
      <c r="J13" s="412">
        <f t="shared" si="3"/>
        <v>0</v>
      </c>
    </row>
    <row r="14" spans="1:10" ht="15">
      <c r="A14" s="873" t="s">
        <v>99</v>
      </c>
      <c r="B14" s="38">
        <v>0</v>
      </c>
      <c r="C14" s="37">
        <v>0</v>
      </c>
      <c r="D14" s="38">
        <v>0</v>
      </c>
      <c r="E14" s="38">
        <v>0</v>
      </c>
      <c r="F14" s="37">
        <v>0</v>
      </c>
      <c r="G14" s="38">
        <v>0</v>
      </c>
      <c r="H14" s="765">
        <f t="shared" si="3"/>
        <v>0</v>
      </c>
      <c r="I14" s="436">
        <f t="shared" si="3"/>
        <v>0</v>
      </c>
      <c r="J14" s="412">
        <f t="shared" si="3"/>
        <v>0</v>
      </c>
    </row>
    <row r="15" spans="1:10" ht="15">
      <c r="A15" s="873" t="s">
        <v>95</v>
      </c>
      <c r="B15" s="38">
        <v>0</v>
      </c>
      <c r="C15" s="37">
        <v>0</v>
      </c>
      <c r="D15" s="38">
        <v>0</v>
      </c>
      <c r="E15" s="38">
        <v>0</v>
      </c>
      <c r="F15" s="37">
        <v>0</v>
      </c>
      <c r="G15" s="38">
        <v>0</v>
      </c>
      <c r="H15" s="765">
        <f t="shared" si="3"/>
        <v>0</v>
      </c>
      <c r="I15" s="436">
        <f t="shared" si="3"/>
        <v>0</v>
      </c>
      <c r="J15" s="412">
        <f t="shared" si="3"/>
        <v>0</v>
      </c>
    </row>
    <row r="16" spans="1:10" ht="15">
      <c r="A16" s="870" t="s">
        <v>416</v>
      </c>
      <c r="B16" s="38">
        <v>0</v>
      </c>
      <c r="C16" s="37">
        <v>0</v>
      </c>
      <c r="D16" s="38">
        <v>0</v>
      </c>
      <c r="E16" s="38">
        <v>0</v>
      </c>
      <c r="F16" s="37">
        <v>0</v>
      </c>
      <c r="G16" s="38">
        <v>0</v>
      </c>
      <c r="H16" s="765">
        <f t="shared" si="3"/>
        <v>0</v>
      </c>
      <c r="I16" s="436">
        <f t="shared" si="3"/>
        <v>0</v>
      </c>
      <c r="J16" s="412">
        <f t="shared" si="3"/>
        <v>0</v>
      </c>
    </row>
    <row r="17" spans="1:10" ht="14.25">
      <c r="A17" s="872">
        <v>515</v>
      </c>
      <c r="B17" s="40">
        <f aca="true" t="shared" si="4" ref="B17:J17">SUM(B13:B16)</f>
        <v>0</v>
      </c>
      <c r="C17" s="40">
        <f t="shared" si="4"/>
        <v>0</v>
      </c>
      <c r="D17" s="40">
        <f t="shared" si="4"/>
        <v>0</v>
      </c>
      <c r="E17" s="40">
        <f t="shared" si="4"/>
        <v>0</v>
      </c>
      <c r="F17" s="40">
        <f t="shared" si="4"/>
        <v>0</v>
      </c>
      <c r="G17" s="40">
        <f t="shared" si="4"/>
        <v>0</v>
      </c>
      <c r="H17" s="567">
        <f t="shared" si="4"/>
        <v>0</v>
      </c>
      <c r="I17" s="39">
        <f t="shared" si="4"/>
        <v>0</v>
      </c>
      <c r="J17" s="75">
        <f t="shared" si="4"/>
        <v>0</v>
      </c>
    </row>
    <row r="18" spans="1:10" ht="15">
      <c r="A18" s="874" t="s">
        <v>56</v>
      </c>
      <c r="B18" s="38">
        <v>0</v>
      </c>
      <c r="C18" s="37">
        <v>0</v>
      </c>
      <c r="D18" s="38">
        <v>0</v>
      </c>
      <c r="E18" s="38">
        <v>0</v>
      </c>
      <c r="F18" s="37">
        <v>11</v>
      </c>
      <c r="G18" s="38">
        <v>0</v>
      </c>
      <c r="H18" s="765">
        <f aca="true" t="shared" si="5" ref="H18:J23">B18+E18</f>
        <v>0</v>
      </c>
      <c r="I18" s="436">
        <f t="shared" si="5"/>
        <v>11</v>
      </c>
      <c r="J18" s="412">
        <f t="shared" si="5"/>
        <v>0</v>
      </c>
    </row>
    <row r="19" spans="1:10" ht="15">
      <c r="A19" s="870" t="s">
        <v>430</v>
      </c>
      <c r="B19" s="38">
        <v>0</v>
      </c>
      <c r="C19" s="37">
        <v>0</v>
      </c>
      <c r="D19" s="38">
        <v>0</v>
      </c>
      <c r="E19" s="38">
        <v>0</v>
      </c>
      <c r="F19" s="37">
        <v>0</v>
      </c>
      <c r="G19" s="38">
        <v>0</v>
      </c>
      <c r="H19" s="765">
        <f t="shared" si="5"/>
        <v>0</v>
      </c>
      <c r="I19" s="436">
        <f t="shared" si="5"/>
        <v>0</v>
      </c>
      <c r="J19" s="412">
        <f t="shared" si="5"/>
        <v>0</v>
      </c>
    </row>
    <row r="20" spans="1:10" ht="15">
      <c r="A20" s="874" t="s">
        <v>148</v>
      </c>
      <c r="B20" s="38">
        <v>0</v>
      </c>
      <c r="C20" s="37">
        <v>0</v>
      </c>
      <c r="D20" s="38">
        <v>0</v>
      </c>
      <c r="E20" s="38">
        <v>0</v>
      </c>
      <c r="F20" s="37">
        <v>0</v>
      </c>
      <c r="G20" s="38">
        <v>0</v>
      </c>
      <c r="H20" s="765">
        <f t="shared" si="5"/>
        <v>0</v>
      </c>
      <c r="I20" s="436">
        <f t="shared" si="5"/>
        <v>0</v>
      </c>
      <c r="J20" s="412">
        <f t="shared" si="5"/>
        <v>0</v>
      </c>
    </row>
    <row r="21" spans="1:10" ht="15">
      <c r="A21" s="874" t="s">
        <v>18</v>
      </c>
      <c r="B21" s="38">
        <v>0</v>
      </c>
      <c r="C21" s="37">
        <v>0</v>
      </c>
      <c r="D21" s="38">
        <v>0</v>
      </c>
      <c r="E21" s="38">
        <v>0</v>
      </c>
      <c r="F21" s="37">
        <v>202</v>
      </c>
      <c r="G21" s="38">
        <v>152</v>
      </c>
      <c r="H21" s="765">
        <f t="shared" si="5"/>
        <v>0</v>
      </c>
      <c r="I21" s="436">
        <f t="shared" si="5"/>
        <v>202</v>
      </c>
      <c r="J21" s="412">
        <f t="shared" si="5"/>
        <v>152</v>
      </c>
    </row>
    <row r="22" spans="1:10" ht="15">
      <c r="A22" s="874" t="s">
        <v>107</v>
      </c>
      <c r="B22" s="38">
        <v>0</v>
      </c>
      <c r="C22" s="37">
        <v>0</v>
      </c>
      <c r="D22" s="38">
        <v>0</v>
      </c>
      <c r="E22" s="38">
        <v>0</v>
      </c>
      <c r="F22" s="37">
        <v>0</v>
      </c>
      <c r="G22" s="38">
        <v>0</v>
      </c>
      <c r="H22" s="765">
        <f t="shared" si="5"/>
        <v>0</v>
      </c>
      <c r="I22" s="436">
        <f t="shared" si="5"/>
        <v>0</v>
      </c>
      <c r="J22" s="412">
        <f t="shared" si="5"/>
        <v>0</v>
      </c>
    </row>
    <row r="23" spans="1:10" ht="15">
      <c r="A23" s="766" t="s">
        <v>146</v>
      </c>
      <c r="B23" s="38">
        <v>0</v>
      </c>
      <c r="C23" s="37">
        <v>6.3</v>
      </c>
      <c r="D23" s="38">
        <v>6.2</v>
      </c>
      <c r="E23" s="38">
        <v>0</v>
      </c>
      <c r="F23" s="37">
        <v>380.8</v>
      </c>
      <c r="G23" s="38">
        <v>230.2</v>
      </c>
      <c r="H23" s="765">
        <f t="shared" si="5"/>
        <v>0</v>
      </c>
      <c r="I23" s="436">
        <f t="shared" si="5"/>
        <v>387.1</v>
      </c>
      <c r="J23" s="412">
        <f t="shared" si="5"/>
        <v>236.39999999999998</v>
      </c>
    </row>
    <row r="24" spans="1:10" ht="14.25">
      <c r="A24" s="875">
        <v>516</v>
      </c>
      <c r="B24" s="44">
        <f aca="true" t="shared" si="6" ref="B24:J24">SUM(B18:B23)</f>
        <v>0</v>
      </c>
      <c r="C24" s="44">
        <f t="shared" si="6"/>
        <v>6.3</v>
      </c>
      <c r="D24" s="44">
        <f t="shared" si="6"/>
        <v>6.2</v>
      </c>
      <c r="E24" s="44">
        <f t="shared" si="6"/>
        <v>0</v>
      </c>
      <c r="F24" s="44">
        <f t="shared" si="6"/>
        <v>593.8</v>
      </c>
      <c r="G24" s="44">
        <f t="shared" si="6"/>
        <v>382.2</v>
      </c>
      <c r="H24" s="567">
        <f t="shared" si="6"/>
        <v>0</v>
      </c>
      <c r="I24" s="39">
        <f t="shared" si="6"/>
        <v>600.1</v>
      </c>
      <c r="J24" s="39">
        <f t="shared" si="6"/>
        <v>388.4</v>
      </c>
    </row>
    <row r="25" spans="1:10" ht="15">
      <c r="A25" s="568" t="s">
        <v>33</v>
      </c>
      <c r="B25" s="38">
        <v>0</v>
      </c>
      <c r="C25" s="37">
        <v>0</v>
      </c>
      <c r="D25" s="38">
        <v>0</v>
      </c>
      <c r="E25" s="38">
        <v>0</v>
      </c>
      <c r="F25" s="37">
        <v>0</v>
      </c>
      <c r="G25" s="38">
        <v>0</v>
      </c>
      <c r="H25" s="765">
        <f aca="true" t="shared" si="7" ref="H25:J29">B25+E25</f>
        <v>0</v>
      </c>
      <c r="I25" s="436">
        <f t="shared" si="7"/>
        <v>0</v>
      </c>
      <c r="J25" s="412">
        <f t="shared" si="7"/>
        <v>0</v>
      </c>
    </row>
    <row r="26" spans="1:10" ht="15">
      <c r="A26" s="568" t="s">
        <v>44</v>
      </c>
      <c r="B26" s="572">
        <v>0</v>
      </c>
      <c r="C26" s="37">
        <v>0</v>
      </c>
      <c r="D26" s="38">
        <v>0</v>
      </c>
      <c r="E26" s="38">
        <v>0</v>
      </c>
      <c r="F26" s="37">
        <v>0</v>
      </c>
      <c r="G26" s="38">
        <v>0</v>
      </c>
      <c r="H26" s="765">
        <f t="shared" si="7"/>
        <v>0</v>
      </c>
      <c r="I26" s="436">
        <f t="shared" si="7"/>
        <v>0</v>
      </c>
      <c r="J26" s="412">
        <f t="shared" si="7"/>
        <v>0</v>
      </c>
    </row>
    <row r="27" spans="1:10" ht="15">
      <c r="A27" s="568" t="s">
        <v>45</v>
      </c>
      <c r="B27" s="38">
        <v>0</v>
      </c>
      <c r="C27" s="37">
        <v>0</v>
      </c>
      <c r="D27" s="38">
        <v>0</v>
      </c>
      <c r="E27" s="572">
        <v>0</v>
      </c>
      <c r="F27" s="37">
        <v>395.4</v>
      </c>
      <c r="G27" s="38">
        <v>325.4</v>
      </c>
      <c r="H27" s="765">
        <f t="shared" si="7"/>
        <v>0</v>
      </c>
      <c r="I27" s="436">
        <f t="shared" si="7"/>
        <v>395.4</v>
      </c>
      <c r="J27" s="412">
        <f t="shared" si="7"/>
        <v>325.4</v>
      </c>
    </row>
    <row r="28" spans="1:10" ht="15">
      <c r="A28" s="568" t="s">
        <v>440</v>
      </c>
      <c r="B28" s="572">
        <v>0</v>
      </c>
      <c r="C28" s="37">
        <v>0</v>
      </c>
      <c r="D28" s="38">
        <v>0</v>
      </c>
      <c r="E28" s="38">
        <v>0</v>
      </c>
      <c r="F28" s="37">
        <v>0</v>
      </c>
      <c r="G28" s="38">
        <v>0</v>
      </c>
      <c r="H28" s="765">
        <f t="shared" si="7"/>
        <v>0</v>
      </c>
      <c r="I28" s="436">
        <f t="shared" si="7"/>
        <v>0</v>
      </c>
      <c r="J28" s="412">
        <f t="shared" si="7"/>
        <v>0</v>
      </c>
    </row>
    <row r="29" spans="1:10" ht="15">
      <c r="A29" s="568" t="s">
        <v>441</v>
      </c>
      <c r="B29" s="572">
        <v>0</v>
      </c>
      <c r="C29" s="37">
        <v>0</v>
      </c>
      <c r="D29" s="38">
        <v>0</v>
      </c>
      <c r="E29" s="38">
        <v>0</v>
      </c>
      <c r="F29" s="37">
        <v>0</v>
      </c>
      <c r="G29" s="38">
        <v>0</v>
      </c>
      <c r="H29" s="765">
        <f t="shared" si="7"/>
        <v>0</v>
      </c>
      <c r="I29" s="436">
        <f t="shared" si="7"/>
        <v>0</v>
      </c>
      <c r="J29" s="412">
        <f t="shared" si="7"/>
        <v>0</v>
      </c>
    </row>
    <row r="30" spans="1:10" ht="14.25">
      <c r="A30" s="566">
        <v>517</v>
      </c>
      <c r="B30" s="44">
        <f aca="true" t="shared" si="8" ref="B30:J30">SUM(B25:B29)</f>
        <v>0</v>
      </c>
      <c r="C30" s="44">
        <f t="shared" si="8"/>
        <v>0</v>
      </c>
      <c r="D30" s="44">
        <f t="shared" si="8"/>
        <v>0</v>
      </c>
      <c r="E30" s="44">
        <f t="shared" si="8"/>
        <v>0</v>
      </c>
      <c r="F30" s="44">
        <f t="shared" si="8"/>
        <v>395.4</v>
      </c>
      <c r="G30" s="44">
        <f t="shared" si="8"/>
        <v>325.4</v>
      </c>
      <c r="H30" s="567">
        <f t="shared" si="8"/>
        <v>0</v>
      </c>
      <c r="I30" s="39">
        <f t="shared" si="8"/>
        <v>395.4</v>
      </c>
      <c r="J30" s="39">
        <f t="shared" si="8"/>
        <v>325.4</v>
      </c>
    </row>
    <row r="31" spans="1:10" ht="15">
      <c r="A31" s="568" t="s">
        <v>149</v>
      </c>
      <c r="B31" s="572">
        <v>0</v>
      </c>
      <c r="C31" s="37">
        <v>0</v>
      </c>
      <c r="D31" s="38">
        <v>0</v>
      </c>
      <c r="E31" s="572">
        <v>0</v>
      </c>
      <c r="F31" s="37">
        <v>0</v>
      </c>
      <c r="G31" s="38">
        <v>0</v>
      </c>
      <c r="H31" s="765">
        <f>B31+E31</f>
        <v>0</v>
      </c>
      <c r="I31" s="436">
        <f>C31+F31</f>
        <v>0</v>
      </c>
      <c r="J31" s="412">
        <f>D31+G31</f>
        <v>0</v>
      </c>
    </row>
    <row r="32" spans="1:10" ht="14.25">
      <c r="A32" s="566">
        <v>518</v>
      </c>
      <c r="B32" s="44">
        <f aca="true" t="shared" si="9" ref="B32:J32">SUM(B31)</f>
        <v>0</v>
      </c>
      <c r="C32" s="44">
        <f t="shared" si="9"/>
        <v>0</v>
      </c>
      <c r="D32" s="44">
        <f t="shared" si="9"/>
        <v>0</v>
      </c>
      <c r="E32" s="44">
        <f t="shared" si="9"/>
        <v>0</v>
      </c>
      <c r="F32" s="44">
        <f t="shared" si="9"/>
        <v>0</v>
      </c>
      <c r="G32" s="44">
        <f t="shared" si="9"/>
        <v>0</v>
      </c>
      <c r="H32" s="567">
        <f t="shared" si="9"/>
        <v>0</v>
      </c>
      <c r="I32" s="39">
        <f t="shared" si="9"/>
        <v>0</v>
      </c>
      <c r="J32" s="75">
        <f t="shared" si="9"/>
        <v>0</v>
      </c>
    </row>
    <row r="33" spans="1:10" ht="15">
      <c r="A33" s="568" t="s">
        <v>431</v>
      </c>
      <c r="B33" s="572">
        <v>0</v>
      </c>
      <c r="C33" s="37">
        <v>0</v>
      </c>
      <c r="D33" s="38">
        <v>0</v>
      </c>
      <c r="E33" s="38">
        <v>0</v>
      </c>
      <c r="F33" s="37">
        <v>0</v>
      </c>
      <c r="G33" s="38">
        <v>0</v>
      </c>
      <c r="H33" s="765">
        <f aca="true" t="shared" si="10" ref="H33:J34">B33+E33</f>
        <v>0</v>
      </c>
      <c r="I33" s="436">
        <f t="shared" si="10"/>
        <v>0</v>
      </c>
      <c r="J33" s="412">
        <f t="shared" si="10"/>
        <v>0</v>
      </c>
    </row>
    <row r="34" spans="1:10" ht="15">
      <c r="A34" s="568" t="s">
        <v>153</v>
      </c>
      <c r="B34" s="572">
        <v>0</v>
      </c>
      <c r="C34" s="37">
        <v>0</v>
      </c>
      <c r="D34" s="38">
        <v>0</v>
      </c>
      <c r="E34" s="38">
        <v>0</v>
      </c>
      <c r="F34" s="37">
        <v>0</v>
      </c>
      <c r="G34" s="38">
        <v>0</v>
      </c>
      <c r="H34" s="765">
        <f t="shared" si="10"/>
        <v>0</v>
      </c>
      <c r="I34" s="436">
        <f t="shared" si="10"/>
        <v>0</v>
      </c>
      <c r="J34" s="412">
        <f t="shared" si="10"/>
        <v>0</v>
      </c>
    </row>
    <row r="35" spans="1:10" ht="14.25">
      <c r="A35" s="566">
        <v>519</v>
      </c>
      <c r="B35" s="44">
        <f aca="true" t="shared" si="11" ref="B35:J35">SUM(B33:B34)</f>
        <v>0</v>
      </c>
      <c r="C35" s="44">
        <f t="shared" si="11"/>
        <v>0</v>
      </c>
      <c r="D35" s="44">
        <f t="shared" si="11"/>
        <v>0</v>
      </c>
      <c r="E35" s="44">
        <f t="shared" si="11"/>
        <v>0</v>
      </c>
      <c r="F35" s="44">
        <f t="shared" si="11"/>
        <v>0</v>
      </c>
      <c r="G35" s="44">
        <f t="shared" si="11"/>
        <v>0</v>
      </c>
      <c r="H35" s="567">
        <f t="shared" si="11"/>
        <v>0</v>
      </c>
      <c r="I35" s="39">
        <f t="shared" si="11"/>
        <v>0</v>
      </c>
      <c r="J35" s="75">
        <f t="shared" si="11"/>
        <v>0</v>
      </c>
    </row>
    <row r="36" spans="1:10" ht="15">
      <c r="A36" s="876" t="s">
        <v>432</v>
      </c>
      <c r="B36" s="572">
        <v>0</v>
      </c>
      <c r="C36" s="37">
        <v>0</v>
      </c>
      <c r="D36" s="38">
        <v>0</v>
      </c>
      <c r="E36" s="38">
        <v>0</v>
      </c>
      <c r="F36" s="37">
        <v>0</v>
      </c>
      <c r="G36" s="38">
        <v>0</v>
      </c>
      <c r="H36" s="765">
        <f>B36+E36</f>
        <v>0</v>
      </c>
      <c r="I36" s="436">
        <f>C36+F36</f>
        <v>0</v>
      </c>
      <c r="J36" s="412">
        <f>D36+G36</f>
        <v>0</v>
      </c>
    </row>
    <row r="37" spans="1:10" ht="14.25">
      <c r="A37" s="566">
        <v>522</v>
      </c>
      <c r="B37" s="44">
        <f aca="true" t="shared" si="12" ref="B37:J37">SUM(B36)</f>
        <v>0</v>
      </c>
      <c r="C37" s="44">
        <f t="shared" si="12"/>
        <v>0</v>
      </c>
      <c r="D37" s="44">
        <f t="shared" si="12"/>
        <v>0</v>
      </c>
      <c r="E37" s="44">
        <f t="shared" si="12"/>
        <v>0</v>
      </c>
      <c r="F37" s="44">
        <f t="shared" si="12"/>
        <v>0</v>
      </c>
      <c r="G37" s="44">
        <f t="shared" si="12"/>
        <v>0</v>
      </c>
      <c r="H37" s="567">
        <f t="shared" si="12"/>
        <v>0</v>
      </c>
      <c r="I37" s="39">
        <f t="shared" si="12"/>
        <v>0</v>
      </c>
      <c r="J37" s="75">
        <f t="shared" si="12"/>
        <v>0</v>
      </c>
    </row>
    <row r="38" spans="1:10" ht="15">
      <c r="A38" s="568" t="s">
        <v>109</v>
      </c>
      <c r="B38" s="38">
        <v>0</v>
      </c>
      <c r="C38" s="37">
        <v>0</v>
      </c>
      <c r="D38" s="38">
        <v>0</v>
      </c>
      <c r="E38" s="38">
        <v>0</v>
      </c>
      <c r="F38" s="37">
        <v>0</v>
      </c>
      <c r="G38" s="38">
        <v>0</v>
      </c>
      <c r="H38" s="765">
        <f aca="true" t="shared" si="13" ref="H38:J40">B38+E38</f>
        <v>0</v>
      </c>
      <c r="I38" s="436">
        <f t="shared" si="13"/>
        <v>0</v>
      </c>
      <c r="J38" s="412">
        <f t="shared" si="13"/>
        <v>0</v>
      </c>
    </row>
    <row r="39" spans="1:10" ht="15">
      <c r="A39" s="568" t="s">
        <v>433</v>
      </c>
      <c r="B39" s="38">
        <v>0</v>
      </c>
      <c r="C39" s="37">
        <v>0</v>
      </c>
      <c r="D39" s="38">
        <v>0</v>
      </c>
      <c r="E39" s="38">
        <v>0</v>
      </c>
      <c r="F39" s="37">
        <v>0</v>
      </c>
      <c r="G39" s="38">
        <v>0</v>
      </c>
      <c r="H39" s="765">
        <f t="shared" si="13"/>
        <v>0</v>
      </c>
      <c r="I39" s="436">
        <f t="shared" si="13"/>
        <v>0</v>
      </c>
      <c r="J39" s="412">
        <f t="shared" si="13"/>
        <v>0</v>
      </c>
    </row>
    <row r="40" spans="1:10" ht="15">
      <c r="A40" s="568" t="s">
        <v>243</v>
      </c>
      <c r="B40" s="38">
        <v>0</v>
      </c>
      <c r="C40" s="37">
        <v>0</v>
      </c>
      <c r="D40" s="38">
        <v>0</v>
      </c>
      <c r="E40" s="38">
        <v>0</v>
      </c>
      <c r="F40" s="37">
        <v>0</v>
      </c>
      <c r="G40" s="38">
        <v>0</v>
      </c>
      <c r="H40" s="765">
        <f t="shared" si="13"/>
        <v>0</v>
      </c>
      <c r="I40" s="436">
        <f t="shared" si="13"/>
        <v>0</v>
      </c>
      <c r="J40" s="412">
        <f t="shared" si="13"/>
        <v>0</v>
      </c>
    </row>
    <row r="41" spans="1:10" ht="14.25">
      <c r="A41" s="566">
        <v>536</v>
      </c>
      <c r="B41" s="40">
        <f aca="true" t="shared" si="14" ref="B41:J41">SUM(B38:B40)</f>
        <v>0</v>
      </c>
      <c r="C41" s="40">
        <f t="shared" si="14"/>
        <v>0</v>
      </c>
      <c r="D41" s="40">
        <f t="shared" si="14"/>
        <v>0</v>
      </c>
      <c r="E41" s="40">
        <f t="shared" si="14"/>
        <v>0</v>
      </c>
      <c r="F41" s="40">
        <f t="shared" si="14"/>
        <v>0</v>
      </c>
      <c r="G41" s="40">
        <f t="shared" si="14"/>
        <v>0</v>
      </c>
      <c r="H41" s="567">
        <f t="shared" si="14"/>
        <v>0</v>
      </c>
      <c r="I41" s="39">
        <f t="shared" si="14"/>
        <v>0</v>
      </c>
      <c r="J41" s="75">
        <f t="shared" si="14"/>
        <v>0</v>
      </c>
    </row>
    <row r="42" spans="1:10" ht="15">
      <c r="A42" s="158" t="s">
        <v>115</v>
      </c>
      <c r="B42" s="38">
        <v>0</v>
      </c>
      <c r="C42" s="37">
        <v>0</v>
      </c>
      <c r="D42" s="38">
        <v>0</v>
      </c>
      <c r="E42" s="38">
        <v>0</v>
      </c>
      <c r="F42" s="37">
        <v>0</v>
      </c>
      <c r="G42" s="38">
        <v>0</v>
      </c>
      <c r="H42" s="765">
        <f aca="true" t="shared" si="15" ref="H42:J44">B42+E42</f>
        <v>0</v>
      </c>
      <c r="I42" s="436">
        <f t="shared" si="15"/>
        <v>0</v>
      </c>
      <c r="J42" s="412">
        <f t="shared" si="15"/>
        <v>0</v>
      </c>
    </row>
    <row r="43" spans="1:10" ht="15">
      <c r="A43" s="142" t="s">
        <v>289</v>
      </c>
      <c r="B43" s="38">
        <v>0</v>
      </c>
      <c r="C43" s="37">
        <v>0</v>
      </c>
      <c r="D43" s="38">
        <v>0</v>
      </c>
      <c r="E43" s="38">
        <v>0</v>
      </c>
      <c r="F43" s="37">
        <v>0</v>
      </c>
      <c r="G43" s="38">
        <v>0</v>
      </c>
      <c r="H43" s="765">
        <f t="shared" si="15"/>
        <v>0</v>
      </c>
      <c r="I43" s="436">
        <f t="shared" si="15"/>
        <v>0</v>
      </c>
      <c r="J43" s="412">
        <f t="shared" si="15"/>
        <v>0</v>
      </c>
    </row>
    <row r="44" spans="1:10" ht="15">
      <c r="A44" s="568" t="s">
        <v>110</v>
      </c>
      <c r="B44" s="38">
        <v>0</v>
      </c>
      <c r="C44" s="37">
        <v>0</v>
      </c>
      <c r="D44" s="38">
        <v>0</v>
      </c>
      <c r="E44" s="38">
        <v>0</v>
      </c>
      <c r="F44" s="37">
        <v>0</v>
      </c>
      <c r="G44" s="38">
        <v>0</v>
      </c>
      <c r="H44" s="765">
        <f t="shared" si="15"/>
        <v>0</v>
      </c>
      <c r="I44" s="436">
        <f t="shared" si="15"/>
        <v>0</v>
      </c>
      <c r="J44" s="412">
        <f t="shared" si="15"/>
        <v>0</v>
      </c>
    </row>
    <row r="45" spans="1:10" ht="15" thickBot="1">
      <c r="A45" s="877">
        <v>612</v>
      </c>
      <c r="B45" s="40">
        <f aca="true" t="shared" si="16" ref="B45:J45">SUM(B42:B44)</f>
        <v>0</v>
      </c>
      <c r="C45" s="40">
        <f t="shared" si="16"/>
        <v>0</v>
      </c>
      <c r="D45" s="40">
        <f t="shared" si="16"/>
        <v>0</v>
      </c>
      <c r="E45" s="40">
        <f t="shared" si="16"/>
        <v>0</v>
      </c>
      <c r="F45" s="40">
        <f t="shared" si="16"/>
        <v>0</v>
      </c>
      <c r="G45" s="40">
        <f t="shared" si="16"/>
        <v>0</v>
      </c>
      <c r="H45" s="638">
        <f t="shared" si="16"/>
        <v>0</v>
      </c>
      <c r="I45" s="121">
        <f t="shared" si="16"/>
        <v>0</v>
      </c>
      <c r="J45" s="74">
        <f t="shared" si="16"/>
        <v>0</v>
      </c>
    </row>
    <row r="46" spans="1:10" ht="14.25">
      <c r="A46" s="499" t="s">
        <v>16</v>
      </c>
      <c r="B46" s="250">
        <f aca="true" t="shared" si="17" ref="B46:J46">B45+B41+B37+B35+B32+B30+B24+B17+B12+B6</f>
        <v>0</v>
      </c>
      <c r="C46" s="250">
        <f t="shared" si="17"/>
        <v>82.7</v>
      </c>
      <c r="D46" s="250">
        <f t="shared" si="17"/>
        <v>82.7</v>
      </c>
      <c r="E46" s="250">
        <f t="shared" si="17"/>
        <v>0</v>
      </c>
      <c r="F46" s="250">
        <f t="shared" si="17"/>
        <v>1384.8</v>
      </c>
      <c r="G46" s="251">
        <f t="shared" si="17"/>
        <v>927.9999999999999</v>
      </c>
      <c r="H46" s="418">
        <f t="shared" si="17"/>
        <v>0</v>
      </c>
      <c r="I46" s="250">
        <f t="shared" si="17"/>
        <v>1467.5</v>
      </c>
      <c r="J46" s="250">
        <f t="shared" si="17"/>
        <v>1010.6999999999999</v>
      </c>
    </row>
    <row r="47" spans="1:10" ht="12.75">
      <c r="A47" s="135"/>
      <c r="B47" s="135"/>
      <c r="C47" s="135"/>
      <c r="D47" s="135"/>
      <c r="E47" s="135"/>
      <c r="F47" s="135"/>
      <c r="G47" s="135"/>
      <c r="H47" s="135"/>
      <c r="I47" s="135"/>
      <c r="J47" s="135"/>
    </row>
    <row r="48" spans="1:10" ht="12.75">
      <c r="A48" s="135"/>
      <c r="B48" s="135"/>
      <c r="C48" s="135"/>
      <c r="D48" s="135"/>
      <c r="E48" s="135"/>
      <c r="F48" s="135"/>
      <c r="G48" s="135"/>
      <c r="H48" s="135"/>
      <c r="I48" s="135"/>
      <c r="J48" s="135"/>
    </row>
    <row r="49" spans="1:10" ht="12.75">
      <c r="A49" s="135"/>
      <c r="B49" s="135"/>
      <c r="C49" s="135"/>
      <c r="D49" s="135"/>
      <c r="E49" s="135"/>
      <c r="F49" s="135"/>
      <c r="G49" s="135"/>
      <c r="H49" s="135"/>
      <c r="I49" s="135"/>
      <c r="J49" s="135"/>
    </row>
    <row r="50" spans="1:10" ht="12.75">
      <c r="A50" s="135"/>
      <c r="B50" s="135"/>
      <c r="C50" s="135"/>
      <c r="D50" s="135"/>
      <c r="E50" s="135"/>
      <c r="F50" s="135"/>
      <c r="G50" s="135"/>
      <c r="H50" s="135"/>
      <c r="I50" s="135"/>
      <c r="J50" s="135"/>
    </row>
    <row r="51" spans="1:10" ht="12.75">
      <c r="A51" s="135"/>
      <c r="B51" s="135"/>
      <c r="C51" s="135"/>
      <c r="D51" s="135"/>
      <c r="E51" s="135"/>
      <c r="F51" s="135"/>
      <c r="G51" s="135"/>
      <c r="H51" s="135"/>
      <c r="I51" s="135"/>
      <c r="J51" s="135"/>
    </row>
    <row r="52" spans="1:10" ht="12.75">
      <c r="A52" s="135"/>
      <c r="B52" s="135"/>
      <c r="C52" s="135"/>
      <c r="D52" s="135"/>
      <c r="E52" s="135"/>
      <c r="F52" s="135"/>
      <c r="G52" s="135"/>
      <c r="H52" s="135"/>
      <c r="I52" s="135"/>
      <c r="J52" s="135"/>
    </row>
    <row r="53" spans="1:10" ht="12.75">
      <c r="A53" s="135"/>
      <c r="B53" s="135"/>
      <c r="C53" s="135"/>
      <c r="D53" s="135"/>
      <c r="E53" s="135"/>
      <c r="F53" s="135"/>
      <c r="G53" s="135"/>
      <c r="H53" s="135"/>
      <c r="I53" s="135"/>
      <c r="J53" s="135"/>
    </row>
    <row r="54" spans="1:10" ht="12.75">
      <c r="A54" s="135"/>
      <c r="B54" s="135"/>
      <c r="C54" s="135"/>
      <c r="D54" s="135"/>
      <c r="E54" s="135"/>
      <c r="F54" s="135"/>
      <c r="G54" s="135"/>
      <c r="H54" s="135"/>
      <c r="I54" s="135"/>
      <c r="J54" s="135"/>
    </row>
    <row r="55" spans="1:10" ht="12.75">
      <c r="A55" s="135"/>
      <c r="B55" s="135"/>
      <c r="C55" s="135"/>
      <c r="D55" s="135"/>
      <c r="E55" s="135"/>
      <c r="F55" s="135"/>
      <c r="G55" s="135"/>
      <c r="H55" s="135"/>
      <c r="I55" s="135"/>
      <c r="J55" s="135"/>
    </row>
  </sheetData>
  <sheetProtection/>
  <mergeCells count="7">
    <mergeCell ref="A1:I1"/>
    <mergeCell ref="A2:A4"/>
    <mergeCell ref="B2:D2"/>
    <mergeCell ref="E2:G2"/>
    <mergeCell ref="H2:J3"/>
    <mergeCell ref="B3:D3"/>
    <mergeCell ref="E3:G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="75" zoomScaleSheetLayoutView="75" zoomScalePageLayoutView="0" workbookViewId="0" topLeftCell="A22">
      <selection activeCell="A54" sqref="A54"/>
    </sheetView>
  </sheetViews>
  <sheetFormatPr defaultColWidth="9.00390625" defaultRowHeight="12.75"/>
  <cols>
    <col min="1" max="1" width="28.875" style="45" customWidth="1"/>
    <col min="2" max="4" width="9.125" style="45" customWidth="1"/>
    <col min="5" max="7" width="10.125" style="45" customWidth="1"/>
    <col min="8" max="10" width="7.25390625" style="45" customWidth="1"/>
    <col min="11" max="13" width="9.125" style="45" customWidth="1"/>
    <col min="14" max="16" width="10.125" style="45" customWidth="1"/>
    <col min="17" max="16384" width="9.125" style="45" customWidth="1"/>
  </cols>
  <sheetData>
    <row r="1" spans="1:16" ht="48" customHeight="1">
      <c r="A1" s="1275" t="s">
        <v>470</v>
      </c>
      <c r="B1" s="1276"/>
      <c r="C1" s="1276"/>
      <c r="D1" s="1276"/>
      <c r="E1" s="1276"/>
      <c r="F1" s="1276"/>
      <c r="G1" s="1276"/>
      <c r="H1" s="1276"/>
      <c r="I1" s="1276"/>
      <c r="J1" s="1276"/>
      <c r="K1" s="1276"/>
      <c r="L1" s="1276"/>
      <c r="M1" s="1277"/>
      <c r="N1" s="1277"/>
      <c r="O1" s="1274" t="s">
        <v>369</v>
      </c>
      <c r="P1" s="1274"/>
    </row>
    <row r="2" spans="1:14" ht="0.75" customHeight="1">
      <c r="A2" s="958" t="s">
        <v>209</v>
      </c>
      <c r="B2" s="1100" t="s">
        <v>111</v>
      </c>
      <c r="C2" s="1101"/>
      <c r="D2" s="1101"/>
      <c r="E2" s="1265" t="s">
        <v>17</v>
      </c>
      <c r="F2" s="1266"/>
      <c r="G2" s="1267"/>
      <c r="H2" s="855"/>
      <c r="I2" s="855"/>
      <c r="J2" s="855"/>
      <c r="K2" s="510"/>
      <c r="L2" s="510"/>
      <c r="M2" s="510"/>
      <c r="N2" s="88"/>
    </row>
    <row r="3" spans="1:14" ht="20.25" customHeight="1" hidden="1">
      <c r="A3" s="1186"/>
      <c r="B3" s="1084" t="s">
        <v>57</v>
      </c>
      <c r="C3" s="1085"/>
      <c r="D3" s="1085"/>
      <c r="E3" s="1271"/>
      <c r="F3" s="1272"/>
      <c r="G3" s="1273"/>
      <c r="H3" s="117"/>
      <c r="I3" s="117"/>
      <c r="J3" s="117"/>
      <c r="K3" s="510"/>
      <c r="L3" s="510"/>
      <c r="M3" s="510"/>
      <c r="N3" s="88"/>
    </row>
    <row r="4" spans="1:14" ht="20.25" customHeight="1" hidden="1">
      <c r="A4" s="1213"/>
      <c r="B4" s="411" t="s">
        <v>5</v>
      </c>
      <c r="C4" s="411" t="s">
        <v>6</v>
      </c>
      <c r="D4" s="132" t="s">
        <v>0</v>
      </c>
      <c r="E4" s="563" t="s">
        <v>5</v>
      </c>
      <c r="F4" s="564" t="s">
        <v>6</v>
      </c>
      <c r="G4" s="564" t="s">
        <v>0</v>
      </c>
      <c r="H4" s="117"/>
      <c r="I4" s="117"/>
      <c r="J4" s="117"/>
      <c r="K4" s="510"/>
      <c r="L4" s="510"/>
      <c r="M4" s="510"/>
      <c r="N4" s="88"/>
    </row>
    <row r="5" spans="1:14" ht="20.25" customHeight="1" hidden="1">
      <c r="A5" s="565" t="s">
        <v>208</v>
      </c>
      <c r="B5" s="37">
        <v>0</v>
      </c>
      <c r="C5" s="37">
        <v>0</v>
      </c>
      <c r="D5" s="38">
        <v>0</v>
      </c>
      <c r="E5" s="508">
        <f>SUM(B5)</f>
        <v>0</v>
      </c>
      <c r="F5" s="37">
        <v>0</v>
      </c>
      <c r="G5" s="37">
        <f>SUM(D5)</f>
        <v>0</v>
      </c>
      <c r="H5" s="255"/>
      <c r="I5" s="255"/>
      <c r="J5" s="255"/>
      <c r="K5" s="510"/>
      <c r="L5" s="510"/>
      <c r="M5" s="510"/>
      <c r="N5" s="88"/>
    </row>
    <row r="6" spans="1:14" ht="20.25" customHeight="1" hidden="1">
      <c r="A6" s="566">
        <v>590</v>
      </c>
      <c r="B6" s="39">
        <f aca="true" t="shared" si="0" ref="B6:G6">SUM(B5)</f>
        <v>0</v>
      </c>
      <c r="C6" s="39">
        <f t="shared" si="0"/>
        <v>0</v>
      </c>
      <c r="D6" s="40">
        <f t="shared" si="0"/>
        <v>0</v>
      </c>
      <c r="E6" s="567">
        <f t="shared" si="0"/>
        <v>0</v>
      </c>
      <c r="F6" s="39">
        <f t="shared" si="0"/>
        <v>0</v>
      </c>
      <c r="G6" s="39">
        <f t="shared" si="0"/>
        <v>0</v>
      </c>
      <c r="H6" s="24"/>
      <c r="I6" s="24"/>
      <c r="J6" s="24"/>
      <c r="K6" s="510"/>
      <c r="L6" s="510"/>
      <c r="M6" s="510"/>
      <c r="N6" s="88"/>
    </row>
    <row r="7" spans="1:14" ht="20.25" customHeight="1" hidden="1">
      <c r="A7" s="568"/>
      <c r="B7" s="37"/>
      <c r="C7" s="37"/>
      <c r="D7" s="38"/>
      <c r="E7" s="508"/>
      <c r="F7" s="37"/>
      <c r="G7" s="37"/>
      <c r="H7" s="255"/>
      <c r="I7" s="255"/>
      <c r="J7" s="255"/>
      <c r="K7" s="510"/>
      <c r="L7" s="510"/>
      <c r="M7" s="510"/>
      <c r="N7" s="88"/>
    </row>
    <row r="8" spans="1:14" ht="30" customHeight="1" hidden="1">
      <c r="A8" s="495" t="s">
        <v>16</v>
      </c>
      <c r="B8" s="569">
        <f aca="true" t="shared" si="1" ref="B8:G8">SUM(B6)</f>
        <v>0</v>
      </c>
      <c r="C8" s="569">
        <f t="shared" si="1"/>
        <v>0</v>
      </c>
      <c r="D8" s="520">
        <f t="shared" si="1"/>
        <v>0</v>
      </c>
      <c r="E8" s="570">
        <f t="shared" si="1"/>
        <v>0</v>
      </c>
      <c r="F8" s="569">
        <f t="shared" si="1"/>
        <v>0</v>
      </c>
      <c r="G8" s="569">
        <f t="shared" si="1"/>
        <v>0</v>
      </c>
      <c r="H8" s="24"/>
      <c r="I8" s="24"/>
      <c r="J8" s="24"/>
      <c r="K8" s="510"/>
      <c r="L8" s="510"/>
      <c r="M8" s="510"/>
      <c r="N8" s="88"/>
    </row>
    <row r="9" spans="11:14" ht="16.5" customHeight="1" hidden="1">
      <c r="K9" s="510"/>
      <c r="L9" s="510"/>
      <c r="M9" s="510"/>
      <c r="N9" s="88"/>
    </row>
    <row r="10" spans="1:14" ht="20.25" customHeight="1">
      <c r="A10" s="958" t="s">
        <v>184</v>
      </c>
      <c r="B10" s="1278" t="s">
        <v>111</v>
      </c>
      <c r="C10" s="1279"/>
      <c r="D10" s="1279"/>
      <c r="E10" s="1265" t="s">
        <v>23</v>
      </c>
      <c r="F10" s="1266"/>
      <c r="G10" s="1267"/>
      <c r="H10" s="855"/>
      <c r="I10" s="855"/>
      <c r="J10" s="855"/>
      <c r="K10" s="510"/>
      <c r="L10" s="510"/>
      <c r="M10" s="510"/>
      <c r="N10" s="88"/>
    </row>
    <row r="11" spans="1:14" ht="20.25" customHeight="1">
      <c r="A11" s="1186"/>
      <c r="B11" s="1084" t="s">
        <v>57</v>
      </c>
      <c r="C11" s="1085"/>
      <c r="D11" s="1085"/>
      <c r="E11" s="1268"/>
      <c r="F11" s="1269"/>
      <c r="G11" s="1270"/>
      <c r="H11" s="856"/>
      <c r="I11" s="856"/>
      <c r="J11" s="856"/>
      <c r="K11" s="510"/>
      <c r="L11" s="510"/>
      <c r="M11" s="510"/>
      <c r="N11" s="88"/>
    </row>
    <row r="12" spans="1:14" ht="20.25" customHeight="1">
      <c r="A12" s="1213"/>
      <c r="B12" s="411" t="s">
        <v>5</v>
      </c>
      <c r="C12" s="411" t="s">
        <v>6</v>
      </c>
      <c r="D12" s="132" t="s">
        <v>0</v>
      </c>
      <c r="E12" s="563" t="s">
        <v>5</v>
      </c>
      <c r="F12" s="564" t="s">
        <v>6</v>
      </c>
      <c r="G12" s="564" t="s">
        <v>0</v>
      </c>
      <c r="H12" s="117"/>
      <c r="I12" s="117"/>
      <c r="J12" s="117"/>
      <c r="K12" s="510"/>
      <c r="L12" s="510"/>
      <c r="M12" s="510"/>
      <c r="N12" s="88"/>
    </row>
    <row r="13" spans="1:14" ht="0.75" customHeight="1">
      <c r="A13" s="410" t="s">
        <v>155</v>
      </c>
      <c r="B13" s="37">
        <v>0</v>
      </c>
      <c r="C13" s="37">
        <v>0</v>
      </c>
      <c r="D13" s="38">
        <v>0</v>
      </c>
      <c r="E13" s="508">
        <f>SUM(B13)</f>
        <v>0</v>
      </c>
      <c r="F13" s="37">
        <f>SUM(C13)</f>
        <v>0</v>
      </c>
      <c r="G13" s="37">
        <f>SUM(D13)</f>
        <v>0</v>
      </c>
      <c r="H13" s="255"/>
      <c r="I13" s="255"/>
      <c r="J13" s="255"/>
      <c r="K13" s="510"/>
      <c r="L13" s="510"/>
      <c r="M13" s="510"/>
      <c r="N13" s="88"/>
    </row>
    <row r="14" spans="1:14" ht="23.25" customHeight="1" hidden="1">
      <c r="A14" s="566">
        <v>501</v>
      </c>
      <c r="B14" s="39">
        <f aca="true" t="shared" si="2" ref="B14:G14">SUM(B13)</f>
        <v>0</v>
      </c>
      <c r="C14" s="39">
        <f t="shared" si="2"/>
        <v>0</v>
      </c>
      <c r="D14" s="40">
        <f t="shared" si="2"/>
        <v>0</v>
      </c>
      <c r="E14" s="567">
        <f t="shared" si="2"/>
        <v>0</v>
      </c>
      <c r="F14" s="39">
        <f t="shared" si="2"/>
        <v>0</v>
      </c>
      <c r="G14" s="39">
        <f t="shared" si="2"/>
        <v>0</v>
      </c>
      <c r="H14" s="24"/>
      <c r="I14" s="24"/>
      <c r="J14" s="24"/>
      <c r="K14" s="510"/>
      <c r="L14" s="510"/>
      <c r="M14" s="510"/>
      <c r="N14" s="88"/>
    </row>
    <row r="15" spans="1:14" ht="23.25" customHeight="1">
      <c r="A15" s="410" t="s">
        <v>158</v>
      </c>
      <c r="B15" s="37">
        <v>120</v>
      </c>
      <c r="C15" s="37">
        <v>120</v>
      </c>
      <c r="D15" s="38">
        <v>0</v>
      </c>
      <c r="E15" s="508">
        <f aca="true" t="shared" si="3" ref="E15:G16">SUM(B15)</f>
        <v>120</v>
      </c>
      <c r="F15" s="37">
        <f t="shared" si="3"/>
        <v>120</v>
      </c>
      <c r="G15" s="37">
        <f t="shared" si="3"/>
        <v>0</v>
      </c>
      <c r="H15" s="255"/>
      <c r="I15" s="255"/>
      <c r="J15" s="255"/>
      <c r="K15" s="510"/>
      <c r="L15" s="510"/>
      <c r="M15" s="510"/>
      <c r="N15" s="88"/>
    </row>
    <row r="16" spans="1:14" ht="23.25" customHeight="1">
      <c r="A16" s="410" t="s">
        <v>69</v>
      </c>
      <c r="B16" s="37">
        <v>45</v>
      </c>
      <c r="C16" s="37">
        <v>45</v>
      </c>
      <c r="D16" s="38">
        <v>0</v>
      </c>
      <c r="E16" s="508">
        <f t="shared" si="3"/>
        <v>45</v>
      </c>
      <c r="F16" s="37">
        <f t="shared" si="3"/>
        <v>45</v>
      </c>
      <c r="G16" s="37">
        <f t="shared" si="3"/>
        <v>0</v>
      </c>
      <c r="H16" s="255"/>
      <c r="I16" s="255"/>
      <c r="J16" s="255"/>
      <c r="K16" s="510"/>
      <c r="L16" s="510"/>
      <c r="M16" s="510"/>
      <c r="N16" s="88"/>
    </row>
    <row r="17" spans="1:14" ht="23.25" customHeight="1">
      <c r="A17" s="566">
        <v>503</v>
      </c>
      <c r="B17" s="39">
        <f aca="true" t="shared" si="4" ref="B17:G17">SUM(B15,B16)</f>
        <v>165</v>
      </c>
      <c r="C17" s="39">
        <f t="shared" si="4"/>
        <v>165</v>
      </c>
      <c r="D17" s="40">
        <f t="shared" si="4"/>
        <v>0</v>
      </c>
      <c r="E17" s="567">
        <f t="shared" si="4"/>
        <v>165</v>
      </c>
      <c r="F17" s="39">
        <f t="shared" si="4"/>
        <v>165</v>
      </c>
      <c r="G17" s="39">
        <f t="shared" si="4"/>
        <v>0</v>
      </c>
      <c r="H17" s="24"/>
      <c r="I17" s="24"/>
      <c r="J17" s="24"/>
      <c r="K17" s="510"/>
      <c r="L17" s="510"/>
      <c r="M17" s="510"/>
      <c r="N17" s="88"/>
    </row>
    <row r="18" spans="1:14" ht="23.25" customHeight="1">
      <c r="A18" s="842" t="s">
        <v>336</v>
      </c>
      <c r="B18" s="878">
        <v>300</v>
      </c>
      <c r="C18" s="878">
        <v>300</v>
      </c>
      <c r="D18" s="879">
        <v>242.3</v>
      </c>
      <c r="E18" s="880">
        <v>0</v>
      </c>
      <c r="F18" s="878">
        <f>C18</f>
        <v>300</v>
      </c>
      <c r="G18" s="878">
        <f>D18</f>
        <v>242.3</v>
      </c>
      <c r="H18" s="255"/>
      <c r="I18" s="255"/>
      <c r="J18" s="255"/>
      <c r="K18" s="510"/>
      <c r="L18" s="510"/>
      <c r="M18" s="510"/>
      <c r="N18" s="88"/>
    </row>
    <row r="19" spans="1:14" ht="23.25" customHeight="1" thickBot="1">
      <c r="A19" s="571">
        <v>516</v>
      </c>
      <c r="B19" s="121">
        <f aca="true" t="shared" si="5" ref="B19:G19">SUM(B18)</f>
        <v>300</v>
      </c>
      <c r="C19" s="121">
        <f t="shared" si="5"/>
        <v>300</v>
      </c>
      <c r="D19" s="637">
        <f t="shared" si="5"/>
        <v>242.3</v>
      </c>
      <c r="E19" s="638">
        <f t="shared" si="5"/>
        <v>0</v>
      </c>
      <c r="F19" s="121">
        <f t="shared" si="5"/>
        <v>300</v>
      </c>
      <c r="G19" s="121">
        <f t="shared" si="5"/>
        <v>242.3</v>
      </c>
      <c r="H19" s="24"/>
      <c r="I19" s="24"/>
      <c r="J19" s="24"/>
      <c r="K19" s="510"/>
      <c r="L19" s="510"/>
      <c r="M19" s="510"/>
      <c r="N19" s="88"/>
    </row>
    <row r="20" spans="1:14" ht="32.25" customHeight="1">
      <c r="A20" s="495" t="s">
        <v>16</v>
      </c>
      <c r="B20" s="569">
        <f aca="true" t="shared" si="6" ref="B20:G20">SUM(B14,B17,B19)</f>
        <v>465</v>
      </c>
      <c r="C20" s="569">
        <f t="shared" si="6"/>
        <v>465</v>
      </c>
      <c r="D20" s="520">
        <f t="shared" si="6"/>
        <v>242.3</v>
      </c>
      <c r="E20" s="570">
        <f t="shared" si="6"/>
        <v>165</v>
      </c>
      <c r="F20" s="569">
        <f t="shared" si="6"/>
        <v>465</v>
      </c>
      <c r="G20" s="569">
        <f t="shared" si="6"/>
        <v>242.3</v>
      </c>
      <c r="H20" s="24"/>
      <c r="I20" s="24"/>
      <c r="J20" s="24"/>
      <c r="K20" s="510"/>
      <c r="L20" s="510"/>
      <c r="M20" s="510"/>
      <c r="N20" s="88"/>
    </row>
    <row r="21" spans="1:13" ht="24.75" customHeight="1">
      <c r="A21" s="502"/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</row>
    <row r="22" spans="1:16" ht="20.25" customHeight="1">
      <c r="A22" s="958" t="s">
        <v>139</v>
      </c>
      <c r="B22" s="1286" t="s">
        <v>55</v>
      </c>
      <c r="C22" s="1287"/>
      <c r="D22" s="1294"/>
      <c r="E22" s="1290" t="s">
        <v>111</v>
      </c>
      <c r="F22" s="1290"/>
      <c r="G22" s="1287"/>
      <c r="H22" s="1286" t="s">
        <v>436</v>
      </c>
      <c r="I22" s="1287"/>
      <c r="J22" s="1287"/>
      <c r="K22" s="1286" t="s">
        <v>437</v>
      </c>
      <c r="L22" s="1287"/>
      <c r="M22" s="1287"/>
      <c r="N22" s="1282" t="s">
        <v>23</v>
      </c>
      <c r="O22" s="1283"/>
      <c r="P22" s="1283"/>
    </row>
    <row r="23" spans="1:16" ht="28.5" customHeight="1">
      <c r="A23" s="1280"/>
      <c r="B23" s="1295" t="s">
        <v>76</v>
      </c>
      <c r="C23" s="962"/>
      <c r="D23" s="1296"/>
      <c r="E23" s="964" t="s">
        <v>57</v>
      </c>
      <c r="F23" s="964"/>
      <c r="G23" s="1297"/>
      <c r="H23" s="1291" t="s">
        <v>438</v>
      </c>
      <c r="I23" s="1292"/>
      <c r="J23" s="1293"/>
      <c r="K23" s="1288" t="s">
        <v>482</v>
      </c>
      <c r="L23" s="1289"/>
      <c r="M23" s="1207"/>
      <c r="N23" s="1284"/>
      <c r="O23" s="1285"/>
      <c r="P23" s="1285"/>
    </row>
    <row r="24" spans="1:16" ht="20.25" customHeight="1">
      <c r="A24" s="1281"/>
      <c r="B24" s="411" t="s">
        <v>5</v>
      </c>
      <c r="C24" s="411" t="s">
        <v>6</v>
      </c>
      <c r="D24" s="411" t="s">
        <v>0</v>
      </c>
      <c r="E24" s="411" t="s">
        <v>5</v>
      </c>
      <c r="F24" s="411" t="s">
        <v>6</v>
      </c>
      <c r="G24" s="411" t="s">
        <v>0</v>
      </c>
      <c r="H24" s="411" t="s">
        <v>5</v>
      </c>
      <c r="I24" s="411" t="s">
        <v>6</v>
      </c>
      <c r="J24" s="411" t="s">
        <v>0</v>
      </c>
      <c r="K24" s="411" t="s">
        <v>5</v>
      </c>
      <c r="L24" s="411" t="s">
        <v>6</v>
      </c>
      <c r="M24" s="858" t="s">
        <v>0</v>
      </c>
      <c r="N24" s="409" t="s">
        <v>5</v>
      </c>
      <c r="O24" s="411" t="s">
        <v>6</v>
      </c>
      <c r="P24" s="411" t="s">
        <v>0</v>
      </c>
    </row>
    <row r="25" spans="1:16" ht="22.5" customHeight="1">
      <c r="A25" s="843" t="s">
        <v>89</v>
      </c>
      <c r="B25" s="573">
        <v>0</v>
      </c>
      <c r="C25" s="573">
        <v>0</v>
      </c>
      <c r="D25" s="573">
        <v>0</v>
      </c>
      <c r="E25" s="573">
        <v>87000</v>
      </c>
      <c r="F25" s="573">
        <v>95315.6</v>
      </c>
      <c r="G25" s="573">
        <v>95263.6</v>
      </c>
      <c r="H25" s="573">
        <v>0</v>
      </c>
      <c r="I25" s="573">
        <v>0</v>
      </c>
      <c r="J25" s="573">
        <v>0</v>
      </c>
      <c r="K25" s="37">
        <v>0</v>
      </c>
      <c r="L25" s="37">
        <v>0</v>
      </c>
      <c r="M25" s="486">
        <v>0</v>
      </c>
      <c r="N25" s="508">
        <f>SUM(B25+E25+H25+K25)</f>
        <v>87000</v>
      </c>
      <c r="O25" s="37">
        <f>SUM(C25+F25+I25+L25)</f>
        <v>95315.6</v>
      </c>
      <c r="P25" s="37">
        <f>SUM(D25+G25+J25+M25)</f>
        <v>95263.6</v>
      </c>
    </row>
    <row r="26" spans="1:16" ht="22.5" customHeight="1">
      <c r="A26" s="843" t="s">
        <v>155</v>
      </c>
      <c r="B26" s="573">
        <v>200</v>
      </c>
      <c r="C26" s="573">
        <v>200</v>
      </c>
      <c r="D26" s="573">
        <v>141.2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2.7</v>
      </c>
      <c r="M26" s="486">
        <v>2.6</v>
      </c>
      <c r="N26" s="508">
        <f aca="true" t="shared" si="7" ref="N26:N61">SUM(B26+E26+H26+K26)</f>
        <v>200</v>
      </c>
      <c r="O26" s="37">
        <f aca="true" t="shared" si="8" ref="O26:O61">SUM(C26+F26+I26+L26)</f>
        <v>202.7</v>
      </c>
      <c r="P26" s="37">
        <f aca="true" t="shared" si="9" ref="P26:P61">SUM(D26+G26+J26+M26)</f>
        <v>143.79999999999998</v>
      </c>
    </row>
    <row r="27" spans="1:16" ht="22.5" customHeight="1">
      <c r="A27" s="844">
        <v>501</v>
      </c>
      <c r="B27" s="39">
        <f aca="true" t="shared" si="10" ref="B27:J27">SUM(B25,B26)</f>
        <v>200</v>
      </c>
      <c r="C27" s="39">
        <f t="shared" si="10"/>
        <v>200</v>
      </c>
      <c r="D27" s="39">
        <f t="shared" si="10"/>
        <v>141.2</v>
      </c>
      <c r="E27" s="39">
        <f t="shared" si="10"/>
        <v>87000</v>
      </c>
      <c r="F27" s="39">
        <f t="shared" si="10"/>
        <v>95315.6</v>
      </c>
      <c r="G27" s="39">
        <f t="shared" si="10"/>
        <v>95263.6</v>
      </c>
      <c r="H27" s="39">
        <f t="shared" si="10"/>
        <v>0</v>
      </c>
      <c r="I27" s="39">
        <f t="shared" si="10"/>
        <v>0</v>
      </c>
      <c r="J27" s="39">
        <f t="shared" si="10"/>
        <v>0</v>
      </c>
      <c r="K27" s="39">
        <f>SUM(K25,K26)</f>
        <v>0</v>
      </c>
      <c r="L27" s="39">
        <f>SUM(L25,L26)</f>
        <v>2.7</v>
      </c>
      <c r="M27" s="487">
        <f>SUM(M25,M26)</f>
        <v>2.6</v>
      </c>
      <c r="N27" s="524">
        <f t="shared" si="7"/>
        <v>87200</v>
      </c>
      <c r="O27" s="41">
        <f t="shared" si="8"/>
        <v>95518.3</v>
      </c>
      <c r="P27" s="41">
        <f t="shared" si="9"/>
        <v>95407.40000000001</v>
      </c>
    </row>
    <row r="28" spans="1:16" ht="22.5" customHeight="1">
      <c r="A28" s="845" t="s">
        <v>156</v>
      </c>
      <c r="B28" s="37">
        <v>0</v>
      </c>
      <c r="C28" s="37">
        <v>0</v>
      </c>
      <c r="D28" s="37">
        <v>0</v>
      </c>
      <c r="E28" s="573">
        <v>2100</v>
      </c>
      <c r="F28" s="573">
        <v>2100</v>
      </c>
      <c r="G28" s="573">
        <v>2137.9</v>
      </c>
      <c r="H28" s="573">
        <v>0</v>
      </c>
      <c r="I28" s="573">
        <v>44.4</v>
      </c>
      <c r="J28" s="573">
        <v>44.4</v>
      </c>
      <c r="K28" s="37">
        <v>0</v>
      </c>
      <c r="L28" s="37">
        <v>1732.5</v>
      </c>
      <c r="M28" s="486">
        <v>1354.2</v>
      </c>
      <c r="N28" s="508">
        <f t="shared" si="7"/>
        <v>2100</v>
      </c>
      <c r="O28" s="37">
        <f t="shared" si="8"/>
        <v>3876.9</v>
      </c>
      <c r="P28" s="37">
        <f t="shared" si="9"/>
        <v>3536.5</v>
      </c>
    </row>
    <row r="29" spans="1:16" ht="22.5" customHeight="1">
      <c r="A29" s="845" t="s">
        <v>340</v>
      </c>
      <c r="B29" s="37">
        <v>8500</v>
      </c>
      <c r="C29" s="37">
        <v>8760</v>
      </c>
      <c r="D29" s="37">
        <v>8836.4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486">
        <v>0</v>
      </c>
      <c r="N29" s="508">
        <f t="shared" si="7"/>
        <v>8500</v>
      </c>
      <c r="O29" s="37">
        <f t="shared" si="8"/>
        <v>8760</v>
      </c>
      <c r="P29" s="37">
        <f t="shared" si="9"/>
        <v>8836.4</v>
      </c>
    </row>
    <row r="30" spans="1:16" ht="22.5" customHeight="1">
      <c r="A30" s="843" t="s">
        <v>157</v>
      </c>
      <c r="B30" s="37">
        <v>0</v>
      </c>
      <c r="C30" s="37">
        <v>0</v>
      </c>
      <c r="D30" s="37">
        <v>0</v>
      </c>
      <c r="E30" s="37">
        <v>100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486">
        <v>0</v>
      </c>
      <c r="N30" s="508">
        <f t="shared" si="7"/>
        <v>100</v>
      </c>
      <c r="O30" s="37">
        <f t="shared" si="8"/>
        <v>0</v>
      </c>
      <c r="P30" s="37">
        <f t="shared" si="9"/>
        <v>0</v>
      </c>
    </row>
    <row r="31" spans="1:16" ht="22.5" customHeight="1">
      <c r="A31" s="843" t="s">
        <v>339</v>
      </c>
      <c r="B31" s="37">
        <v>2400</v>
      </c>
      <c r="C31" s="37">
        <v>2400</v>
      </c>
      <c r="D31" s="37">
        <v>2255.4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486">
        <v>0</v>
      </c>
      <c r="N31" s="508">
        <f t="shared" si="7"/>
        <v>2400</v>
      </c>
      <c r="O31" s="37">
        <f t="shared" si="8"/>
        <v>2400</v>
      </c>
      <c r="P31" s="37">
        <f t="shared" si="9"/>
        <v>2255.4</v>
      </c>
    </row>
    <row r="32" spans="1:16" ht="22.5" customHeight="1">
      <c r="A32" s="844">
        <v>502</v>
      </c>
      <c r="B32" s="39">
        <f aca="true" t="shared" si="11" ref="B32:K32">SUM(B28,B29,B30,B31)</f>
        <v>10900</v>
      </c>
      <c r="C32" s="39">
        <f t="shared" si="11"/>
        <v>11160</v>
      </c>
      <c r="D32" s="39">
        <f t="shared" si="11"/>
        <v>11091.8</v>
      </c>
      <c r="E32" s="39">
        <f t="shared" si="11"/>
        <v>2200</v>
      </c>
      <c r="F32" s="39">
        <f t="shared" si="11"/>
        <v>2100</v>
      </c>
      <c r="G32" s="39">
        <f t="shared" si="11"/>
        <v>2137.9</v>
      </c>
      <c r="H32" s="39">
        <f t="shared" si="11"/>
        <v>0</v>
      </c>
      <c r="I32" s="39">
        <f t="shared" si="11"/>
        <v>44.4</v>
      </c>
      <c r="J32" s="39">
        <f t="shared" si="11"/>
        <v>44.4</v>
      </c>
      <c r="K32" s="39">
        <f t="shared" si="11"/>
        <v>0</v>
      </c>
      <c r="L32" s="39">
        <f>SUM(L28,L29,L30,L31)</f>
        <v>1732.5</v>
      </c>
      <c r="M32" s="487">
        <f>SUM(M28,M29,M30,M31)</f>
        <v>1354.2</v>
      </c>
      <c r="N32" s="524">
        <f t="shared" si="7"/>
        <v>13100</v>
      </c>
      <c r="O32" s="41">
        <f t="shared" si="8"/>
        <v>15036.9</v>
      </c>
      <c r="P32" s="41">
        <f t="shared" si="9"/>
        <v>14628.3</v>
      </c>
    </row>
    <row r="33" spans="1:16" ht="22.5" customHeight="1">
      <c r="A33" s="843" t="s">
        <v>158</v>
      </c>
      <c r="B33" s="37">
        <v>2300</v>
      </c>
      <c r="C33" s="37">
        <v>2390</v>
      </c>
      <c r="D33" s="37">
        <v>2176.2</v>
      </c>
      <c r="E33" s="37">
        <v>24400</v>
      </c>
      <c r="F33" s="37">
        <v>26479.3</v>
      </c>
      <c r="G33" s="37">
        <v>24563.5</v>
      </c>
      <c r="H33" s="37">
        <v>0</v>
      </c>
      <c r="I33" s="37">
        <v>11.1</v>
      </c>
      <c r="J33" s="37">
        <v>11.1</v>
      </c>
      <c r="K33" s="37">
        <v>0</v>
      </c>
      <c r="L33" s="37">
        <v>24.5</v>
      </c>
      <c r="M33" s="486">
        <v>24.5</v>
      </c>
      <c r="N33" s="508">
        <f t="shared" si="7"/>
        <v>26700</v>
      </c>
      <c r="O33" s="37">
        <f t="shared" si="8"/>
        <v>28904.899999999998</v>
      </c>
      <c r="P33" s="37">
        <f t="shared" si="9"/>
        <v>26775.3</v>
      </c>
    </row>
    <row r="34" spans="1:16" ht="22.5" customHeight="1">
      <c r="A34" s="843" t="s">
        <v>69</v>
      </c>
      <c r="B34" s="37">
        <v>780</v>
      </c>
      <c r="C34" s="37">
        <v>913</v>
      </c>
      <c r="D34" s="37">
        <v>865.8</v>
      </c>
      <c r="E34" s="37">
        <v>8400</v>
      </c>
      <c r="F34" s="37">
        <v>9130.5</v>
      </c>
      <c r="G34" s="37">
        <v>9032.7</v>
      </c>
      <c r="H34" s="37">
        <v>0</v>
      </c>
      <c r="I34" s="37">
        <v>4</v>
      </c>
      <c r="J34" s="37">
        <v>4</v>
      </c>
      <c r="K34" s="37">
        <v>0</v>
      </c>
      <c r="L34" s="37">
        <v>90.9</v>
      </c>
      <c r="M34" s="486">
        <v>90.8</v>
      </c>
      <c r="N34" s="508">
        <f t="shared" si="7"/>
        <v>9180</v>
      </c>
      <c r="O34" s="37">
        <f t="shared" si="8"/>
        <v>10138.4</v>
      </c>
      <c r="P34" s="37">
        <f t="shared" si="9"/>
        <v>9993.3</v>
      </c>
    </row>
    <row r="35" spans="1:16" ht="29.25" customHeight="1">
      <c r="A35" s="843" t="s">
        <v>159</v>
      </c>
      <c r="B35" s="37">
        <v>0</v>
      </c>
      <c r="C35" s="37">
        <v>0</v>
      </c>
      <c r="D35" s="37">
        <v>0</v>
      </c>
      <c r="E35" s="37">
        <v>700</v>
      </c>
      <c r="F35" s="37">
        <v>700</v>
      </c>
      <c r="G35" s="37">
        <v>511.4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486">
        <v>0</v>
      </c>
      <c r="N35" s="508">
        <f t="shared" si="7"/>
        <v>700</v>
      </c>
      <c r="O35" s="37">
        <f t="shared" si="8"/>
        <v>700</v>
      </c>
      <c r="P35" s="37">
        <f t="shared" si="9"/>
        <v>511.4</v>
      </c>
    </row>
    <row r="36" spans="1:16" ht="29.25" customHeight="1">
      <c r="A36" s="843" t="s">
        <v>160</v>
      </c>
      <c r="B36" s="37">
        <v>70</v>
      </c>
      <c r="C36" s="37">
        <v>70</v>
      </c>
      <c r="D36" s="37">
        <v>48.3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486">
        <v>0</v>
      </c>
      <c r="N36" s="508">
        <f t="shared" si="7"/>
        <v>70</v>
      </c>
      <c r="O36" s="37">
        <f t="shared" si="8"/>
        <v>70</v>
      </c>
      <c r="P36" s="37">
        <f t="shared" si="9"/>
        <v>48.3</v>
      </c>
    </row>
    <row r="37" spans="1:16" ht="22.5" customHeight="1">
      <c r="A37" s="844">
        <v>503</v>
      </c>
      <c r="B37" s="39">
        <f aca="true" t="shared" si="12" ref="B37:J37">SUM(B33,B34,B35,B36)</f>
        <v>3150</v>
      </c>
      <c r="C37" s="39">
        <f t="shared" si="12"/>
        <v>3373</v>
      </c>
      <c r="D37" s="39">
        <f t="shared" si="12"/>
        <v>3090.3</v>
      </c>
      <c r="E37" s="39">
        <f t="shared" si="12"/>
        <v>33500</v>
      </c>
      <c r="F37" s="39">
        <f t="shared" si="12"/>
        <v>36309.8</v>
      </c>
      <c r="G37" s="39">
        <f t="shared" si="12"/>
        <v>34107.6</v>
      </c>
      <c r="H37" s="39">
        <f t="shared" si="12"/>
        <v>0</v>
      </c>
      <c r="I37" s="39">
        <f t="shared" si="12"/>
        <v>15.1</v>
      </c>
      <c r="J37" s="39">
        <f t="shared" si="12"/>
        <v>15.1</v>
      </c>
      <c r="K37" s="39">
        <f>SUM(K33,K34,K35,K36)</f>
        <v>0</v>
      </c>
      <c r="L37" s="39">
        <f>SUM(L33,L34,L35,L36)</f>
        <v>115.4</v>
      </c>
      <c r="M37" s="487">
        <f>SUM(M33,M34,M35,M36)</f>
        <v>115.3</v>
      </c>
      <c r="N37" s="524">
        <f t="shared" si="7"/>
        <v>36650</v>
      </c>
      <c r="O37" s="41">
        <f t="shared" si="8"/>
        <v>39813.3</v>
      </c>
      <c r="P37" s="41">
        <f t="shared" si="9"/>
        <v>37328.3</v>
      </c>
    </row>
    <row r="38" spans="1:16" ht="31.5" customHeight="1">
      <c r="A38" s="845" t="s">
        <v>484</v>
      </c>
      <c r="B38" s="37">
        <v>1</v>
      </c>
      <c r="C38" s="37">
        <v>1</v>
      </c>
      <c r="D38" s="37">
        <v>0</v>
      </c>
      <c r="E38" s="37">
        <v>1</v>
      </c>
      <c r="F38" s="37">
        <v>1</v>
      </c>
      <c r="G38" s="37">
        <v>0.5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486">
        <v>0</v>
      </c>
      <c r="N38" s="508">
        <f t="shared" si="7"/>
        <v>2</v>
      </c>
      <c r="O38" s="37">
        <f t="shared" si="8"/>
        <v>2</v>
      </c>
      <c r="P38" s="37">
        <f t="shared" si="9"/>
        <v>0.5</v>
      </c>
    </row>
    <row r="39" spans="1:16" ht="22.5" customHeight="1" hidden="1">
      <c r="A39" s="845" t="s">
        <v>86</v>
      </c>
      <c r="B39" s="37">
        <v>0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486">
        <v>0</v>
      </c>
      <c r="N39" s="508">
        <f t="shared" si="7"/>
        <v>0</v>
      </c>
      <c r="O39" s="37">
        <f t="shared" si="8"/>
        <v>0</v>
      </c>
      <c r="P39" s="37">
        <f t="shared" si="9"/>
        <v>0</v>
      </c>
    </row>
    <row r="40" spans="1:16" ht="22.5" customHeight="1">
      <c r="A40" s="844">
        <v>513</v>
      </c>
      <c r="B40" s="39">
        <f>SUM(B38,B39)</f>
        <v>1</v>
      </c>
      <c r="C40" s="39">
        <f>SUM(C38,C39)</f>
        <v>1</v>
      </c>
      <c r="D40" s="39">
        <f>SUM(D38,D39)</f>
        <v>0</v>
      </c>
      <c r="E40" s="39">
        <f>SUM(E38,E39)</f>
        <v>1</v>
      </c>
      <c r="F40" s="39">
        <f>SUM(F38:F39)</f>
        <v>1</v>
      </c>
      <c r="G40" s="39">
        <f>SUM(G38:G39)</f>
        <v>0.5</v>
      </c>
      <c r="H40" s="39">
        <f aca="true" t="shared" si="13" ref="H40:M40">SUM(H38:H39)</f>
        <v>0</v>
      </c>
      <c r="I40" s="39">
        <f t="shared" si="13"/>
        <v>0</v>
      </c>
      <c r="J40" s="39">
        <f t="shared" si="13"/>
        <v>0</v>
      </c>
      <c r="K40" s="39">
        <f t="shared" si="13"/>
        <v>0</v>
      </c>
      <c r="L40" s="39">
        <f t="shared" si="13"/>
        <v>0</v>
      </c>
      <c r="M40" s="487">
        <f t="shared" si="13"/>
        <v>0</v>
      </c>
      <c r="N40" s="524">
        <f t="shared" si="7"/>
        <v>2</v>
      </c>
      <c r="O40" s="41">
        <f t="shared" si="8"/>
        <v>2</v>
      </c>
      <c r="P40" s="41">
        <f t="shared" si="9"/>
        <v>0.5</v>
      </c>
    </row>
    <row r="41" spans="1:16" ht="22.5" customHeight="1">
      <c r="A41" s="845" t="s">
        <v>56</v>
      </c>
      <c r="B41" s="493">
        <v>0</v>
      </c>
      <c r="C41" s="493">
        <v>0</v>
      </c>
      <c r="D41" s="493">
        <v>0</v>
      </c>
      <c r="E41" s="493">
        <v>0</v>
      </c>
      <c r="F41" s="493">
        <v>100</v>
      </c>
      <c r="G41" s="493">
        <v>0.2</v>
      </c>
      <c r="H41" s="493">
        <v>0</v>
      </c>
      <c r="I41" s="493">
        <v>0</v>
      </c>
      <c r="J41" s="493">
        <v>0</v>
      </c>
      <c r="K41" s="493">
        <v>0</v>
      </c>
      <c r="L41" s="493">
        <v>0</v>
      </c>
      <c r="M41" s="859"/>
      <c r="N41" s="508">
        <f aca="true" t="shared" si="14" ref="N41:P42">SUM(B41+E41+H41+K41)</f>
        <v>0</v>
      </c>
      <c r="O41" s="37">
        <f t="shared" si="14"/>
        <v>100</v>
      </c>
      <c r="P41" s="37">
        <f t="shared" si="14"/>
        <v>0.2</v>
      </c>
    </row>
    <row r="42" spans="1:16" ht="28.5" customHeight="1">
      <c r="A42" s="845" t="s">
        <v>148</v>
      </c>
      <c r="B42" s="37">
        <v>0</v>
      </c>
      <c r="C42" s="37">
        <v>0</v>
      </c>
      <c r="D42" s="37">
        <v>0</v>
      </c>
      <c r="E42" s="37">
        <v>15</v>
      </c>
      <c r="F42" s="37">
        <v>15</v>
      </c>
      <c r="G42" s="37">
        <v>11.1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486">
        <v>0</v>
      </c>
      <c r="N42" s="508">
        <f t="shared" si="14"/>
        <v>15</v>
      </c>
      <c r="O42" s="37">
        <f t="shared" si="14"/>
        <v>15</v>
      </c>
      <c r="P42" s="37">
        <f t="shared" si="14"/>
        <v>11.1</v>
      </c>
    </row>
    <row r="43" spans="1:16" ht="21.75" customHeight="1">
      <c r="A43" s="846" t="s">
        <v>112</v>
      </c>
      <c r="B43" s="37">
        <v>400</v>
      </c>
      <c r="C43" s="37">
        <v>500</v>
      </c>
      <c r="D43" s="37">
        <v>458.1</v>
      </c>
      <c r="E43" s="37">
        <v>1900</v>
      </c>
      <c r="F43" s="37">
        <v>2100</v>
      </c>
      <c r="G43" s="37">
        <v>1721.7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486">
        <v>0</v>
      </c>
      <c r="N43" s="508">
        <f t="shared" si="7"/>
        <v>2300</v>
      </c>
      <c r="O43" s="37">
        <f t="shared" si="8"/>
        <v>2600</v>
      </c>
      <c r="P43" s="37">
        <f t="shared" si="9"/>
        <v>2179.8</v>
      </c>
    </row>
    <row r="44" spans="1:16" ht="22.5" customHeight="1" hidden="1">
      <c r="A44" s="847" t="s">
        <v>8</v>
      </c>
      <c r="B44" s="37">
        <v>0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486">
        <v>0</v>
      </c>
      <c r="N44" s="508">
        <f t="shared" si="7"/>
        <v>0</v>
      </c>
      <c r="O44" s="37">
        <f t="shared" si="8"/>
        <v>0</v>
      </c>
      <c r="P44" s="37">
        <f t="shared" si="9"/>
        <v>0</v>
      </c>
    </row>
    <row r="45" spans="1:16" ht="22.5" customHeight="1">
      <c r="A45" s="848">
        <v>516</v>
      </c>
      <c r="B45" s="43">
        <f aca="true" t="shared" si="15" ref="B45:P45">SUM(B41,B42,B43,B44)</f>
        <v>400</v>
      </c>
      <c r="C45" s="43">
        <f t="shared" si="15"/>
        <v>500</v>
      </c>
      <c r="D45" s="43">
        <f t="shared" si="15"/>
        <v>458.1</v>
      </c>
      <c r="E45" s="43">
        <f t="shared" si="15"/>
        <v>1915</v>
      </c>
      <c r="F45" s="43">
        <f t="shared" si="15"/>
        <v>2215</v>
      </c>
      <c r="G45" s="43">
        <f t="shared" si="15"/>
        <v>1733</v>
      </c>
      <c r="H45" s="43">
        <f t="shared" si="15"/>
        <v>0</v>
      </c>
      <c r="I45" s="43">
        <f t="shared" si="15"/>
        <v>0</v>
      </c>
      <c r="J45" s="43">
        <f t="shared" si="15"/>
        <v>0</v>
      </c>
      <c r="K45" s="43">
        <f t="shared" si="15"/>
        <v>0</v>
      </c>
      <c r="L45" s="43">
        <f t="shared" si="15"/>
        <v>0</v>
      </c>
      <c r="M45" s="487">
        <f t="shared" si="15"/>
        <v>0</v>
      </c>
      <c r="N45" s="567">
        <f t="shared" si="15"/>
        <v>2315</v>
      </c>
      <c r="O45" s="39">
        <f t="shared" si="15"/>
        <v>2715</v>
      </c>
      <c r="P45" s="39">
        <f t="shared" si="15"/>
        <v>2191.1000000000004</v>
      </c>
    </row>
    <row r="46" spans="1:16" ht="22.5" customHeight="1">
      <c r="A46" s="800" t="s">
        <v>39</v>
      </c>
      <c r="B46" s="37">
        <v>400</v>
      </c>
      <c r="C46" s="37">
        <v>30</v>
      </c>
      <c r="D46" s="37">
        <v>27.3</v>
      </c>
      <c r="E46" s="37">
        <v>800</v>
      </c>
      <c r="F46" s="37">
        <v>700</v>
      </c>
      <c r="G46" s="37">
        <v>668.6</v>
      </c>
      <c r="H46" s="37">
        <v>0</v>
      </c>
      <c r="I46" s="37">
        <v>0</v>
      </c>
      <c r="J46" s="37">
        <v>0</v>
      </c>
      <c r="K46" s="37">
        <v>0</v>
      </c>
      <c r="L46" s="37">
        <v>40.4</v>
      </c>
      <c r="M46" s="486">
        <v>40.4</v>
      </c>
      <c r="N46" s="508">
        <f t="shared" si="7"/>
        <v>1200</v>
      </c>
      <c r="O46" s="37">
        <f>SUM(C46+F46+I46+L46)</f>
        <v>770.4</v>
      </c>
      <c r="P46" s="37">
        <f>SUM(D46+G46+J46+M46)</f>
        <v>736.3</v>
      </c>
    </row>
    <row r="47" spans="1:16" ht="22.5" customHeight="1">
      <c r="A47" s="800" t="s">
        <v>341</v>
      </c>
      <c r="B47" s="37">
        <v>30</v>
      </c>
      <c r="C47" s="37">
        <v>2</v>
      </c>
      <c r="D47" s="37">
        <v>1.4</v>
      </c>
      <c r="E47" s="37">
        <v>20</v>
      </c>
      <c r="F47" s="37">
        <v>20</v>
      </c>
      <c r="G47" s="37">
        <v>6.2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486">
        <v>0</v>
      </c>
      <c r="N47" s="508">
        <f aca="true" t="shared" si="16" ref="N47:N53">SUM(B47+E47+H47+K47)</f>
        <v>50</v>
      </c>
      <c r="O47" s="37">
        <f aca="true" t="shared" si="17" ref="O47:O53">SUM(C47+F47+I47+L47)</f>
        <v>22</v>
      </c>
      <c r="P47" s="37">
        <f aca="true" t="shared" si="18" ref="P47:P53">SUM(D47+G47+J47+M47)</f>
        <v>7.6</v>
      </c>
    </row>
    <row r="48" spans="1:16" ht="22.5" customHeight="1">
      <c r="A48" s="800" t="s">
        <v>161</v>
      </c>
      <c r="B48" s="37">
        <v>0</v>
      </c>
      <c r="C48" s="37">
        <v>0</v>
      </c>
      <c r="D48" s="37">
        <v>0</v>
      </c>
      <c r="E48" s="37">
        <v>550</v>
      </c>
      <c r="F48" s="37">
        <v>550</v>
      </c>
      <c r="G48" s="37">
        <v>463.4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486">
        <v>0</v>
      </c>
      <c r="N48" s="508">
        <f t="shared" si="16"/>
        <v>550</v>
      </c>
      <c r="O48" s="37">
        <f t="shared" si="17"/>
        <v>550</v>
      </c>
      <c r="P48" s="37">
        <f t="shared" si="18"/>
        <v>463.4</v>
      </c>
    </row>
    <row r="49" spans="1:16" ht="22.5" customHeight="1">
      <c r="A49" s="849">
        <v>517</v>
      </c>
      <c r="B49" s="43">
        <f>SUM(B46,B47)</f>
        <v>430</v>
      </c>
      <c r="C49" s="39">
        <f aca="true" t="shared" si="19" ref="C49:J49">SUM(C46,C47,C48)</f>
        <v>32</v>
      </c>
      <c r="D49" s="39">
        <f t="shared" si="19"/>
        <v>28.7</v>
      </c>
      <c r="E49" s="39">
        <f t="shared" si="19"/>
        <v>1370</v>
      </c>
      <c r="F49" s="39">
        <f t="shared" si="19"/>
        <v>1270</v>
      </c>
      <c r="G49" s="39">
        <f t="shared" si="19"/>
        <v>1138.2</v>
      </c>
      <c r="H49" s="39">
        <f t="shared" si="19"/>
        <v>0</v>
      </c>
      <c r="I49" s="39">
        <f t="shared" si="19"/>
        <v>0</v>
      </c>
      <c r="J49" s="39">
        <f t="shared" si="19"/>
        <v>0</v>
      </c>
      <c r="K49" s="39">
        <f>SUM(K46,K47)</f>
        <v>0</v>
      </c>
      <c r="L49" s="39">
        <f>SUM(L46,L47,L48)</f>
        <v>40.4</v>
      </c>
      <c r="M49" s="487">
        <f>SUM(M46,M47,M48)</f>
        <v>40.4</v>
      </c>
      <c r="N49" s="524">
        <f t="shared" si="16"/>
        <v>1800</v>
      </c>
      <c r="O49" s="41">
        <f t="shared" si="17"/>
        <v>1342.4</v>
      </c>
      <c r="P49" s="41">
        <f t="shared" si="18"/>
        <v>1207.3000000000002</v>
      </c>
    </row>
    <row r="50" spans="1:16" ht="29.25" customHeight="1">
      <c r="A50" s="850" t="s">
        <v>483</v>
      </c>
      <c r="B50" s="854">
        <v>0</v>
      </c>
      <c r="C50" s="493">
        <v>0</v>
      </c>
      <c r="D50" s="493">
        <v>0</v>
      </c>
      <c r="E50" s="493">
        <v>0</v>
      </c>
      <c r="F50" s="493">
        <v>7.5</v>
      </c>
      <c r="G50" s="493">
        <v>7.4</v>
      </c>
      <c r="H50" s="493">
        <v>0</v>
      </c>
      <c r="I50" s="493">
        <v>0</v>
      </c>
      <c r="J50" s="493">
        <v>0</v>
      </c>
      <c r="K50" s="493">
        <v>0</v>
      </c>
      <c r="L50" s="493">
        <v>0</v>
      </c>
      <c r="M50" s="494">
        <v>0</v>
      </c>
      <c r="N50" s="508">
        <f t="shared" si="16"/>
        <v>0</v>
      </c>
      <c r="O50" s="37">
        <f t="shared" si="17"/>
        <v>7.5</v>
      </c>
      <c r="P50" s="37">
        <f t="shared" si="18"/>
        <v>7.4</v>
      </c>
    </row>
    <row r="51" spans="1:16" ht="22.5" customHeight="1">
      <c r="A51" s="848">
        <v>519</v>
      </c>
      <c r="B51" s="43">
        <f aca="true" t="shared" si="20" ref="B51:M53">SUM(B50)</f>
        <v>0</v>
      </c>
      <c r="C51" s="43">
        <f t="shared" si="20"/>
        <v>0</v>
      </c>
      <c r="D51" s="43">
        <f t="shared" si="20"/>
        <v>0</v>
      </c>
      <c r="E51" s="43">
        <f t="shared" si="20"/>
        <v>0</v>
      </c>
      <c r="F51" s="43">
        <f t="shared" si="20"/>
        <v>7.5</v>
      </c>
      <c r="G51" s="43">
        <f t="shared" si="20"/>
        <v>7.4</v>
      </c>
      <c r="H51" s="43">
        <f t="shared" si="20"/>
        <v>0</v>
      </c>
      <c r="I51" s="43">
        <f t="shared" si="20"/>
        <v>0</v>
      </c>
      <c r="J51" s="43">
        <f t="shared" si="20"/>
        <v>0</v>
      </c>
      <c r="K51" s="43">
        <f t="shared" si="20"/>
        <v>0</v>
      </c>
      <c r="L51" s="43">
        <f t="shared" si="20"/>
        <v>0</v>
      </c>
      <c r="M51" s="860">
        <f t="shared" si="20"/>
        <v>0</v>
      </c>
      <c r="N51" s="524">
        <f t="shared" si="16"/>
        <v>0</v>
      </c>
      <c r="O51" s="41">
        <f t="shared" si="17"/>
        <v>7.5</v>
      </c>
      <c r="P51" s="41">
        <f t="shared" si="18"/>
        <v>7.4</v>
      </c>
    </row>
    <row r="52" spans="1:16" ht="28.5" customHeight="1">
      <c r="A52" s="850" t="s">
        <v>344</v>
      </c>
      <c r="B52" s="854">
        <v>0</v>
      </c>
      <c r="C52" s="493">
        <v>0</v>
      </c>
      <c r="D52" s="493">
        <v>0</v>
      </c>
      <c r="E52" s="493">
        <v>0</v>
      </c>
      <c r="F52" s="493">
        <v>10</v>
      </c>
      <c r="G52" s="493">
        <v>2.3</v>
      </c>
      <c r="H52" s="493">
        <v>0</v>
      </c>
      <c r="I52" s="493">
        <v>0</v>
      </c>
      <c r="J52" s="493">
        <v>0</v>
      </c>
      <c r="K52" s="37">
        <v>0</v>
      </c>
      <c r="L52" s="37">
        <v>0</v>
      </c>
      <c r="M52" s="486">
        <v>0</v>
      </c>
      <c r="N52" s="508">
        <f t="shared" si="16"/>
        <v>0</v>
      </c>
      <c r="O52" s="37">
        <f t="shared" si="17"/>
        <v>10</v>
      </c>
      <c r="P52" s="37">
        <f t="shared" si="18"/>
        <v>2.3</v>
      </c>
    </row>
    <row r="53" spans="1:16" ht="22.5" customHeight="1">
      <c r="A53" s="848">
        <v>536</v>
      </c>
      <c r="B53" s="43">
        <f t="shared" si="20"/>
        <v>0</v>
      </c>
      <c r="C53" s="43">
        <f t="shared" si="20"/>
        <v>0</v>
      </c>
      <c r="D53" s="43">
        <f t="shared" si="20"/>
        <v>0</v>
      </c>
      <c r="E53" s="43">
        <f t="shared" si="20"/>
        <v>0</v>
      </c>
      <c r="F53" s="43">
        <f t="shared" si="20"/>
        <v>10</v>
      </c>
      <c r="G53" s="39">
        <f t="shared" si="20"/>
        <v>2.3</v>
      </c>
      <c r="H53" s="39">
        <f t="shared" si="20"/>
        <v>0</v>
      </c>
      <c r="I53" s="39">
        <f t="shared" si="20"/>
        <v>0</v>
      </c>
      <c r="J53" s="39">
        <f t="shared" si="20"/>
        <v>0</v>
      </c>
      <c r="K53" s="39">
        <f t="shared" si="20"/>
        <v>0</v>
      </c>
      <c r="L53" s="39">
        <f t="shared" si="20"/>
        <v>0</v>
      </c>
      <c r="M53" s="487">
        <f t="shared" si="20"/>
        <v>0</v>
      </c>
      <c r="N53" s="524">
        <f t="shared" si="16"/>
        <v>0</v>
      </c>
      <c r="O53" s="41">
        <f t="shared" si="17"/>
        <v>10</v>
      </c>
      <c r="P53" s="41">
        <f t="shared" si="18"/>
        <v>2.3</v>
      </c>
    </row>
    <row r="54" spans="1:16" ht="30.75" customHeight="1">
      <c r="A54" s="800" t="s">
        <v>481</v>
      </c>
      <c r="B54" s="854">
        <v>0</v>
      </c>
      <c r="C54" s="854">
        <v>15</v>
      </c>
      <c r="D54" s="854">
        <v>14.5</v>
      </c>
      <c r="E54" s="854">
        <v>2000</v>
      </c>
      <c r="F54" s="854">
        <v>500</v>
      </c>
      <c r="G54" s="493">
        <v>406.4</v>
      </c>
      <c r="H54" s="493">
        <v>0</v>
      </c>
      <c r="I54" s="493">
        <v>0</v>
      </c>
      <c r="J54" s="493">
        <v>0</v>
      </c>
      <c r="K54" s="493">
        <v>0</v>
      </c>
      <c r="L54" s="493">
        <v>0</v>
      </c>
      <c r="M54" s="494">
        <v>0</v>
      </c>
      <c r="N54" s="508">
        <f t="shared" si="7"/>
        <v>2000</v>
      </c>
      <c r="O54" s="37">
        <f t="shared" si="8"/>
        <v>515</v>
      </c>
      <c r="P54" s="37">
        <f t="shared" si="9"/>
        <v>420.9</v>
      </c>
    </row>
    <row r="55" spans="1:16" ht="28.5" customHeight="1">
      <c r="A55" s="800" t="s">
        <v>162</v>
      </c>
      <c r="B55" s="37">
        <v>0</v>
      </c>
      <c r="C55" s="37">
        <v>0</v>
      </c>
      <c r="D55" s="37">
        <v>0</v>
      </c>
      <c r="E55" s="37">
        <v>100</v>
      </c>
      <c r="F55" s="37">
        <v>100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486">
        <v>0</v>
      </c>
      <c r="N55" s="508">
        <f t="shared" si="7"/>
        <v>100</v>
      </c>
      <c r="O55" s="37">
        <f t="shared" si="8"/>
        <v>100</v>
      </c>
      <c r="P55" s="37">
        <f t="shared" si="9"/>
        <v>0</v>
      </c>
    </row>
    <row r="56" spans="1:16" ht="22.5" customHeight="1">
      <c r="A56" s="848">
        <v>542</v>
      </c>
      <c r="B56" s="43">
        <f>SUM(B54,B55)</f>
        <v>0</v>
      </c>
      <c r="C56" s="43">
        <f aca="true" t="shared" si="21" ref="C56:M56">SUM(C54,C55)</f>
        <v>15</v>
      </c>
      <c r="D56" s="43">
        <f t="shared" si="21"/>
        <v>14.5</v>
      </c>
      <c r="E56" s="43">
        <f t="shared" si="21"/>
        <v>2100</v>
      </c>
      <c r="F56" s="43">
        <f t="shared" si="21"/>
        <v>600</v>
      </c>
      <c r="G56" s="43">
        <f t="shared" si="21"/>
        <v>406.4</v>
      </c>
      <c r="H56" s="43">
        <f>SUM(H54,H55)</f>
        <v>0</v>
      </c>
      <c r="I56" s="43">
        <f>SUM(I54,I55)</f>
        <v>0</v>
      </c>
      <c r="J56" s="43">
        <f>SUM(J54,J55)</f>
        <v>0</v>
      </c>
      <c r="K56" s="43">
        <f t="shared" si="21"/>
        <v>0</v>
      </c>
      <c r="L56" s="43">
        <f t="shared" si="21"/>
        <v>0</v>
      </c>
      <c r="M56" s="860">
        <f t="shared" si="21"/>
        <v>0</v>
      </c>
      <c r="N56" s="524">
        <f t="shared" si="7"/>
        <v>2100</v>
      </c>
      <c r="O56" s="41">
        <f t="shared" si="8"/>
        <v>615</v>
      </c>
      <c r="P56" s="41">
        <f t="shared" si="9"/>
        <v>420.9</v>
      </c>
    </row>
    <row r="57" spans="1:16" ht="22.5" customHeight="1">
      <c r="A57" s="800" t="s">
        <v>71</v>
      </c>
      <c r="B57" s="37">
        <v>0</v>
      </c>
      <c r="C57" s="37">
        <v>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456</v>
      </c>
      <c r="M57" s="486">
        <v>436</v>
      </c>
      <c r="N57" s="508">
        <f t="shared" si="7"/>
        <v>0</v>
      </c>
      <c r="O57" s="37">
        <f t="shared" si="8"/>
        <v>456</v>
      </c>
      <c r="P57" s="37">
        <f t="shared" si="9"/>
        <v>436</v>
      </c>
    </row>
    <row r="58" spans="1:16" ht="28.5" customHeight="1">
      <c r="A58" s="800" t="s">
        <v>485</v>
      </c>
      <c r="B58" s="37">
        <v>0</v>
      </c>
      <c r="C58" s="37">
        <v>163.2</v>
      </c>
      <c r="D58" s="37">
        <v>133.7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486">
        <v>0</v>
      </c>
      <c r="N58" s="508">
        <f t="shared" si="7"/>
        <v>0</v>
      </c>
      <c r="O58" s="37">
        <f t="shared" si="8"/>
        <v>163.2</v>
      </c>
      <c r="P58" s="37">
        <f t="shared" si="9"/>
        <v>133.7</v>
      </c>
    </row>
    <row r="59" spans="1:16" ht="22.5" customHeight="1">
      <c r="A59" s="851">
        <v>549</v>
      </c>
      <c r="B59" s="39">
        <f aca="true" t="shared" si="22" ref="B59:J59">SUM(B57,B58)</f>
        <v>0</v>
      </c>
      <c r="C59" s="39">
        <f t="shared" si="22"/>
        <v>163.2</v>
      </c>
      <c r="D59" s="39">
        <f t="shared" si="22"/>
        <v>133.7</v>
      </c>
      <c r="E59" s="39">
        <f t="shared" si="22"/>
        <v>0</v>
      </c>
      <c r="F59" s="39">
        <f t="shared" si="22"/>
        <v>0</v>
      </c>
      <c r="G59" s="39">
        <f t="shared" si="22"/>
        <v>0</v>
      </c>
      <c r="H59" s="39">
        <f t="shared" si="22"/>
        <v>0</v>
      </c>
      <c r="I59" s="39">
        <f t="shared" si="22"/>
        <v>0</v>
      </c>
      <c r="J59" s="39">
        <f t="shared" si="22"/>
        <v>0</v>
      </c>
      <c r="K59" s="39">
        <f>SUM(K57,K58)</f>
        <v>0</v>
      </c>
      <c r="L59" s="39">
        <f>SUM(L57,L58)</f>
        <v>456</v>
      </c>
      <c r="M59" s="487">
        <f>SUM(M57,M58)</f>
        <v>436</v>
      </c>
      <c r="N59" s="524">
        <f t="shared" si="7"/>
        <v>0</v>
      </c>
      <c r="O59" s="41">
        <f t="shared" si="8"/>
        <v>619.2</v>
      </c>
      <c r="P59" s="41">
        <f t="shared" si="9"/>
        <v>569.7</v>
      </c>
    </row>
    <row r="60" spans="1:16" ht="30.75" customHeight="1">
      <c r="A60" s="852" t="s">
        <v>165</v>
      </c>
      <c r="B60" s="491">
        <v>0</v>
      </c>
      <c r="C60" s="491">
        <v>0</v>
      </c>
      <c r="D60" s="491">
        <v>0</v>
      </c>
      <c r="E60" s="491">
        <v>0</v>
      </c>
      <c r="F60" s="491">
        <v>0</v>
      </c>
      <c r="G60" s="491">
        <v>584.6</v>
      </c>
      <c r="H60" s="491">
        <v>0</v>
      </c>
      <c r="I60" s="491">
        <v>0</v>
      </c>
      <c r="J60" s="491">
        <v>0</v>
      </c>
      <c r="K60" s="37">
        <v>0</v>
      </c>
      <c r="L60" s="37">
        <v>0</v>
      </c>
      <c r="M60" s="486">
        <v>0</v>
      </c>
      <c r="N60" s="508">
        <f t="shared" si="7"/>
        <v>0</v>
      </c>
      <c r="O60" s="37">
        <f t="shared" si="8"/>
        <v>0</v>
      </c>
      <c r="P60" s="37">
        <f t="shared" si="9"/>
        <v>584.6</v>
      </c>
    </row>
    <row r="61" spans="1:16" ht="22.5" customHeight="1" thickBot="1">
      <c r="A61" s="853">
        <v>590</v>
      </c>
      <c r="B61" s="575">
        <f aca="true" t="shared" si="23" ref="B61:J61">SUM(B60)</f>
        <v>0</v>
      </c>
      <c r="C61" s="575">
        <f t="shared" si="23"/>
        <v>0</v>
      </c>
      <c r="D61" s="575">
        <f t="shared" si="23"/>
        <v>0</v>
      </c>
      <c r="E61" s="575">
        <f t="shared" si="23"/>
        <v>0</v>
      </c>
      <c r="F61" s="575">
        <f t="shared" si="23"/>
        <v>0</v>
      </c>
      <c r="G61" s="575">
        <f t="shared" si="23"/>
        <v>584.6</v>
      </c>
      <c r="H61" s="575">
        <f t="shared" si="23"/>
        <v>0</v>
      </c>
      <c r="I61" s="575">
        <f t="shared" si="23"/>
        <v>0</v>
      </c>
      <c r="J61" s="575">
        <f t="shared" si="23"/>
        <v>0</v>
      </c>
      <c r="K61" s="43">
        <f>SUM(K60)</f>
        <v>0</v>
      </c>
      <c r="L61" s="43">
        <f>SUM(L60)</f>
        <v>0</v>
      </c>
      <c r="M61" s="860">
        <f>SUM(M60)</f>
        <v>0</v>
      </c>
      <c r="N61" s="861">
        <f t="shared" si="7"/>
        <v>0</v>
      </c>
      <c r="O61" s="862">
        <f t="shared" si="8"/>
        <v>0</v>
      </c>
      <c r="P61" s="862">
        <f t="shared" si="9"/>
        <v>584.6</v>
      </c>
    </row>
    <row r="62" spans="1:16" ht="31.5" customHeight="1">
      <c r="A62" s="499" t="s">
        <v>16</v>
      </c>
      <c r="B62" s="250">
        <f aca="true" t="shared" si="24" ref="B62:G62">SUM(B27,B32,B37,B40,B45,B49,B51,B53,B56,B59,B61)</f>
        <v>15081</v>
      </c>
      <c r="C62" s="250">
        <f t="shared" si="24"/>
        <v>15444.2</v>
      </c>
      <c r="D62" s="250">
        <f t="shared" si="24"/>
        <v>14958.300000000001</v>
      </c>
      <c r="E62" s="250">
        <f t="shared" si="24"/>
        <v>128086</v>
      </c>
      <c r="F62" s="250">
        <f t="shared" si="24"/>
        <v>137828.90000000002</v>
      </c>
      <c r="G62" s="250">
        <f t="shared" si="24"/>
        <v>135381.5</v>
      </c>
      <c r="H62" s="250">
        <f aca="true" t="shared" si="25" ref="H62:P62">SUM(H27,H32,H37,H40,H45,H49,H51,H53,H56,H59,H61)</f>
        <v>0</v>
      </c>
      <c r="I62" s="250">
        <f t="shared" si="25"/>
        <v>59.5</v>
      </c>
      <c r="J62" s="250">
        <f t="shared" si="25"/>
        <v>59.5</v>
      </c>
      <c r="K62" s="250">
        <f t="shared" si="25"/>
        <v>0</v>
      </c>
      <c r="L62" s="250">
        <f t="shared" si="25"/>
        <v>2347</v>
      </c>
      <c r="M62" s="500">
        <f t="shared" si="25"/>
        <v>1948.5</v>
      </c>
      <c r="N62" s="418">
        <f t="shared" si="25"/>
        <v>143167</v>
      </c>
      <c r="O62" s="250">
        <f t="shared" si="25"/>
        <v>155679.6</v>
      </c>
      <c r="P62" s="250">
        <f t="shared" si="25"/>
        <v>152347.8</v>
      </c>
    </row>
    <row r="63" spans="1:13" ht="29.25" customHeight="1">
      <c r="A63" s="576"/>
      <c r="B63" s="576"/>
      <c r="C63" s="576"/>
      <c r="D63" s="576"/>
      <c r="E63" s="576"/>
      <c r="F63" s="576"/>
      <c r="G63" s="576"/>
      <c r="H63" s="863"/>
      <c r="I63" s="863"/>
      <c r="J63" s="863"/>
      <c r="K63" s="576"/>
      <c r="L63" s="576"/>
      <c r="M63" s="576"/>
    </row>
    <row r="68" ht="14.25">
      <c r="N68" s="45" t="s">
        <v>486</v>
      </c>
    </row>
  </sheetData>
  <sheetProtection/>
  <mergeCells count="21">
    <mergeCell ref="H22:J22"/>
    <mergeCell ref="H23:J23"/>
    <mergeCell ref="B22:D22"/>
    <mergeCell ref="B23:D23"/>
    <mergeCell ref="E23:G23"/>
    <mergeCell ref="O1:P1"/>
    <mergeCell ref="A1:N1"/>
    <mergeCell ref="E2:G2"/>
    <mergeCell ref="B2:D2"/>
    <mergeCell ref="B10:D10"/>
    <mergeCell ref="A22:A24"/>
    <mergeCell ref="N22:P23"/>
    <mergeCell ref="K22:M22"/>
    <mergeCell ref="K23:M23"/>
    <mergeCell ref="E22:G22"/>
    <mergeCell ref="E10:G11"/>
    <mergeCell ref="A2:A4"/>
    <mergeCell ref="A10:A12"/>
    <mergeCell ref="E3:G3"/>
    <mergeCell ref="B3:D3"/>
    <mergeCell ref="B11:D11"/>
  </mergeCells>
  <printOptions horizontalCentered="1"/>
  <pageMargins left="0.2362204724409449" right="0.15748031496062992" top="0.3937007874015748" bottom="0.2362204724409449" header="0.15748031496062992" footer="0.2362204724409449"/>
  <pageSetup horizontalDpi="300" verticalDpi="300" orientation="portrait" paperSize="9" scale="61" r:id="rId1"/>
  <headerFooter alignWithMargins="0">
    <oddFooter>&amp;L&amp;"Times New Roman CE,Obyčejné"&amp;8Rozbor za  rok 2009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="75" zoomScaleNormal="75" zoomScaleSheetLayoutView="75" zoomScalePageLayoutView="0" workbookViewId="0" topLeftCell="A1">
      <selection activeCell="H29" sqref="H29"/>
    </sheetView>
  </sheetViews>
  <sheetFormatPr defaultColWidth="9.00390625" defaultRowHeight="12.75"/>
  <cols>
    <col min="1" max="1" width="40.375" style="135" customWidth="1"/>
    <col min="2" max="10" width="13.25390625" style="135" customWidth="1"/>
    <col min="11" max="16384" width="9.125" style="135" customWidth="1"/>
  </cols>
  <sheetData>
    <row r="1" spans="1:10" ht="31.5" customHeight="1">
      <c r="A1" s="1311" t="s">
        <v>387</v>
      </c>
      <c r="B1" s="1060"/>
      <c r="C1" s="1060"/>
      <c r="D1" s="1060"/>
      <c r="E1" s="1060"/>
      <c r="F1" s="1060"/>
      <c r="G1" s="1060"/>
      <c r="H1" s="1060"/>
      <c r="I1" s="1060"/>
      <c r="J1" s="577" t="s">
        <v>216</v>
      </c>
    </row>
    <row r="2" spans="1:10" ht="20.25" customHeight="1">
      <c r="A2" s="1233" t="s">
        <v>168</v>
      </c>
      <c r="B2" s="1298" t="s">
        <v>437</v>
      </c>
      <c r="C2" s="1299"/>
      <c r="D2" s="1299"/>
      <c r="E2" s="1298" t="s">
        <v>104</v>
      </c>
      <c r="F2" s="1299"/>
      <c r="G2" s="1299"/>
      <c r="H2" s="1239" t="s">
        <v>4</v>
      </c>
      <c r="I2" s="1240"/>
      <c r="J2" s="1241"/>
    </row>
    <row r="3" spans="1:10" ht="20.25" customHeight="1">
      <c r="A3" s="1234"/>
      <c r="B3" s="1247" t="s">
        <v>439</v>
      </c>
      <c r="C3" s="1248"/>
      <c r="D3" s="1248"/>
      <c r="E3" s="1247" t="s">
        <v>169</v>
      </c>
      <c r="F3" s="1248"/>
      <c r="G3" s="1248"/>
      <c r="H3" s="1242"/>
      <c r="I3" s="1243"/>
      <c r="J3" s="1244"/>
    </row>
    <row r="4" spans="1:10" ht="20.25" customHeight="1">
      <c r="A4" s="1235"/>
      <c r="B4" s="537" t="s">
        <v>5</v>
      </c>
      <c r="C4" s="537" t="s">
        <v>6</v>
      </c>
      <c r="D4" s="537" t="s">
        <v>0</v>
      </c>
      <c r="E4" s="537" t="s">
        <v>5</v>
      </c>
      <c r="F4" s="537" t="s">
        <v>6</v>
      </c>
      <c r="G4" s="537" t="s">
        <v>0</v>
      </c>
      <c r="H4" s="578" t="s">
        <v>5</v>
      </c>
      <c r="I4" s="537" t="s">
        <v>6</v>
      </c>
      <c r="J4" s="539" t="s">
        <v>0</v>
      </c>
    </row>
    <row r="5" spans="1:10" ht="20.25" customHeight="1">
      <c r="A5" s="881" t="s">
        <v>93</v>
      </c>
      <c r="B5" s="37">
        <v>0</v>
      </c>
      <c r="C5" s="37">
        <v>0</v>
      </c>
      <c r="D5" s="38">
        <v>0</v>
      </c>
      <c r="E5" s="37">
        <v>0</v>
      </c>
      <c r="F5" s="37">
        <v>0</v>
      </c>
      <c r="G5" s="38">
        <v>0</v>
      </c>
      <c r="H5" s="882">
        <f aca="true" t="shared" si="0" ref="H5:J6">B5+E5</f>
        <v>0</v>
      </c>
      <c r="I5" s="493">
        <f t="shared" si="0"/>
        <v>0</v>
      </c>
      <c r="J5" s="493">
        <f t="shared" si="0"/>
        <v>0</v>
      </c>
    </row>
    <row r="6" spans="1:11" ht="20.25" customHeight="1">
      <c r="A6" s="867" t="s">
        <v>313</v>
      </c>
      <c r="B6" s="37">
        <v>0</v>
      </c>
      <c r="C6" s="37">
        <v>71.2</v>
      </c>
      <c r="D6" s="38">
        <v>71.2</v>
      </c>
      <c r="E6" s="37">
        <v>3061</v>
      </c>
      <c r="F6" s="37">
        <v>2551</v>
      </c>
      <c r="G6" s="38">
        <v>2483.5</v>
      </c>
      <c r="H6" s="882">
        <f t="shared" si="0"/>
        <v>3061</v>
      </c>
      <c r="I6" s="493">
        <f t="shared" si="0"/>
        <v>2622.2</v>
      </c>
      <c r="J6" s="493">
        <f>D6+G6</f>
        <v>2554.7</v>
      </c>
      <c r="K6" s="166"/>
    </row>
    <row r="7" spans="1:10" ht="20.25" customHeight="1">
      <c r="A7" s="566">
        <v>513</v>
      </c>
      <c r="B7" s="39">
        <f aca="true" t="shared" si="1" ref="B7:J7">SUM(B5:B6)</f>
        <v>0</v>
      </c>
      <c r="C7" s="39">
        <f t="shared" si="1"/>
        <v>71.2</v>
      </c>
      <c r="D7" s="39">
        <f t="shared" si="1"/>
        <v>71.2</v>
      </c>
      <c r="E7" s="39">
        <f t="shared" si="1"/>
        <v>3061</v>
      </c>
      <c r="F7" s="39">
        <f t="shared" si="1"/>
        <v>2551</v>
      </c>
      <c r="G7" s="39">
        <f t="shared" si="1"/>
        <v>2483.5</v>
      </c>
      <c r="H7" s="567">
        <f t="shared" si="1"/>
        <v>3061</v>
      </c>
      <c r="I7" s="39">
        <f t="shared" si="1"/>
        <v>2622.2</v>
      </c>
      <c r="J7" s="39">
        <f t="shared" si="1"/>
        <v>2554.7</v>
      </c>
    </row>
    <row r="8" spans="1:10" ht="20.25" customHeight="1">
      <c r="A8" s="867" t="s">
        <v>430</v>
      </c>
      <c r="B8" s="37">
        <v>0</v>
      </c>
      <c r="C8" s="37">
        <v>0</v>
      </c>
      <c r="D8" s="38">
        <v>0</v>
      </c>
      <c r="E8" s="37">
        <v>2220</v>
      </c>
      <c r="F8" s="37">
        <v>1520</v>
      </c>
      <c r="G8" s="38">
        <v>1416.4</v>
      </c>
      <c r="H8" s="882">
        <f aca="true" t="shared" si="2" ref="H8:J12">B8+E8</f>
        <v>2220</v>
      </c>
      <c r="I8" s="493">
        <f t="shared" si="2"/>
        <v>1520</v>
      </c>
      <c r="J8" s="493">
        <f t="shared" si="2"/>
        <v>1416.4</v>
      </c>
    </row>
    <row r="9" spans="1:10" ht="20.25" customHeight="1">
      <c r="A9" s="565" t="s">
        <v>18</v>
      </c>
      <c r="B9" s="37">
        <v>0</v>
      </c>
      <c r="C9" s="37">
        <v>589.2</v>
      </c>
      <c r="D9" s="38">
        <v>568.7</v>
      </c>
      <c r="E9" s="37">
        <v>9800</v>
      </c>
      <c r="F9" s="37">
        <v>11088.1</v>
      </c>
      <c r="G9" s="38">
        <v>10987.7</v>
      </c>
      <c r="H9" s="882">
        <f t="shared" si="2"/>
        <v>9800</v>
      </c>
      <c r="I9" s="493">
        <f t="shared" si="2"/>
        <v>11677.300000000001</v>
      </c>
      <c r="J9" s="493">
        <f>D9+G9</f>
        <v>11556.400000000001</v>
      </c>
    </row>
    <row r="10" spans="1:10" ht="20.25" customHeight="1">
      <c r="A10" s="565" t="s">
        <v>107</v>
      </c>
      <c r="B10" s="37">
        <v>0</v>
      </c>
      <c r="C10" s="37">
        <v>0</v>
      </c>
      <c r="D10" s="38">
        <v>0</v>
      </c>
      <c r="E10" s="37">
        <v>0</v>
      </c>
      <c r="F10" s="37">
        <v>0</v>
      </c>
      <c r="G10" s="38">
        <v>0</v>
      </c>
      <c r="H10" s="882">
        <f t="shared" si="2"/>
        <v>0</v>
      </c>
      <c r="I10" s="493">
        <f t="shared" si="2"/>
        <v>0</v>
      </c>
      <c r="J10" s="493">
        <f t="shared" si="2"/>
        <v>0</v>
      </c>
    </row>
    <row r="11" spans="1:10" ht="20.25" customHeight="1">
      <c r="A11" s="565" t="s">
        <v>108</v>
      </c>
      <c r="B11" s="37">
        <v>0</v>
      </c>
      <c r="C11" s="37">
        <v>0</v>
      </c>
      <c r="D11" s="38">
        <v>0</v>
      </c>
      <c r="E11" s="37">
        <v>7903</v>
      </c>
      <c r="F11" s="37">
        <v>6503</v>
      </c>
      <c r="G11" s="38">
        <v>6277.7</v>
      </c>
      <c r="H11" s="882">
        <f t="shared" si="2"/>
        <v>7903</v>
      </c>
      <c r="I11" s="493">
        <f t="shared" si="2"/>
        <v>6503</v>
      </c>
      <c r="J11" s="493">
        <f>D11+G11</f>
        <v>6277.7</v>
      </c>
    </row>
    <row r="12" spans="1:10" ht="20.25" customHeight="1">
      <c r="A12" s="766" t="s">
        <v>146</v>
      </c>
      <c r="B12" s="37">
        <v>0</v>
      </c>
      <c r="C12" s="37">
        <v>14.8</v>
      </c>
      <c r="D12" s="38">
        <v>14.7</v>
      </c>
      <c r="E12" s="37">
        <v>14177</v>
      </c>
      <c r="F12" s="37">
        <v>22177</v>
      </c>
      <c r="G12" s="38">
        <v>21808.1</v>
      </c>
      <c r="H12" s="882">
        <f t="shared" si="2"/>
        <v>14177</v>
      </c>
      <c r="I12" s="493">
        <f t="shared" si="2"/>
        <v>22191.8</v>
      </c>
      <c r="J12" s="493">
        <f>D12+G12</f>
        <v>21822.8</v>
      </c>
    </row>
    <row r="13" spans="1:10" ht="20.25" customHeight="1">
      <c r="A13" s="875">
        <v>516</v>
      </c>
      <c r="B13" s="39">
        <f aca="true" t="shared" si="3" ref="B13:I13">SUM(B8:B12)</f>
        <v>0</v>
      </c>
      <c r="C13" s="39">
        <f t="shared" si="3"/>
        <v>604</v>
      </c>
      <c r="D13" s="39">
        <f t="shared" si="3"/>
        <v>583.4000000000001</v>
      </c>
      <c r="E13" s="39">
        <f t="shared" si="3"/>
        <v>34100</v>
      </c>
      <c r="F13" s="39">
        <f t="shared" si="3"/>
        <v>41288.1</v>
      </c>
      <c r="G13" s="39">
        <f t="shared" si="3"/>
        <v>40489.899999999994</v>
      </c>
      <c r="H13" s="567">
        <f t="shared" si="3"/>
        <v>34100</v>
      </c>
      <c r="I13" s="39">
        <f t="shared" si="3"/>
        <v>41892.100000000006</v>
      </c>
      <c r="J13" s="39">
        <f>SUM(J8:J12)</f>
        <v>41073.3</v>
      </c>
    </row>
    <row r="14" spans="1:10" ht="20.25" customHeight="1">
      <c r="A14" s="568" t="s">
        <v>34</v>
      </c>
      <c r="B14" s="37">
        <v>0</v>
      </c>
      <c r="C14" s="37">
        <v>0</v>
      </c>
      <c r="D14" s="38">
        <v>0</v>
      </c>
      <c r="E14" s="37">
        <v>500</v>
      </c>
      <c r="F14" s="37">
        <v>500</v>
      </c>
      <c r="G14" s="38">
        <v>89.3</v>
      </c>
      <c r="H14" s="882">
        <f>B14+E14</f>
        <v>500</v>
      </c>
      <c r="I14" s="493">
        <f>C14+F14</f>
        <v>500</v>
      </c>
      <c r="J14" s="493">
        <f>D14+G14</f>
        <v>89.3</v>
      </c>
    </row>
    <row r="15" spans="1:10" ht="20.25" customHeight="1">
      <c r="A15" s="566">
        <v>517</v>
      </c>
      <c r="B15" s="44">
        <f aca="true" t="shared" si="4" ref="B15:J15">SUM(B14)</f>
        <v>0</v>
      </c>
      <c r="C15" s="44">
        <f t="shared" si="4"/>
        <v>0</v>
      </c>
      <c r="D15" s="44">
        <f t="shared" si="4"/>
        <v>0</v>
      </c>
      <c r="E15" s="44">
        <f t="shared" si="4"/>
        <v>500</v>
      </c>
      <c r="F15" s="44">
        <f t="shared" si="4"/>
        <v>500</v>
      </c>
      <c r="G15" s="44">
        <f t="shared" si="4"/>
        <v>89.3</v>
      </c>
      <c r="H15" s="567">
        <f t="shared" si="4"/>
        <v>500</v>
      </c>
      <c r="I15" s="39">
        <f t="shared" si="4"/>
        <v>500</v>
      </c>
      <c r="J15" s="39">
        <f t="shared" si="4"/>
        <v>89.3</v>
      </c>
    </row>
    <row r="16" spans="1:10" ht="20.25" customHeight="1">
      <c r="A16" s="873" t="s">
        <v>444</v>
      </c>
      <c r="B16" s="37">
        <v>0</v>
      </c>
      <c r="C16" s="37">
        <v>0</v>
      </c>
      <c r="D16" s="38">
        <v>0</v>
      </c>
      <c r="E16" s="857">
        <v>0</v>
      </c>
      <c r="F16" s="37">
        <v>350</v>
      </c>
      <c r="G16" s="38">
        <v>350</v>
      </c>
      <c r="H16" s="882">
        <f>B16+E16</f>
        <v>0</v>
      </c>
      <c r="I16" s="493">
        <f>C16+F16</f>
        <v>350</v>
      </c>
      <c r="J16" s="493">
        <f>D16+G16</f>
        <v>350</v>
      </c>
    </row>
    <row r="17" spans="1:10" ht="20.25" customHeight="1">
      <c r="A17" s="566">
        <v>521</v>
      </c>
      <c r="B17" s="883">
        <f aca="true" t="shared" si="5" ref="B17:I17">SUM(B16)</f>
        <v>0</v>
      </c>
      <c r="C17" s="883">
        <f t="shared" si="5"/>
        <v>0</v>
      </c>
      <c r="D17" s="883">
        <f t="shared" si="5"/>
        <v>0</v>
      </c>
      <c r="E17" s="883">
        <f t="shared" si="5"/>
        <v>0</v>
      </c>
      <c r="F17" s="883">
        <f t="shared" si="5"/>
        <v>350</v>
      </c>
      <c r="G17" s="883">
        <f t="shared" si="5"/>
        <v>350</v>
      </c>
      <c r="H17" s="567">
        <f t="shared" si="5"/>
        <v>0</v>
      </c>
      <c r="I17" s="39">
        <f t="shared" si="5"/>
        <v>350</v>
      </c>
      <c r="J17" s="39">
        <f>SUM(J16)</f>
        <v>350</v>
      </c>
    </row>
    <row r="18" spans="1:10" ht="20.25" customHeight="1">
      <c r="A18" s="876" t="s">
        <v>407</v>
      </c>
      <c r="B18" s="37">
        <v>0</v>
      </c>
      <c r="C18" s="37">
        <v>0</v>
      </c>
      <c r="D18" s="38">
        <v>0</v>
      </c>
      <c r="E18" s="857">
        <v>0</v>
      </c>
      <c r="F18" s="857">
        <v>200</v>
      </c>
      <c r="G18" s="857">
        <v>200</v>
      </c>
      <c r="H18" s="882">
        <f aca="true" t="shared" si="6" ref="H18:J19">B18+E18</f>
        <v>0</v>
      </c>
      <c r="I18" s="493">
        <f t="shared" si="6"/>
        <v>200</v>
      </c>
      <c r="J18" s="493">
        <f t="shared" si="6"/>
        <v>200</v>
      </c>
    </row>
    <row r="19" spans="1:10" ht="20.25" customHeight="1">
      <c r="A19" s="867" t="s">
        <v>295</v>
      </c>
      <c r="B19" s="37">
        <v>0</v>
      </c>
      <c r="C19" s="37">
        <v>0</v>
      </c>
      <c r="D19" s="38">
        <v>0</v>
      </c>
      <c r="E19" s="37">
        <v>550</v>
      </c>
      <c r="F19" s="37">
        <v>0</v>
      </c>
      <c r="G19" s="38">
        <v>0</v>
      </c>
      <c r="H19" s="882">
        <f t="shared" si="6"/>
        <v>550</v>
      </c>
      <c r="I19" s="493">
        <f t="shared" si="6"/>
        <v>0</v>
      </c>
      <c r="J19" s="493">
        <f t="shared" si="6"/>
        <v>0</v>
      </c>
    </row>
    <row r="20" spans="1:10" ht="20.25" customHeight="1">
      <c r="A20" s="566">
        <v>522</v>
      </c>
      <c r="B20" s="44">
        <f aca="true" t="shared" si="7" ref="B20:J20">SUM(B18:B19)</f>
        <v>0</v>
      </c>
      <c r="C20" s="44">
        <f t="shared" si="7"/>
        <v>0</v>
      </c>
      <c r="D20" s="44">
        <f t="shared" si="7"/>
        <v>0</v>
      </c>
      <c r="E20" s="44">
        <f t="shared" si="7"/>
        <v>550</v>
      </c>
      <c r="F20" s="44">
        <f t="shared" si="7"/>
        <v>200</v>
      </c>
      <c r="G20" s="44">
        <f t="shared" si="7"/>
        <v>200</v>
      </c>
      <c r="H20" s="567">
        <f t="shared" si="7"/>
        <v>550</v>
      </c>
      <c r="I20" s="39">
        <f t="shared" si="7"/>
        <v>200</v>
      </c>
      <c r="J20" s="39">
        <f t="shared" si="7"/>
        <v>200</v>
      </c>
    </row>
    <row r="21" spans="1:10" ht="20.25" customHeight="1">
      <c r="A21" s="568" t="s">
        <v>170</v>
      </c>
      <c r="B21" s="37">
        <v>0</v>
      </c>
      <c r="C21" s="37">
        <v>0</v>
      </c>
      <c r="D21" s="38">
        <v>0</v>
      </c>
      <c r="E21" s="37">
        <v>7200</v>
      </c>
      <c r="F21" s="37">
        <v>5977</v>
      </c>
      <c r="G21" s="38">
        <v>5030.1</v>
      </c>
      <c r="H21" s="882">
        <f>B21+E21</f>
        <v>7200</v>
      </c>
      <c r="I21" s="493">
        <f>C21+F21</f>
        <v>5977</v>
      </c>
      <c r="J21" s="493">
        <f>D21+G21</f>
        <v>5030.1</v>
      </c>
    </row>
    <row r="22" spans="1:11" ht="20.25" customHeight="1" thickBot="1">
      <c r="A22" s="889">
        <v>611</v>
      </c>
      <c r="B22" s="435">
        <f aca="true" t="shared" si="8" ref="B22:G22">SUM(B21)</f>
        <v>0</v>
      </c>
      <c r="C22" s="435">
        <f t="shared" si="8"/>
        <v>0</v>
      </c>
      <c r="D22" s="435">
        <f t="shared" si="8"/>
        <v>0</v>
      </c>
      <c r="E22" s="435">
        <f t="shared" si="8"/>
        <v>7200</v>
      </c>
      <c r="F22" s="435">
        <f t="shared" si="8"/>
        <v>5977</v>
      </c>
      <c r="G22" s="435">
        <f t="shared" si="8"/>
        <v>5030.1</v>
      </c>
      <c r="H22" s="423">
        <f>SUM(H21)</f>
        <v>7200</v>
      </c>
      <c r="I22" s="435">
        <f>SUM(I21)</f>
        <v>5977</v>
      </c>
      <c r="J22" s="421">
        <f>SUM(J21)</f>
        <v>5030.1</v>
      </c>
      <c r="K22" s="166"/>
    </row>
    <row r="23" spans="1:10" ht="26.25" customHeight="1">
      <c r="A23" s="499" t="s">
        <v>16</v>
      </c>
      <c r="B23" s="250">
        <f aca="true" t="shared" si="9" ref="B23:H23">B7+B13+B15+B17+B20+B22</f>
        <v>0</v>
      </c>
      <c r="C23" s="250">
        <f t="shared" si="9"/>
        <v>675.2</v>
      </c>
      <c r="D23" s="250">
        <f t="shared" si="9"/>
        <v>654.6000000000001</v>
      </c>
      <c r="E23" s="250">
        <f t="shared" si="9"/>
        <v>45411</v>
      </c>
      <c r="F23" s="250">
        <f t="shared" si="9"/>
        <v>50866.1</v>
      </c>
      <c r="G23" s="251">
        <f t="shared" si="9"/>
        <v>48642.799999999996</v>
      </c>
      <c r="H23" s="418">
        <f t="shared" si="9"/>
        <v>45411</v>
      </c>
      <c r="I23" s="250">
        <f>I7+I13+I15+I17+I20+I22</f>
        <v>51541.3</v>
      </c>
      <c r="J23" s="250">
        <f>J7+J13+J15+J17+J20+J22</f>
        <v>49297.4</v>
      </c>
    </row>
    <row r="24" spans="1:10" ht="16.5" customHeight="1">
      <c r="A24" s="558"/>
      <c r="B24" s="558"/>
      <c r="C24" s="558"/>
      <c r="D24" s="558"/>
      <c r="E24" s="558"/>
      <c r="F24" s="558"/>
      <c r="G24" s="558"/>
      <c r="H24" s="280"/>
      <c r="I24" s="888"/>
      <c r="J24" s="888"/>
    </row>
    <row r="25" spans="1:10" ht="15.75">
      <c r="A25" s="1233" t="s">
        <v>303</v>
      </c>
      <c r="B25" s="1306" t="s">
        <v>111</v>
      </c>
      <c r="C25" s="1299"/>
      <c r="D25" s="1307"/>
      <c r="E25" s="1300" t="s">
        <v>23</v>
      </c>
      <c r="F25" s="1300"/>
      <c r="G25" s="1301"/>
      <c r="H25" s="510"/>
      <c r="I25" s="841"/>
      <c r="J25" s="841"/>
    </row>
    <row r="26" spans="1:10" ht="15.75">
      <c r="A26" s="1304"/>
      <c r="B26" s="1308" t="s">
        <v>57</v>
      </c>
      <c r="C26" s="1309"/>
      <c r="D26" s="1310"/>
      <c r="E26" s="1302"/>
      <c r="F26" s="1302"/>
      <c r="G26" s="1303"/>
      <c r="H26" s="510"/>
      <c r="I26" s="841"/>
      <c r="J26" s="841"/>
    </row>
    <row r="27" spans="1:10" ht="20.25" customHeight="1">
      <c r="A27" s="1305"/>
      <c r="B27" s="582" t="s">
        <v>5</v>
      </c>
      <c r="C27" s="582" t="s">
        <v>6</v>
      </c>
      <c r="D27" s="583" t="s">
        <v>0</v>
      </c>
      <c r="E27" s="584" t="s">
        <v>5</v>
      </c>
      <c r="F27" s="585" t="s">
        <v>6</v>
      </c>
      <c r="G27" s="585" t="s">
        <v>0</v>
      </c>
      <c r="H27" s="510"/>
      <c r="I27" s="841"/>
      <c r="J27" s="841"/>
    </row>
    <row r="28" spans="1:10" ht="20.25" customHeight="1">
      <c r="A28" s="850" t="s">
        <v>488</v>
      </c>
      <c r="B28" s="115">
        <v>0</v>
      </c>
      <c r="C28" s="115">
        <v>10</v>
      </c>
      <c r="D28" s="722">
        <v>10</v>
      </c>
      <c r="E28" s="886">
        <f>SUM(B28)</f>
        <v>0</v>
      </c>
      <c r="F28" s="573">
        <f>SUM(C28)</f>
        <v>10</v>
      </c>
      <c r="G28" s="573">
        <f>SUM(A28,D28)</f>
        <v>10</v>
      </c>
      <c r="H28" s="510"/>
      <c r="I28" s="841"/>
      <c r="J28" s="841"/>
    </row>
    <row r="29" spans="1:10" ht="20.25" customHeight="1">
      <c r="A29" s="884" t="s">
        <v>487</v>
      </c>
      <c r="B29" s="39">
        <f aca="true" t="shared" si="10" ref="B29:G31">SUM(B28)</f>
        <v>0</v>
      </c>
      <c r="C29" s="39">
        <f t="shared" si="10"/>
        <v>10</v>
      </c>
      <c r="D29" s="40">
        <f t="shared" si="10"/>
        <v>10</v>
      </c>
      <c r="E29" s="567">
        <f t="shared" si="10"/>
        <v>0</v>
      </c>
      <c r="F29" s="39">
        <f t="shared" si="10"/>
        <v>10</v>
      </c>
      <c r="G29" s="39">
        <f t="shared" si="10"/>
        <v>10</v>
      </c>
      <c r="H29" s="510"/>
      <c r="I29" s="841"/>
      <c r="J29" s="841"/>
    </row>
    <row r="30" spans="1:10" ht="20.25" customHeight="1">
      <c r="A30" s="568" t="s">
        <v>118</v>
      </c>
      <c r="B30" s="573">
        <v>4168</v>
      </c>
      <c r="C30" s="573">
        <v>4158</v>
      </c>
      <c r="D30" s="885">
        <v>1400.1</v>
      </c>
      <c r="E30" s="886">
        <f>SUM(B30)</f>
        <v>4168</v>
      </c>
      <c r="F30" s="573">
        <f>SUM(C30)</f>
        <v>4158</v>
      </c>
      <c r="G30" s="573">
        <f>SUM(A30,D30)</f>
        <v>1400.1</v>
      </c>
      <c r="H30" s="510"/>
      <c r="I30" s="841"/>
      <c r="J30" s="841"/>
    </row>
    <row r="31" spans="1:10" ht="20.25" customHeight="1" thickBot="1">
      <c r="A31" s="571">
        <v>612</v>
      </c>
      <c r="B31" s="121">
        <f t="shared" si="10"/>
        <v>4168</v>
      </c>
      <c r="C31" s="121">
        <f t="shared" si="10"/>
        <v>4158</v>
      </c>
      <c r="D31" s="123">
        <f t="shared" si="10"/>
        <v>1400.1</v>
      </c>
      <c r="E31" s="638">
        <f t="shared" si="10"/>
        <v>4168</v>
      </c>
      <c r="F31" s="121">
        <f t="shared" si="10"/>
        <v>4158</v>
      </c>
      <c r="G31" s="121">
        <f t="shared" si="10"/>
        <v>1400.1</v>
      </c>
      <c r="H31" s="510"/>
      <c r="I31" s="841"/>
      <c r="J31" s="841"/>
    </row>
    <row r="32" spans="1:10" ht="27" customHeight="1">
      <c r="A32" s="586" t="s">
        <v>16</v>
      </c>
      <c r="B32" s="587">
        <f aca="true" t="shared" si="11" ref="B32:G32">SUM(B29,B31)</f>
        <v>4168</v>
      </c>
      <c r="C32" s="587">
        <f t="shared" si="11"/>
        <v>4168</v>
      </c>
      <c r="D32" s="887">
        <f t="shared" si="11"/>
        <v>1410.1</v>
      </c>
      <c r="E32" s="614">
        <f t="shared" si="11"/>
        <v>4168</v>
      </c>
      <c r="F32" s="587">
        <f t="shared" si="11"/>
        <v>4168</v>
      </c>
      <c r="G32" s="587">
        <f t="shared" si="11"/>
        <v>1410.1</v>
      </c>
      <c r="H32" s="510"/>
      <c r="I32" s="841"/>
      <c r="J32" s="841"/>
    </row>
    <row r="33" spans="1:8" ht="12.75">
      <c r="A33" s="588"/>
      <c r="B33" s="588"/>
      <c r="C33" s="588"/>
      <c r="D33" s="588"/>
      <c r="E33" s="588"/>
      <c r="F33" s="588"/>
      <c r="G33" s="588"/>
      <c r="H33" s="89"/>
    </row>
    <row r="34" spans="1:8" ht="18">
      <c r="A34" s="589"/>
      <c r="B34" s="589"/>
      <c r="C34" s="589"/>
      <c r="D34" s="589"/>
      <c r="E34" s="589"/>
      <c r="F34" s="589"/>
      <c r="G34" s="589"/>
      <c r="H34" s="89"/>
    </row>
    <row r="35" spans="1:8" ht="12.75">
      <c r="A35" s="89"/>
      <c r="B35" s="89"/>
      <c r="C35" s="89"/>
      <c r="D35" s="89"/>
      <c r="E35" s="89"/>
      <c r="F35" s="89"/>
      <c r="G35" s="89"/>
      <c r="H35" s="89"/>
    </row>
  </sheetData>
  <sheetProtection/>
  <mergeCells count="11">
    <mergeCell ref="A1:I1"/>
    <mergeCell ref="H2:J3"/>
    <mergeCell ref="E2:G2"/>
    <mergeCell ref="E3:G3"/>
    <mergeCell ref="B3:D3"/>
    <mergeCell ref="B2:D2"/>
    <mergeCell ref="A2:A4"/>
    <mergeCell ref="E25:G26"/>
    <mergeCell ref="A25:A27"/>
    <mergeCell ref="B25:D25"/>
    <mergeCell ref="B26:D26"/>
  </mergeCells>
  <printOptions horizontalCentered="1"/>
  <pageMargins left="0.23" right="0.2" top="0.23" bottom="0.45" header="0.17" footer="0.16"/>
  <pageSetup horizontalDpi="300" verticalDpi="300" orientation="landscape" paperSize="9" scale="84" r:id="rId1"/>
  <headerFooter alignWithMargins="0">
    <oddFooter>&amp;L&amp;"Times New Roman CE,Obyčejné"&amp;8Rozbor za rok 2009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view="pageBreakPreview" zoomScaleSheetLayoutView="100" zoomScalePageLayoutView="0" workbookViewId="0" topLeftCell="B1">
      <selection activeCell="F17" sqref="F17"/>
    </sheetView>
  </sheetViews>
  <sheetFormatPr defaultColWidth="9.00390625" defaultRowHeight="12.75"/>
  <cols>
    <col min="1" max="1" width="41.875" style="205" customWidth="1"/>
    <col min="2" max="16" width="9.25390625" style="205" bestFit="1" customWidth="1"/>
    <col min="17" max="16384" width="9.125" style="205" customWidth="1"/>
  </cols>
  <sheetData>
    <row r="1" spans="1:19" ht="33" customHeight="1">
      <c r="A1" s="704"/>
      <c r="B1" s="947" t="s">
        <v>378</v>
      </c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204"/>
      <c r="P1" s="204"/>
      <c r="R1" s="949" t="s">
        <v>489</v>
      </c>
      <c r="S1" s="950"/>
    </row>
    <row r="2" spans="1:16" ht="15.75" customHeight="1">
      <c r="A2" s="926" t="s">
        <v>129</v>
      </c>
      <c r="B2" s="929" t="s">
        <v>130</v>
      </c>
      <c r="C2" s="930"/>
      <c r="D2" s="931"/>
      <c r="E2" s="932" t="s">
        <v>131</v>
      </c>
      <c r="F2" s="933"/>
      <c r="G2" s="934"/>
      <c r="H2" s="932" t="s">
        <v>13</v>
      </c>
      <c r="I2" s="933"/>
      <c r="J2" s="935"/>
      <c r="K2" s="940" t="s">
        <v>4</v>
      </c>
      <c r="L2" s="941"/>
      <c r="M2" s="942"/>
      <c r="N2" s="206"/>
      <c r="O2" s="206"/>
      <c r="P2" s="206"/>
    </row>
    <row r="3" spans="1:16" ht="15.75">
      <c r="A3" s="927"/>
      <c r="B3" s="936" t="s">
        <v>90</v>
      </c>
      <c r="C3" s="937"/>
      <c r="D3" s="938"/>
      <c r="E3" s="936" t="s">
        <v>91</v>
      </c>
      <c r="F3" s="937"/>
      <c r="G3" s="938"/>
      <c r="H3" s="936" t="s">
        <v>92</v>
      </c>
      <c r="I3" s="937"/>
      <c r="J3" s="939"/>
      <c r="K3" s="943"/>
      <c r="L3" s="944"/>
      <c r="M3" s="945"/>
      <c r="N3" s="206"/>
      <c r="O3" s="206"/>
      <c r="P3" s="206"/>
    </row>
    <row r="4" spans="1:16" ht="15.75">
      <c r="A4" s="928"/>
      <c r="B4" s="97" t="s">
        <v>5</v>
      </c>
      <c r="C4" s="97" t="s">
        <v>6</v>
      </c>
      <c r="D4" s="97" t="s">
        <v>0</v>
      </c>
      <c r="E4" s="207" t="s">
        <v>5</v>
      </c>
      <c r="F4" s="207" t="s">
        <v>6</v>
      </c>
      <c r="G4" s="207" t="s">
        <v>0</v>
      </c>
      <c r="H4" s="207" t="s">
        <v>5</v>
      </c>
      <c r="I4" s="207" t="s">
        <v>6</v>
      </c>
      <c r="J4" s="208" t="s">
        <v>0</v>
      </c>
      <c r="K4" s="209" t="s">
        <v>5</v>
      </c>
      <c r="L4" s="97" t="s">
        <v>6</v>
      </c>
      <c r="M4" s="98" t="s">
        <v>0</v>
      </c>
      <c r="N4" s="206"/>
      <c r="O4" s="206"/>
      <c r="P4" s="206"/>
    </row>
    <row r="5" spans="1:16" ht="19.5" customHeight="1">
      <c r="A5" s="92" t="s">
        <v>309</v>
      </c>
      <c r="B5" s="47">
        <v>0</v>
      </c>
      <c r="C5" s="47">
        <v>0</v>
      </c>
      <c r="D5" s="47">
        <v>0</v>
      </c>
      <c r="E5" s="47">
        <v>0</v>
      </c>
      <c r="F5" s="47">
        <v>0</v>
      </c>
      <c r="G5" s="47">
        <v>0</v>
      </c>
      <c r="H5" s="46">
        <v>350</v>
      </c>
      <c r="I5" s="46">
        <v>350</v>
      </c>
      <c r="J5" s="46">
        <v>33.3</v>
      </c>
      <c r="K5" s="210">
        <f>SUM(B5,E5,H5)</f>
        <v>350</v>
      </c>
      <c r="L5" s="47">
        <f aca="true" t="shared" si="0" ref="K5:M6">SUM(C5,F5,I5)</f>
        <v>350</v>
      </c>
      <c r="M5" s="47">
        <f t="shared" si="0"/>
        <v>33.3</v>
      </c>
      <c r="N5" s="206"/>
      <c r="O5" s="206"/>
      <c r="P5" s="206"/>
    </row>
    <row r="6" spans="1:16" ht="19.5" customHeight="1">
      <c r="A6" s="92" t="s">
        <v>146</v>
      </c>
      <c r="B6" s="46">
        <v>28</v>
      </c>
      <c r="C6" s="46">
        <v>48</v>
      </c>
      <c r="D6" s="46">
        <v>43</v>
      </c>
      <c r="E6" s="46">
        <v>140</v>
      </c>
      <c r="F6" s="46">
        <v>140</v>
      </c>
      <c r="G6" s="46">
        <v>120</v>
      </c>
      <c r="H6" s="47">
        <v>0</v>
      </c>
      <c r="I6" s="47">
        <v>0</v>
      </c>
      <c r="J6" s="47">
        <v>0</v>
      </c>
      <c r="K6" s="210">
        <f t="shared" si="0"/>
        <v>168</v>
      </c>
      <c r="L6" s="47">
        <f t="shared" si="0"/>
        <v>188</v>
      </c>
      <c r="M6" s="47">
        <f t="shared" si="0"/>
        <v>163</v>
      </c>
      <c r="N6" s="206"/>
      <c r="O6" s="206"/>
      <c r="P6" s="206"/>
    </row>
    <row r="7" spans="1:16" ht="19.5" customHeight="1">
      <c r="A7" s="93">
        <v>516</v>
      </c>
      <c r="B7" s="49">
        <f aca="true" t="shared" si="1" ref="B7:J7">SUM(B5,B6)</f>
        <v>28</v>
      </c>
      <c r="C7" s="50">
        <f>SUM(C5,C6)</f>
        <v>48</v>
      </c>
      <c r="D7" s="51">
        <f>SUM(D5,D6)</f>
        <v>43</v>
      </c>
      <c r="E7" s="49">
        <f t="shared" si="1"/>
        <v>140</v>
      </c>
      <c r="F7" s="49">
        <f t="shared" si="1"/>
        <v>140</v>
      </c>
      <c r="G7" s="52">
        <f t="shared" si="1"/>
        <v>120</v>
      </c>
      <c r="H7" s="50">
        <f t="shared" si="1"/>
        <v>350</v>
      </c>
      <c r="I7" s="49">
        <f t="shared" si="1"/>
        <v>350</v>
      </c>
      <c r="J7" s="53">
        <f t="shared" si="1"/>
        <v>33.3</v>
      </c>
      <c r="K7" s="211">
        <f>SUM(K5,K6)</f>
        <v>518</v>
      </c>
      <c r="L7" s="50">
        <f>SUM(L5,L6)</f>
        <v>538</v>
      </c>
      <c r="M7" s="50">
        <f>SUM(M5,M6)</f>
        <v>196.3</v>
      </c>
      <c r="N7" s="206"/>
      <c r="O7" s="206"/>
      <c r="P7" s="206"/>
    </row>
    <row r="8" spans="1:16" ht="19.5" customHeight="1">
      <c r="A8" s="92" t="s">
        <v>310</v>
      </c>
      <c r="B8" s="47">
        <v>0</v>
      </c>
      <c r="C8" s="47">
        <v>0</v>
      </c>
      <c r="D8" s="47">
        <v>0</v>
      </c>
      <c r="E8" s="47">
        <v>29</v>
      </c>
      <c r="F8" s="47">
        <v>39</v>
      </c>
      <c r="G8" s="47">
        <v>30</v>
      </c>
      <c r="H8" s="47">
        <v>0</v>
      </c>
      <c r="I8" s="47">
        <v>0</v>
      </c>
      <c r="J8" s="47">
        <v>0</v>
      </c>
      <c r="K8" s="212">
        <f aca="true" t="shared" si="2" ref="K8:M9">B8+E8+H8</f>
        <v>29</v>
      </c>
      <c r="L8" s="47">
        <f t="shared" si="2"/>
        <v>39</v>
      </c>
      <c r="M8" s="47">
        <f t="shared" si="2"/>
        <v>30</v>
      </c>
      <c r="N8" s="206"/>
      <c r="O8" s="206"/>
      <c r="P8" s="206"/>
    </row>
    <row r="9" spans="1:16" ht="19.5" customHeight="1">
      <c r="A9" s="92" t="s">
        <v>294</v>
      </c>
      <c r="B9" s="47">
        <v>0</v>
      </c>
      <c r="C9" s="47">
        <v>0</v>
      </c>
      <c r="D9" s="47">
        <v>0</v>
      </c>
      <c r="E9" s="47">
        <v>0</v>
      </c>
      <c r="F9" s="47">
        <v>100</v>
      </c>
      <c r="G9" s="47">
        <v>100</v>
      </c>
      <c r="H9" s="47">
        <v>0</v>
      </c>
      <c r="I9" s="47">
        <v>0</v>
      </c>
      <c r="J9" s="47">
        <v>0</v>
      </c>
      <c r="K9" s="212">
        <f t="shared" si="2"/>
        <v>0</v>
      </c>
      <c r="L9" s="47">
        <f t="shared" si="2"/>
        <v>100</v>
      </c>
      <c r="M9" s="47">
        <f t="shared" si="2"/>
        <v>100</v>
      </c>
      <c r="N9" s="206"/>
      <c r="O9" s="206"/>
      <c r="P9" s="206"/>
    </row>
    <row r="10" spans="1:16" ht="19.5" customHeight="1">
      <c r="A10" s="92" t="s">
        <v>295</v>
      </c>
      <c r="B10" s="47">
        <v>0</v>
      </c>
      <c r="C10" s="47">
        <v>0</v>
      </c>
      <c r="D10" s="47">
        <v>0</v>
      </c>
      <c r="E10" s="47">
        <v>800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213">
        <f>SUM(B10,E10,H10)</f>
        <v>800</v>
      </c>
      <c r="L10" s="214">
        <f>SUM(C10,F10,I10)</f>
        <v>0</v>
      </c>
      <c r="M10" s="214">
        <f>SUM(D10,G10,J10)</f>
        <v>0</v>
      </c>
      <c r="N10" s="206"/>
      <c r="O10" s="206"/>
      <c r="P10" s="206"/>
    </row>
    <row r="11" spans="1:16" ht="19.5" customHeight="1">
      <c r="A11" s="93">
        <v>522</v>
      </c>
      <c r="B11" s="49">
        <f>SUM(B8:B10)</f>
        <v>0</v>
      </c>
      <c r="C11" s="50">
        <f aca="true" t="shared" si="3" ref="C11:J11">SUM(C8:C10)</f>
        <v>0</v>
      </c>
      <c r="D11" s="51">
        <f t="shared" si="3"/>
        <v>0</v>
      </c>
      <c r="E11" s="49">
        <f t="shared" si="3"/>
        <v>829</v>
      </c>
      <c r="F11" s="50">
        <f>SUM(F8:F10)</f>
        <v>139</v>
      </c>
      <c r="G11" s="50">
        <f>SUM(G8:G10)</f>
        <v>130</v>
      </c>
      <c r="H11" s="49">
        <f t="shared" si="3"/>
        <v>0</v>
      </c>
      <c r="I11" s="49">
        <f t="shared" si="3"/>
        <v>0</v>
      </c>
      <c r="J11" s="53">
        <f t="shared" si="3"/>
        <v>0</v>
      </c>
      <c r="K11" s="215">
        <f>SUM(K8:K10)</f>
        <v>829</v>
      </c>
      <c r="L11" s="50">
        <f>SUM(L8:L10)</f>
        <v>139</v>
      </c>
      <c r="M11" s="50">
        <f>SUM(M8:M10)</f>
        <v>130</v>
      </c>
      <c r="N11" s="206"/>
      <c r="O11" s="206"/>
      <c r="P11" s="206"/>
    </row>
    <row r="12" spans="1:16" ht="19.5" customHeight="1">
      <c r="A12" s="94" t="s">
        <v>296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212">
        <f>B12+E12+H12</f>
        <v>0</v>
      </c>
      <c r="L12" s="47">
        <f aca="true" t="shared" si="4" ref="K12:M13">C12+F12+I12</f>
        <v>0</v>
      </c>
      <c r="M12" s="47">
        <f t="shared" si="4"/>
        <v>0</v>
      </c>
      <c r="N12" s="206"/>
      <c r="O12" s="206"/>
      <c r="P12" s="206"/>
    </row>
    <row r="13" spans="1:16" ht="19.5" customHeight="1">
      <c r="A13" s="92" t="s">
        <v>297</v>
      </c>
      <c r="B13" s="47">
        <v>0</v>
      </c>
      <c r="C13" s="47">
        <v>0</v>
      </c>
      <c r="D13" s="47">
        <v>0</v>
      </c>
      <c r="E13" s="47">
        <v>0</v>
      </c>
      <c r="F13" s="47">
        <v>220</v>
      </c>
      <c r="G13" s="47">
        <v>220</v>
      </c>
      <c r="H13" s="47">
        <v>0</v>
      </c>
      <c r="I13" s="47">
        <v>0</v>
      </c>
      <c r="J13" s="47">
        <v>0</v>
      </c>
      <c r="K13" s="212">
        <f t="shared" si="4"/>
        <v>0</v>
      </c>
      <c r="L13" s="47">
        <f t="shared" si="4"/>
        <v>220</v>
      </c>
      <c r="M13" s="47">
        <f t="shared" si="4"/>
        <v>220</v>
      </c>
      <c r="N13" s="206"/>
      <c r="O13" s="206"/>
      <c r="P13" s="206"/>
    </row>
    <row r="14" spans="1:16" ht="19.5" customHeight="1">
      <c r="A14" s="95">
        <v>533</v>
      </c>
      <c r="B14" s="54">
        <f>SUM(B12:B13)</f>
        <v>0</v>
      </c>
      <c r="C14" s="55">
        <f aca="true" t="shared" si="5" ref="C14:J14">SUM(C12:C13)</f>
        <v>0</v>
      </c>
      <c r="D14" s="55">
        <f t="shared" si="5"/>
        <v>0</v>
      </c>
      <c r="E14" s="55">
        <f t="shared" si="5"/>
        <v>0</v>
      </c>
      <c r="F14" s="55">
        <f t="shared" si="5"/>
        <v>220</v>
      </c>
      <c r="G14" s="55">
        <f t="shared" si="5"/>
        <v>220</v>
      </c>
      <c r="H14" s="55">
        <f t="shared" si="5"/>
        <v>0</v>
      </c>
      <c r="I14" s="55">
        <f t="shared" si="5"/>
        <v>0</v>
      </c>
      <c r="J14" s="55">
        <f t="shared" si="5"/>
        <v>0</v>
      </c>
      <c r="K14" s="216">
        <f>SUM(K12:K13)</f>
        <v>0</v>
      </c>
      <c r="L14" s="55">
        <f>SUM(L12:L13)</f>
        <v>220</v>
      </c>
      <c r="M14" s="55">
        <f>SUM(M12:M13)</f>
        <v>220</v>
      </c>
      <c r="N14" s="206"/>
      <c r="O14" s="206"/>
      <c r="P14" s="206"/>
    </row>
    <row r="15" spans="1:16" ht="19.5" customHeight="1">
      <c r="A15" s="96" t="s">
        <v>298</v>
      </c>
      <c r="B15" s="56">
        <v>0</v>
      </c>
      <c r="C15" s="56">
        <v>0</v>
      </c>
      <c r="D15" s="56">
        <v>0</v>
      </c>
      <c r="E15" s="56">
        <v>0</v>
      </c>
      <c r="F15" s="56">
        <v>145</v>
      </c>
      <c r="G15" s="56">
        <v>145</v>
      </c>
      <c r="H15" s="56">
        <v>0</v>
      </c>
      <c r="I15" s="47">
        <v>0</v>
      </c>
      <c r="J15" s="47">
        <v>0</v>
      </c>
      <c r="K15" s="217">
        <f>B15+E15+H15</f>
        <v>0</v>
      </c>
      <c r="L15" s="218">
        <f>C15+F15+I15</f>
        <v>145</v>
      </c>
      <c r="M15" s="219">
        <f>D15+G15+J15</f>
        <v>145</v>
      </c>
      <c r="N15" s="206"/>
      <c r="O15" s="206"/>
      <c r="P15" s="206"/>
    </row>
    <row r="16" spans="1:16" ht="19.5" customHeight="1" thickBot="1">
      <c r="A16" s="220">
        <v>549</v>
      </c>
      <c r="B16" s="57">
        <f aca="true" t="shared" si="6" ref="B16:L16">B15</f>
        <v>0</v>
      </c>
      <c r="C16" s="57">
        <f t="shared" si="6"/>
        <v>0</v>
      </c>
      <c r="D16" s="57">
        <f t="shared" si="6"/>
        <v>0</v>
      </c>
      <c r="E16" s="57">
        <f t="shared" si="6"/>
        <v>0</v>
      </c>
      <c r="F16" s="57">
        <f t="shared" si="6"/>
        <v>145</v>
      </c>
      <c r="G16" s="57">
        <f t="shared" si="6"/>
        <v>145</v>
      </c>
      <c r="H16" s="57">
        <f t="shared" si="6"/>
        <v>0</v>
      </c>
      <c r="I16" s="57">
        <f t="shared" si="6"/>
        <v>0</v>
      </c>
      <c r="J16" s="57">
        <f t="shared" si="6"/>
        <v>0</v>
      </c>
      <c r="K16" s="221">
        <f>K15</f>
        <v>0</v>
      </c>
      <c r="L16" s="222">
        <f t="shared" si="6"/>
        <v>145</v>
      </c>
      <c r="M16" s="223">
        <f>M15</f>
        <v>145</v>
      </c>
      <c r="N16" s="206"/>
      <c r="O16" s="206"/>
      <c r="P16" s="206"/>
    </row>
    <row r="17" spans="1:16" ht="22.5" customHeight="1">
      <c r="A17" s="224" t="s">
        <v>20</v>
      </c>
      <c r="B17" s="225">
        <f aca="true" t="shared" si="7" ref="B17:M17">SUM(B7,B11,B14,B16)</f>
        <v>28</v>
      </c>
      <c r="C17" s="225">
        <f>SUM(C7,C11,C14,C16)</f>
        <v>48</v>
      </c>
      <c r="D17" s="225">
        <f t="shared" si="7"/>
        <v>43</v>
      </c>
      <c r="E17" s="225">
        <f t="shared" si="7"/>
        <v>969</v>
      </c>
      <c r="F17" s="225">
        <f t="shared" si="7"/>
        <v>644</v>
      </c>
      <c r="G17" s="225">
        <f t="shared" si="7"/>
        <v>615</v>
      </c>
      <c r="H17" s="225">
        <f t="shared" si="7"/>
        <v>350</v>
      </c>
      <c r="I17" s="225">
        <f t="shared" si="7"/>
        <v>350</v>
      </c>
      <c r="J17" s="225">
        <f t="shared" si="7"/>
        <v>33.3</v>
      </c>
      <c r="K17" s="226">
        <f t="shared" si="7"/>
        <v>1347</v>
      </c>
      <c r="L17" s="227">
        <f t="shared" si="7"/>
        <v>1042</v>
      </c>
      <c r="M17" s="225">
        <f t="shared" si="7"/>
        <v>691.3</v>
      </c>
      <c r="N17" s="206"/>
      <c r="O17" s="206"/>
      <c r="P17" s="206"/>
    </row>
    <row r="18" spans="1:16" ht="15">
      <c r="A18" s="206"/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</row>
    <row r="19" spans="1:19" ht="15.75" customHeight="1">
      <c r="A19" s="917" t="s">
        <v>312</v>
      </c>
      <c r="B19" s="920" t="s">
        <v>10</v>
      </c>
      <c r="C19" s="921"/>
      <c r="D19" s="922"/>
      <c r="E19" s="920" t="s">
        <v>11</v>
      </c>
      <c r="F19" s="921"/>
      <c r="G19" s="922"/>
      <c r="H19" s="920" t="s">
        <v>12</v>
      </c>
      <c r="I19" s="921"/>
      <c r="J19" s="922"/>
      <c r="K19" s="920" t="s">
        <v>65</v>
      </c>
      <c r="L19" s="921"/>
      <c r="M19" s="922"/>
      <c r="N19" s="920" t="s">
        <v>66</v>
      </c>
      <c r="O19" s="921"/>
      <c r="P19" s="948"/>
      <c r="Q19" s="940" t="s">
        <v>17</v>
      </c>
      <c r="R19" s="941"/>
      <c r="S19" s="942"/>
    </row>
    <row r="20" spans="1:19" ht="15.75">
      <c r="A20" s="918"/>
      <c r="B20" s="923" t="s">
        <v>311</v>
      </c>
      <c r="C20" s="924"/>
      <c r="D20" s="925"/>
      <c r="E20" s="923" t="s">
        <v>14</v>
      </c>
      <c r="F20" s="924"/>
      <c r="G20" s="925"/>
      <c r="H20" s="923" t="s">
        <v>15</v>
      </c>
      <c r="I20" s="924"/>
      <c r="J20" s="925"/>
      <c r="K20" s="923" t="s">
        <v>67</v>
      </c>
      <c r="L20" s="924"/>
      <c r="M20" s="925"/>
      <c r="N20" s="923" t="s">
        <v>68</v>
      </c>
      <c r="O20" s="924"/>
      <c r="P20" s="946"/>
      <c r="Q20" s="943"/>
      <c r="R20" s="944"/>
      <c r="S20" s="945"/>
    </row>
    <row r="21" spans="1:19" ht="15.75">
      <c r="A21" s="919"/>
      <c r="B21" s="97" t="s">
        <v>5</v>
      </c>
      <c r="C21" s="97" t="s">
        <v>6</v>
      </c>
      <c r="D21" s="97" t="s">
        <v>0</v>
      </c>
      <c r="E21" s="97" t="s">
        <v>5</v>
      </c>
      <c r="F21" s="97" t="s">
        <v>6</v>
      </c>
      <c r="G21" s="97" t="s">
        <v>0</v>
      </c>
      <c r="H21" s="97" t="s">
        <v>5</v>
      </c>
      <c r="I21" s="97" t="s">
        <v>6</v>
      </c>
      <c r="J21" s="97" t="s">
        <v>0</v>
      </c>
      <c r="K21" s="98" t="s">
        <v>5</v>
      </c>
      <c r="L21" s="98" t="s">
        <v>6</v>
      </c>
      <c r="M21" s="98" t="s">
        <v>0</v>
      </c>
      <c r="N21" s="98" t="s">
        <v>5</v>
      </c>
      <c r="O21" s="98" t="s">
        <v>6</v>
      </c>
      <c r="P21" s="99" t="s">
        <v>0</v>
      </c>
      <c r="Q21" s="228" t="s">
        <v>5</v>
      </c>
      <c r="R21" s="98" t="s">
        <v>6</v>
      </c>
      <c r="S21" s="98" t="s">
        <v>0</v>
      </c>
    </row>
    <row r="22" spans="1:19" ht="19.5" customHeight="1">
      <c r="A22" s="229" t="s">
        <v>93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500</v>
      </c>
      <c r="L22" s="58">
        <v>101</v>
      </c>
      <c r="M22" s="58">
        <v>101</v>
      </c>
      <c r="N22" s="58">
        <v>0</v>
      </c>
      <c r="O22" s="58">
        <v>0</v>
      </c>
      <c r="P22" s="58">
        <v>0</v>
      </c>
      <c r="Q22" s="210">
        <f aca="true" t="shared" si="8" ref="Q22:S23">SUM(B22,E22,H22,K22,N22)</f>
        <v>500</v>
      </c>
      <c r="R22" s="47">
        <f t="shared" si="8"/>
        <v>101</v>
      </c>
      <c r="S22" s="47">
        <f t="shared" si="8"/>
        <v>101</v>
      </c>
    </row>
    <row r="23" spans="1:19" ht="19.5" customHeight="1">
      <c r="A23" s="229" t="s">
        <v>313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900</v>
      </c>
      <c r="L23" s="58">
        <v>2110</v>
      </c>
      <c r="M23" s="58">
        <v>2070.1</v>
      </c>
      <c r="N23" s="58">
        <v>100</v>
      </c>
      <c r="O23" s="58">
        <v>113</v>
      </c>
      <c r="P23" s="58">
        <v>108.2</v>
      </c>
      <c r="Q23" s="210">
        <f t="shared" si="8"/>
        <v>1000</v>
      </c>
      <c r="R23" s="47">
        <f t="shared" si="8"/>
        <v>2223</v>
      </c>
      <c r="S23" s="47">
        <f t="shared" si="8"/>
        <v>2178.2999999999997</v>
      </c>
    </row>
    <row r="24" spans="1:19" ht="19.5" customHeight="1">
      <c r="A24" s="93">
        <v>513</v>
      </c>
      <c r="B24" s="50">
        <f aca="true" t="shared" si="9" ref="B24:J24">SUM(B22,B23)</f>
        <v>0</v>
      </c>
      <c r="C24" s="50">
        <f t="shared" si="9"/>
        <v>0</v>
      </c>
      <c r="D24" s="50">
        <f t="shared" si="9"/>
        <v>0</v>
      </c>
      <c r="E24" s="50">
        <f t="shared" si="9"/>
        <v>0</v>
      </c>
      <c r="F24" s="50">
        <f>SUM(F22,F23)</f>
        <v>0</v>
      </c>
      <c r="G24" s="50">
        <f t="shared" si="9"/>
        <v>0</v>
      </c>
      <c r="H24" s="50">
        <f t="shared" si="9"/>
        <v>0</v>
      </c>
      <c r="I24" s="50">
        <f t="shared" si="9"/>
        <v>0</v>
      </c>
      <c r="J24" s="50">
        <f t="shared" si="9"/>
        <v>0</v>
      </c>
      <c r="K24" s="52">
        <f>SUM(K22+K23)</f>
        <v>1400</v>
      </c>
      <c r="L24" s="52">
        <f>SUM(L22+L23)</f>
        <v>2211</v>
      </c>
      <c r="M24" s="52">
        <f>SUM(M22+M23)</f>
        <v>2171.1</v>
      </c>
      <c r="N24" s="52">
        <f aca="true" t="shared" si="10" ref="N24:S24">SUM(N22,N23)</f>
        <v>100</v>
      </c>
      <c r="O24" s="52">
        <f t="shared" si="10"/>
        <v>113</v>
      </c>
      <c r="P24" s="59">
        <f t="shared" si="10"/>
        <v>108.2</v>
      </c>
      <c r="Q24" s="211">
        <f t="shared" si="10"/>
        <v>1500</v>
      </c>
      <c r="R24" s="50">
        <f t="shared" si="10"/>
        <v>2324</v>
      </c>
      <c r="S24" s="50">
        <f t="shared" si="10"/>
        <v>2279.2999999999997</v>
      </c>
    </row>
    <row r="25" spans="1:19" ht="19.5" customHeight="1">
      <c r="A25" s="92" t="s">
        <v>240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650</v>
      </c>
      <c r="L25" s="46">
        <v>62</v>
      </c>
      <c r="M25" s="46">
        <v>61.5</v>
      </c>
      <c r="N25" s="46">
        <v>0</v>
      </c>
      <c r="O25" s="58">
        <v>0</v>
      </c>
      <c r="P25" s="60">
        <v>0</v>
      </c>
      <c r="Q25" s="210">
        <f aca="true" t="shared" si="11" ref="Q25:S26">SUM(B25,E25,H25,K25,N25)</f>
        <v>650</v>
      </c>
      <c r="R25" s="47">
        <f t="shared" si="11"/>
        <v>62</v>
      </c>
      <c r="S25" s="47">
        <f t="shared" si="11"/>
        <v>61.5</v>
      </c>
    </row>
    <row r="26" spans="1:19" ht="19.5" customHeight="1">
      <c r="A26" s="92" t="s">
        <v>100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450</v>
      </c>
      <c r="L26" s="46">
        <v>572</v>
      </c>
      <c r="M26" s="46">
        <v>568</v>
      </c>
      <c r="N26" s="46">
        <v>0</v>
      </c>
      <c r="O26" s="58">
        <v>0</v>
      </c>
      <c r="P26" s="60">
        <v>0</v>
      </c>
      <c r="Q26" s="210">
        <f t="shared" si="11"/>
        <v>450</v>
      </c>
      <c r="R26" s="47">
        <f t="shared" si="11"/>
        <v>572</v>
      </c>
      <c r="S26" s="47">
        <f t="shared" si="11"/>
        <v>568</v>
      </c>
    </row>
    <row r="27" spans="1:19" ht="19.5" customHeight="1">
      <c r="A27" s="93">
        <v>515</v>
      </c>
      <c r="B27" s="49">
        <f aca="true" t="shared" si="12" ref="B27:K27">SUM(B25,B26)</f>
        <v>0</v>
      </c>
      <c r="C27" s="49">
        <f t="shared" si="12"/>
        <v>0</v>
      </c>
      <c r="D27" s="49">
        <f t="shared" si="12"/>
        <v>0</v>
      </c>
      <c r="E27" s="49">
        <f t="shared" si="12"/>
        <v>0</v>
      </c>
      <c r="F27" s="49">
        <f t="shared" si="12"/>
        <v>0</v>
      </c>
      <c r="G27" s="49">
        <f t="shared" si="12"/>
        <v>0</v>
      </c>
      <c r="H27" s="52">
        <f t="shared" si="12"/>
        <v>0</v>
      </c>
      <c r="I27" s="52">
        <f t="shared" si="12"/>
        <v>0</v>
      </c>
      <c r="J27" s="52">
        <f t="shared" si="12"/>
        <v>0</v>
      </c>
      <c r="K27" s="52">
        <f t="shared" si="12"/>
        <v>1100</v>
      </c>
      <c r="L27" s="52">
        <f>SUM(L25+L26)</f>
        <v>634</v>
      </c>
      <c r="M27" s="52">
        <f>SUM(M25+M26)</f>
        <v>629.5</v>
      </c>
      <c r="N27" s="52">
        <f aca="true" t="shared" si="13" ref="N27:S27">SUM(N25,N26)</f>
        <v>0</v>
      </c>
      <c r="O27" s="52">
        <f t="shared" si="13"/>
        <v>0</v>
      </c>
      <c r="P27" s="59">
        <f t="shared" si="13"/>
        <v>0</v>
      </c>
      <c r="Q27" s="211">
        <f t="shared" si="13"/>
        <v>1100</v>
      </c>
      <c r="R27" s="50">
        <f t="shared" si="13"/>
        <v>634</v>
      </c>
      <c r="S27" s="50">
        <f t="shared" si="13"/>
        <v>629.5</v>
      </c>
    </row>
    <row r="28" spans="1:19" ht="19.5" customHeight="1">
      <c r="A28" s="94" t="s">
        <v>192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210">
        <f aca="true" t="shared" si="14" ref="Q28:S31">SUM(B28,E28,H28,K28,N28)</f>
        <v>0</v>
      </c>
      <c r="R28" s="47">
        <f t="shared" si="14"/>
        <v>0</v>
      </c>
      <c r="S28" s="47">
        <f t="shared" si="14"/>
        <v>0</v>
      </c>
    </row>
    <row r="29" spans="1:19" ht="19.5" customHeight="1">
      <c r="A29" s="92" t="s">
        <v>18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210">
        <f t="shared" si="14"/>
        <v>0</v>
      </c>
      <c r="R29" s="47">
        <f t="shared" si="14"/>
        <v>0</v>
      </c>
      <c r="S29" s="47">
        <f t="shared" si="14"/>
        <v>0</v>
      </c>
    </row>
    <row r="30" spans="1:19" ht="19.5" customHeight="1">
      <c r="A30" s="92" t="s">
        <v>309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250</v>
      </c>
      <c r="L30" s="46">
        <v>90</v>
      </c>
      <c r="M30" s="46">
        <v>89.2</v>
      </c>
      <c r="N30" s="46">
        <v>0</v>
      </c>
      <c r="O30" s="46">
        <v>0</v>
      </c>
      <c r="P30" s="46">
        <v>0</v>
      </c>
      <c r="Q30" s="210">
        <f t="shared" si="14"/>
        <v>250</v>
      </c>
      <c r="R30" s="47">
        <f t="shared" si="14"/>
        <v>90</v>
      </c>
      <c r="S30" s="47">
        <f t="shared" si="14"/>
        <v>89.2</v>
      </c>
    </row>
    <row r="31" spans="1:19" ht="19.5" customHeight="1">
      <c r="A31" s="92" t="s">
        <v>146</v>
      </c>
      <c r="B31" s="47">
        <v>1000</v>
      </c>
      <c r="C31" s="47">
        <v>4093.5</v>
      </c>
      <c r="D31" s="47">
        <v>4093.2</v>
      </c>
      <c r="E31" s="47">
        <v>20</v>
      </c>
      <c r="F31" s="47">
        <v>70</v>
      </c>
      <c r="G31" s="47">
        <v>29</v>
      </c>
      <c r="H31" s="47">
        <v>1000</v>
      </c>
      <c r="I31" s="47">
        <v>1637</v>
      </c>
      <c r="J31" s="47">
        <v>1637</v>
      </c>
      <c r="K31" s="47">
        <v>32580</v>
      </c>
      <c r="L31" s="47">
        <v>43872</v>
      </c>
      <c r="M31" s="47">
        <v>43749.1</v>
      </c>
      <c r="N31" s="47">
        <v>16900</v>
      </c>
      <c r="O31" s="47">
        <v>20463.5</v>
      </c>
      <c r="P31" s="47">
        <v>20326.1</v>
      </c>
      <c r="Q31" s="210">
        <f t="shared" si="14"/>
        <v>51500</v>
      </c>
      <c r="R31" s="47">
        <f t="shared" si="14"/>
        <v>70136</v>
      </c>
      <c r="S31" s="47">
        <f t="shared" si="14"/>
        <v>69834.4</v>
      </c>
    </row>
    <row r="32" spans="1:19" ht="19.5" customHeight="1">
      <c r="A32" s="93">
        <v>516</v>
      </c>
      <c r="B32" s="61">
        <f>SUM(B29,B30,B31,B28)</f>
        <v>1000</v>
      </c>
      <c r="C32" s="61">
        <f aca="true" t="shared" si="15" ref="C32:O32">SUM(C29,C30,C31,C28)</f>
        <v>4093.5</v>
      </c>
      <c r="D32" s="61">
        <f t="shared" si="15"/>
        <v>4093.2</v>
      </c>
      <c r="E32" s="61">
        <f t="shared" si="15"/>
        <v>20</v>
      </c>
      <c r="F32" s="61">
        <f t="shared" si="15"/>
        <v>70</v>
      </c>
      <c r="G32" s="61">
        <f t="shared" si="15"/>
        <v>29</v>
      </c>
      <c r="H32" s="61">
        <f t="shared" si="15"/>
        <v>1000</v>
      </c>
      <c r="I32" s="61">
        <f t="shared" si="15"/>
        <v>1637</v>
      </c>
      <c r="J32" s="61">
        <f>SUM(J29,J30,J31,J28)</f>
        <v>1637</v>
      </c>
      <c r="K32" s="61">
        <f t="shared" si="15"/>
        <v>32830</v>
      </c>
      <c r="L32" s="61">
        <f>SUM(L29,L30,L31,L28)</f>
        <v>43962</v>
      </c>
      <c r="M32" s="61">
        <f t="shared" si="15"/>
        <v>43838.299999999996</v>
      </c>
      <c r="N32" s="61">
        <f t="shared" si="15"/>
        <v>16900</v>
      </c>
      <c r="O32" s="61">
        <f t="shared" si="15"/>
        <v>20463.5</v>
      </c>
      <c r="P32" s="62">
        <f>SUM(P29,P30,P31,P28)</f>
        <v>20326.1</v>
      </c>
      <c r="Q32" s="63">
        <f>SUM(Q29,Q30,Q31,Q28)</f>
        <v>51750</v>
      </c>
      <c r="R32" s="63">
        <f>SUM(R29,R30,R31,R28)</f>
        <v>70226</v>
      </c>
      <c r="S32" s="63">
        <f>SUM(S29,S30,S31,S28)</f>
        <v>69923.59999999999</v>
      </c>
    </row>
    <row r="33" spans="1:19" ht="19.5" customHeight="1">
      <c r="A33" s="229" t="s">
        <v>33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1900</v>
      </c>
      <c r="L33" s="47">
        <v>2582</v>
      </c>
      <c r="M33" s="47">
        <v>2576.8</v>
      </c>
      <c r="N33" s="47">
        <v>0</v>
      </c>
      <c r="O33" s="58">
        <v>0</v>
      </c>
      <c r="P33" s="48">
        <v>0</v>
      </c>
      <c r="Q33" s="210">
        <f>SUM(B33,E33,H33,K33,N33)</f>
        <v>1900</v>
      </c>
      <c r="R33" s="47">
        <f>SUM(C33,F33,I33,L33,O33)</f>
        <v>2582</v>
      </c>
      <c r="S33" s="47">
        <f>SUM(D33,G33,J33,M33,P33)</f>
        <v>2576.8</v>
      </c>
    </row>
    <row r="34" spans="1:19" ht="19.5" customHeight="1">
      <c r="A34" s="93">
        <v>517</v>
      </c>
      <c r="B34" s="50">
        <f aca="true" t="shared" si="16" ref="B34:O34">SUM(B33)</f>
        <v>0</v>
      </c>
      <c r="C34" s="50">
        <f t="shared" si="16"/>
        <v>0</v>
      </c>
      <c r="D34" s="50">
        <f t="shared" si="16"/>
        <v>0</v>
      </c>
      <c r="E34" s="50">
        <f t="shared" si="16"/>
        <v>0</v>
      </c>
      <c r="F34" s="50">
        <f t="shared" si="16"/>
        <v>0</v>
      </c>
      <c r="G34" s="50">
        <f t="shared" si="16"/>
        <v>0</v>
      </c>
      <c r="H34" s="50">
        <f t="shared" si="16"/>
        <v>0</v>
      </c>
      <c r="I34" s="50">
        <f t="shared" si="16"/>
        <v>0</v>
      </c>
      <c r="J34" s="50">
        <f>SUM(J33)</f>
        <v>0</v>
      </c>
      <c r="K34" s="50">
        <f t="shared" si="16"/>
        <v>1900</v>
      </c>
      <c r="L34" s="50">
        <f t="shared" si="16"/>
        <v>2582</v>
      </c>
      <c r="M34" s="52">
        <f t="shared" si="16"/>
        <v>2576.8</v>
      </c>
      <c r="N34" s="50">
        <f t="shared" si="16"/>
        <v>0</v>
      </c>
      <c r="O34" s="50">
        <f t="shared" si="16"/>
        <v>0</v>
      </c>
      <c r="P34" s="51">
        <f>SUM(P33)</f>
        <v>0</v>
      </c>
      <c r="Q34" s="211">
        <f>SUM(Q33)</f>
        <v>1900</v>
      </c>
      <c r="R34" s="50">
        <f>SUM(R33)</f>
        <v>2582</v>
      </c>
      <c r="S34" s="50">
        <f>SUM(S33)</f>
        <v>2576.8</v>
      </c>
    </row>
    <row r="35" spans="1:19" ht="19.5" customHeight="1">
      <c r="A35" s="94" t="s">
        <v>310</v>
      </c>
      <c r="B35" s="46">
        <v>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58">
        <v>0</v>
      </c>
      <c r="O35" s="58">
        <v>0</v>
      </c>
      <c r="P35" s="60">
        <v>0</v>
      </c>
      <c r="Q35" s="210">
        <f>SUM(B35,E35,H35,K35,N35)</f>
        <v>0</v>
      </c>
      <c r="R35" s="47">
        <f>SUM(C35,F35,I35,L35,O35)</f>
        <v>0</v>
      </c>
      <c r="S35" s="47">
        <f>SUM(D35,G35,J35,M35,P35)</f>
        <v>0</v>
      </c>
    </row>
    <row r="36" spans="1:19" ht="19.5" customHeight="1">
      <c r="A36" s="93">
        <v>522</v>
      </c>
      <c r="B36" s="64">
        <f>SUM(B35)</f>
        <v>0</v>
      </c>
      <c r="C36" s="64">
        <f aca="true" t="shared" si="17" ref="C36:Q36">SUM(C35)</f>
        <v>0</v>
      </c>
      <c r="D36" s="64">
        <f t="shared" si="17"/>
        <v>0</v>
      </c>
      <c r="E36" s="64">
        <f t="shared" si="17"/>
        <v>0</v>
      </c>
      <c r="F36" s="64">
        <f t="shared" si="17"/>
        <v>0</v>
      </c>
      <c r="G36" s="64">
        <f t="shared" si="17"/>
        <v>0</v>
      </c>
      <c r="H36" s="64">
        <f t="shared" si="17"/>
        <v>0</v>
      </c>
      <c r="I36" s="64">
        <f t="shared" si="17"/>
        <v>0</v>
      </c>
      <c r="J36" s="64">
        <f t="shared" si="17"/>
        <v>0</v>
      </c>
      <c r="K36" s="64">
        <f t="shared" si="17"/>
        <v>0</v>
      </c>
      <c r="L36" s="64">
        <f t="shared" si="17"/>
        <v>0</v>
      </c>
      <c r="M36" s="64">
        <f t="shared" si="17"/>
        <v>0</v>
      </c>
      <c r="N36" s="64">
        <f t="shared" si="17"/>
        <v>0</v>
      </c>
      <c r="O36" s="64">
        <f t="shared" si="17"/>
        <v>0</v>
      </c>
      <c r="P36" s="70">
        <f t="shared" si="17"/>
        <v>0</v>
      </c>
      <c r="Q36" s="69">
        <f t="shared" si="17"/>
        <v>0</v>
      </c>
      <c r="R36" s="64">
        <f>SUM(R35)</f>
        <v>0</v>
      </c>
      <c r="S36" s="64">
        <f>SUM(S35)</f>
        <v>0</v>
      </c>
    </row>
    <row r="37" spans="1:19" ht="19.5" customHeight="1">
      <c r="A37" s="229" t="s">
        <v>247</v>
      </c>
      <c r="B37" s="46">
        <v>0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350</v>
      </c>
      <c r="L37" s="46">
        <v>350</v>
      </c>
      <c r="M37" s="46">
        <v>349.5</v>
      </c>
      <c r="N37" s="58">
        <v>0</v>
      </c>
      <c r="O37" s="58">
        <v>0</v>
      </c>
      <c r="P37" s="60">
        <v>0</v>
      </c>
      <c r="Q37" s="210">
        <f aca="true" t="shared" si="18" ref="Q37:S39">SUM(B37,E37,H37,K37,N37)</f>
        <v>350</v>
      </c>
      <c r="R37" s="47">
        <f t="shared" si="18"/>
        <v>350</v>
      </c>
      <c r="S37" s="47">
        <f t="shared" si="18"/>
        <v>349.5</v>
      </c>
    </row>
    <row r="38" spans="1:19" ht="19.5" customHeight="1">
      <c r="A38" s="229" t="s">
        <v>115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7">
        <v>3700</v>
      </c>
      <c r="L38" s="47">
        <v>2778</v>
      </c>
      <c r="M38" s="47">
        <v>2662.4</v>
      </c>
      <c r="N38" s="58">
        <v>0</v>
      </c>
      <c r="O38" s="58">
        <v>0</v>
      </c>
      <c r="P38" s="60">
        <v>0</v>
      </c>
      <c r="Q38" s="210">
        <f t="shared" si="18"/>
        <v>3700</v>
      </c>
      <c r="R38" s="47">
        <f t="shared" si="18"/>
        <v>2778</v>
      </c>
      <c r="S38" s="47">
        <f t="shared" si="18"/>
        <v>2662.4</v>
      </c>
    </row>
    <row r="39" spans="1:19" ht="19.5" customHeight="1">
      <c r="A39" s="92" t="s">
        <v>289</v>
      </c>
      <c r="B39" s="46">
        <v>0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7">
        <v>800</v>
      </c>
      <c r="L39" s="47">
        <v>600</v>
      </c>
      <c r="M39" s="46">
        <v>578</v>
      </c>
      <c r="N39" s="58">
        <v>0</v>
      </c>
      <c r="O39" s="58">
        <v>0</v>
      </c>
      <c r="P39" s="60">
        <v>0</v>
      </c>
      <c r="Q39" s="210">
        <f t="shared" si="18"/>
        <v>800</v>
      </c>
      <c r="R39" s="47">
        <f t="shared" si="18"/>
        <v>600</v>
      </c>
      <c r="S39" s="47">
        <f t="shared" si="18"/>
        <v>578</v>
      </c>
    </row>
    <row r="40" spans="1:19" ht="19.5" customHeight="1" thickBot="1">
      <c r="A40" s="230">
        <v>612</v>
      </c>
      <c r="B40" s="64">
        <f aca="true" t="shared" si="19" ref="B40:P40">SUM(B37,B38,B39)</f>
        <v>0</v>
      </c>
      <c r="C40" s="64">
        <f t="shared" si="19"/>
        <v>0</v>
      </c>
      <c r="D40" s="64">
        <f t="shared" si="19"/>
        <v>0</v>
      </c>
      <c r="E40" s="64">
        <f t="shared" si="19"/>
        <v>0</v>
      </c>
      <c r="F40" s="64">
        <f t="shared" si="19"/>
        <v>0</v>
      </c>
      <c r="G40" s="64">
        <f t="shared" si="19"/>
        <v>0</v>
      </c>
      <c r="H40" s="65">
        <f t="shared" si="19"/>
        <v>0</v>
      </c>
      <c r="I40" s="65">
        <f t="shared" si="19"/>
        <v>0</v>
      </c>
      <c r="J40" s="65">
        <f t="shared" si="19"/>
        <v>0</v>
      </c>
      <c r="K40" s="65">
        <f t="shared" si="19"/>
        <v>4850</v>
      </c>
      <c r="L40" s="65">
        <f>SUM(L37,L38,L39)</f>
        <v>3728</v>
      </c>
      <c r="M40" s="65">
        <f>SUM(M37,M38,M39)</f>
        <v>3589.9</v>
      </c>
      <c r="N40" s="65">
        <f>SUM(N37,N38,N39)</f>
        <v>0</v>
      </c>
      <c r="O40" s="65">
        <f t="shared" si="19"/>
        <v>0</v>
      </c>
      <c r="P40" s="66">
        <f t="shared" si="19"/>
        <v>0</v>
      </c>
      <c r="Q40" s="231">
        <f>SUM(Q37,Q38,Q39)</f>
        <v>4850</v>
      </c>
      <c r="R40" s="232">
        <f>SUM(R37,R38,R39)</f>
        <v>3728</v>
      </c>
      <c r="S40" s="232">
        <f>SUM(S37,S38,S39)</f>
        <v>3589.9</v>
      </c>
    </row>
    <row r="41" spans="1:19" ht="22.5" customHeight="1">
      <c r="A41" s="224" t="s">
        <v>16</v>
      </c>
      <c r="B41" s="233">
        <f>SUM(B24,B27,B32,B34,B40,B36)</f>
        <v>1000</v>
      </c>
      <c r="C41" s="233">
        <f aca="true" t="shared" si="20" ref="C41:O41">SUM(C24,C27,C32,C34,C40,C36)</f>
        <v>4093.5</v>
      </c>
      <c r="D41" s="233">
        <f t="shared" si="20"/>
        <v>4093.2</v>
      </c>
      <c r="E41" s="233">
        <f t="shared" si="20"/>
        <v>20</v>
      </c>
      <c r="F41" s="233">
        <f t="shared" si="20"/>
        <v>70</v>
      </c>
      <c r="G41" s="233">
        <f t="shared" si="20"/>
        <v>29</v>
      </c>
      <c r="H41" s="233">
        <f t="shared" si="20"/>
        <v>1000</v>
      </c>
      <c r="I41" s="233">
        <f t="shared" si="20"/>
        <v>1637</v>
      </c>
      <c r="J41" s="233">
        <f t="shared" si="20"/>
        <v>1637</v>
      </c>
      <c r="K41" s="233">
        <f t="shared" si="20"/>
        <v>42080</v>
      </c>
      <c r="L41" s="233">
        <f>SUM(L24,L27,L32,L34,L40,L36)</f>
        <v>53117</v>
      </c>
      <c r="M41" s="233">
        <f t="shared" si="20"/>
        <v>52805.6</v>
      </c>
      <c r="N41" s="233">
        <f t="shared" si="20"/>
        <v>17000</v>
      </c>
      <c r="O41" s="233">
        <f t="shared" si="20"/>
        <v>20576.5</v>
      </c>
      <c r="P41" s="233">
        <f>SUM(P24,P27,P32,P34,P40,P36)</f>
        <v>20434.3</v>
      </c>
      <c r="Q41" s="234">
        <f>Q24+Q27+Q32+Q34+Q36+Q40</f>
        <v>61100</v>
      </c>
      <c r="R41" s="235">
        <f>R24+R27+R32+R34+R36+R40</f>
        <v>79494</v>
      </c>
      <c r="S41" s="233">
        <f>S24+S27+S32+S34+S36+S40</f>
        <v>78999.09999999999</v>
      </c>
    </row>
  </sheetData>
  <sheetProtection/>
  <mergeCells count="22">
    <mergeCell ref="Q19:S20"/>
    <mergeCell ref="N20:P20"/>
    <mergeCell ref="B1:N1"/>
    <mergeCell ref="K2:M3"/>
    <mergeCell ref="K19:M19"/>
    <mergeCell ref="K20:M20"/>
    <mergeCell ref="N19:P19"/>
    <mergeCell ref="R1:S1"/>
    <mergeCell ref="A2:A4"/>
    <mergeCell ref="B2:D2"/>
    <mergeCell ref="E2:G2"/>
    <mergeCell ref="H2:J2"/>
    <mergeCell ref="B3:D3"/>
    <mergeCell ref="E3:G3"/>
    <mergeCell ref="H3:J3"/>
    <mergeCell ref="A19:A21"/>
    <mergeCell ref="B19:D19"/>
    <mergeCell ref="E19:G19"/>
    <mergeCell ref="H19:J19"/>
    <mergeCell ref="B20:D20"/>
    <mergeCell ref="E20:G20"/>
    <mergeCell ref="H20:J20"/>
  </mergeCells>
  <printOptions horizontalCentered="1"/>
  <pageMargins left="0.23" right="0.16" top="0.4724409448818898" bottom="0.15748031496062992" header="0.15748031496062992" footer="0.15748031496062992"/>
  <pageSetup horizontalDpi="600" verticalDpi="600" orientation="landscape" paperSize="9" scale="69" r:id="rId1"/>
  <headerFooter alignWithMargins="0">
    <oddFooter>&amp;LRozbor za rok 2009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39"/>
  <sheetViews>
    <sheetView zoomScale="75" zoomScaleNormal="75" zoomScaleSheetLayoutView="75" zoomScalePageLayoutView="0" workbookViewId="0" topLeftCell="A1">
      <selection activeCell="D35" sqref="D35"/>
    </sheetView>
  </sheetViews>
  <sheetFormatPr defaultColWidth="9.00390625" defaultRowHeight="12.75"/>
  <cols>
    <col min="1" max="1" width="41.75390625" style="135" customWidth="1"/>
    <col min="2" max="6" width="13.25390625" style="135" customWidth="1"/>
    <col min="7" max="7" width="13.75390625" style="135" customWidth="1"/>
    <col min="8" max="8" width="9.125" style="135" customWidth="1"/>
    <col min="9" max="9" width="31.125" style="135" customWidth="1"/>
    <col min="10" max="16384" width="9.125" style="135" customWidth="1"/>
  </cols>
  <sheetData>
    <row r="1" spans="1:9" ht="39.75" customHeight="1">
      <c r="A1" s="1222" t="s">
        <v>388</v>
      </c>
      <c r="B1" s="1060"/>
      <c r="C1" s="1060"/>
      <c r="D1" s="1060"/>
      <c r="E1" s="1060"/>
      <c r="F1" s="1060"/>
      <c r="G1" s="577" t="s">
        <v>306</v>
      </c>
      <c r="H1" s="577"/>
      <c r="I1" s="577"/>
    </row>
    <row r="2" spans="1:9" s="45" customFormat="1" ht="27.75" customHeight="1">
      <c r="A2" s="1233" t="s">
        <v>197</v>
      </c>
      <c r="B2" s="1312" t="s">
        <v>55</v>
      </c>
      <c r="C2" s="1062"/>
      <c r="D2" s="1062"/>
      <c r="E2" s="1239" t="s">
        <v>23</v>
      </c>
      <c r="F2" s="1317"/>
      <c r="G2" s="1318"/>
      <c r="H2" s="590"/>
      <c r="I2" s="88"/>
    </row>
    <row r="3" spans="1:7" s="45" customFormat="1" ht="27.75" customHeight="1">
      <c r="A3" s="1234"/>
      <c r="B3" s="1313" t="s">
        <v>113</v>
      </c>
      <c r="C3" s="1314"/>
      <c r="D3" s="1314"/>
      <c r="E3" s="1319"/>
      <c r="F3" s="1320"/>
      <c r="G3" s="1321"/>
    </row>
    <row r="4" spans="1:7" s="45" customFormat="1" ht="27.75" customHeight="1">
      <c r="A4" s="1322"/>
      <c r="B4" s="581" t="s">
        <v>5</v>
      </c>
      <c r="C4" s="581" t="s">
        <v>6</v>
      </c>
      <c r="D4" s="581" t="s">
        <v>0</v>
      </c>
      <c r="E4" s="591" t="s">
        <v>5</v>
      </c>
      <c r="F4" s="582" t="s">
        <v>6</v>
      </c>
      <c r="G4" s="582" t="s">
        <v>0</v>
      </c>
    </row>
    <row r="5" spans="1:7" s="45" customFormat="1" ht="24.75" customHeight="1">
      <c r="A5" s="592" t="s">
        <v>105</v>
      </c>
      <c r="B5" s="540">
        <v>60</v>
      </c>
      <c r="C5" s="541">
        <v>60</v>
      </c>
      <c r="D5" s="540">
        <v>0.5</v>
      </c>
      <c r="E5" s="593">
        <f aca="true" t="shared" si="0" ref="E5:G6">B5</f>
        <v>60</v>
      </c>
      <c r="F5" s="594">
        <f t="shared" si="0"/>
        <v>60</v>
      </c>
      <c r="G5" s="594">
        <f t="shared" si="0"/>
        <v>0.5</v>
      </c>
    </row>
    <row r="6" spans="1:7" s="45" customFormat="1" ht="24.75" customHeight="1">
      <c r="A6" s="545" t="s">
        <v>28</v>
      </c>
      <c r="B6" s="540">
        <v>90</v>
      </c>
      <c r="C6" s="541">
        <v>90</v>
      </c>
      <c r="D6" s="540">
        <v>63.2</v>
      </c>
      <c r="E6" s="593">
        <f t="shared" si="0"/>
        <v>90</v>
      </c>
      <c r="F6" s="594">
        <f t="shared" si="0"/>
        <v>90</v>
      </c>
      <c r="G6" s="594">
        <f t="shared" si="0"/>
        <v>63.2</v>
      </c>
    </row>
    <row r="7" spans="1:7" s="45" customFormat="1" ht="24.75" customHeight="1">
      <c r="A7" s="546">
        <v>513</v>
      </c>
      <c r="B7" s="543">
        <f aca="true" t="shared" si="1" ref="B7:G7">SUM(B5,B6)</f>
        <v>150</v>
      </c>
      <c r="C7" s="544">
        <f t="shared" si="1"/>
        <v>150</v>
      </c>
      <c r="D7" s="543">
        <f t="shared" si="1"/>
        <v>63.7</v>
      </c>
      <c r="E7" s="547">
        <f t="shared" si="1"/>
        <v>150</v>
      </c>
      <c r="F7" s="544">
        <f t="shared" si="1"/>
        <v>150</v>
      </c>
      <c r="G7" s="544">
        <f t="shared" si="1"/>
        <v>63.7</v>
      </c>
    </row>
    <row r="8" spans="1:7" s="45" customFormat="1" ht="24.75" customHeight="1">
      <c r="A8" s="545" t="s">
        <v>106</v>
      </c>
      <c r="B8" s="540">
        <v>1800</v>
      </c>
      <c r="C8" s="541">
        <v>2200</v>
      </c>
      <c r="D8" s="540">
        <v>1997.29</v>
      </c>
      <c r="E8" s="593">
        <f aca="true" t="shared" si="2" ref="E8:G13">B8</f>
        <v>1800</v>
      </c>
      <c r="F8" s="594">
        <f t="shared" si="2"/>
        <v>2200</v>
      </c>
      <c r="G8" s="594">
        <f t="shared" si="2"/>
        <v>1997.29</v>
      </c>
    </row>
    <row r="9" spans="1:7" s="45" customFormat="1" ht="24.75" customHeight="1">
      <c r="A9" s="545" t="s">
        <v>148</v>
      </c>
      <c r="B9" s="540"/>
      <c r="C9" s="541"/>
      <c r="D9" s="540"/>
      <c r="E9" s="593">
        <f t="shared" si="2"/>
        <v>0</v>
      </c>
      <c r="F9" s="594">
        <f t="shared" si="2"/>
        <v>0</v>
      </c>
      <c r="G9" s="594">
        <f t="shared" si="2"/>
        <v>0</v>
      </c>
    </row>
    <row r="10" spans="1:7" s="45" customFormat="1" ht="24.75" customHeight="1">
      <c r="A10" s="545" t="s">
        <v>18</v>
      </c>
      <c r="B10" s="540">
        <v>450</v>
      </c>
      <c r="C10" s="541">
        <v>450</v>
      </c>
      <c r="D10" s="540">
        <v>205.197</v>
      </c>
      <c r="E10" s="593">
        <f t="shared" si="2"/>
        <v>450</v>
      </c>
      <c r="F10" s="594">
        <f t="shared" si="2"/>
        <v>450</v>
      </c>
      <c r="G10" s="594">
        <f t="shared" si="2"/>
        <v>205.197</v>
      </c>
    </row>
    <row r="11" spans="1:7" s="45" customFormat="1" ht="24.75" customHeight="1">
      <c r="A11" s="545" t="s">
        <v>112</v>
      </c>
      <c r="B11" s="540">
        <v>250</v>
      </c>
      <c r="C11" s="541">
        <v>250</v>
      </c>
      <c r="D11" s="540">
        <v>0</v>
      </c>
      <c r="E11" s="593">
        <f t="shared" si="2"/>
        <v>250</v>
      </c>
      <c r="F11" s="594">
        <f t="shared" si="2"/>
        <v>250</v>
      </c>
      <c r="G11" s="594">
        <f t="shared" si="2"/>
        <v>0</v>
      </c>
    </row>
    <row r="12" spans="1:7" s="45" customFormat="1" ht="24.75" customHeight="1">
      <c r="A12" s="549" t="s">
        <v>108</v>
      </c>
      <c r="B12" s="540">
        <v>50</v>
      </c>
      <c r="C12" s="541">
        <v>50</v>
      </c>
      <c r="D12" s="540">
        <v>0</v>
      </c>
      <c r="E12" s="593">
        <f t="shared" si="2"/>
        <v>50</v>
      </c>
      <c r="F12" s="594">
        <f t="shared" si="2"/>
        <v>50</v>
      </c>
      <c r="G12" s="594">
        <f t="shared" si="2"/>
        <v>0</v>
      </c>
    </row>
    <row r="13" spans="1:7" s="45" customFormat="1" ht="24.75" customHeight="1">
      <c r="A13" s="549" t="s">
        <v>32</v>
      </c>
      <c r="B13" s="540">
        <v>3300</v>
      </c>
      <c r="C13" s="541">
        <v>2300</v>
      </c>
      <c r="D13" s="540">
        <v>1402</v>
      </c>
      <c r="E13" s="593">
        <f t="shared" si="2"/>
        <v>3300</v>
      </c>
      <c r="F13" s="594">
        <f t="shared" si="2"/>
        <v>2300</v>
      </c>
      <c r="G13" s="594">
        <f t="shared" si="2"/>
        <v>1402</v>
      </c>
    </row>
    <row r="14" spans="1:7" s="45" customFormat="1" ht="24.75" customHeight="1">
      <c r="A14" s="550">
        <v>516</v>
      </c>
      <c r="B14" s="551">
        <f>SUM(B8,B10,B11,B12,B13)</f>
        <v>5850</v>
      </c>
      <c r="C14" s="544">
        <f>SUM(C8,C10,C11,C12,C13)</f>
        <v>5250</v>
      </c>
      <c r="D14" s="543">
        <f>SUM(D8,D10,D11,D12,D13)</f>
        <v>3604.487</v>
      </c>
      <c r="E14" s="547">
        <f>SUM(E8,E9,E10,E11,E12,E13)</f>
        <v>5850</v>
      </c>
      <c r="F14" s="544">
        <f>SUM(F8,F9,F10,F11,F12,F13)</f>
        <v>5250</v>
      </c>
      <c r="G14" s="544">
        <f>SUM(G8,G9,G10,G11,G12,G13)</f>
        <v>3604.487</v>
      </c>
    </row>
    <row r="15" spans="1:7" s="45" customFormat="1" ht="24.75" customHeight="1">
      <c r="A15" s="595" t="s">
        <v>44</v>
      </c>
      <c r="B15" s="540"/>
      <c r="C15" s="541"/>
      <c r="D15" s="540"/>
      <c r="E15" s="593">
        <f aca="true" t="shared" si="3" ref="E15:G17">B15</f>
        <v>0</v>
      </c>
      <c r="F15" s="594">
        <f t="shared" si="3"/>
        <v>0</v>
      </c>
      <c r="G15" s="594">
        <f t="shared" si="3"/>
        <v>0</v>
      </c>
    </row>
    <row r="16" spans="1:7" s="45" customFormat="1" ht="24.75" customHeight="1">
      <c r="A16" s="549" t="s">
        <v>45</v>
      </c>
      <c r="B16" s="540">
        <v>1700</v>
      </c>
      <c r="C16" s="541">
        <v>1300</v>
      </c>
      <c r="D16" s="540">
        <v>940.743</v>
      </c>
      <c r="E16" s="593">
        <f t="shared" si="3"/>
        <v>1700</v>
      </c>
      <c r="F16" s="594">
        <f t="shared" si="3"/>
        <v>1300</v>
      </c>
      <c r="G16" s="594">
        <f t="shared" si="3"/>
        <v>940.743</v>
      </c>
    </row>
    <row r="17" spans="1:7" s="45" customFormat="1" ht="24.75" customHeight="1">
      <c r="A17" s="549" t="s">
        <v>116</v>
      </c>
      <c r="B17" s="540"/>
      <c r="C17" s="541"/>
      <c r="D17" s="540"/>
      <c r="E17" s="593">
        <f t="shared" si="3"/>
        <v>0</v>
      </c>
      <c r="F17" s="594">
        <f t="shared" si="3"/>
        <v>0</v>
      </c>
      <c r="G17" s="594">
        <f t="shared" si="3"/>
        <v>0</v>
      </c>
    </row>
    <row r="18" spans="1:7" s="45" customFormat="1" ht="24.75" customHeight="1">
      <c r="A18" s="546">
        <v>517</v>
      </c>
      <c r="B18" s="551">
        <f aca="true" t="shared" si="4" ref="B18:G18">SUM(B15,B16,B17)</f>
        <v>1700</v>
      </c>
      <c r="C18" s="544">
        <f t="shared" si="4"/>
        <v>1300</v>
      </c>
      <c r="D18" s="543">
        <f t="shared" si="4"/>
        <v>940.743</v>
      </c>
      <c r="E18" s="547">
        <f t="shared" si="4"/>
        <v>1700</v>
      </c>
      <c r="F18" s="596">
        <f t="shared" si="4"/>
        <v>1300</v>
      </c>
      <c r="G18" s="544">
        <f t="shared" si="4"/>
        <v>940.743</v>
      </c>
    </row>
    <row r="19" spans="1:7" s="45" customFormat="1" ht="24.75" customHeight="1">
      <c r="A19" s="549" t="s">
        <v>114</v>
      </c>
      <c r="B19" s="540">
        <v>150</v>
      </c>
      <c r="C19" s="541">
        <v>150</v>
      </c>
      <c r="D19" s="540">
        <v>139.164</v>
      </c>
      <c r="E19" s="593">
        <f>B19</f>
        <v>150</v>
      </c>
      <c r="F19" s="541">
        <f>C19</f>
        <v>150</v>
      </c>
      <c r="G19" s="594">
        <f>D19</f>
        <v>139.164</v>
      </c>
    </row>
    <row r="20" spans="1:7" s="45" customFormat="1" ht="24.75" customHeight="1" thickBot="1">
      <c r="A20" s="597">
        <v>519</v>
      </c>
      <c r="B20" s="544">
        <f aca="true" t="shared" si="5" ref="B20:G20">SUM(B19)</f>
        <v>150</v>
      </c>
      <c r="C20" s="544">
        <f t="shared" si="5"/>
        <v>150</v>
      </c>
      <c r="D20" s="543">
        <f t="shared" si="5"/>
        <v>139.164</v>
      </c>
      <c r="E20" s="547">
        <f t="shared" si="5"/>
        <v>150</v>
      </c>
      <c r="F20" s="544">
        <f t="shared" si="5"/>
        <v>150</v>
      </c>
      <c r="G20" s="544">
        <f t="shared" si="5"/>
        <v>139.164</v>
      </c>
    </row>
    <row r="21" spans="1:7" s="45" customFormat="1" ht="21.75" customHeight="1" hidden="1" thickBot="1">
      <c r="A21" s="598"/>
      <c r="B21" s="599"/>
      <c r="C21" s="600"/>
      <c r="D21" s="599"/>
      <c r="E21" s="601"/>
      <c r="F21" s="600"/>
      <c r="G21" s="600"/>
    </row>
    <row r="22" spans="1:7" s="45" customFormat="1" ht="36.75" customHeight="1">
      <c r="A22" s="612" t="s">
        <v>16</v>
      </c>
      <c r="B22" s="557">
        <f aca="true" t="shared" si="6" ref="B22:G22">SUM(B7,B14,B18,B20)</f>
        <v>7850</v>
      </c>
      <c r="C22" s="557">
        <f t="shared" si="6"/>
        <v>6850</v>
      </c>
      <c r="D22" s="613">
        <f t="shared" si="6"/>
        <v>4748.094</v>
      </c>
      <c r="E22" s="614">
        <f t="shared" si="6"/>
        <v>7850</v>
      </c>
      <c r="F22" s="557">
        <f t="shared" si="6"/>
        <v>6850</v>
      </c>
      <c r="G22" s="557">
        <f t="shared" si="6"/>
        <v>4748.094</v>
      </c>
    </row>
    <row r="23" spans="1:7" s="45" customFormat="1" ht="30" customHeight="1">
      <c r="A23" s="603"/>
      <c r="B23" s="206"/>
      <c r="C23" s="205"/>
      <c r="D23" s="205"/>
      <c r="E23" s="205"/>
      <c r="F23" s="205"/>
      <c r="G23" s="205"/>
    </row>
    <row r="24" spans="1:7" s="45" customFormat="1" ht="27.75" customHeight="1">
      <c r="A24" s="1315" t="s">
        <v>300</v>
      </c>
      <c r="B24" s="1312" t="s">
        <v>111</v>
      </c>
      <c r="C24" s="1062"/>
      <c r="D24" s="1062"/>
      <c r="E24" s="1239" t="s">
        <v>23</v>
      </c>
      <c r="F24" s="1240"/>
      <c r="G24" s="1241"/>
    </row>
    <row r="25" spans="1:7" s="45" customFormat="1" ht="27.75" customHeight="1">
      <c r="A25" s="1316"/>
      <c r="B25" s="1313" t="s">
        <v>213</v>
      </c>
      <c r="C25" s="1314"/>
      <c r="D25" s="1314"/>
      <c r="E25" s="1242"/>
      <c r="F25" s="1243"/>
      <c r="G25" s="1244"/>
    </row>
    <row r="26" spans="1:7" s="45" customFormat="1" ht="27.75" customHeight="1">
      <c r="A26" s="1316"/>
      <c r="B26" s="581" t="s">
        <v>5</v>
      </c>
      <c r="C26" s="581" t="s">
        <v>6</v>
      </c>
      <c r="D26" s="581" t="s">
        <v>0</v>
      </c>
      <c r="E26" s="604" t="s">
        <v>5</v>
      </c>
      <c r="F26" s="582" t="s">
        <v>6</v>
      </c>
      <c r="G26" s="605" t="s">
        <v>0</v>
      </c>
    </row>
    <row r="27" spans="1:7" s="45" customFormat="1" ht="24.75" customHeight="1">
      <c r="A27" s="606" t="s">
        <v>32</v>
      </c>
      <c r="B27" s="540">
        <v>2102.6</v>
      </c>
      <c r="C27" s="541">
        <v>2102.6</v>
      </c>
      <c r="D27" s="541">
        <v>1820.5</v>
      </c>
      <c r="E27" s="542">
        <f>SUM(B27)</f>
        <v>2102.6</v>
      </c>
      <c r="F27" s="541">
        <f>SUM(C27)</f>
        <v>2102.6</v>
      </c>
      <c r="G27" s="541">
        <f>SUM(D27)</f>
        <v>1820.5</v>
      </c>
    </row>
    <row r="28" spans="1:7" s="45" customFormat="1" ht="24.75" customHeight="1">
      <c r="A28" s="597">
        <v>516</v>
      </c>
      <c r="B28" s="544">
        <f aca="true" t="shared" si="7" ref="B28:G28">SUM(B27)</f>
        <v>2102.6</v>
      </c>
      <c r="C28" s="544">
        <f t="shared" si="7"/>
        <v>2102.6</v>
      </c>
      <c r="D28" s="543">
        <f t="shared" si="7"/>
        <v>1820.5</v>
      </c>
      <c r="E28" s="547">
        <f t="shared" si="7"/>
        <v>2102.6</v>
      </c>
      <c r="F28" s="544">
        <f t="shared" si="7"/>
        <v>2102.6</v>
      </c>
      <c r="G28" s="544">
        <f t="shared" si="7"/>
        <v>1820.5</v>
      </c>
    </row>
    <row r="29" spans="1:7" s="45" customFormat="1" ht="24.75" customHeight="1">
      <c r="A29" s="606" t="s">
        <v>77</v>
      </c>
      <c r="B29" s="540">
        <v>30</v>
      </c>
      <c r="C29" s="541">
        <v>30</v>
      </c>
      <c r="D29" s="541">
        <v>29.9</v>
      </c>
      <c r="E29" s="579">
        <f>SUM(B29)</f>
        <v>30</v>
      </c>
      <c r="F29" s="607">
        <f>SUM(C29)</f>
        <v>30</v>
      </c>
      <c r="G29" s="607">
        <f>SUM(D29)</f>
        <v>29.9</v>
      </c>
    </row>
    <row r="30" spans="1:7" s="45" customFormat="1" ht="24.75" customHeight="1">
      <c r="A30" s="597">
        <v>517</v>
      </c>
      <c r="B30" s="602">
        <f aca="true" t="shared" si="8" ref="B30:G30">SUM(B29)</f>
        <v>30</v>
      </c>
      <c r="C30" s="602">
        <f t="shared" si="8"/>
        <v>30</v>
      </c>
      <c r="D30" s="608">
        <f t="shared" si="8"/>
        <v>29.9</v>
      </c>
      <c r="E30" s="609">
        <f t="shared" si="8"/>
        <v>30</v>
      </c>
      <c r="F30" s="602">
        <f t="shared" si="8"/>
        <v>30</v>
      </c>
      <c r="G30" s="602">
        <f t="shared" si="8"/>
        <v>29.9</v>
      </c>
    </row>
    <row r="31" spans="1:7" s="45" customFormat="1" ht="24.75" customHeight="1">
      <c r="A31" s="606" t="s">
        <v>301</v>
      </c>
      <c r="B31" s="540">
        <v>4785.8</v>
      </c>
      <c r="C31" s="541">
        <v>4692.8</v>
      </c>
      <c r="D31" s="541">
        <v>4361.1</v>
      </c>
      <c r="E31" s="542">
        <f>B31</f>
        <v>4785.8</v>
      </c>
      <c r="F31" s="541">
        <f>SUM(C31)</f>
        <v>4692.8</v>
      </c>
      <c r="G31" s="541">
        <f>SUM(D31)</f>
        <v>4361.1</v>
      </c>
    </row>
    <row r="32" spans="1:7" s="45" customFormat="1" ht="24.75" customHeight="1">
      <c r="A32" s="597">
        <v>549</v>
      </c>
      <c r="B32" s="544">
        <f aca="true" t="shared" si="9" ref="B32:G32">SUM(B31)</f>
        <v>4785.8</v>
      </c>
      <c r="C32" s="544">
        <f t="shared" si="9"/>
        <v>4692.8</v>
      </c>
      <c r="D32" s="543">
        <f t="shared" si="9"/>
        <v>4361.1</v>
      </c>
      <c r="E32" s="547">
        <f t="shared" si="9"/>
        <v>4785.8</v>
      </c>
      <c r="F32" s="544">
        <f t="shared" si="9"/>
        <v>4692.8</v>
      </c>
      <c r="G32" s="544">
        <f t="shared" si="9"/>
        <v>4361.1</v>
      </c>
    </row>
    <row r="33" spans="1:7" s="45" customFormat="1" ht="24.75" customHeight="1">
      <c r="A33" s="606" t="s">
        <v>302</v>
      </c>
      <c r="B33" s="540">
        <v>540</v>
      </c>
      <c r="C33" s="541">
        <v>540</v>
      </c>
      <c r="D33" s="541">
        <v>398.7</v>
      </c>
      <c r="E33" s="542">
        <f>SUM(B33)</f>
        <v>540</v>
      </c>
      <c r="F33" s="541">
        <f>SUM(C33)</f>
        <v>540</v>
      </c>
      <c r="G33" s="541">
        <f>SUM(D33)</f>
        <v>398.7</v>
      </c>
    </row>
    <row r="34" spans="1:7" s="45" customFormat="1" ht="24.75" customHeight="1" thickBot="1">
      <c r="A34" s="610">
        <v>566</v>
      </c>
      <c r="B34" s="596">
        <f aca="true" t="shared" si="10" ref="B34:G34">SUM(B33)</f>
        <v>540</v>
      </c>
      <c r="C34" s="596">
        <f t="shared" si="10"/>
        <v>540</v>
      </c>
      <c r="D34" s="551">
        <f t="shared" si="10"/>
        <v>398.7</v>
      </c>
      <c r="E34" s="611">
        <f t="shared" si="10"/>
        <v>540</v>
      </c>
      <c r="F34" s="596">
        <f t="shared" si="10"/>
        <v>540</v>
      </c>
      <c r="G34" s="596">
        <f t="shared" si="10"/>
        <v>398.7</v>
      </c>
    </row>
    <row r="35" spans="1:7" s="45" customFormat="1" ht="36" customHeight="1">
      <c r="A35" s="612" t="s">
        <v>16</v>
      </c>
      <c r="B35" s="557">
        <f aca="true" t="shared" si="11" ref="B35:G35">B28+B30+B32+B34</f>
        <v>7458.4</v>
      </c>
      <c r="C35" s="557">
        <f t="shared" si="11"/>
        <v>7365.4</v>
      </c>
      <c r="D35" s="613">
        <f t="shared" si="11"/>
        <v>6610.2</v>
      </c>
      <c r="E35" s="614">
        <f t="shared" si="11"/>
        <v>7458.4</v>
      </c>
      <c r="F35" s="557">
        <f t="shared" si="11"/>
        <v>7365.4</v>
      </c>
      <c r="G35" s="557">
        <f t="shared" si="11"/>
        <v>6610.2</v>
      </c>
    </row>
    <row r="36" spans="1:2" s="45" customFormat="1" ht="14.25">
      <c r="A36" s="558"/>
      <c r="B36" s="88"/>
    </row>
    <row r="37" spans="1:2" s="45" customFormat="1" ht="14.25">
      <c r="A37" s="615"/>
      <c r="B37" s="88"/>
    </row>
    <row r="38" spans="1:3" s="45" customFormat="1" ht="15">
      <c r="A38" s="560"/>
      <c r="B38" s="88"/>
      <c r="C38" s="616"/>
    </row>
    <row r="39" spans="1:2" s="45" customFormat="1" ht="14.25">
      <c r="A39" s="88"/>
      <c r="B39" s="88"/>
    </row>
    <row r="40" s="45" customFormat="1" ht="14.25"/>
    <row r="41" s="45" customFormat="1" ht="14.25"/>
    <row r="42" s="45" customFormat="1" ht="14.25"/>
    <row r="43" s="45" customFormat="1" ht="14.25"/>
    <row r="44" s="45" customFormat="1" ht="14.25"/>
    <row r="45" s="45" customFormat="1" ht="14.25"/>
  </sheetData>
  <sheetProtection/>
  <mergeCells count="9">
    <mergeCell ref="B24:D24"/>
    <mergeCell ref="E24:G25"/>
    <mergeCell ref="B25:D25"/>
    <mergeCell ref="A24:A26"/>
    <mergeCell ref="A1:F1"/>
    <mergeCell ref="B2:D2"/>
    <mergeCell ref="B3:D3"/>
    <mergeCell ref="E2:G3"/>
    <mergeCell ref="A2:A4"/>
  </mergeCells>
  <printOptions horizontalCentered="1"/>
  <pageMargins left="0.17" right="0.2" top="0.41" bottom="0.5118110236220472" header="0.2362204724409449" footer="0.31496062992125984"/>
  <pageSetup horizontalDpi="300" verticalDpi="300" orientation="portrait" paperSize="9" scale="80" r:id="rId1"/>
  <headerFooter alignWithMargins="0">
    <oddFooter>&amp;L&amp;"Times New Roman CE,Obyčejné"&amp;8Rozbory za rok 2009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T72"/>
  <sheetViews>
    <sheetView view="pageBreakPreview" zoomScale="80" zoomScaleSheetLayoutView="80" workbookViewId="0" topLeftCell="A1">
      <selection activeCell="F5" sqref="F5"/>
    </sheetView>
  </sheetViews>
  <sheetFormatPr defaultColWidth="9.00390625" defaultRowHeight="12.75"/>
  <cols>
    <col min="1" max="1" width="34.375" style="180" customWidth="1"/>
    <col min="2" max="13" width="8.125" style="180" customWidth="1"/>
    <col min="14" max="16384" width="9.125" style="180" customWidth="1"/>
  </cols>
  <sheetData>
    <row r="1" spans="1:13" ht="45" customHeight="1">
      <c r="A1" s="1001" t="s">
        <v>389</v>
      </c>
      <c r="B1" s="1326"/>
      <c r="C1" s="1326"/>
      <c r="D1" s="1326"/>
      <c r="E1" s="1326"/>
      <c r="F1" s="1326"/>
      <c r="G1" s="1326"/>
      <c r="H1" s="1326"/>
      <c r="I1" s="1326"/>
      <c r="J1" s="1326"/>
      <c r="K1" s="1326"/>
      <c r="L1" s="1327" t="s">
        <v>370</v>
      </c>
      <c r="M1" s="1083"/>
    </row>
    <row r="2" spans="1:13" ht="27.75" customHeight="1">
      <c r="A2" s="1328" t="s">
        <v>187</v>
      </c>
      <c r="B2" s="1331" t="s">
        <v>59</v>
      </c>
      <c r="C2" s="1332"/>
      <c r="D2" s="1343"/>
      <c r="E2" s="1331" t="s">
        <v>147</v>
      </c>
      <c r="F2" s="1345"/>
      <c r="G2" s="1346"/>
      <c r="H2" s="1331" t="s">
        <v>60</v>
      </c>
      <c r="I2" s="1345"/>
      <c r="J2" s="1345"/>
      <c r="K2" s="1337" t="s">
        <v>4</v>
      </c>
      <c r="L2" s="1323"/>
      <c r="M2" s="1349"/>
    </row>
    <row r="3" spans="1:13" ht="30.75" customHeight="1">
      <c r="A3" s="1335"/>
      <c r="B3" s="1344" t="s">
        <v>198</v>
      </c>
      <c r="C3" s="1332"/>
      <c r="D3" s="1343"/>
      <c r="E3" s="1333" t="s">
        <v>201</v>
      </c>
      <c r="F3" s="1347"/>
      <c r="G3" s="1348"/>
      <c r="H3" s="1344" t="s">
        <v>199</v>
      </c>
      <c r="I3" s="1353"/>
      <c r="J3" s="1353"/>
      <c r="K3" s="1350"/>
      <c r="L3" s="1351"/>
      <c r="M3" s="1352"/>
    </row>
    <row r="4" spans="1:20" ht="21.75" customHeight="1">
      <c r="A4" s="1336"/>
      <c r="B4" s="618" t="s">
        <v>5</v>
      </c>
      <c r="C4" s="618" t="s">
        <v>6</v>
      </c>
      <c r="D4" s="618" t="s">
        <v>0</v>
      </c>
      <c r="E4" s="618" t="s">
        <v>5</v>
      </c>
      <c r="F4" s="618" t="s">
        <v>6</v>
      </c>
      <c r="G4" s="618" t="s">
        <v>0</v>
      </c>
      <c r="H4" s="618" t="s">
        <v>5</v>
      </c>
      <c r="I4" s="618" t="s">
        <v>6</v>
      </c>
      <c r="J4" s="618" t="s">
        <v>0</v>
      </c>
      <c r="K4" s="641" t="s">
        <v>5</v>
      </c>
      <c r="L4" s="625" t="s">
        <v>6</v>
      </c>
      <c r="M4" s="619" t="s">
        <v>0</v>
      </c>
      <c r="N4" s="620"/>
      <c r="O4" s="293"/>
      <c r="P4" s="293"/>
      <c r="Q4" s="192"/>
      <c r="R4" s="192"/>
      <c r="S4" s="192"/>
      <c r="T4" s="192"/>
    </row>
    <row r="5" spans="1:13" ht="25.5" customHeight="1">
      <c r="A5" s="445" t="s">
        <v>177</v>
      </c>
      <c r="B5" s="444">
        <v>10</v>
      </c>
      <c r="C5" s="444">
        <v>10</v>
      </c>
      <c r="D5" s="444">
        <v>3</v>
      </c>
      <c r="E5" s="444"/>
      <c r="F5" s="444"/>
      <c r="G5" s="444"/>
      <c r="H5" s="444"/>
      <c r="I5" s="444"/>
      <c r="J5" s="451"/>
      <c r="K5" s="335">
        <f>SUM(B5,E5,H5)</f>
        <v>10</v>
      </c>
      <c r="L5" s="336">
        <f>SUM(C5,F5,I5)</f>
        <v>10</v>
      </c>
      <c r="M5" s="336">
        <f>SUM(D5,G5,J5)</f>
        <v>3</v>
      </c>
    </row>
    <row r="6" spans="1:13" ht="25.5" customHeight="1">
      <c r="A6" s="447">
        <v>516</v>
      </c>
      <c r="B6" s="621">
        <f aca="true" t="shared" si="0" ref="B6:M6">SUM(B5)</f>
        <v>10</v>
      </c>
      <c r="C6" s="621">
        <f t="shared" si="0"/>
        <v>10</v>
      </c>
      <c r="D6" s="621">
        <f t="shared" si="0"/>
        <v>3</v>
      </c>
      <c r="E6" s="621">
        <f aca="true" t="shared" si="1" ref="E6:J6">SUM(E5)</f>
        <v>0</v>
      </c>
      <c r="F6" s="621">
        <f t="shared" si="1"/>
        <v>0</v>
      </c>
      <c r="G6" s="621">
        <f t="shared" si="1"/>
        <v>0</v>
      </c>
      <c r="H6" s="621">
        <f t="shared" si="1"/>
        <v>0</v>
      </c>
      <c r="I6" s="621">
        <f t="shared" si="1"/>
        <v>0</v>
      </c>
      <c r="J6" s="622">
        <f t="shared" si="1"/>
        <v>0</v>
      </c>
      <c r="K6" s="623">
        <f t="shared" si="0"/>
        <v>10</v>
      </c>
      <c r="L6" s="621">
        <f t="shared" si="0"/>
        <v>10</v>
      </c>
      <c r="M6" s="621">
        <f t="shared" si="0"/>
        <v>3</v>
      </c>
    </row>
    <row r="7" spans="1:13" ht="25.5" customHeight="1">
      <c r="A7" s="454" t="s">
        <v>344</v>
      </c>
      <c r="B7" s="475">
        <v>0</v>
      </c>
      <c r="C7" s="475">
        <v>0</v>
      </c>
      <c r="D7" s="475">
        <v>0</v>
      </c>
      <c r="E7" s="475">
        <v>0</v>
      </c>
      <c r="F7" s="475">
        <v>0</v>
      </c>
      <c r="G7" s="475">
        <v>0</v>
      </c>
      <c r="H7" s="475">
        <v>0</v>
      </c>
      <c r="I7" s="475"/>
      <c r="J7" s="640"/>
      <c r="K7" s="335">
        <f>SUM(B7,E7,H7)</f>
        <v>0</v>
      </c>
      <c r="L7" s="336">
        <f>SUM(C7,F7,I7)</f>
        <v>0</v>
      </c>
      <c r="M7" s="336">
        <f>SUM(D7,G7,J7)</f>
        <v>0</v>
      </c>
    </row>
    <row r="8" spans="1:13" ht="25.5" customHeight="1">
      <c r="A8" s="447">
        <v>536</v>
      </c>
      <c r="B8" s="621">
        <f aca="true" t="shared" si="2" ref="B8:M8">SUM(B7:B7)</f>
        <v>0</v>
      </c>
      <c r="C8" s="621">
        <f t="shared" si="2"/>
        <v>0</v>
      </c>
      <c r="D8" s="621">
        <f t="shared" si="2"/>
        <v>0</v>
      </c>
      <c r="E8" s="621">
        <f t="shared" si="2"/>
        <v>0</v>
      </c>
      <c r="F8" s="621">
        <f t="shared" si="2"/>
        <v>0</v>
      </c>
      <c r="G8" s="621">
        <f t="shared" si="2"/>
        <v>0</v>
      </c>
      <c r="H8" s="621">
        <f t="shared" si="2"/>
        <v>0</v>
      </c>
      <c r="I8" s="621">
        <f t="shared" si="2"/>
        <v>0</v>
      </c>
      <c r="J8" s="622">
        <f t="shared" si="2"/>
        <v>0</v>
      </c>
      <c r="K8" s="623">
        <f t="shared" si="2"/>
        <v>0</v>
      </c>
      <c r="L8" s="621">
        <f t="shared" si="2"/>
        <v>0</v>
      </c>
      <c r="M8" s="621">
        <f t="shared" si="2"/>
        <v>0</v>
      </c>
    </row>
    <row r="9" spans="1:13" ht="25.5" customHeight="1">
      <c r="A9" s="624" t="s">
        <v>164</v>
      </c>
      <c r="B9" s="459">
        <v>0</v>
      </c>
      <c r="C9" s="459">
        <v>0</v>
      </c>
      <c r="D9" s="459">
        <v>0</v>
      </c>
      <c r="E9" s="459">
        <v>0</v>
      </c>
      <c r="F9" s="459">
        <v>0</v>
      </c>
      <c r="G9" s="459">
        <v>0</v>
      </c>
      <c r="H9" s="459">
        <v>2000</v>
      </c>
      <c r="I9" s="459">
        <v>8021.4</v>
      </c>
      <c r="J9" s="460">
        <v>0</v>
      </c>
      <c r="K9" s="443">
        <f aca="true" t="shared" si="3" ref="K9:M11">SUM(B9,E9,H9)</f>
        <v>2000</v>
      </c>
      <c r="L9" s="444">
        <f t="shared" si="3"/>
        <v>8021.4</v>
      </c>
      <c r="M9" s="444">
        <f t="shared" si="3"/>
        <v>0</v>
      </c>
    </row>
    <row r="10" spans="1:13" ht="25.5" customHeight="1">
      <c r="A10" s="624" t="s">
        <v>165</v>
      </c>
      <c r="B10" s="459">
        <v>0</v>
      </c>
      <c r="C10" s="459">
        <v>0</v>
      </c>
      <c r="D10" s="459">
        <v>0</v>
      </c>
      <c r="E10" s="459">
        <v>0</v>
      </c>
      <c r="F10" s="459">
        <v>0</v>
      </c>
      <c r="G10" s="459">
        <v>0</v>
      </c>
      <c r="H10" s="459">
        <v>0</v>
      </c>
      <c r="I10" s="459">
        <v>81.7</v>
      </c>
      <c r="J10" s="460">
        <v>81.7</v>
      </c>
      <c r="K10" s="443">
        <f t="shared" si="3"/>
        <v>0</v>
      </c>
      <c r="L10" s="444">
        <f t="shared" si="3"/>
        <v>81.7</v>
      </c>
      <c r="M10" s="444">
        <f>SUM(D10,G10,J10)</f>
        <v>81.7</v>
      </c>
    </row>
    <row r="11" spans="1:13" ht="25.5" customHeight="1" thickBot="1">
      <c r="A11" s="447">
        <v>590</v>
      </c>
      <c r="B11" s="621">
        <f aca="true" t="shared" si="4" ref="B11:G11">SUM(B9:B10)</f>
        <v>0</v>
      </c>
      <c r="C11" s="621">
        <f t="shared" si="4"/>
        <v>0</v>
      </c>
      <c r="D11" s="621">
        <f t="shared" si="4"/>
        <v>0</v>
      </c>
      <c r="E11" s="621">
        <f t="shared" si="4"/>
        <v>0</v>
      </c>
      <c r="F11" s="621">
        <f t="shared" si="4"/>
        <v>0</v>
      </c>
      <c r="G11" s="621">
        <f t="shared" si="4"/>
        <v>0</v>
      </c>
      <c r="H11" s="621">
        <f>SUM(H9,H10)</f>
        <v>2000</v>
      </c>
      <c r="I11" s="621">
        <f>SUM(I9,I10)</f>
        <v>8103.099999999999</v>
      </c>
      <c r="J11" s="622">
        <f>SUM(J9,J10)</f>
        <v>81.7</v>
      </c>
      <c r="K11" s="623">
        <f t="shared" si="3"/>
        <v>2000</v>
      </c>
      <c r="L11" s="621">
        <f t="shared" si="3"/>
        <v>8103.099999999999</v>
      </c>
      <c r="M11" s="621">
        <f t="shared" si="3"/>
        <v>81.7</v>
      </c>
    </row>
    <row r="12" spans="1:13" ht="37.5" customHeight="1">
      <c r="A12" s="612" t="s">
        <v>16</v>
      </c>
      <c r="B12" s="466">
        <f>SUM(B6,B8,B11)</f>
        <v>10</v>
      </c>
      <c r="C12" s="466">
        <f>SUM(C6,C8,C11)</f>
        <v>10</v>
      </c>
      <c r="D12" s="466">
        <f>SUM(D6,D8,D11)</f>
        <v>3</v>
      </c>
      <c r="E12" s="466">
        <f aca="true" t="shared" si="5" ref="E12:M12">SUM(E6,E8,E11)</f>
        <v>0</v>
      </c>
      <c r="F12" s="466">
        <f t="shared" si="5"/>
        <v>0</v>
      </c>
      <c r="G12" s="466">
        <f t="shared" si="5"/>
        <v>0</v>
      </c>
      <c r="H12" s="466">
        <f t="shared" si="5"/>
        <v>2000</v>
      </c>
      <c r="I12" s="466">
        <f t="shared" si="5"/>
        <v>8103.099999999999</v>
      </c>
      <c r="J12" s="629">
        <f t="shared" si="5"/>
        <v>81.7</v>
      </c>
      <c r="K12" s="480">
        <f t="shared" si="5"/>
        <v>2010</v>
      </c>
      <c r="L12" s="466">
        <f t="shared" si="5"/>
        <v>8113.099999999999</v>
      </c>
      <c r="M12" s="466">
        <f t="shared" si="5"/>
        <v>84.7</v>
      </c>
    </row>
    <row r="13" spans="1:13" ht="29.25" customHeight="1">
      <c r="A13" s="1323"/>
      <c r="B13" s="1324"/>
      <c r="C13" s="1324"/>
      <c r="D13" s="1324"/>
      <c r="E13" s="1324"/>
      <c r="F13" s="1324"/>
      <c r="G13" s="1324"/>
      <c r="H13" s="1324"/>
      <c r="I13" s="1324"/>
      <c r="J13" s="1324"/>
      <c r="K13" s="1324"/>
      <c r="L13" s="1324"/>
      <c r="M13" s="1324"/>
    </row>
    <row r="14" spans="1:13" ht="21.75" customHeight="1">
      <c r="A14" s="1328" t="s">
        <v>171</v>
      </c>
      <c r="B14" s="1331" t="s">
        <v>58</v>
      </c>
      <c r="C14" s="1332"/>
      <c r="D14" s="1332"/>
      <c r="E14" s="1337" t="s">
        <v>4</v>
      </c>
      <c r="F14" s="1338"/>
      <c r="G14" s="1339"/>
      <c r="H14" s="1325"/>
      <c r="I14" s="892"/>
      <c r="J14" s="892"/>
      <c r="K14" s="892"/>
      <c r="L14" s="892"/>
      <c r="M14" s="892"/>
    </row>
    <row r="15" spans="1:13" ht="27" customHeight="1">
      <c r="A15" s="1329"/>
      <c r="B15" s="1333" t="s">
        <v>200</v>
      </c>
      <c r="C15" s="1334"/>
      <c r="D15" s="1334"/>
      <c r="E15" s="1340"/>
      <c r="F15" s="1341"/>
      <c r="G15" s="1342"/>
      <c r="H15" s="1005"/>
      <c r="I15" s="892"/>
      <c r="J15" s="892"/>
      <c r="K15" s="892"/>
      <c r="L15" s="892"/>
      <c r="M15" s="892"/>
    </row>
    <row r="16" spans="1:13" ht="21.75" customHeight="1">
      <c r="A16" s="1330"/>
      <c r="B16" s="618" t="s">
        <v>5</v>
      </c>
      <c r="C16" s="618" t="s">
        <v>6</v>
      </c>
      <c r="D16" s="618" t="s">
        <v>0</v>
      </c>
      <c r="E16" s="617" t="s">
        <v>5</v>
      </c>
      <c r="F16" s="618" t="s">
        <v>6</v>
      </c>
      <c r="G16" s="625" t="s">
        <v>0</v>
      </c>
      <c r="H16" s="1005"/>
      <c r="I16" s="892"/>
      <c r="J16" s="892"/>
      <c r="K16" s="892"/>
      <c r="L16" s="892"/>
      <c r="M16" s="892"/>
    </row>
    <row r="17" spans="1:13" ht="25.5" customHeight="1">
      <c r="A17" s="445" t="s">
        <v>163</v>
      </c>
      <c r="B17" s="444">
        <v>214</v>
      </c>
      <c r="C17" s="444">
        <v>245</v>
      </c>
      <c r="D17" s="451">
        <v>243.7</v>
      </c>
      <c r="E17" s="335">
        <f>SUM(B17)</f>
        <v>214</v>
      </c>
      <c r="F17" s="626">
        <f>SUM(C17)</f>
        <v>245</v>
      </c>
      <c r="G17" s="626">
        <f>SUM(D17)</f>
        <v>243.7</v>
      </c>
      <c r="H17" s="1005"/>
      <c r="I17" s="892"/>
      <c r="J17" s="892"/>
      <c r="K17" s="892"/>
      <c r="L17" s="892"/>
      <c r="M17" s="892"/>
    </row>
    <row r="18" spans="1:13" ht="25.5" customHeight="1" thickBot="1">
      <c r="A18" s="447">
        <v>516</v>
      </c>
      <c r="B18" s="627">
        <f aca="true" t="shared" si="6" ref="B18:G18">SUM(B17)</f>
        <v>214</v>
      </c>
      <c r="C18" s="627">
        <f t="shared" si="6"/>
        <v>245</v>
      </c>
      <c r="D18" s="628">
        <f t="shared" si="6"/>
        <v>243.7</v>
      </c>
      <c r="E18" s="453">
        <f t="shared" si="6"/>
        <v>214</v>
      </c>
      <c r="F18" s="627">
        <f t="shared" si="6"/>
        <v>245</v>
      </c>
      <c r="G18" s="627">
        <f t="shared" si="6"/>
        <v>243.7</v>
      </c>
      <c r="H18" s="1005"/>
      <c r="I18" s="892"/>
      <c r="J18" s="892"/>
      <c r="K18" s="892"/>
      <c r="L18" s="892"/>
      <c r="M18" s="892"/>
    </row>
    <row r="19" spans="1:13" ht="37.5" customHeight="1">
      <c r="A19" s="612" t="s">
        <v>16</v>
      </c>
      <c r="B19" s="466">
        <f aca="true" t="shared" si="7" ref="B19:G19">SUM(B18)</f>
        <v>214</v>
      </c>
      <c r="C19" s="466">
        <f t="shared" si="7"/>
        <v>245</v>
      </c>
      <c r="D19" s="629">
        <f t="shared" si="7"/>
        <v>243.7</v>
      </c>
      <c r="E19" s="480">
        <f t="shared" si="7"/>
        <v>214</v>
      </c>
      <c r="F19" s="466">
        <f t="shared" si="7"/>
        <v>245</v>
      </c>
      <c r="G19" s="466">
        <f t="shared" si="7"/>
        <v>243.7</v>
      </c>
      <c r="H19" s="1005"/>
      <c r="I19" s="892"/>
      <c r="J19" s="892"/>
      <c r="K19" s="892"/>
      <c r="L19" s="892"/>
      <c r="M19" s="892"/>
    </row>
    <row r="20" ht="18.75" customHeight="1"/>
    <row r="37" spans="1:10" ht="12.75">
      <c r="A37" s="192"/>
      <c r="B37" s="192"/>
      <c r="C37" s="192"/>
      <c r="D37" s="192"/>
      <c r="E37" s="192"/>
      <c r="F37" s="192"/>
      <c r="G37" s="192"/>
      <c r="H37" s="192"/>
      <c r="I37" s="192"/>
      <c r="J37" s="192"/>
    </row>
    <row r="38" spans="1:10" ht="12.75">
      <c r="A38" s="192"/>
      <c r="B38" s="192"/>
      <c r="C38" s="274"/>
      <c r="D38" s="274"/>
      <c r="E38" s="274"/>
      <c r="F38" s="274"/>
      <c r="G38" s="274"/>
      <c r="H38" s="192"/>
      <c r="I38" s="192"/>
      <c r="J38" s="192"/>
    </row>
    <row r="39" spans="1:10" ht="12.75">
      <c r="A39" s="192"/>
      <c r="B39" s="192"/>
      <c r="C39" s="192"/>
      <c r="D39" s="192"/>
      <c r="E39" s="192"/>
      <c r="F39" s="192"/>
      <c r="G39" s="192"/>
      <c r="H39" s="192"/>
      <c r="I39" s="192"/>
      <c r="J39" s="192"/>
    </row>
    <row r="40" spans="1:10" ht="12.75">
      <c r="A40" s="192"/>
      <c r="B40" s="192"/>
      <c r="C40" s="192"/>
      <c r="D40" s="192"/>
      <c r="E40" s="192"/>
      <c r="F40" s="192"/>
      <c r="G40" s="192"/>
      <c r="H40" s="192"/>
      <c r="I40" s="192"/>
      <c r="J40" s="192"/>
    </row>
    <row r="41" spans="1:10" ht="12.75">
      <c r="A41" s="192"/>
      <c r="B41" s="192"/>
      <c r="C41" s="192"/>
      <c r="D41" s="192"/>
      <c r="E41" s="192"/>
      <c r="F41" s="192"/>
      <c r="G41" s="192"/>
      <c r="H41" s="192"/>
      <c r="I41" s="192"/>
      <c r="J41" s="192"/>
    </row>
    <row r="42" spans="1:10" ht="12.75">
      <c r="A42" s="192"/>
      <c r="B42" s="192"/>
      <c r="C42" s="192"/>
      <c r="D42" s="192"/>
      <c r="E42" s="192"/>
      <c r="F42" s="192"/>
      <c r="G42" s="192"/>
      <c r="H42" s="192"/>
      <c r="I42" s="192"/>
      <c r="J42" s="192"/>
    </row>
    <row r="43" spans="1:10" ht="12.75">
      <c r="A43" s="192"/>
      <c r="B43" s="192"/>
      <c r="C43" s="192"/>
      <c r="D43" s="192"/>
      <c r="E43" s="192"/>
      <c r="F43" s="192"/>
      <c r="G43" s="192"/>
      <c r="H43" s="192"/>
      <c r="I43" s="192"/>
      <c r="J43" s="192"/>
    </row>
    <row r="44" spans="1:10" ht="12.75">
      <c r="A44" s="192"/>
      <c r="B44" s="192"/>
      <c r="C44" s="192"/>
      <c r="D44" s="192"/>
      <c r="E44" s="192"/>
      <c r="F44" s="192"/>
      <c r="G44" s="192"/>
      <c r="H44" s="192"/>
      <c r="I44" s="192"/>
      <c r="J44" s="192"/>
    </row>
    <row r="45" spans="1:10" ht="12.75">
      <c r="A45" s="192"/>
      <c r="B45" s="192"/>
      <c r="C45" s="192"/>
      <c r="D45" s="192"/>
      <c r="E45" s="192"/>
      <c r="F45" s="192"/>
      <c r="G45" s="192"/>
      <c r="H45" s="192"/>
      <c r="I45" s="192"/>
      <c r="J45" s="192"/>
    </row>
    <row r="46" spans="1:10" ht="12.75">
      <c r="A46" s="192"/>
      <c r="B46" s="192"/>
      <c r="C46" s="192"/>
      <c r="D46" s="192"/>
      <c r="E46" s="192"/>
      <c r="F46" s="192"/>
      <c r="G46" s="192"/>
      <c r="H46" s="192"/>
      <c r="I46" s="192"/>
      <c r="J46" s="192"/>
    </row>
    <row r="47" spans="1:10" ht="12.75">
      <c r="A47" s="192"/>
      <c r="B47" s="192"/>
      <c r="C47" s="192"/>
      <c r="D47" s="192"/>
      <c r="E47" s="192"/>
      <c r="F47" s="192"/>
      <c r="G47" s="192"/>
      <c r="H47" s="192"/>
      <c r="I47" s="192"/>
      <c r="J47" s="192"/>
    </row>
    <row r="48" spans="1:10" ht="12.75">
      <c r="A48" s="192"/>
      <c r="B48" s="192"/>
      <c r="C48" s="192"/>
      <c r="D48" s="192"/>
      <c r="E48" s="192"/>
      <c r="F48" s="192"/>
      <c r="G48" s="192"/>
      <c r="H48" s="192"/>
      <c r="I48" s="192"/>
      <c r="J48" s="192"/>
    </row>
    <row r="49" spans="1:10" ht="12.75">
      <c r="A49" s="192"/>
      <c r="B49" s="192"/>
      <c r="C49" s="192"/>
      <c r="D49" s="192"/>
      <c r="E49" s="192"/>
      <c r="F49" s="192"/>
      <c r="G49" s="192"/>
      <c r="H49" s="192"/>
      <c r="I49" s="192"/>
      <c r="J49" s="192"/>
    </row>
    <row r="50" spans="1:10" ht="12.75">
      <c r="A50" s="192"/>
      <c r="B50" s="192"/>
      <c r="C50" s="192"/>
      <c r="D50" s="192"/>
      <c r="E50" s="192"/>
      <c r="F50" s="192"/>
      <c r="G50" s="192"/>
      <c r="H50" s="192"/>
      <c r="I50" s="192"/>
      <c r="J50" s="192"/>
    </row>
    <row r="51" spans="1:10" ht="12.75">
      <c r="A51" s="192"/>
      <c r="B51" s="192"/>
      <c r="C51" s="192"/>
      <c r="D51" s="192"/>
      <c r="E51" s="192"/>
      <c r="F51" s="192"/>
      <c r="G51" s="192"/>
      <c r="H51" s="192"/>
      <c r="I51" s="192"/>
      <c r="J51" s="192"/>
    </row>
    <row r="52" spans="1:10" ht="12.75">
      <c r="A52" s="192"/>
      <c r="B52" s="192"/>
      <c r="C52" s="192"/>
      <c r="D52" s="192"/>
      <c r="E52" s="192"/>
      <c r="F52" s="192"/>
      <c r="G52" s="192"/>
      <c r="H52" s="192"/>
      <c r="I52" s="192"/>
      <c r="J52" s="192"/>
    </row>
    <row r="53" spans="1:10" ht="12.75">
      <c r="A53" s="192"/>
      <c r="B53" s="192"/>
      <c r="C53" s="192"/>
      <c r="D53" s="192"/>
      <c r="E53" s="192"/>
      <c r="F53" s="192"/>
      <c r="G53" s="192"/>
      <c r="H53" s="192"/>
      <c r="I53" s="192"/>
      <c r="J53" s="192"/>
    </row>
    <row r="54" spans="1:10" ht="12.75">
      <c r="A54" s="192"/>
      <c r="B54" s="192"/>
      <c r="C54" s="192"/>
      <c r="D54" s="192"/>
      <c r="E54" s="192"/>
      <c r="F54" s="192"/>
      <c r="G54" s="192"/>
      <c r="H54" s="192"/>
      <c r="I54" s="192"/>
      <c r="J54" s="192"/>
    </row>
    <row r="55" spans="1:10" ht="12.75">
      <c r="A55" s="192"/>
      <c r="B55" s="192"/>
      <c r="C55" s="192"/>
      <c r="D55" s="192"/>
      <c r="E55" s="192"/>
      <c r="F55" s="192"/>
      <c r="G55" s="192"/>
      <c r="H55" s="192"/>
      <c r="I55" s="192"/>
      <c r="J55" s="192"/>
    </row>
    <row r="56" spans="1:10" ht="12.75">
      <c r="A56" s="192"/>
      <c r="B56" s="192"/>
      <c r="C56" s="192"/>
      <c r="D56" s="192"/>
      <c r="E56" s="192"/>
      <c r="F56" s="192"/>
      <c r="G56" s="192"/>
      <c r="H56" s="192"/>
      <c r="I56" s="192"/>
      <c r="J56" s="192"/>
    </row>
    <row r="57" spans="1:10" ht="12.75">
      <c r="A57" s="192"/>
      <c r="B57" s="192"/>
      <c r="C57" s="192"/>
      <c r="D57" s="192"/>
      <c r="E57" s="192"/>
      <c r="F57" s="192"/>
      <c r="G57" s="192"/>
      <c r="H57" s="192"/>
      <c r="I57" s="192"/>
      <c r="J57" s="192"/>
    </row>
    <row r="58" spans="1:10" ht="12.75">
      <c r="A58" s="192"/>
      <c r="B58" s="192"/>
      <c r="C58" s="192"/>
      <c r="D58" s="192"/>
      <c r="E58" s="192"/>
      <c r="F58" s="192"/>
      <c r="G58" s="192"/>
      <c r="H58" s="192"/>
      <c r="I58" s="192"/>
      <c r="J58" s="192"/>
    </row>
    <row r="59" spans="1:10" ht="12.75">
      <c r="A59" s="192"/>
      <c r="B59" s="192"/>
      <c r="C59" s="192"/>
      <c r="D59" s="192"/>
      <c r="E59" s="192"/>
      <c r="F59" s="192"/>
      <c r="G59" s="192"/>
      <c r="H59" s="192"/>
      <c r="I59" s="192"/>
      <c r="J59" s="192"/>
    </row>
    <row r="60" spans="1:10" ht="12.75">
      <c r="A60" s="192"/>
      <c r="B60" s="192"/>
      <c r="C60" s="192"/>
      <c r="D60" s="192"/>
      <c r="E60" s="192"/>
      <c r="F60" s="192"/>
      <c r="G60" s="192"/>
      <c r="H60" s="192"/>
      <c r="I60" s="192"/>
      <c r="J60" s="192"/>
    </row>
    <row r="61" spans="1:10" ht="12.75">
      <c r="A61" s="192"/>
      <c r="B61" s="192"/>
      <c r="C61" s="192"/>
      <c r="D61" s="192"/>
      <c r="E61" s="192"/>
      <c r="F61" s="192"/>
      <c r="G61" s="192"/>
      <c r="H61" s="192"/>
      <c r="I61" s="192"/>
      <c r="J61" s="192"/>
    </row>
    <row r="62" spans="1:10" ht="12.75">
      <c r="A62" s="192"/>
      <c r="B62" s="192"/>
      <c r="C62" s="192"/>
      <c r="D62" s="192"/>
      <c r="E62" s="192"/>
      <c r="F62" s="192"/>
      <c r="G62" s="192"/>
      <c r="H62" s="192"/>
      <c r="I62" s="192"/>
      <c r="J62" s="192"/>
    </row>
    <row r="63" spans="1:10" ht="12.75">
      <c r="A63" s="192"/>
      <c r="B63" s="192"/>
      <c r="C63" s="192"/>
      <c r="D63" s="192"/>
      <c r="E63" s="192"/>
      <c r="F63" s="192"/>
      <c r="G63" s="192"/>
      <c r="H63" s="192"/>
      <c r="I63" s="192"/>
      <c r="J63" s="192"/>
    </row>
    <row r="64" spans="1:10" ht="12.75">
      <c r="A64" s="192"/>
      <c r="B64" s="192"/>
      <c r="C64" s="192"/>
      <c r="D64" s="192"/>
      <c r="E64" s="192"/>
      <c r="F64" s="192"/>
      <c r="G64" s="192"/>
      <c r="H64" s="192"/>
      <c r="I64" s="192"/>
      <c r="J64" s="192"/>
    </row>
    <row r="65" spans="1:10" ht="12.75">
      <c r="A65" s="192"/>
      <c r="B65" s="192"/>
      <c r="C65" s="192"/>
      <c r="D65" s="192"/>
      <c r="E65" s="192"/>
      <c r="F65" s="192"/>
      <c r="G65" s="192"/>
      <c r="H65" s="192"/>
      <c r="I65" s="192"/>
      <c r="J65" s="192"/>
    </row>
    <row r="66" spans="1:10" ht="12.75">
      <c r="A66" s="192"/>
      <c r="B66" s="192"/>
      <c r="C66" s="192"/>
      <c r="D66" s="192"/>
      <c r="E66" s="192"/>
      <c r="F66" s="192"/>
      <c r="G66" s="192"/>
      <c r="H66" s="192"/>
      <c r="I66" s="192"/>
      <c r="J66" s="192"/>
    </row>
    <row r="67" spans="1:10" ht="12.75">
      <c r="A67" s="192"/>
      <c r="B67" s="192"/>
      <c r="C67" s="192"/>
      <c r="D67" s="192"/>
      <c r="E67" s="192"/>
      <c r="F67" s="192"/>
      <c r="G67" s="192"/>
      <c r="H67" s="192"/>
      <c r="I67" s="192"/>
      <c r="J67" s="192"/>
    </row>
    <row r="68" spans="1:10" ht="12.75">
      <c r="A68" s="192"/>
      <c r="B68" s="192"/>
      <c r="C68" s="192"/>
      <c r="D68" s="192"/>
      <c r="E68" s="192"/>
      <c r="F68" s="192"/>
      <c r="G68" s="192"/>
      <c r="H68" s="192"/>
      <c r="I68" s="192"/>
      <c r="J68" s="192"/>
    </row>
    <row r="69" spans="1:10" ht="12.75">
      <c r="A69" s="192"/>
      <c r="B69" s="192"/>
      <c r="C69" s="192"/>
      <c r="D69" s="192"/>
      <c r="E69" s="192"/>
      <c r="F69" s="192"/>
      <c r="G69" s="192"/>
      <c r="H69" s="192"/>
      <c r="I69" s="192"/>
      <c r="J69" s="192"/>
    </row>
    <row r="70" spans="1:10" ht="12.75">
      <c r="A70" s="192"/>
      <c r="B70" s="192"/>
      <c r="C70" s="192"/>
      <c r="D70" s="192"/>
      <c r="E70" s="192"/>
      <c r="F70" s="192"/>
      <c r="G70" s="192"/>
      <c r="H70" s="192"/>
      <c r="I70" s="192"/>
      <c r="J70" s="192"/>
    </row>
    <row r="71" spans="1:10" ht="12.75">
      <c r="A71" s="192"/>
      <c r="B71" s="192"/>
      <c r="C71" s="192"/>
      <c r="D71" s="192"/>
      <c r="E71" s="192"/>
      <c r="F71" s="192"/>
      <c r="G71" s="192"/>
      <c r="H71" s="192"/>
      <c r="I71" s="192"/>
      <c r="J71" s="192"/>
    </row>
    <row r="72" spans="1:10" ht="12.75">
      <c r="A72" s="192"/>
      <c r="B72" s="192"/>
      <c r="C72" s="192"/>
      <c r="D72" s="192"/>
      <c r="E72" s="192"/>
      <c r="F72" s="192"/>
      <c r="G72" s="192"/>
      <c r="H72" s="192"/>
      <c r="I72" s="192"/>
      <c r="J72" s="192"/>
    </row>
  </sheetData>
  <sheetProtection/>
  <mergeCells count="16">
    <mergeCell ref="B3:D3"/>
    <mergeCell ref="E2:G2"/>
    <mergeCell ref="E3:G3"/>
    <mergeCell ref="K2:M3"/>
    <mergeCell ref="H2:J2"/>
    <mergeCell ref="H3:J3"/>
    <mergeCell ref="A13:M13"/>
    <mergeCell ref="H14:M19"/>
    <mergeCell ref="A1:K1"/>
    <mergeCell ref="L1:M1"/>
    <mergeCell ref="A14:A16"/>
    <mergeCell ref="B14:D14"/>
    <mergeCell ref="B15:D15"/>
    <mergeCell ref="A2:A4"/>
    <mergeCell ref="E14:G15"/>
    <mergeCell ref="B2:D2"/>
  </mergeCells>
  <printOptions horizontalCentered="1"/>
  <pageMargins left="0.24" right="0.27" top="0.5905511811023623" bottom="0.5511811023622047" header="0.5118110236220472" footer="0.35433070866141736"/>
  <pageSetup horizontalDpi="300" verticalDpi="300" orientation="portrait" paperSize="9" scale="72" r:id="rId1"/>
  <headerFooter alignWithMargins="0">
    <oddFooter>&amp;L&amp;"Times New Roman CE,Obyčejné"&amp;8Rozbor za rok 2009</oddFooter>
  </headerFooter>
  <rowBreaks count="1" manualBreakCount="1">
    <brk id="62" max="255" man="1"/>
  </rowBreaks>
  <colBreaks count="1" manualBreakCount="1">
    <brk id="13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="75" zoomScaleSheetLayoutView="75" workbookViewId="0" topLeftCell="A1">
      <selection activeCell="E36" sqref="E36"/>
    </sheetView>
  </sheetViews>
  <sheetFormatPr defaultColWidth="9.00390625" defaultRowHeight="12.75"/>
  <cols>
    <col min="1" max="1" width="28.25390625" style="180" customWidth="1"/>
    <col min="2" max="7" width="11.75390625" style="180" customWidth="1"/>
    <col min="8" max="16384" width="9.125" style="180" customWidth="1"/>
  </cols>
  <sheetData>
    <row r="1" spans="1:7" ht="43.5" customHeight="1">
      <c r="A1" s="897" t="s">
        <v>376</v>
      </c>
      <c r="B1" s="898"/>
      <c r="C1" s="898"/>
      <c r="D1" s="898"/>
      <c r="E1" s="898"/>
      <c r="F1" s="893" t="s">
        <v>480</v>
      </c>
      <c r="G1" s="894"/>
    </row>
    <row r="2" spans="1:7" ht="21.75" customHeight="1" hidden="1">
      <c r="A2" s="907" t="s">
        <v>356</v>
      </c>
      <c r="B2" s="895" t="s">
        <v>3</v>
      </c>
      <c r="C2" s="896"/>
      <c r="D2" s="896"/>
      <c r="E2" s="181"/>
      <c r="F2" s="182"/>
      <c r="G2" s="182"/>
    </row>
    <row r="3" spans="1:7" ht="21.75" customHeight="1" hidden="1">
      <c r="A3" s="908"/>
      <c r="B3" s="899" t="s">
        <v>357</v>
      </c>
      <c r="C3" s="900"/>
      <c r="D3" s="900"/>
      <c r="E3" s="162"/>
      <c r="F3" s="162"/>
      <c r="G3" s="162"/>
    </row>
    <row r="4" spans="1:7" ht="21.75" customHeight="1" hidden="1">
      <c r="A4" s="909"/>
      <c r="B4" s="13" t="s">
        <v>5</v>
      </c>
      <c r="C4" s="13" t="s">
        <v>6</v>
      </c>
      <c r="D4" s="13" t="s">
        <v>0</v>
      </c>
      <c r="E4" s="162"/>
      <c r="F4" s="162"/>
      <c r="G4" s="162"/>
    </row>
    <row r="5" spans="1:7" ht="21.75" customHeight="1" hidden="1">
      <c r="A5" s="158"/>
      <c r="B5" s="154"/>
      <c r="C5" s="183"/>
      <c r="D5" s="184"/>
      <c r="E5" s="162"/>
      <c r="F5" s="162"/>
      <c r="G5" s="162"/>
    </row>
    <row r="6" spans="1:7" ht="21.75" customHeight="1" hidden="1">
      <c r="A6" s="158" t="s">
        <v>8</v>
      </c>
      <c r="B6" s="154"/>
      <c r="C6" s="183"/>
      <c r="D6" s="184"/>
      <c r="E6" s="162"/>
      <c r="F6" s="162"/>
      <c r="G6" s="162"/>
    </row>
    <row r="7" spans="1:7" ht="21.75" customHeight="1" hidden="1">
      <c r="A7" s="156">
        <v>516</v>
      </c>
      <c r="B7" s="186">
        <f aca="true" t="shared" si="0" ref="B7:D8">SUM(B6)</f>
        <v>0</v>
      </c>
      <c r="C7" s="186">
        <f t="shared" si="0"/>
        <v>0</v>
      </c>
      <c r="D7" s="186">
        <f t="shared" si="0"/>
        <v>0</v>
      </c>
      <c r="E7" s="162"/>
      <c r="F7" s="162"/>
      <c r="G7" s="162"/>
    </row>
    <row r="8" spans="1:9" s="192" customFormat="1" ht="30" customHeight="1" hidden="1">
      <c r="A8" s="175" t="s">
        <v>9</v>
      </c>
      <c r="B8" s="189">
        <f t="shared" si="0"/>
        <v>0</v>
      </c>
      <c r="C8" s="189">
        <f t="shared" si="0"/>
        <v>0</v>
      </c>
      <c r="D8" s="190">
        <f t="shared" si="0"/>
        <v>0</v>
      </c>
      <c r="E8" s="182"/>
      <c r="F8" s="182"/>
      <c r="G8" s="182"/>
      <c r="I8" s="180"/>
    </row>
    <row r="9" spans="1:9" s="192" customFormat="1" ht="30.75" customHeight="1" hidden="1">
      <c r="A9" s="891"/>
      <c r="B9" s="892"/>
      <c r="C9" s="892"/>
      <c r="D9" s="892"/>
      <c r="E9" s="892"/>
      <c r="F9" s="892"/>
      <c r="G9" s="892"/>
      <c r="I9" s="180"/>
    </row>
    <row r="10" spans="1:7" ht="21.75" customHeight="1">
      <c r="A10" s="907" t="s">
        <v>479</v>
      </c>
      <c r="B10" s="911" t="s">
        <v>65</v>
      </c>
      <c r="C10" s="912"/>
      <c r="D10" s="913"/>
      <c r="E10" s="901" t="s">
        <v>4</v>
      </c>
      <c r="F10" s="902"/>
      <c r="G10" s="903"/>
    </row>
    <row r="11" spans="1:7" ht="21.75" customHeight="1">
      <c r="A11" s="908"/>
      <c r="B11" s="914" t="s">
        <v>394</v>
      </c>
      <c r="C11" s="915"/>
      <c r="D11" s="916"/>
      <c r="E11" s="904"/>
      <c r="F11" s="905"/>
      <c r="G11" s="906"/>
    </row>
    <row r="12" spans="1:7" ht="21.75" customHeight="1">
      <c r="A12" s="909"/>
      <c r="B12" s="13" t="s">
        <v>5</v>
      </c>
      <c r="C12" s="13" t="s">
        <v>6</v>
      </c>
      <c r="D12" s="13" t="s">
        <v>0</v>
      </c>
      <c r="E12" s="137" t="s">
        <v>5</v>
      </c>
      <c r="F12" s="13" t="s">
        <v>6</v>
      </c>
      <c r="G12" s="83" t="s">
        <v>0</v>
      </c>
    </row>
    <row r="13" spans="1:7" ht="33" customHeight="1">
      <c r="A13" s="199" t="s">
        <v>118</v>
      </c>
      <c r="B13" s="3">
        <v>36200</v>
      </c>
      <c r="C13" s="3">
        <v>28663</v>
      </c>
      <c r="D13" s="4">
        <v>8090</v>
      </c>
      <c r="E13" s="200">
        <f>SUM(B13)</f>
        <v>36200</v>
      </c>
      <c r="F13" s="11">
        <f>SUM(C13)</f>
        <v>28663</v>
      </c>
      <c r="G13" s="11">
        <f>SUM(D13)</f>
        <v>8090</v>
      </c>
    </row>
    <row r="14" spans="1:7" ht="33" customHeight="1" thickBot="1">
      <c r="A14" s="146">
        <v>612</v>
      </c>
      <c r="B14" s="8">
        <f aca="true" t="shared" si="1" ref="B14:G15">SUM(B13)</f>
        <v>36200</v>
      </c>
      <c r="C14" s="8">
        <f t="shared" si="1"/>
        <v>28663</v>
      </c>
      <c r="D14" s="9">
        <f t="shared" si="1"/>
        <v>8090</v>
      </c>
      <c r="E14" s="188">
        <f t="shared" si="1"/>
        <v>36200</v>
      </c>
      <c r="F14" s="186">
        <f t="shared" si="1"/>
        <v>28663</v>
      </c>
      <c r="G14" s="186">
        <f t="shared" si="1"/>
        <v>8090</v>
      </c>
    </row>
    <row r="15" spans="1:7" ht="33" customHeight="1">
      <c r="A15" s="175" t="s">
        <v>9</v>
      </c>
      <c r="B15" s="189">
        <f t="shared" si="1"/>
        <v>36200</v>
      </c>
      <c r="C15" s="189">
        <f t="shared" si="1"/>
        <v>28663</v>
      </c>
      <c r="D15" s="190">
        <f t="shared" si="1"/>
        <v>8090</v>
      </c>
      <c r="E15" s="191">
        <f t="shared" si="1"/>
        <v>36200</v>
      </c>
      <c r="F15" s="189">
        <f t="shared" si="1"/>
        <v>28663</v>
      </c>
      <c r="G15" s="189">
        <f t="shared" si="1"/>
        <v>8090</v>
      </c>
    </row>
    <row r="16" ht="30.75" customHeight="1"/>
    <row r="17" spans="1:4" ht="21.75" customHeight="1">
      <c r="A17" s="951"/>
      <c r="B17" s="953"/>
      <c r="C17" s="954"/>
      <c r="D17" s="954"/>
    </row>
    <row r="18" spans="1:4" ht="22.5" customHeight="1">
      <c r="A18" s="952"/>
      <c r="B18" s="955"/>
      <c r="C18" s="956"/>
      <c r="D18" s="956"/>
    </row>
    <row r="19" spans="1:4" ht="22.5" customHeight="1">
      <c r="A19" s="952"/>
      <c r="B19" s="136"/>
      <c r="C19" s="136"/>
      <c r="D19" s="136"/>
    </row>
    <row r="20" spans="1:4" ht="21.75" customHeight="1" hidden="1">
      <c r="A20" s="182"/>
      <c r="B20" s="155"/>
      <c r="C20" s="804"/>
      <c r="D20" s="804"/>
    </row>
    <row r="21" spans="1:4" ht="33" customHeight="1">
      <c r="A21" s="805"/>
      <c r="B21" s="155"/>
      <c r="C21" s="804"/>
      <c r="D21" s="804"/>
    </row>
    <row r="22" spans="1:4" ht="21.75" customHeight="1" hidden="1">
      <c r="A22" s="182"/>
      <c r="B22" s="155"/>
      <c r="C22" s="804"/>
      <c r="D22" s="804"/>
    </row>
    <row r="23" spans="1:4" ht="33" customHeight="1">
      <c r="A23" s="87"/>
      <c r="B23" s="806"/>
      <c r="C23" s="806"/>
      <c r="D23" s="806"/>
    </row>
    <row r="24" spans="1:4" ht="33" customHeight="1">
      <c r="A24" s="803"/>
      <c r="B24" s="806"/>
      <c r="C24" s="806"/>
      <c r="D24" s="806"/>
    </row>
  </sheetData>
  <sheetProtection/>
  <mergeCells count="13">
    <mergeCell ref="A17:A19"/>
    <mergeCell ref="B17:D17"/>
    <mergeCell ref="B18:D18"/>
    <mergeCell ref="A9:G9"/>
    <mergeCell ref="A10:A12"/>
    <mergeCell ref="B10:D10"/>
    <mergeCell ref="E10:G11"/>
    <mergeCell ref="B11:D11"/>
    <mergeCell ref="A1:E1"/>
    <mergeCell ref="F1:G1"/>
    <mergeCell ref="A2:A4"/>
    <mergeCell ref="B2:D2"/>
    <mergeCell ref="B3:D3"/>
  </mergeCells>
  <printOptions horizontalCentered="1"/>
  <pageMargins left="0.3937007874015748" right="0.3" top="0.6299212598425197" bottom="0.5905511811023623" header="0.5118110236220472" footer="0.31496062992125984"/>
  <pageSetup horizontalDpi="300" verticalDpi="300" orientation="portrait" paperSize="9" scale="90" r:id="rId1"/>
  <headerFooter alignWithMargins="0">
    <oddFooter>&amp;L&amp;"Times New Roman CE,Obyčejné"&amp;8Rozbor za rok 2009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view="pageBreakPreview" zoomScale="85" zoomScaleSheetLayoutView="85" zoomScalePageLayoutView="0" workbookViewId="0" topLeftCell="A1">
      <selection activeCell="A2" sqref="A2:A4"/>
    </sheetView>
  </sheetViews>
  <sheetFormatPr defaultColWidth="9.00390625" defaultRowHeight="24.75" customHeight="1"/>
  <cols>
    <col min="1" max="1" width="36.00390625" style="135" customWidth="1"/>
    <col min="2" max="2" width="9.125" style="135" customWidth="1"/>
    <col min="3" max="13" width="9.25390625" style="135" customWidth="1"/>
    <col min="14" max="16" width="6.75390625" style="135" customWidth="1"/>
    <col min="17" max="16384" width="9.125" style="135" customWidth="1"/>
  </cols>
  <sheetData>
    <row r="1" spans="1:16" ht="42.75" customHeight="1">
      <c r="A1" s="983" t="s">
        <v>377</v>
      </c>
      <c r="B1" s="983"/>
      <c r="C1" s="983"/>
      <c r="D1" s="983"/>
      <c r="E1" s="983"/>
      <c r="F1" s="983"/>
      <c r="G1" s="984"/>
      <c r="H1" s="984"/>
      <c r="I1" s="984"/>
      <c r="J1" s="984"/>
      <c r="K1" s="984"/>
      <c r="L1" s="971" t="s">
        <v>361</v>
      </c>
      <c r="M1" s="972"/>
      <c r="N1" s="236"/>
      <c r="O1" s="957"/>
      <c r="P1" s="957"/>
    </row>
    <row r="2" spans="1:16" ht="24.75" customHeight="1">
      <c r="A2" s="958" t="s">
        <v>459</v>
      </c>
      <c r="B2" s="961" t="s">
        <v>96</v>
      </c>
      <c r="C2" s="962"/>
      <c r="D2" s="962"/>
      <c r="E2" s="961" t="s">
        <v>248</v>
      </c>
      <c r="F2" s="962"/>
      <c r="G2" s="962"/>
      <c r="H2" s="961" t="s">
        <v>314</v>
      </c>
      <c r="I2" s="962"/>
      <c r="J2" s="962"/>
      <c r="K2" s="965" t="s">
        <v>23</v>
      </c>
      <c r="L2" s="966"/>
      <c r="M2" s="967"/>
      <c r="N2" s="236"/>
      <c r="O2" s="237"/>
      <c r="P2" s="237"/>
    </row>
    <row r="3" spans="1:16" ht="24.75" customHeight="1">
      <c r="A3" s="959"/>
      <c r="B3" s="963" t="s">
        <v>308</v>
      </c>
      <c r="C3" s="964"/>
      <c r="D3" s="964"/>
      <c r="E3" s="963" t="s">
        <v>19</v>
      </c>
      <c r="F3" s="964"/>
      <c r="G3" s="964"/>
      <c r="H3" s="963" t="s">
        <v>317</v>
      </c>
      <c r="I3" s="964"/>
      <c r="J3" s="964"/>
      <c r="K3" s="968"/>
      <c r="L3" s="969"/>
      <c r="M3" s="970"/>
      <c r="N3" s="236"/>
      <c r="O3" s="236"/>
      <c r="P3" s="236"/>
    </row>
    <row r="4" spans="1:16" ht="24.75" customHeight="1">
      <c r="A4" s="960"/>
      <c r="B4" s="238" t="s">
        <v>5</v>
      </c>
      <c r="C4" s="238" t="s">
        <v>6</v>
      </c>
      <c r="D4" s="238" t="s">
        <v>0</v>
      </c>
      <c r="E4" s="238" t="s">
        <v>5</v>
      </c>
      <c r="F4" s="238" t="s">
        <v>6</v>
      </c>
      <c r="G4" s="238" t="s">
        <v>0</v>
      </c>
      <c r="H4" s="238" t="s">
        <v>5</v>
      </c>
      <c r="I4" s="238" t="s">
        <v>6</v>
      </c>
      <c r="J4" s="238" t="s">
        <v>0</v>
      </c>
      <c r="K4" s="239" t="s">
        <v>5</v>
      </c>
      <c r="L4" s="238" t="s">
        <v>6</v>
      </c>
      <c r="M4" s="240" t="s">
        <v>0</v>
      </c>
      <c r="N4" s="236"/>
      <c r="O4" s="236"/>
      <c r="P4" s="236"/>
    </row>
    <row r="5" spans="1:16" ht="29.25" customHeight="1">
      <c r="A5" s="749" t="s">
        <v>309</v>
      </c>
      <c r="B5" s="750">
        <v>950</v>
      </c>
      <c r="C5" s="750">
        <v>728.6</v>
      </c>
      <c r="D5" s="750">
        <v>0</v>
      </c>
      <c r="E5" s="750">
        <v>0</v>
      </c>
      <c r="F5" s="750">
        <v>0</v>
      </c>
      <c r="G5" s="750">
        <v>0</v>
      </c>
      <c r="H5" s="750">
        <v>0</v>
      </c>
      <c r="I5" s="750">
        <v>0</v>
      </c>
      <c r="J5" s="750">
        <v>0</v>
      </c>
      <c r="K5" s="242">
        <f aca="true" t="shared" si="0" ref="K5:M6">B5+E5+H5</f>
        <v>950</v>
      </c>
      <c r="L5" s="37">
        <f t="shared" si="0"/>
        <v>728.6</v>
      </c>
      <c r="M5" s="72">
        <f t="shared" si="0"/>
        <v>0</v>
      </c>
      <c r="N5" s="236"/>
      <c r="O5" s="236"/>
      <c r="P5" s="236"/>
    </row>
    <row r="6" spans="1:16" ht="28.5" customHeight="1">
      <c r="A6" s="241" t="s">
        <v>146</v>
      </c>
      <c r="B6" s="37">
        <v>0</v>
      </c>
      <c r="C6" s="37">
        <v>1035.3</v>
      </c>
      <c r="D6" s="38">
        <v>1035.3</v>
      </c>
      <c r="E6" s="37">
        <v>1100</v>
      </c>
      <c r="F6" s="37">
        <v>42</v>
      </c>
      <c r="G6" s="37">
        <v>0</v>
      </c>
      <c r="H6" s="37">
        <v>0</v>
      </c>
      <c r="I6" s="37">
        <v>0</v>
      </c>
      <c r="J6" s="37">
        <v>0</v>
      </c>
      <c r="K6" s="242">
        <f t="shared" si="0"/>
        <v>1100</v>
      </c>
      <c r="L6" s="37">
        <f t="shared" si="0"/>
        <v>1077.3</v>
      </c>
      <c r="M6" s="72">
        <f t="shared" si="0"/>
        <v>1035.3</v>
      </c>
      <c r="N6" s="243"/>
      <c r="O6" s="236"/>
      <c r="P6" s="236"/>
    </row>
    <row r="7" spans="1:16" ht="28.5" customHeight="1">
      <c r="A7" s="244">
        <v>516</v>
      </c>
      <c r="B7" s="75">
        <f aca="true" t="shared" si="1" ref="B7:M7">SUM(B5,B6)</f>
        <v>950</v>
      </c>
      <c r="C7" s="75">
        <f t="shared" si="1"/>
        <v>1763.9</v>
      </c>
      <c r="D7" s="75">
        <f t="shared" si="1"/>
        <v>1035.3</v>
      </c>
      <c r="E7" s="75">
        <f t="shared" si="1"/>
        <v>1100</v>
      </c>
      <c r="F7" s="75">
        <f t="shared" si="1"/>
        <v>42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574">
        <f t="shared" si="1"/>
        <v>0</v>
      </c>
      <c r="K7" s="567">
        <f t="shared" si="1"/>
        <v>2050</v>
      </c>
      <c r="L7" s="75">
        <f t="shared" si="1"/>
        <v>1805.9</v>
      </c>
      <c r="M7" s="75">
        <f t="shared" si="1"/>
        <v>1035.3</v>
      </c>
      <c r="N7" s="237"/>
      <c r="O7" s="236"/>
      <c r="P7" s="236"/>
    </row>
    <row r="8" spans="1:16" ht="28.5" customHeight="1">
      <c r="A8" s="71" t="s">
        <v>33</v>
      </c>
      <c r="B8" s="72">
        <v>11500</v>
      </c>
      <c r="C8" s="37">
        <v>0</v>
      </c>
      <c r="D8" s="38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8">
        <v>0</v>
      </c>
      <c r="K8" s="242">
        <f>B8+E8+H8</f>
        <v>11500</v>
      </c>
      <c r="L8" s="37">
        <f>C8+F8+I8</f>
        <v>0</v>
      </c>
      <c r="M8" s="72">
        <f>D8+G8+J8</f>
        <v>0</v>
      </c>
      <c r="N8" s="236"/>
      <c r="O8" s="236"/>
      <c r="P8" s="236"/>
    </row>
    <row r="9" spans="1:16" ht="28.5" customHeight="1">
      <c r="A9" s="245">
        <v>517</v>
      </c>
      <c r="B9" s="76">
        <f aca="true" t="shared" si="2" ref="B9:M9">B8</f>
        <v>11500</v>
      </c>
      <c r="C9" s="41">
        <f t="shared" si="2"/>
        <v>0</v>
      </c>
      <c r="D9" s="42">
        <f t="shared" si="2"/>
        <v>0</v>
      </c>
      <c r="E9" s="41">
        <f t="shared" si="2"/>
        <v>0</v>
      </c>
      <c r="F9" s="41">
        <f t="shared" si="2"/>
        <v>0</v>
      </c>
      <c r="G9" s="41">
        <f t="shared" si="2"/>
        <v>0</v>
      </c>
      <c r="H9" s="76">
        <f t="shared" si="2"/>
        <v>0</v>
      </c>
      <c r="I9" s="41">
        <f t="shared" si="2"/>
        <v>0</v>
      </c>
      <c r="J9" s="42">
        <f t="shared" si="2"/>
        <v>0</v>
      </c>
      <c r="K9" s="246">
        <f t="shared" si="2"/>
        <v>11500</v>
      </c>
      <c r="L9" s="41">
        <f t="shared" si="2"/>
        <v>0</v>
      </c>
      <c r="M9" s="76">
        <f t="shared" si="2"/>
        <v>0</v>
      </c>
      <c r="N9" s="236"/>
      <c r="O9" s="236"/>
      <c r="P9" s="236"/>
    </row>
    <row r="10" spans="1:16" ht="29.25" customHeight="1">
      <c r="A10" s="630" t="s">
        <v>442</v>
      </c>
      <c r="B10" s="72">
        <v>0</v>
      </c>
      <c r="C10" s="37">
        <v>0</v>
      </c>
      <c r="D10" s="38">
        <v>0</v>
      </c>
      <c r="E10" s="37">
        <v>0</v>
      </c>
      <c r="F10" s="37">
        <v>0</v>
      </c>
      <c r="G10" s="37">
        <v>0</v>
      </c>
      <c r="H10" s="72">
        <v>1000</v>
      </c>
      <c r="I10" s="37">
        <v>1221.1</v>
      </c>
      <c r="J10" s="38">
        <v>1221.1</v>
      </c>
      <c r="K10" s="242">
        <f>B10+E10+H10</f>
        <v>1000</v>
      </c>
      <c r="L10" s="37">
        <f>C10+F10+I10</f>
        <v>1221.1</v>
      </c>
      <c r="M10" s="72">
        <f>D10+G10+J10</f>
        <v>1221.1</v>
      </c>
      <c r="N10" s="236"/>
      <c r="O10" s="236"/>
      <c r="P10" s="236"/>
    </row>
    <row r="11" spans="1:16" ht="27.75" customHeight="1">
      <c r="A11" s="245">
        <v>521</v>
      </c>
      <c r="B11" s="74">
        <f aca="true" t="shared" si="3" ref="B11:M11">SUM(B10)</f>
        <v>0</v>
      </c>
      <c r="C11" s="43">
        <f t="shared" si="3"/>
        <v>0</v>
      </c>
      <c r="D11" s="39">
        <f t="shared" si="3"/>
        <v>0</v>
      </c>
      <c r="E11" s="74">
        <f t="shared" si="3"/>
        <v>0</v>
      </c>
      <c r="F11" s="43">
        <f t="shared" si="3"/>
        <v>0</v>
      </c>
      <c r="G11" s="44">
        <f t="shared" si="3"/>
        <v>0</v>
      </c>
      <c r="H11" s="39">
        <f t="shared" si="3"/>
        <v>1000</v>
      </c>
      <c r="I11" s="43">
        <f t="shared" si="3"/>
        <v>1221.1</v>
      </c>
      <c r="J11" s="44">
        <f t="shared" si="3"/>
        <v>1221.1</v>
      </c>
      <c r="K11" s="122">
        <f t="shared" si="3"/>
        <v>1000</v>
      </c>
      <c r="L11" s="39">
        <f t="shared" si="3"/>
        <v>1221.1</v>
      </c>
      <c r="M11" s="74">
        <f t="shared" si="3"/>
        <v>1221.1</v>
      </c>
      <c r="N11" s="236"/>
      <c r="O11" s="236"/>
      <c r="P11" s="236"/>
    </row>
    <row r="12" spans="1:16" ht="28.5" customHeight="1">
      <c r="A12" s="71" t="s">
        <v>115</v>
      </c>
      <c r="B12" s="72">
        <v>0</v>
      </c>
      <c r="C12" s="37">
        <v>0</v>
      </c>
      <c r="D12" s="38">
        <v>0</v>
      </c>
      <c r="E12" s="37">
        <v>0</v>
      </c>
      <c r="F12" s="37">
        <v>0</v>
      </c>
      <c r="G12" s="37">
        <v>0</v>
      </c>
      <c r="H12" s="72">
        <v>0</v>
      </c>
      <c r="I12" s="37">
        <v>0</v>
      </c>
      <c r="J12" s="38">
        <v>0</v>
      </c>
      <c r="K12" s="242">
        <f>B12+E12+H12</f>
        <v>0</v>
      </c>
      <c r="L12" s="37">
        <f>C12+F12+I12</f>
        <v>0</v>
      </c>
      <c r="M12" s="72">
        <f>D12+G12+J12</f>
        <v>0</v>
      </c>
      <c r="N12" s="247"/>
      <c r="O12" s="247"/>
      <c r="P12" s="247"/>
    </row>
    <row r="13" spans="1:16" ht="28.5" customHeight="1" thickBot="1">
      <c r="A13" s="73">
        <v>612</v>
      </c>
      <c r="B13" s="74">
        <f aca="true" t="shared" si="4" ref="B13:M13">SUM(B12)</f>
        <v>0</v>
      </c>
      <c r="C13" s="43">
        <f t="shared" si="4"/>
        <v>0</v>
      </c>
      <c r="D13" s="44">
        <f t="shared" si="4"/>
        <v>0</v>
      </c>
      <c r="E13" s="43">
        <f t="shared" si="4"/>
        <v>0</v>
      </c>
      <c r="F13" s="43">
        <f t="shared" si="4"/>
        <v>0</v>
      </c>
      <c r="G13" s="121">
        <f t="shared" si="4"/>
        <v>0</v>
      </c>
      <c r="H13" s="74">
        <f>SUM(H12)</f>
        <v>0</v>
      </c>
      <c r="I13" s="43">
        <f>SUM(I12)</f>
        <v>0</v>
      </c>
      <c r="J13" s="44">
        <f>SUM(J12)</f>
        <v>0</v>
      </c>
      <c r="K13" s="122">
        <f t="shared" si="4"/>
        <v>0</v>
      </c>
      <c r="L13" s="121">
        <f>SUM(L12)</f>
        <v>0</v>
      </c>
      <c r="M13" s="74">
        <f t="shared" si="4"/>
        <v>0</v>
      </c>
      <c r="N13" s="248"/>
      <c r="O13" s="248"/>
      <c r="P13" s="236"/>
    </row>
    <row r="14" spans="1:16" ht="33.75" customHeight="1">
      <c r="A14" s="249" t="s">
        <v>16</v>
      </c>
      <c r="B14" s="250">
        <f aca="true" t="shared" si="5" ref="B14:G14">SUM(B7,B9,B11,B13)</f>
        <v>12450</v>
      </c>
      <c r="C14" s="250">
        <f t="shared" si="5"/>
        <v>1763.9</v>
      </c>
      <c r="D14" s="250">
        <f t="shared" si="5"/>
        <v>1035.3</v>
      </c>
      <c r="E14" s="250">
        <f t="shared" si="5"/>
        <v>1100</v>
      </c>
      <c r="F14" s="250">
        <f t="shared" si="5"/>
        <v>42</v>
      </c>
      <c r="G14" s="250">
        <f t="shared" si="5"/>
        <v>0</v>
      </c>
      <c r="H14" s="250">
        <f>SUM(H7,H9,H11,H13)</f>
        <v>1000</v>
      </c>
      <c r="I14" s="250">
        <f>SUM(I7,I9,I11,I13)</f>
        <v>1221.1</v>
      </c>
      <c r="J14" s="250">
        <f>SUM(J7,J9,J11,J13)</f>
        <v>1221.1</v>
      </c>
      <c r="K14" s="252">
        <f>K7+K9+K11+K13</f>
        <v>14550</v>
      </c>
      <c r="L14" s="251">
        <f>L7+L9+L11+L13</f>
        <v>3027</v>
      </c>
      <c r="M14" s="250">
        <f>M7+M9+M11+M13</f>
        <v>2256.3999999999996</v>
      </c>
      <c r="N14" s="247"/>
      <c r="O14" s="247"/>
      <c r="P14" s="247"/>
    </row>
    <row r="15" spans="1:16" ht="24" customHeight="1">
      <c r="A15" s="253"/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5"/>
      <c r="N15" s="89"/>
      <c r="O15" s="89"/>
      <c r="P15" s="89"/>
    </row>
    <row r="16" spans="1:10" ht="24.75" customHeight="1" hidden="1">
      <c r="A16" s="907" t="s">
        <v>374</v>
      </c>
      <c r="B16" s="895" t="s">
        <v>96</v>
      </c>
      <c r="C16" s="910"/>
      <c r="D16" s="975"/>
      <c r="E16" s="901" t="s">
        <v>4</v>
      </c>
      <c r="F16" s="976"/>
      <c r="G16" s="977"/>
      <c r="H16" s="254"/>
      <c r="I16" s="254"/>
      <c r="J16" s="254"/>
    </row>
    <row r="17" spans="1:10" ht="24.75" customHeight="1" hidden="1">
      <c r="A17" s="973"/>
      <c r="B17" s="899" t="s">
        <v>308</v>
      </c>
      <c r="C17" s="981"/>
      <c r="D17" s="982"/>
      <c r="E17" s="978"/>
      <c r="F17" s="979"/>
      <c r="G17" s="980"/>
      <c r="H17" s="254"/>
      <c r="I17" s="254"/>
      <c r="J17" s="254"/>
    </row>
    <row r="18" spans="1:10" ht="24.75" customHeight="1" hidden="1">
      <c r="A18" s="974"/>
      <c r="B18" s="13" t="s">
        <v>5</v>
      </c>
      <c r="C18" s="13" t="s">
        <v>6</v>
      </c>
      <c r="D18" s="130" t="s">
        <v>0</v>
      </c>
      <c r="E18" s="139" t="s">
        <v>5</v>
      </c>
      <c r="F18" s="140" t="s">
        <v>6</v>
      </c>
      <c r="G18" s="141" t="s">
        <v>0</v>
      </c>
      <c r="H18" s="254"/>
      <c r="I18" s="254"/>
      <c r="J18" s="254"/>
    </row>
    <row r="19" spans="1:10" ht="22.5" customHeight="1" hidden="1">
      <c r="A19" s="142" t="s">
        <v>115</v>
      </c>
      <c r="B19" s="10"/>
      <c r="C19" s="10"/>
      <c r="D19" s="23"/>
      <c r="E19" s="143">
        <f aca="true" t="shared" si="6" ref="E19:G20">B19</f>
        <v>0</v>
      </c>
      <c r="F19" s="256">
        <f t="shared" si="6"/>
        <v>0</v>
      </c>
      <c r="G19" s="144">
        <f t="shared" si="6"/>
        <v>0</v>
      </c>
      <c r="H19" s="254"/>
      <c r="I19" s="254"/>
      <c r="J19" s="254"/>
    </row>
    <row r="20" spans="1:10" ht="22.5" customHeight="1" hidden="1" thickBot="1">
      <c r="A20" s="146">
        <v>612</v>
      </c>
      <c r="B20" s="74">
        <f>SUM(B19)</f>
        <v>0</v>
      </c>
      <c r="C20" s="43">
        <f>SUM(C19)</f>
        <v>0</v>
      </c>
      <c r="D20" s="123">
        <f>SUM(D19)</f>
        <v>0</v>
      </c>
      <c r="E20" s="257">
        <f t="shared" si="6"/>
        <v>0</v>
      </c>
      <c r="F20" s="258">
        <f t="shared" si="6"/>
        <v>0</v>
      </c>
      <c r="G20" s="259">
        <f t="shared" si="6"/>
        <v>0</v>
      </c>
      <c r="H20" s="254"/>
      <c r="I20" s="254"/>
      <c r="J20" s="254"/>
    </row>
    <row r="21" spans="1:10" ht="33.75" customHeight="1" hidden="1">
      <c r="A21" s="149" t="s">
        <v>20</v>
      </c>
      <c r="B21" s="150">
        <f aca="true" t="shared" si="7" ref="B21:G21">B20</f>
        <v>0</v>
      </c>
      <c r="C21" s="150">
        <f t="shared" si="7"/>
        <v>0</v>
      </c>
      <c r="D21" s="150">
        <f t="shared" si="7"/>
        <v>0</v>
      </c>
      <c r="E21" s="177">
        <f t="shared" si="7"/>
        <v>0</v>
      </c>
      <c r="F21" s="150">
        <f t="shared" si="7"/>
        <v>0</v>
      </c>
      <c r="G21" s="260">
        <f t="shared" si="7"/>
        <v>0</v>
      </c>
      <c r="H21" s="254"/>
      <c r="I21" s="254"/>
      <c r="J21" s="254"/>
    </row>
  </sheetData>
  <sheetProtection/>
  <mergeCells count="15">
    <mergeCell ref="A16:A18"/>
    <mergeCell ref="B16:D16"/>
    <mergeCell ref="E16:G17"/>
    <mergeCell ref="B17:D17"/>
    <mergeCell ref="A1:K1"/>
    <mergeCell ref="O1:P1"/>
    <mergeCell ref="A2:A4"/>
    <mergeCell ref="B2:D2"/>
    <mergeCell ref="B3:D3"/>
    <mergeCell ref="E2:G2"/>
    <mergeCell ref="K2:M3"/>
    <mergeCell ref="E3:G3"/>
    <mergeCell ref="L1:M1"/>
    <mergeCell ref="H2:J2"/>
    <mergeCell ref="H3:J3"/>
  </mergeCells>
  <printOptions horizontalCentered="1"/>
  <pageMargins left="0.33" right="0.17" top="0.63" bottom="0.1968503937007874" header="0.31496062992125984" footer="0.31496062992125984"/>
  <pageSetup horizontalDpi="300" verticalDpi="300" orientation="portrait" paperSize="9" scale="68" r:id="rId1"/>
  <headerFooter alignWithMargins="0">
    <oddFooter>&amp;L&amp;"Times New Roman CE,Obyčejné"&amp;8Rozbor za rok 2009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39"/>
  <sheetViews>
    <sheetView view="pageBreakPreview" zoomScale="75" zoomScaleNormal="7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8" sqref="G28"/>
    </sheetView>
  </sheetViews>
  <sheetFormatPr defaultColWidth="9.00390625" defaultRowHeight="12.75"/>
  <cols>
    <col min="1" max="1" width="37.375" style="180" customWidth="1"/>
    <col min="2" max="4" width="6.125" style="180" customWidth="1"/>
    <col min="5" max="7" width="7.875" style="180" customWidth="1"/>
    <col min="8" max="13" width="6.125" style="180" customWidth="1"/>
    <col min="14" max="14" width="0.12890625" style="180" customWidth="1"/>
    <col min="15" max="16" width="6.125" style="180" hidden="1" customWidth="1"/>
    <col min="17" max="19" width="7.875" style="180" customWidth="1"/>
    <col min="20" max="22" width="6.125" style="180" customWidth="1"/>
    <col min="23" max="25" width="7.875" style="180" customWidth="1"/>
    <col min="26" max="27" width="8.875" style="180" customWidth="1"/>
    <col min="28" max="28" width="9.00390625" style="180" customWidth="1"/>
    <col min="29" max="29" width="9.125" style="180" customWidth="1"/>
    <col min="30" max="30" width="10.375" style="180" bestFit="1" customWidth="1"/>
    <col min="31" max="16384" width="9.125" style="180" customWidth="1"/>
  </cols>
  <sheetData>
    <row r="1" spans="1:28" ht="43.5" customHeight="1">
      <c r="A1" s="983" t="s">
        <v>390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3"/>
      <c r="R1" s="993"/>
      <c r="S1" s="993"/>
      <c r="T1" s="993"/>
      <c r="U1" s="993"/>
      <c r="V1" s="993"/>
      <c r="W1" s="993"/>
      <c r="X1" s="993"/>
      <c r="Y1" s="993"/>
      <c r="Z1" s="993"/>
      <c r="AA1" s="993"/>
      <c r="AB1" s="262" t="s">
        <v>215</v>
      </c>
    </row>
    <row r="2" spans="1:28" s="162" customFormat="1" ht="21.75" customHeight="1">
      <c r="A2" s="994" t="s">
        <v>391</v>
      </c>
      <c r="B2" s="997" t="s">
        <v>21</v>
      </c>
      <c r="C2" s="986"/>
      <c r="D2" s="986"/>
      <c r="E2" s="986" t="s">
        <v>22</v>
      </c>
      <c r="F2" s="986"/>
      <c r="G2" s="986"/>
      <c r="H2" s="986" t="s">
        <v>355</v>
      </c>
      <c r="I2" s="986"/>
      <c r="J2" s="986"/>
      <c r="K2" s="986" t="s">
        <v>166</v>
      </c>
      <c r="L2" s="986"/>
      <c r="M2" s="986"/>
      <c r="N2" s="986" t="s">
        <v>345</v>
      </c>
      <c r="O2" s="986"/>
      <c r="P2" s="986"/>
      <c r="Q2" s="986" t="s">
        <v>145</v>
      </c>
      <c r="R2" s="986"/>
      <c r="S2" s="986"/>
      <c r="T2" s="986" t="s">
        <v>126</v>
      </c>
      <c r="U2" s="986"/>
      <c r="V2" s="986"/>
      <c r="W2" s="986" t="s">
        <v>245</v>
      </c>
      <c r="X2" s="986"/>
      <c r="Y2" s="987"/>
      <c r="Z2" s="901" t="s">
        <v>23</v>
      </c>
      <c r="AA2" s="976"/>
      <c r="AB2" s="977"/>
    </row>
    <row r="3" spans="1:28" s="162" customFormat="1" ht="43.5" customHeight="1">
      <c r="A3" s="995"/>
      <c r="B3" s="981" t="s">
        <v>24</v>
      </c>
      <c r="C3" s="981"/>
      <c r="D3" s="992"/>
      <c r="E3" s="981" t="s">
        <v>25</v>
      </c>
      <c r="F3" s="981"/>
      <c r="G3" s="981"/>
      <c r="H3" s="989" t="s">
        <v>392</v>
      </c>
      <c r="I3" s="985"/>
      <c r="J3" s="990"/>
      <c r="K3" s="981" t="s">
        <v>167</v>
      </c>
      <c r="L3" s="981"/>
      <c r="M3" s="981"/>
      <c r="N3" s="991" t="s">
        <v>346</v>
      </c>
      <c r="O3" s="981"/>
      <c r="P3" s="992"/>
      <c r="Q3" s="985" t="s">
        <v>191</v>
      </c>
      <c r="R3" s="985"/>
      <c r="S3" s="985"/>
      <c r="T3" s="989" t="s">
        <v>127</v>
      </c>
      <c r="U3" s="985"/>
      <c r="V3" s="990"/>
      <c r="W3" s="985" t="s">
        <v>246</v>
      </c>
      <c r="X3" s="985"/>
      <c r="Y3" s="988"/>
      <c r="Z3" s="978"/>
      <c r="AA3" s="979"/>
      <c r="AB3" s="980"/>
    </row>
    <row r="4" spans="1:28" s="162" customFormat="1" ht="27.75" customHeight="1" thickBot="1">
      <c r="A4" s="996"/>
      <c r="B4" s="679" t="s">
        <v>5</v>
      </c>
      <c r="C4" s="680" t="s">
        <v>6</v>
      </c>
      <c r="D4" s="681" t="s">
        <v>0</v>
      </c>
      <c r="E4" s="682" t="s">
        <v>5</v>
      </c>
      <c r="F4" s="680" t="s">
        <v>6</v>
      </c>
      <c r="G4" s="683" t="s">
        <v>0</v>
      </c>
      <c r="H4" s="684" t="s">
        <v>5</v>
      </c>
      <c r="I4" s="680" t="s">
        <v>6</v>
      </c>
      <c r="J4" s="685" t="s">
        <v>0</v>
      </c>
      <c r="K4" s="682" t="s">
        <v>5</v>
      </c>
      <c r="L4" s="686" t="s">
        <v>6</v>
      </c>
      <c r="M4" s="683" t="s">
        <v>0</v>
      </c>
      <c r="N4" s="684" t="s">
        <v>5</v>
      </c>
      <c r="O4" s="686" t="s">
        <v>6</v>
      </c>
      <c r="P4" s="685" t="s">
        <v>0</v>
      </c>
      <c r="Q4" s="682" t="s">
        <v>5</v>
      </c>
      <c r="R4" s="686" t="s">
        <v>6</v>
      </c>
      <c r="S4" s="683" t="s">
        <v>0</v>
      </c>
      <c r="T4" s="684" t="s">
        <v>5</v>
      </c>
      <c r="U4" s="680" t="s">
        <v>6</v>
      </c>
      <c r="V4" s="685" t="s">
        <v>0</v>
      </c>
      <c r="W4" s="682" t="s">
        <v>5</v>
      </c>
      <c r="X4" s="680" t="s">
        <v>6</v>
      </c>
      <c r="Y4" s="683" t="s">
        <v>0</v>
      </c>
      <c r="Z4" s="687" t="s">
        <v>26</v>
      </c>
      <c r="AA4" s="680" t="s">
        <v>6</v>
      </c>
      <c r="AB4" s="680" t="s">
        <v>0</v>
      </c>
    </row>
    <row r="5" spans="1:28" s="162" customFormat="1" ht="23.25" customHeight="1">
      <c r="A5" s="675" t="s">
        <v>27</v>
      </c>
      <c r="B5" s="647">
        <v>0</v>
      </c>
      <c r="C5" s="19">
        <v>0</v>
      </c>
      <c r="D5" s="653">
        <v>0</v>
      </c>
      <c r="E5" s="647">
        <v>1100</v>
      </c>
      <c r="F5" s="688">
        <v>2225</v>
      </c>
      <c r="G5" s="689">
        <v>2224.9</v>
      </c>
      <c r="H5" s="647">
        <v>0</v>
      </c>
      <c r="I5" s="19">
        <v>0</v>
      </c>
      <c r="J5" s="653">
        <v>0</v>
      </c>
      <c r="K5" s="647">
        <v>0</v>
      </c>
      <c r="L5" s="19">
        <v>0</v>
      </c>
      <c r="M5" s="20">
        <v>0</v>
      </c>
      <c r="N5" s="652">
        <v>0</v>
      </c>
      <c r="O5" s="19">
        <v>0</v>
      </c>
      <c r="P5" s="653">
        <v>0</v>
      </c>
      <c r="Q5" s="647">
        <v>0</v>
      </c>
      <c r="R5" s="19">
        <v>0</v>
      </c>
      <c r="S5" s="20">
        <v>0</v>
      </c>
      <c r="T5" s="652">
        <v>0</v>
      </c>
      <c r="U5" s="19">
        <v>0</v>
      </c>
      <c r="V5" s="653">
        <v>0</v>
      </c>
      <c r="W5" s="647">
        <v>0</v>
      </c>
      <c r="X5" s="19">
        <v>0</v>
      </c>
      <c r="Y5" s="20">
        <v>0</v>
      </c>
      <c r="Z5" s="297">
        <f>B5+E5+H5+K5+Q5+T5+W5</f>
        <v>1100</v>
      </c>
      <c r="AA5" s="19">
        <f>C5+F5+I5+L5+R5+U5+X5</f>
        <v>2225</v>
      </c>
      <c r="AB5" s="19">
        <f>D5+G5+J5+M5+S5+V5+Y5</f>
        <v>2224.9</v>
      </c>
    </row>
    <row r="6" spans="1:31" s="162" customFormat="1" ht="24.75" customHeight="1">
      <c r="A6" s="672">
        <v>513</v>
      </c>
      <c r="B6" s="644">
        <f aca="true" t="shared" si="0" ref="B6:Y6">SUM(B5)</f>
        <v>0</v>
      </c>
      <c r="C6" s="8">
        <f t="shared" si="0"/>
        <v>0</v>
      </c>
      <c r="D6" s="650">
        <f t="shared" si="0"/>
        <v>0</v>
      </c>
      <c r="E6" s="644">
        <f t="shared" si="0"/>
        <v>1100</v>
      </c>
      <c r="F6" s="8">
        <f t="shared" si="0"/>
        <v>2225</v>
      </c>
      <c r="G6" s="650">
        <f t="shared" si="0"/>
        <v>2224.9</v>
      </c>
      <c r="H6" s="644">
        <f t="shared" si="0"/>
        <v>0</v>
      </c>
      <c r="I6" s="8">
        <f t="shared" si="0"/>
        <v>0</v>
      </c>
      <c r="J6" s="650">
        <f t="shared" si="0"/>
        <v>0</v>
      </c>
      <c r="K6" s="644">
        <f t="shared" si="0"/>
        <v>0</v>
      </c>
      <c r="L6" s="8">
        <f t="shared" si="0"/>
        <v>0</v>
      </c>
      <c r="M6" s="9">
        <f t="shared" si="0"/>
        <v>0</v>
      </c>
      <c r="N6" s="654">
        <f t="shared" si="0"/>
        <v>0</v>
      </c>
      <c r="O6" s="8">
        <f t="shared" si="0"/>
        <v>0</v>
      </c>
      <c r="P6" s="650">
        <f t="shared" si="0"/>
        <v>0</v>
      </c>
      <c r="Q6" s="644">
        <f t="shared" si="0"/>
        <v>0</v>
      </c>
      <c r="R6" s="8">
        <f t="shared" si="0"/>
        <v>0</v>
      </c>
      <c r="S6" s="9">
        <f t="shared" si="0"/>
        <v>0</v>
      </c>
      <c r="T6" s="654">
        <f t="shared" si="0"/>
        <v>0</v>
      </c>
      <c r="U6" s="8">
        <f t="shared" si="0"/>
        <v>0</v>
      </c>
      <c r="V6" s="650">
        <f t="shared" si="0"/>
        <v>0</v>
      </c>
      <c r="W6" s="644">
        <f t="shared" si="0"/>
        <v>0</v>
      </c>
      <c r="X6" s="8">
        <f t="shared" si="0"/>
        <v>0</v>
      </c>
      <c r="Y6" s="8">
        <f t="shared" si="0"/>
        <v>0</v>
      </c>
      <c r="Z6" s="264">
        <f>SUM(Z5:Z5)</f>
        <v>1100</v>
      </c>
      <c r="AA6" s="197">
        <f>SUM(AA5:AA5)</f>
        <v>2225</v>
      </c>
      <c r="AB6" s="197">
        <f>SUM(AB5:AB5)</f>
        <v>2224.9</v>
      </c>
      <c r="AE6" s="182"/>
    </row>
    <row r="7" spans="1:31" s="162" customFormat="1" ht="26.25" customHeight="1" hidden="1">
      <c r="A7" s="673" t="s">
        <v>18</v>
      </c>
      <c r="B7" s="645">
        <v>0</v>
      </c>
      <c r="C7" s="18">
        <v>0</v>
      </c>
      <c r="D7" s="651">
        <v>0</v>
      </c>
      <c r="E7" s="645">
        <v>0</v>
      </c>
      <c r="F7" s="18">
        <v>0</v>
      </c>
      <c r="G7" s="651">
        <v>0</v>
      </c>
      <c r="H7" s="645">
        <v>0</v>
      </c>
      <c r="I7" s="18">
        <v>0</v>
      </c>
      <c r="J7" s="651">
        <v>0</v>
      </c>
      <c r="K7" s="645">
        <v>0</v>
      </c>
      <c r="L7" s="18">
        <v>0</v>
      </c>
      <c r="M7" s="265">
        <v>0</v>
      </c>
      <c r="N7" s="655">
        <v>0</v>
      </c>
      <c r="O7" s="18">
        <v>0</v>
      </c>
      <c r="P7" s="651">
        <v>0</v>
      </c>
      <c r="Q7" s="645">
        <v>0</v>
      </c>
      <c r="R7" s="18">
        <v>0</v>
      </c>
      <c r="S7" s="265">
        <v>0</v>
      </c>
      <c r="T7" s="655">
        <v>0</v>
      </c>
      <c r="U7" s="18">
        <v>0</v>
      </c>
      <c r="V7" s="651">
        <v>0</v>
      </c>
      <c r="W7" s="645"/>
      <c r="X7" s="18"/>
      <c r="Y7" s="265"/>
      <c r="Z7" s="185">
        <f aca="true" t="shared" si="1" ref="Z7:AB10">B7+E7+H7+K7+Q7+T7+W7</f>
        <v>0</v>
      </c>
      <c r="AA7" s="3">
        <f t="shared" si="1"/>
        <v>0</v>
      </c>
      <c r="AB7" s="3">
        <f t="shared" si="1"/>
        <v>0</v>
      </c>
      <c r="AE7" s="182"/>
    </row>
    <row r="8" spans="1:28" s="162" customFormat="1" ht="23.25" customHeight="1">
      <c r="A8" s="671" t="s">
        <v>30</v>
      </c>
      <c r="B8" s="643">
        <v>0</v>
      </c>
      <c r="C8" s="3">
        <v>0</v>
      </c>
      <c r="D8" s="649">
        <v>0</v>
      </c>
      <c r="E8" s="643">
        <v>100</v>
      </c>
      <c r="F8" s="3">
        <v>100</v>
      </c>
      <c r="G8" s="649">
        <v>90.7</v>
      </c>
      <c r="H8" s="643">
        <v>0</v>
      </c>
      <c r="I8" s="3">
        <v>0</v>
      </c>
      <c r="J8" s="649">
        <v>0</v>
      </c>
      <c r="K8" s="643">
        <v>0</v>
      </c>
      <c r="L8" s="3">
        <v>0</v>
      </c>
      <c r="M8" s="4">
        <v>0</v>
      </c>
      <c r="N8" s="656">
        <v>0</v>
      </c>
      <c r="O8" s="3">
        <v>0</v>
      </c>
      <c r="P8" s="649">
        <v>0</v>
      </c>
      <c r="Q8" s="643">
        <v>0</v>
      </c>
      <c r="R8" s="3">
        <v>0</v>
      </c>
      <c r="S8" s="4">
        <v>0</v>
      </c>
      <c r="T8" s="656">
        <v>0</v>
      </c>
      <c r="U8" s="3">
        <v>0</v>
      </c>
      <c r="V8" s="649">
        <v>0</v>
      </c>
      <c r="W8" s="643">
        <v>0</v>
      </c>
      <c r="X8" s="3">
        <v>0</v>
      </c>
      <c r="Y8" s="4">
        <v>0</v>
      </c>
      <c r="Z8" s="185">
        <f t="shared" si="1"/>
        <v>100</v>
      </c>
      <c r="AA8" s="3">
        <f t="shared" si="1"/>
        <v>100</v>
      </c>
      <c r="AB8" s="3">
        <f t="shared" si="1"/>
        <v>90.7</v>
      </c>
    </row>
    <row r="9" spans="1:28" s="162" customFormat="1" ht="25.5" customHeight="1">
      <c r="A9" s="671" t="s">
        <v>31</v>
      </c>
      <c r="B9" s="643">
        <v>40</v>
      </c>
      <c r="C9" s="3">
        <v>96.6</v>
      </c>
      <c r="D9" s="649">
        <v>95.9</v>
      </c>
      <c r="E9" s="643">
        <v>150</v>
      </c>
      <c r="F9" s="3">
        <v>78.2</v>
      </c>
      <c r="G9" s="649">
        <v>63.1</v>
      </c>
      <c r="H9" s="643">
        <v>0</v>
      </c>
      <c r="I9" s="3">
        <v>0</v>
      </c>
      <c r="J9" s="649">
        <v>0</v>
      </c>
      <c r="K9" s="643">
        <v>0</v>
      </c>
      <c r="L9" s="3">
        <v>0</v>
      </c>
      <c r="M9" s="4">
        <v>0</v>
      </c>
      <c r="N9" s="656">
        <v>0</v>
      </c>
      <c r="O9" s="3">
        <v>0</v>
      </c>
      <c r="P9" s="649">
        <v>0</v>
      </c>
      <c r="Q9" s="643">
        <v>0</v>
      </c>
      <c r="R9" s="3">
        <v>0</v>
      </c>
      <c r="S9" s="4">
        <v>0</v>
      </c>
      <c r="T9" s="656">
        <v>0</v>
      </c>
      <c r="U9" s="3">
        <v>0</v>
      </c>
      <c r="V9" s="649">
        <v>0</v>
      </c>
      <c r="W9" s="643">
        <v>0</v>
      </c>
      <c r="X9" s="3">
        <v>0</v>
      </c>
      <c r="Y9" s="4">
        <v>0</v>
      </c>
      <c r="Z9" s="185">
        <f t="shared" si="1"/>
        <v>190</v>
      </c>
      <c r="AA9" s="3">
        <f t="shared" si="1"/>
        <v>174.8</v>
      </c>
      <c r="AB9" s="3">
        <f t="shared" si="1"/>
        <v>159</v>
      </c>
    </row>
    <row r="10" spans="1:28" s="162" customFormat="1" ht="23.25" customHeight="1">
      <c r="A10" s="674" t="s">
        <v>32</v>
      </c>
      <c r="B10" s="643">
        <v>110</v>
      </c>
      <c r="C10" s="3">
        <v>28.8</v>
      </c>
      <c r="D10" s="649">
        <v>26.9</v>
      </c>
      <c r="E10" s="646">
        <v>430</v>
      </c>
      <c r="F10" s="266">
        <v>296.8</v>
      </c>
      <c r="G10" s="658">
        <v>296.7</v>
      </c>
      <c r="H10" s="646">
        <v>0</v>
      </c>
      <c r="I10" s="266">
        <v>9</v>
      </c>
      <c r="J10" s="658">
        <v>0</v>
      </c>
      <c r="K10" s="646">
        <v>0</v>
      </c>
      <c r="L10" s="266">
        <v>0</v>
      </c>
      <c r="M10" s="267">
        <v>0</v>
      </c>
      <c r="N10" s="657">
        <v>0</v>
      </c>
      <c r="O10" s="266">
        <v>0</v>
      </c>
      <c r="P10" s="658">
        <v>0</v>
      </c>
      <c r="Q10" s="646">
        <v>0</v>
      </c>
      <c r="R10" s="266">
        <v>0</v>
      </c>
      <c r="S10" s="267">
        <v>0</v>
      </c>
      <c r="T10" s="657">
        <v>0</v>
      </c>
      <c r="U10" s="266">
        <v>0</v>
      </c>
      <c r="V10" s="658">
        <v>0</v>
      </c>
      <c r="W10" s="646">
        <v>1850</v>
      </c>
      <c r="X10" s="266">
        <v>1925.8</v>
      </c>
      <c r="Y10" s="267">
        <v>1831.8</v>
      </c>
      <c r="Z10" s="185">
        <f t="shared" si="1"/>
        <v>2390</v>
      </c>
      <c r="AA10" s="3">
        <f t="shared" si="1"/>
        <v>2260.4</v>
      </c>
      <c r="AB10" s="3">
        <f t="shared" si="1"/>
        <v>2155.4</v>
      </c>
    </row>
    <row r="11" spans="1:28" s="162" customFormat="1" ht="21.75" customHeight="1">
      <c r="A11" s="672">
        <v>516</v>
      </c>
      <c r="B11" s="644">
        <f>SUM(B7:B10)</f>
        <v>150</v>
      </c>
      <c r="C11" s="8">
        <f aca="true" t="shared" si="2" ref="C11:Y11">SUM(C7:C10)</f>
        <v>125.39999999999999</v>
      </c>
      <c r="D11" s="650">
        <f t="shared" si="2"/>
        <v>122.80000000000001</v>
      </c>
      <c r="E11" s="644">
        <f t="shared" si="2"/>
        <v>680</v>
      </c>
      <c r="F11" s="8">
        <f t="shared" si="2"/>
        <v>475</v>
      </c>
      <c r="G11" s="650">
        <f t="shared" si="2"/>
        <v>450.5</v>
      </c>
      <c r="H11" s="644">
        <f t="shared" si="2"/>
        <v>0</v>
      </c>
      <c r="I11" s="8">
        <f t="shared" si="2"/>
        <v>9</v>
      </c>
      <c r="J11" s="650">
        <f t="shared" si="2"/>
        <v>0</v>
      </c>
      <c r="K11" s="644">
        <f t="shared" si="2"/>
        <v>0</v>
      </c>
      <c r="L11" s="8">
        <f t="shared" si="2"/>
        <v>0</v>
      </c>
      <c r="M11" s="9">
        <f t="shared" si="2"/>
        <v>0</v>
      </c>
      <c r="N11" s="654">
        <f>SUM(N7:N10)</f>
        <v>0</v>
      </c>
      <c r="O11" s="8">
        <f>SUM(O7:O10)</f>
        <v>0</v>
      </c>
      <c r="P11" s="650">
        <f>SUM(P7:P10)</f>
        <v>0</v>
      </c>
      <c r="Q11" s="644">
        <f t="shared" si="2"/>
        <v>0</v>
      </c>
      <c r="R11" s="8">
        <f t="shared" si="2"/>
        <v>0</v>
      </c>
      <c r="S11" s="9">
        <f t="shared" si="2"/>
        <v>0</v>
      </c>
      <c r="T11" s="654">
        <f t="shared" si="2"/>
        <v>0</v>
      </c>
      <c r="U11" s="8">
        <f t="shared" si="2"/>
        <v>0</v>
      </c>
      <c r="V11" s="650">
        <f t="shared" si="2"/>
        <v>0</v>
      </c>
      <c r="W11" s="644">
        <f t="shared" si="2"/>
        <v>1850</v>
      </c>
      <c r="X11" s="8">
        <f t="shared" si="2"/>
        <v>1925.8</v>
      </c>
      <c r="Y11" s="9">
        <f t="shared" si="2"/>
        <v>1831.8</v>
      </c>
      <c r="Z11" s="264">
        <f>SUM(Z7:Z10)</f>
        <v>2680</v>
      </c>
      <c r="AA11" s="197">
        <f>SUM(AA7:AA10)</f>
        <v>2535.2000000000003</v>
      </c>
      <c r="AB11" s="197">
        <f>SUM(AB7:AB10)</f>
        <v>2405.1</v>
      </c>
    </row>
    <row r="12" spans="1:28" s="162" customFormat="1" ht="23.25" customHeight="1">
      <c r="A12" s="675" t="s">
        <v>34</v>
      </c>
      <c r="B12" s="643">
        <v>0</v>
      </c>
      <c r="C12" s="3">
        <v>0</v>
      </c>
      <c r="D12" s="649">
        <v>0</v>
      </c>
      <c r="E12" s="647">
        <v>300</v>
      </c>
      <c r="F12" s="19">
        <v>150.3</v>
      </c>
      <c r="G12" s="653">
        <v>150.3</v>
      </c>
      <c r="H12" s="647">
        <v>0</v>
      </c>
      <c r="I12" s="19">
        <v>0</v>
      </c>
      <c r="J12" s="653">
        <v>0</v>
      </c>
      <c r="K12" s="647">
        <v>0</v>
      </c>
      <c r="L12" s="19">
        <v>0</v>
      </c>
      <c r="M12" s="20">
        <v>0</v>
      </c>
      <c r="N12" s="652">
        <v>0</v>
      </c>
      <c r="O12" s="19"/>
      <c r="P12" s="653"/>
      <c r="Q12" s="647">
        <v>0</v>
      </c>
      <c r="R12" s="19">
        <v>0</v>
      </c>
      <c r="S12" s="20">
        <v>0</v>
      </c>
      <c r="T12" s="652">
        <v>0</v>
      </c>
      <c r="U12" s="19">
        <v>0</v>
      </c>
      <c r="V12" s="653">
        <v>0</v>
      </c>
      <c r="W12" s="647">
        <v>0</v>
      </c>
      <c r="X12" s="19">
        <v>0</v>
      </c>
      <c r="Y12" s="20">
        <v>0</v>
      </c>
      <c r="Z12" s="185">
        <f aca="true" t="shared" si="3" ref="Z12:AB14">B12+E12+H12+K12+Q12+T12+W12</f>
        <v>300</v>
      </c>
      <c r="AA12" s="3">
        <f t="shared" si="3"/>
        <v>150.3</v>
      </c>
      <c r="AB12" s="3">
        <f t="shared" si="3"/>
        <v>150.3</v>
      </c>
    </row>
    <row r="13" spans="1:28" s="162" customFormat="1" ht="23.25" customHeight="1">
      <c r="A13" s="671" t="s">
        <v>35</v>
      </c>
      <c r="B13" s="643">
        <v>30</v>
      </c>
      <c r="C13" s="3">
        <v>15</v>
      </c>
      <c r="D13" s="649">
        <v>0</v>
      </c>
      <c r="E13" s="643">
        <v>30</v>
      </c>
      <c r="F13" s="3">
        <v>30</v>
      </c>
      <c r="G13" s="649">
        <v>0</v>
      </c>
      <c r="H13" s="643">
        <v>0</v>
      </c>
      <c r="I13" s="3">
        <v>0</v>
      </c>
      <c r="J13" s="649">
        <v>0</v>
      </c>
      <c r="K13" s="643">
        <v>0</v>
      </c>
      <c r="L13" s="3">
        <v>0</v>
      </c>
      <c r="M13" s="4">
        <v>0</v>
      </c>
      <c r="N13" s="656">
        <v>0</v>
      </c>
      <c r="O13" s="3"/>
      <c r="P13" s="649"/>
      <c r="Q13" s="643">
        <v>0</v>
      </c>
      <c r="R13" s="3">
        <v>0</v>
      </c>
      <c r="S13" s="4">
        <v>0</v>
      </c>
      <c r="T13" s="656">
        <v>0</v>
      </c>
      <c r="U13" s="3">
        <v>0</v>
      </c>
      <c r="V13" s="649">
        <v>0</v>
      </c>
      <c r="W13" s="643">
        <v>0</v>
      </c>
      <c r="X13" s="3">
        <v>0</v>
      </c>
      <c r="Y13" s="4">
        <v>0</v>
      </c>
      <c r="Z13" s="185">
        <f t="shared" si="3"/>
        <v>60</v>
      </c>
      <c r="AA13" s="3">
        <f t="shared" si="3"/>
        <v>45</v>
      </c>
      <c r="AB13" s="3">
        <f t="shared" si="3"/>
        <v>0</v>
      </c>
    </row>
    <row r="14" spans="1:28" s="162" customFormat="1" ht="23.25" customHeight="1">
      <c r="A14" s="671" t="s">
        <v>78</v>
      </c>
      <c r="B14" s="643">
        <v>0</v>
      </c>
      <c r="C14" s="3">
        <v>0</v>
      </c>
      <c r="D14" s="649">
        <v>0</v>
      </c>
      <c r="E14" s="643">
        <v>50</v>
      </c>
      <c r="F14" s="3">
        <v>30</v>
      </c>
      <c r="G14" s="649">
        <v>15.1</v>
      </c>
      <c r="H14" s="643">
        <v>0</v>
      </c>
      <c r="I14" s="3">
        <v>0</v>
      </c>
      <c r="J14" s="649">
        <v>0</v>
      </c>
      <c r="K14" s="643">
        <v>0</v>
      </c>
      <c r="L14" s="3">
        <v>0</v>
      </c>
      <c r="M14" s="4">
        <v>0</v>
      </c>
      <c r="N14" s="656">
        <v>0</v>
      </c>
      <c r="O14" s="3"/>
      <c r="P14" s="649"/>
      <c r="Q14" s="643">
        <v>0</v>
      </c>
      <c r="R14" s="3">
        <v>0</v>
      </c>
      <c r="S14" s="4">
        <v>0</v>
      </c>
      <c r="T14" s="656">
        <v>0</v>
      </c>
      <c r="U14" s="3">
        <v>0</v>
      </c>
      <c r="V14" s="649">
        <v>0</v>
      </c>
      <c r="W14" s="643">
        <v>0</v>
      </c>
      <c r="X14" s="3">
        <v>20</v>
      </c>
      <c r="Y14" s="4">
        <v>20</v>
      </c>
      <c r="Z14" s="185">
        <f t="shared" si="3"/>
        <v>50</v>
      </c>
      <c r="AA14" s="3">
        <f t="shared" si="3"/>
        <v>50</v>
      </c>
      <c r="AB14" s="3">
        <f t="shared" si="3"/>
        <v>35.1</v>
      </c>
    </row>
    <row r="15" spans="1:28" s="162" customFormat="1" ht="23.25" customHeight="1">
      <c r="A15" s="672">
        <v>517</v>
      </c>
      <c r="B15" s="644">
        <f aca="true" t="shared" si="4" ref="B15:W15">SUM(B12,B13,B14)</f>
        <v>30</v>
      </c>
      <c r="C15" s="8">
        <f t="shared" si="4"/>
        <v>15</v>
      </c>
      <c r="D15" s="650">
        <f t="shared" si="4"/>
        <v>0</v>
      </c>
      <c r="E15" s="644">
        <f t="shared" si="4"/>
        <v>380</v>
      </c>
      <c r="F15" s="8">
        <f t="shared" si="4"/>
        <v>210.3</v>
      </c>
      <c r="G15" s="650">
        <f t="shared" si="4"/>
        <v>165.4</v>
      </c>
      <c r="H15" s="644">
        <f t="shared" si="4"/>
        <v>0</v>
      </c>
      <c r="I15" s="8">
        <f t="shared" si="4"/>
        <v>0</v>
      </c>
      <c r="J15" s="650">
        <f t="shared" si="4"/>
        <v>0</v>
      </c>
      <c r="K15" s="644">
        <f t="shared" si="4"/>
        <v>0</v>
      </c>
      <c r="L15" s="8">
        <f t="shared" si="4"/>
        <v>0</v>
      </c>
      <c r="M15" s="9">
        <f t="shared" si="4"/>
        <v>0</v>
      </c>
      <c r="N15" s="654">
        <f t="shared" si="4"/>
        <v>0</v>
      </c>
      <c r="O15" s="8">
        <f t="shared" si="4"/>
        <v>0</v>
      </c>
      <c r="P15" s="650">
        <f t="shared" si="4"/>
        <v>0</v>
      </c>
      <c r="Q15" s="644">
        <f t="shared" si="4"/>
        <v>0</v>
      </c>
      <c r="R15" s="8">
        <f t="shared" si="4"/>
        <v>0</v>
      </c>
      <c r="S15" s="9">
        <f t="shared" si="4"/>
        <v>0</v>
      </c>
      <c r="T15" s="654">
        <f t="shared" si="4"/>
        <v>0</v>
      </c>
      <c r="U15" s="8">
        <f t="shared" si="4"/>
        <v>0</v>
      </c>
      <c r="V15" s="650">
        <f t="shared" si="4"/>
        <v>0</v>
      </c>
      <c r="W15" s="644">
        <f t="shared" si="4"/>
        <v>0</v>
      </c>
      <c r="X15" s="8">
        <f>SUM(X12,X13,X14)</f>
        <v>20</v>
      </c>
      <c r="Y15" s="8">
        <f>SUM(Y12,Y13,Y14)</f>
        <v>20</v>
      </c>
      <c r="Z15" s="264">
        <f>SUM(Z12:Z14)</f>
        <v>410</v>
      </c>
      <c r="AA15" s="197">
        <f>SUM(AA12:AA14)</f>
        <v>245.3</v>
      </c>
      <c r="AB15" s="197">
        <f>SUM(AB12:AB14)</f>
        <v>185.4</v>
      </c>
    </row>
    <row r="16" spans="1:28" s="162" customFormat="1" ht="0.75" customHeight="1" hidden="1">
      <c r="A16" s="673" t="s">
        <v>153</v>
      </c>
      <c r="B16" s="645">
        <v>0</v>
      </c>
      <c r="C16" s="18">
        <v>0</v>
      </c>
      <c r="D16" s="651">
        <v>0</v>
      </c>
      <c r="E16" s="645">
        <v>0</v>
      </c>
      <c r="F16" s="18">
        <v>0</v>
      </c>
      <c r="G16" s="651">
        <v>0</v>
      </c>
      <c r="H16" s="645">
        <v>0</v>
      </c>
      <c r="I16" s="18">
        <v>0</v>
      </c>
      <c r="J16" s="651">
        <v>0</v>
      </c>
      <c r="K16" s="645">
        <v>0</v>
      </c>
      <c r="L16" s="18"/>
      <c r="M16" s="265"/>
      <c r="N16" s="655"/>
      <c r="O16" s="18"/>
      <c r="P16" s="651"/>
      <c r="Q16" s="661"/>
      <c r="R16" s="124"/>
      <c r="S16" s="124"/>
      <c r="T16" s="665">
        <v>0</v>
      </c>
      <c r="U16" s="124">
        <v>0</v>
      </c>
      <c r="V16" s="666">
        <v>0</v>
      </c>
      <c r="W16" s="661"/>
      <c r="X16" s="124"/>
      <c r="Y16" s="124"/>
      <c r="Z16" s="185">
        <f>B16+E16+H16+K16+Q16+T16+W16</f>
        <v>0</v>
      </c>
      <c r="AA16" s="3">
        <f>C16+F16+I16+L16+R16+U16+X16</f>
        <v>0</v>
      </c>
      <c r="AB16" s="3">
        <f>D16+G16+J16+M16+S16+V16+Y16</f>
        <v>0</v>
      </c>
    </row>
    <row r="17" spans="1:28" s="162" customFormat="1" ht="23.25" customHeight="1" hidden="1">
      <c r="A17" s="672">
        <v>519</v>
      </c>
      <c r="B17" s="644">
        <f>SUM(B16)</f>
        <v>0</v>
      </c>
      <c r="C17" s="8">
        <f aca="true" t="shared" si="5" ref="C17:AB17">SUM(C16)</f>
        <v>0</v>
      </c>
      <c r="D17" s="650">
        <f t="shared" si="5"/>
        <v>0</v>
      </c>
      <c r="E17" s="644">
        <f t="shared" si="5"/>
        <v>0</v>
      </c>
      <c r="F17" s="8">
        <f t="shared" si="5"/>
        <v>0</v>
      </c>
      <c r="G17" s="650">
        <f t="shared" si="5"/>
        <v>0</v>
      </c>
      <c r="H17" s="644">
        <f t="shared" si="5"/>
        <v>0</v>
      </c>
      <c r="I17" s="8">
        <f t="shared" si="5"/>
        <v>0</v>
      </c>
      <c r="J17" s="650">
        <f t="shared" si="5"/>
        <v>0</v>
      </c>
      <c r="K17" s="644">
        <f t="shared" si="5"/>
        <v>0</v>
      </c>
      <c r="L17" s="8">
        <f t="shared" si="5"/>
        <v>0</v>
      </c>
      <c r="M17" s="9">
        <f t="shared" si="5"/>
        <v>0</v>
      </c>
      <c r="N17" s="654">
        <f>SUM(N16)</f>
        <v>0</v>
      </c>
      <c r="O17" s="8">
        <f>SUM(O16)</f>
        <v>0</v>
      </c>
      <c r="P17" s="650">
        <f>SUM(P16)</f>
        <v>0</v>
      </c>
      <c r="Q17" s="644">
        <f t="shared" si="5"/>
        <v>0</v>
      </c>
      <c r="R17" s="8">
        <f t="shared" si="5"/>
        <v>0</v>
      </c>
      <c r="S17" s="9">
        <f t="shared" si="5"/>
        <v>0</v>
      </c>
      <c r="T17" s="654">
        <f t="shared" si="5"/>
        <v>0</v>
      </c>
      <c r="U17" s="8">
        <f t="shared" si="5"/>
        <v>0</v>
      </c>
      <c r="V17" s="650">
        <f t="shared" si="5"/>
        <v>0</v>
      </c>
      <c r="W17" s="644">
        <f t="shared" si="5"/>
        <v>0</v>
      </c>
      <c r="X17" s="8">
        <f t="shared" si="5"/>
        <v>0</v>
      </c>
      <c r="Y17" s="9">
        <f t="shared" si="5"/>
        <v>0</v>
      </c>
      <c r="Z17" s="161">
        <f t="shared" si="5"/>
        <v>0</v>
      </c>
      <c r="AA17" s="8">
        <f t="shared" si="5"/>
        <v>0</v>
      </c>
      <c r="AB17" s="8">
        <f t="shared" si="5"/>
        <v>0</v>
      </c>
    </row>
    <row r="18" spans="1:28" s="162" customFormat="1" ht="23.25" customHeight="1">
      <c r="A18" s="676" t="s">
        <v>352</v>
      </c>
      <c r="B18" s="643">
        <v>0</v>
      </c>
      <c r="C18" s="3">
        <v>0</v>
      </c>
      <c r="D18" s="649">
        <v>0</v>
      </c>
      <c r="E18" s="643">
        <v>0</v>
      </c>
      <c r="F18" s="3">
        <v>0</v>
      </c>
      <c r="G18" s="649">
        <v>0</v>
      </c>
      <c r="H18" s="643">
        <v>0</v>
      </c>
      <c r="I18" s="3">
        <v>0</v>
      </c>
      <c r="J18" s="649">
        <v>0</v>
      </c>
      <c r="K18" s="643">
        <v>0</v>
      </c>
      <c r="L18" s="3">
        <v>0</v>
      </c>
      <c r="M18" s="4">
        <v>0</v>
      </c>
      <c r="N18" s="656">
        <v>0</v>
      </c>
      <c r="O18" s="3">
        <v>0</v>
      </c>
      <c r="P18" s="649">
        <v>0</v>
      </c>
      <c r="Q18" s="662">
        <v>0</v>
      </c>
      <c r="R18" s="20">
        <v>105</v>
      </c>
      <c r="S18" s="20">
        <v>105</v>
      </c>
      <c r="T18" s="667">
        <v>0</v>
      </c>
      <c r="U18" s="20">
        <v>0</v>
      </c>
      <c r="V18" s="653">
        <v>0</v>
      </c>
      <c r="W18" s="662">
        <v>0</v>
      </c>
      <c r="X18" s="20">
        <v>15</v>
      </c>
      <c r="Y18" s="20">
        <v>15</v>
      </c>
      <c r="Z18" s="185">
        <f aca="true" t="shared" si="6" ref="Z18:AB19">B18+E18+H18+K18+Q18+T18+W18</f>
        <v>0</v>
      </c>
      <c r="AA18" s="3">
        <f t="shared" si="6"/>
        <v>120</v>
      </c>
      <c r="AB18" s="3">
        <f t="shared" si="6"/>
        <v>120</v>
      </c>
    </row>
    <row r="19" spans="1:28" s="162" customFormat="1" ht="23.25" customHeight="1">
      <c r="A19" s="676" t="s">
        <v>350</v>
      </c>
      <c r="B19" s="643">
        <v>0</v>
      </c>
      <c r="C19" s="3">
        <v>0</v>
      </c>
      <c r="D19" s="649">
        <v>0</v>
      </c>
      <c r="E19" s="643">
        <v>0</v>
      </c>
      <c r="F19" s="3">
        <v>0</v>
      </c>
      <c r="G19" s="649">
        <v>0</v>
      </c>
      <c r="H19" s="643">
        <v>0</v>
      </c>
      <c r="I19" s="3">
        <v>0</v>
      </c>
      <c r="J19" s="649">
        <v>0</v>
      </c>
      <c r="K19" s="643">
        <v>0</v>
      </c>
      <c r="L19" s="3">
        <v>0</v>
      </c>
      <c r="M19" s="4">
        <v>0</v>
      </c>
      <c r="N19" s="656">
        <v>0</v>
      </c>
      <c r="O19" s="3">
        <v>0</v>
      </c>
      <c r="P19" s="649">
        <v>0</v>
      </c>
      <c r="Q19" s="662">
        <v>0</v>
      </c>
      <c r="R19" s="20">
        <v>50</v>
      </c>
      <c r="S19" s="20">
        <v>50</v>
      </c>
      <c r="T19" s="667"/>
      <c r="U19" s="20">
        <v>49</v>
      </c>
      <c r="V19" s="653">
        <v>49</v>
      </c>
      <c r="W19" s="662">
        <v>0</v>
      </c>
      <c r="X19" s="20">
        <v>0</v>
      </c>
      <c r="Y19" s="20">
        <v>0</v>
      </c>
      <c r="Z19" s="185">
        <f t="shared" si="6"/>
        <v>0</v>
      </c>
      <c r="AA19" s="3">
        <f t="shared" si="6"/>
        <v>99</v>
      </c>
      <c r="AB19" s="3">
        <f t="shared" si="6"/>
        <v>99</v>
      </c>
    </row>
    <row r="20" spans="1:28" s="162" customFormat="1" ht="23.25" customHeight="1">
      <c r="A20" s="672">
        <v>521</v>
      </c>
      <c r="B20" s="644">
        <f>SUM(B18:B19)</f>
        <v>0</v>
      </c>
      <c r="C20" s="8">
        <f aca="true" t="shared" si="7" ref="C20:M20">SUM(C18:C19)</f>
        <v>0</v>
      </c>
      <c r="D20" s="650">
        <f t="shared" si="7"/>
        <v>0</v>
      </c>
      <c r="E20" s="644">
        <f t="shared" si="7"/>
        <v>0</v>
      </c>
      <c r="F20" s="8">
        <f t="shared" si="7"/>
        <v>0</v>
      </c>
      <c r="G20" s="650">
        <f t="shared" si="7"/>
        <v>0</v>
      </c>
      <c r="H20" s="644">
        <f t="shared" si="7"/>
        <v>0</v>
      </c>
      <c r="I20" s="8">
        <f t="shared" si="7"/>
        <v>0</v>
      </c>
      <c r="J20" s="650">
        <f t="shared" si="7"/>
        <v>0</v>
      </c>
      <c r="K20" s="644">
        <f t="shared" si="7"/>
        <v>0</v>
      </c>
      <c r="L20" s="8">
        <f t="shared" si="7"/>
        <v>0</v>
      </c>
      <c r="M20" s="9">
        <f t="shared" si="7"/>
        <v>0</v>
      </c>
      <c r="N20" s="654">
        <f>SUM(N18:N19)</f>
        <v>0</v>
      </c>
      <c r="O20" s="8">
        <f>SUM(O18:O19)</f>
        <v>0</v>
      </c>
      <c r="P20" s="650">
        <f>SUM(P18:P19)</f>
        <v>0</v>
      </c>
      <c r="Q20" s="644">
        <f aca="true" t="shared" si="8" ref="Q20:V20">SUM(Q18:Q19)</f>
        <v>0</v>
      </c>
      <c r="R20" s="8">
        <f t="shared" si="8"/>
        <v>155</v>
      </c>
      <c r="S20" s="9">
        <f t="shared" si="8"/>
        <v>155</v>
      </c>
      <c r="T20" s="654">
        <f t="shared" si="8"/>
        <v>0</v>
      </c>
      <c r="U20" s="8">
        <f t="shared" si="8"/>
        <v>49</v>
      </c>
      <c r="V20" s="650">
        <f t="shared" si="8"/>
        <v>49</v>
      </c>
      <c r="W20" s="644">
        <f aca="true" t="shared" si="9" ref="W20:AB20">SUM(W18:W19)</f>
        <v>0</v>
      </c>
      <c r="X20" s="8">
        <f t="shared" si="9"/>
        <v>15</v>
      </c>
      <c r="Y20" s="9">
        <f t="shared" si="9"/>
        <v>15</v>
      </c>
      <c r="Z20" s="264">
        <f t="shared" si="9"/>
        <v>0</v>
      </c>
      <c r="AA20" s="197">
        <f t="shared" si="9"/>
        <v>219</v>
      </c>
      <c r="AB20" s="197">
        <f t="shared" si="9"/>
        <v>219</v>
      </c>
    </row>
    <row r="21" spans="1:28" s="162" customFormat="1" ht="28.5" customHeight="1">
      <c r="A21" s="673" t="s">
        <v>347</v>
      </c>
      <c r="B21" s="645">
        <v>0</v>
      </c>
      <c r="C21" s="3">
        <v>0</v>
      </c>
      <c r="D21" s="649">
        <v>0</v>
      </c>
      <c r="E21" s="643">
        <v>0</v>
      </c>
      <c r="F21" s="3">
        <v>0</v>
      </c>
      <c r="G21" s="649">
        <v>0</v>
      </c>
      <c r="H21" s="643">
        <v>0</v>
      </c>
      <c r="I21" s="3">
        <v>0</v>
      </c>
      <c r="J21" s="649">
        <v>0</v>
      </c>
      <c r="K21" s="643">
        <v>0</v>
      </c>
      <c r="L21" s="3">
        <v>0</v>
      </c>
      <c r="M21" s="4">
        <v>0</v>
      </c>
      <c r="N21" s="655"/>
      <c r="O21" s="18"/>
      <c r="P21" s="651"/>
      <c r="Q21" s="645">
        <v>0</v>
      </c>
      <c r="R21" s="18">
        <v>30</v>
      </c>
      <c r="S21" s="265">
        <v>30</v>
      </c>
      <c r="T21" s="655">
        <v>0</v>
      </c>
      <c r="U21" s="18">
        <v>0</v>
      </c>
      <c r="V21" s="651">
        <v>0</v>
      </c>
      <c r="W21" s="645">
        <v>0</v>
      </c>
      <c r="X21" s="18">
        <v>0</v>
      </c>
      <c r="Y21" s="265">
        <v>0</v>
      </c>
      <c r="Z21" s="185">
        <f aca="true" t="shared" si="10" ref="Z21:AB22">B21+E21+H21+K21+N21+Q21+T21+W21</f>
        <v>0</v>
      </c>
      <c r="AA21" s="3">
        <f t="shared" si="10"/>
        <v>30</v>
      </c>
      <c r="AB21" s="3">
        <f t="shared" si="10"/>
        <v>30</v>
      </c>
    </row>
    <row r="22" spans="1:28" s="162" customFormat="1" ht="23.25" customHeight="1">
      <c r="A22" s="676" t="s">
        <v>353</v>
      </c>
      <c r="B22" s="643">
        <v>0</v>
      </c>
      <c r="C22" s="3">
        <v>0</v>
      </c>
      <c r="D22" s="649">
        <v>0</v>
      </c>
      <c r="E22" s="643">
        <v>0</v>
      </c>
      <c r="F22" s="3">
        <v>0</v>
      </c>
      <c r="G22" s="649">
        <v>0</v>
      </c>
      <c r="H22" s="643">
        <v>0</v>
      </c>
      <c r="I22" s="3">
        <v>0</v>
      </c>
      <c r="J22" s="649">
        <v>0</v>
      </c>
      <c r="K22" s="643">
        <v>0</v>
      </c>
      <c r="L22" s="3">
        <v>0</v>
      </c>
      <c r="M22" s="4">
        <v>0</v>
      </c>
      <c r="N22" s="656">
        <v>0</v>
      </c>
      <c r="O22" s="3"/>
      <c r="P22" s="649"/>
      <c r="Q22" s="643">
        <v>0</v>
      </c>
      <c r="R22" s="3">
        <v>2096</v>
      </c>
      <c r="S22" s="4">
        <v>2096</v>
      </c>
      <c r="T22" s="656">
        <v>0</v>
      </c>
      <c r="U22" s="3">
        <v>0</v>
      </c>
      <c r="V22" s="649">
        <v>0</v>
      </c>
      <c r="W22" s="643">
        <v>0</v>
      </c>
      <c r="X22" s="3">
        <v>0</v>
      </c>
      <c r="Y22" s="4">
        <v>0</v>
      </c>
      <c r="Z22" s="185">
        <f t="shared" si="10"/>
        <v>0</v>
      </c>
      <c r="AA22" s="3">
        <f t="shared" si="10"/>
        <v>2096</v>
      </c>
      <c r="AB22" s="3">
        <f t="shared" si="10"/>
        <v>2096</v>
      </c>
    </row>
    <row r="23" spans="1:28" s="162" customFormat="1" ht="23.25" customHeight="1" hidden="1">
      <c r="A23" s="676" t="s">
        <v>348</v>
      </c>
      <c r="B23" s="643">
        <v>0</v>
      </c>
      <c r="C23" s="3">
        <v>0</v>
      </c>
      <c r="D23" s="649">
        <v>0</v>
      </c>
      <c r="E23" s="643">
        <v>0</v>
      </c>
      <c r="F23" s="3">
        <v>0</v>
      </c>
      <c r="G23" s="649">
        <v>0</v>
      </c>
      <c r="H23" s="643">
        <v>0</v>
      </c>
      <c r="I23" s="3">
        <v>0</v>
      </c>
      <c r="J23" s="649">
        <v>0</v>
      </c>
      <c r="K23" s="643">
        <v>0</v>
      </c>
      <c r="L23" s="3"/>
      <c r="M23" s="4"/>
      <c r="N23" s="656"/>
      <c r="O23" s="3"/>
      <c r="P23" s="649"/>
      <c r="Q23" s="643"/>
      <c r="R23" s="3"/>
      <c r="S23" s="4"/>
      <c r="T23" s="656"/>
      <c r="U23" s="3"/>
      <c r="V23" s="649">
        <v>0</v>
      </c>
      <c r="W23" s="643">
        <v>0</v>
      </c>
      <c r="X23" s="3">
        <v>0</v>
      </c>
      <c r="Y23" s="4">
        <v>0</v>
      </c>
      <c r="Z23" s="185">
        <f aca="true" t="shared" si="11" ref="Z23:AB24">B23+E23+H23+K23+Q23+T23+W23</f>
        <v>0</v>
      </c>
      <c r="AA23" s="3">
        <f t="shared" si="11"/>
        <v>0</v>
      </c>
      <c r="AB23" s="3">
        <f t="shared" si="11"/>
        <v>0</v>
      </c>
    </row>
    <row r="24" spans="1:28" s="182" customFormat="1" ht="23.25" customHeight="1">
      <c r="A24" s="674" t="s">
        <v>349</v>
      </c>
      <c r="B24" s="643">
        <v>0</v>
      </c>
      <c r="C24" s="3">
        <v>0</v>
      </c>
      <c r="D24" s="649">
        <v>0</v>
      </c>
      <c r="E24" s="646">
        <v>3200</v>
      </c>
      <c r="F24" s="266">
        <v>7.9</v>
      </c>
      <c r="G24" s="658">
        <v>0</v>
      </c>
      <c r="H24" s="646">
        <v>0</v>
      </c>
      <c r="I24" s="266">
        <v>0</v>
      </c>
      <c r="J24" s="658">
        <v>0</v>
      </c>
      <c r="K24" s="646">
        <v>0</v>
      </c>
      <c r="L24" s="266">
        <v>0</v>
      </c>
      <c r="M24" s="267">
        <v>0</v>
      </c>
      <c r="N24" s="656">
        <v>0</v>
      </c>
      <c r="O24" s="3"/>
      <c r="P24" s="649"/>
      <c r="Q24" s="646">
        <v>0</v>
      </c>
      <c r="R24" s="266">
        <v>70</v>
      </c>
      <c r="S24" s="267">
        <v>70</v>
      </c>
      <c r="T24" s="656">
        <v>0</v>
      </c>
      <c r="U24" s="3">
        <v>0</v>
      </c>
      <c r="V24" s="649">
        <v>0</v>
      </c>
      <c r="W24" s="643">
        <v>0</v>
      </c>
      <c r="X24" s="3">
        <v>0</v>
      </c>
      <c r="Y24" s="4">
        <v>0</v>
      </c>
      <c r="Z24" s="185">
        <f t="shared" si="11"/>
        <v>3200</v>
      </c>
      <c r="AA24" s="3">
        <f t="shared" si="11"/>
        <v>77.9</v>
      </c>
      <c r="AB24" s="3">
        <f t="shared" si="11"/>
        <v>70</v>
      </c>
    </row>
    <row r="25" spans="1:28" s="182" customFormat="1" ht="23.25" customHeight="1">
      <c r="A25" s="672">
        <v>522</v>
      </c>
      <c r="B25" s="644">
        <f>SUM(B22:B24)</f>
        <v>0</v>
      </c>
      <c r="C25" s="8">
        <f aca="true" t="shared" si="12" ref="C25:AB25">SUM(C21:C24)</f>
        <v>0</v>
      </c>
      <c r="D25" s="650">
        <f t="shared" si="12"/>
        <v>0</v>
      </c>
      <c r="E25" s="644">
        <f t="shared" si="12"/>
        <v>3200</v>
      </c>
      <c r="F25" s="8">
        <f t="shared" si="12"/>
        <v>7.9</v>
      </c>
      <c r="G25" s="650">
        <f t="shared" si="12"/>
        <v>0</v>
      </c>
      <c r="H25" s="644">
        <f t="shared" si="12"/>
        <v>0</v>
      </c>
      <c r="I25" s="8">
        <f t="shared" si="12"/>
        <v>0</v>
      </c>
      <c r="J25" s="650">
        <f t="shared" si="12"/>
        <v>0</v>
      </c>
      <c r="K25" s="644">
        <f t="shared" si="12"/>
        <v>0</v>
      </c>
      <c r="L25" s="8">
        <f t="shared" si="12"/>
        <v>0</v>
      </c>
      <c r="M25" s="9">
        <f t="shared" si="12"/>
        <v>0</v>
      </c>
      <c r="N25" s="654">
        <f t="shared" si="12"/>
        <v>0</v>
      </c>
      <c r="O25" s="8">
        <f t="shared" si="12"/>
        <v>0</v>
      </c>
      <c r="P25" s="650">
        <f t="shared" si="12"/>
        <v>0</v>
      </c>
      <c r="Q25" s="644">
        <f t="shared" si="12"/>
        <v>0</v>
      </c>
      <c r="R25" s="8">
        <f t="shared" si="12"/>
        <v>2196</v>
      </c>
      <c r="S25" s="9">
        <f t="shared" si="12"/>
        <v>2196</v>
      </c>
      <c r="T25" s="654">
        <f t="shared" si="12"/>
        <v>0</v>
      </c>
      <c r="U25" s="8">
        <f t="shared" si="12"/>
        <v>0</v>
      </c>
      <c r="V25" s="650">
        <f t="shared" si="12"/>
        <v>0</v>
      </c>
      <c r="W25" s="644">
        <f t="shared" si="12"/>
        <v>0</v>
      </c>
      <c r="X25" s="8">
        <f t="shared" si="12"/>
        <v>0</v>
      </c>
      <c r="Y25" s="9">
        <f t="shared" si="12"/>
        <v>0</v>
      </c>
      <c r="Z25" s="264">
        <f t="shared" si="12"/>
        <v>3200</v>
      </c>
      <c r="AA25" s="197">
        <f t="shared" si="12"/>
        <v>2203.9</v>
      </c>
      <c r="AB25" s="197">
        <f t="shared" si="12"/>
        <v>2196</v>
      </c>
    </row>
    <row r="26" spans="1:28" s="182" customFormat="1" ht="23.25" customHeight="1">
      <c r="A26" s="676" t="s">
        <v>150</v>
      </c>
      <c r="B26" s="643">
        <v>250</v>
      </c>
      <c r="C26" s="3">
        <v>6.8</v>
      </c>
      <c r="D26" s="649">
        <v>0</v>
      </c>
      <c r="E26" s="643">
        <v>2000</v>
      </c>
      <c r="F26" s="3">
        <v>0</v>
      </c>
      <c r="G26" s="649">
        <v>0</v>
      </c>
      <c r="H26" s="643">
        <v>0</v>
      </c>
      <c r="I26" s="3">
        <v>0</v>
      </c>
      <c r="J26" s="649">
        <v>0</v>
      </c>
      <c r="K26" s="643">
        <v>0</v>
      </c>
      <c r="L26" s="3">
        <v>0</v>
      </c>
      <c r="M26" s="4">
        <v>0</v>
      </c>
      <c r="N26" s="656">
        <v>0</v>
      </c>
      <c r="O26" s="3">
        <v>0</v>
      </c>
      <c r="P26" s="649">
        <v>0</v>
      </c>
      <c r="Q26" s="643">
        <v>0</v>
      </c>
      <c r="R26" s="3">
        <v>0</v>
      </c>
      <c r="S26" s="4">
        <v>0</v>
      </c>
      <c r="T26" s="656">
        <v>0</v>
      </c>
      <c r="U26" s="3">
        <v>0</v>
      </c>
      <c r="V26" s="649">
        <v>0</v>
      </c>
      <c r="W26" s="643">
        <v>0</v>
      </c>
      <c r="X26" s="3">
        <v>0</v>
      </c>
      <c r="Y26" s="4">
        <v>0</v>
      </c>
      <c r="Z26" s="185">
        <f aca="true" t="shared" si="13" ref="Z26:AB27">B26+E26+H26+K26+Q26+T26+W26</f>
        <v>2250</v>
      </c>
      <c r="AA26" s="3">
        <f t="shared" si="13"/>
        <v>6.8</v>
      </c>
      <c r="AB26" s="3">
        <f t="shared" si="13"/>
        <v>0</v>
      </c>
    </row>
    <row r="27" spans="1:28" s="182" customFormat="1" ht="23.25" customHeight="1">
      <c r="A27" s="676" t="s">
        <v>351</v>
      </c>
      <c r="B27" s="643">
        <v>0</v>
      </c>
      <c r="C27" s="3">
        <v>0</v>
      </c>
      <c r="D27" s="649">
        <v>0</v>
      </c>
      <c r="E27" s="643">
        <v>0</v>
      </c>
      <c r="F27" s="3">
        <v>0</v>
      </c>
      <c r="G27" s="649">
        <v>0</v>
      </c>
      <c r="H27" s="643">
        <v>0</v>
      </c>
      <c r="I27" s="3"/>
      <c r="J27" s="649">
        <v>0</v>
      </c>
      <c r="K27" s="643">
        <v>0</v>
      </c>
      <c r="L27" s="19">
        <v>250</v>
      </c>
      <c r="M27" s="20">
        <v>250</v>
      </c>
      <c r="N27" s="656"/>
      <c r="O27" s="3"/>
      <c r="P27" s="649"/>
      <c r="Q27" s="647">
        <v>0</v>
      </c>
      <c r="R27" s="19">
        <v>8</v>
      </c>
      <c r="S27" s="20">
        <v>8</v>
      </c>
      <c r="T27" s="652"/>
      <c r="U27" s="19">
        <v>0</v>
      </c>
      <c r="V27" s="653">
        <v>0</v>
      </c>
      <c r="W27" s="647">
        <v>0</v>
      </c>
      <c r="X27" s="19">
        <v>0</v>
      </c>
      <c r="Y27" s="20">
        <v>0</v>
      </c>
      <c r="Z27" s="185">
        <f t="shared" si="13"/>
        <v>0</v>
      </c>
      <c r="AA27" s="3">
        <f t="shared" si="13"/>
        <v>258</v>
      </c>
      <c r="AB27" s="3">
        <f t="shared" si="13"/>
        <v>258</v>
      </c>
    </row>
    <row r="28" spans="1:28" s="182" customFormat="1" ht="23.25" customHeight="1">
      <c r="A28" s="672">
        <v>533</v>
      </c>
      <c r="B28" s="644">
        <f aca="true" t="shared" si="14" ref="B28:I28">SUM(B26,B27)</f>
        <v>250</v>
      </c>
      <c r="C28" s="8">
        <f t="shared" si="14"/>
        <v>6.8</v>
      </c>
      <c r="D28" s="650">
        <f t="shared" si="14"/>
        <v>0</v>
      </c>
      <c r="E28" s="644">
        <f t="shared" si="14"/>
        <v>2000</v>
      </c>
      <c r="F28" s="8">
        <f t="shared" si="14"/>
        <v>0</v>
      </c>
      <c r="G28" s="650">
        <f t="shared" si="14"/>
        <v>0</v>
      </c>
      <c r="H28" s="644">
        <f t="shared" si="14"/>
        <v>0</v>
      </c>
      <c r="I28" s="8">
        <f t="shared" si="14"/>
        <v>0</v>
      </c>
      <c r="J28" s="650">
        <f aca="true" t="shared" si="15" ref="J28:Y28">SUM(J26,J27)</f>
        <v>0</v>
      </c>
      <c r="K28" s="644">
        <f t="shared" si="15"/>
        <v>0</v>
      </c>
      <c r="L28" s="8">
        <f t="shared" si="15"/>
        <v>250</v>
      </c>
      <c r="M28" s="9">
        <f t="shared" si="15"/>
        <v>250</v>
      </c>
      <c r="N28" s="654">
        <f t="shared" si="15"/>
        <v>0</v>
      </c>
      <c r="O28" s="8">
        <f t="shared" si="15"/>
        <v>0</v>
      </c>
      <c r="P28" s="650">
        <f t="shared" si="15"/>
        <v>0</v>
      </c>
      <c r="Q28" s="644">
        <f t="shared" si="15"/>
        <v>0</v>
      </c>
      <c r="R28" s="8">
        <f t="shared" si="15"/>
        <v>8</v>
      </c>
      <c r="S28" s="9">
        <f t="shared" si="15"/>
        <v>8</v>
      </c>
      <c r="T28" s="654">
        <f t="shared" si="15"/>
        <v>0</v>
      </c>
      <c r="U28" s="8">
        <f t="shared" si="15"/>
        <v>0</v>
      </c>
      <c r="V28" s="650">
        <f t="shared" si="15"/>
        <v>0</v>
      </c>
      <c r="W28" s="644">
        <f t="shared" si="15"/>
        <v>0</v>
      </c>
      <c r="X28" s="8">
        <f t="shared" si="15"/>
        <v>0</v>
      </c>
      <c r="Y28" s="9">
        <f t="shared" si="15"/>
        <v>0</v>
      </c>
      <c r="Z28" s="264">
        <f>SUM(Z26:Z27)</f>
        <v>2250</v>
      </c>
      <c r="AA28" s="197">
        <f>SUM(AA26:AA27)</f>
        <v>264.8</v>
      </c>
      <c r="AB28" s="197">
        <f>SUM(AB26:AB27)</f>
        <v>258</v>
      </c>
    </row>
    <row r="29" spans="1:28" s="182" customFormat="1" ht="23.25" customHeight="1">
      <c r="A29" s="671" t="s">
        <v>36</v>
      </c>
      <c r="B29" s="643">
        <v>0</v>
      </c>
      <c r="C29" s="3">
        <v>0</v>
      </c>
      <c r="D29" s="649">
        <v>0</v>
      </c>
      <c r="E29" s="643">
        <v>600</v>
      </c>
      <c r="F29" s="3">
        <v>1166.4</v>
      </c>
      <c r="G29" s="649">
        <v>1166.3</v>
      </c>
      <c r="H29" s="643">
        <v>0</v>
      </c>
      <c r="I29" s="3">
        <v>0</v>
      </c>
      <c r="J29" s="649">
        <v>0</v>
      </c>
      <c r="K29" s="643">
        <v>0</v>
      </c>
      <c r="L29" s="3">
        <v>0</v>
      </c>
      <c r="M29" s="4">
        <v>0</v>
      </c>
      <c r="N29" s="656">
        <v>0</v>
      </c>
      <c r="O29" s="3">
        <v>0</v>
      </c>
      <c r="P29" s="649">
        <v>0</v>
      </c>
      <c r="Q29" s="643">
        <v>0</v>
      </c>
      <c r="R29" s="3">
        <v>0</v>
      </c>
      <c r="S29" s="4">
        <v>0</v>
      </c>
      <c r="T29" s="656">
        <v>0</v>
      </c>
      <c r="U29" s="3">
        <v>0</v>
      </c>
      <c r="V29" s="649">
        <v>0</v>
      </c>
      <c r="W29" s="643">
        <v>0</v>
      </c>
      <c r="X29" s="3">
        <v>0</v>
      </c>
      <c r="Y29" s="4">
        <v>0</v>
      </c>
      <c r="Z29" s="185">
        <f>B29+E29+H29+K29+Q29+T29+W29</f>
        <v>600</v>
      </c>
      <c r="AA29" s="3">
        <f>C29+F29+I29+L29+R29+U29+X29</f>
        <v>1166.4</v>
      </c>
      <c r="AB29" s="3">
        <f>D29+G29+J29+M29+S29+V29+Y29</f>
        <v>1166.3</v>
      </c>
    </row>
    <row r="30" spans="1:28" s="182" customFormat="1" ht="23.25" customHeight="1" thickBot="1">
      <c r="A30" s="677">
        <v>612</v>
      </c>
      <c r="B30" s="669">
        <f aca="true" t="shared" si="16" ref="B30:AB30">SUM(B29:B29)</f>
        <v>0</v>
      </c>
      <c r="C30" s="659">
        <f t="shared" si="16"/>
        <v>0</v>
      </c>
      <c r="D30" s="660">
        <f t="shared" si="16"/>
        <v>0</v>
      </c>
      <c r="E30" s="644">
        <f t="shared" si="16"/>
        <v>600</v>
      </c>
      <c r="F30" s="644">
        <f t="shared" si="16"/>
        <v>1166.4</v>
      </c>
      <c r="G30" s="644">
        <f t="shared" si="16"/>
        <v>1166.3</v>
      </c>
      <c r="H30" s="669">
        <f t="shared" si="16"/>
        <v>0</v>
      </c>
      <c r="I30" s="659">
        <f t="shared" si="16"/>
        <v>0</v>
      </c>
      <c r="J30" s="660">
        <f t="shared" si="16"/>
        <v>0</v>
      </c>
      <c r="K30" s="644">
        <f t="shared" si="16"/>
        <v>0</v>
      </c>
      <c r="L30" s="8">
        <f t="shared" si="16"/>
        <v>0</v>
      </c>
      <c r="M30" s="9">
        <f t="shared" si="16"/>
        <v>0</v>
      </c>
      <c r="N30" s="654">
        <f t="shared" si="16"/>
        <v>0</v>
      </c>
      <c r="O30" s="8">
        <f t="shared" si="16"/>
        <v>0</v>
      </c>
      <c r="P30" s="650">
        <f t="shared" si="16"/>
        <v>0</v>
      </c>
      <c r="Q30" s="644">
        <f t="shared" si="16"/>
        <v>0</v>
      </c>
      <c r="R30" s="8">
        <f t="shared" si="16"/>
        <v>0</v>
      </c>
      <c r="S30" s="9">
        <f t="shared" si="16"/>
        <v>0</v>
      </c>
      <c r="T30" s="654">
        <f t="shared" si="16"/>
        <v>0</v>
      </c>
      <c r="U30" s="8">
        <f t="shared" si="16"/>
        <v>0</v>
      </c>
      <c r="V30" s="650">
        <f t="shared" si="16"/>
        <v>0</v>
      </c>
      <c r="W30" s="644">
        <f t="shared" si="16"/>
        <v>0</v>
      </c>
      <c r="X30" s="8">
        <f t="shared" si="16"/>
        <v>0</v>
      </c>
      <c r="Y30" s="9">
        <f t="shared" si="16"/>
        <v>0</v>
      </c>
      <c r="Z30" s="264">
        <f t="shared" si="16"/>
        <v>600</v>
      </c>
      <c r="AA30" s="197">
        <f t="shared" si="16"/>
        <v>1166.4</v>
      </c>
      <c r="AB30" s="197">
        <f t="shared" si="16"/>
        <v>1166.3</v>
      </c>
    </row>
    <row r="31" spans="1:30" s="182" customFormat="1" ht="37.5" customHeight="1">
      <c r="A31" s="678" t="s">
        <v>9</v>
      </c>
      <c r="B31" s="670">
        <f>SUM(B6,B11,B15,B20,B25,B28,B30)</f>
        <v>430</v>
      </c>
      <c r="C31" s="85">
        <f aca="true" t="shared" si="17" ref="C31:AB31">SUM(C6,C11,C15,C17,C20,C25,C28,C30)</f>
        <v>147.2</v>
      </c>
      <c r="D31" s="668">
        <f t="shared" si="17"/>
        <v>122.80000000000001</v>
      </c>
      <c r="E31" s="648">
        <f t="shared" si="17"/>
        <v>7960</v>
      </c>
      <c r="F31" s="270">
        <f t="shared" si="17"/>
        <v>4084.6000000000004</v>
      </c>
      <c r="G31" s="664">
        <f t="shared" si="17"/>
        <v>4007.1000000000004</v>
      </c>
      <c r="H31" s="648">
        <f t="shared" si="17"/>
        <v>0</v>
      </c>
      <c r="I31" s="270">
        <f t="shared" si="17"/>
        <v>9</v>
      </c>
      <c r="J31" s="664">
        <f t="shared" si="17"/>
        <v>0</v>
      </c>
      <c r="K31" s="648">
        <f t="shared" si="17"/>
        <v>0</v>
      </c>
      <c r="L31" s="270">
        <f t="shared" si="17"/>
        <v>250</v>
      </c>
      <c r="M31" s="270">
        <f t="shared" si="17"/>
        <v>250</v>
      </c>
      <c r="N31" s="663">
        <f t="shared" si="17"/>
        <v>0</v>
      </c>
      <c r="O31" s="270">
        <f t="shared" si="17"/>
        <v>0</v>
      </c>
      <c r="P31" s="664">
        <f t="shared" si="17"/>
        <v>0</v>
      </c>
      <c r="Q31" s="648">
        <f t="shared" si="17"/>
        <v>0</v>
      </c>
      <c r="R31" s="270">
        <f t="shared" si="17"/>
        <v>2359</v>
      </c>
      <c r="S31" s="270">
        <f t="shared" si="17"/>
        <v>2359</v>
      </c>
      <c r="T31" s="663">
        <f t="shared" si="17"/>
        <v>0</v>
      </c>
      <c r="U31" s="270">
        <f t="shared" si="17"/>
        <v>49</v>
      </c>
      <c r="V31" s="664">
        <f t="shared" si="17"/>
        <v>49</v>
      </c>
      <c r="W31" s="648">
        <f t="shared" si="17"/>
        <v>1850</v>
      </c>
      <c r="X31" s="270">
        <f t="shared" si="17"/>
        <v>1960.8</v>
      </c>
      <c r="Y31" s="270">
        <f t="shared" si="17"/>
        <v>1866.8</v>
      </c>
      <c r="Z31" s="271">
        <f t="shared" si="17"/>
        <v>10240</v>
      </c>
      <c r="AA31" s="272">
        <f t="shared" si="17"/>
        <v>8859.600000000002</v>
      </c>
      <c r="AB31" s="272">
        <f t="shared" si="17"/>
        <v>8654.699999999999</v>
      </c>
      <c r="AD31" s="282">
        <f>C31+F31+I31+L31+R31+U31+X31</f>
        <v>8859.6</v>
      </c>
    </row>
    <row r="32" spans="1:28" s="192" customFormat="1" ht="24.75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273"/>
    </row>
    <row r="33" spans="1:27" ht="24.75" customHeight="1">
      <c r="A33" s="274"/>
      <c r="AA33" s="192"/>
    </row>
    <row r="34" ht="24.75" customHeight="1">
      <c r="AC34" s="690">
        <f>G31+D31+J31+M31+S31+V31+Y31</f>
        <v>8654.7</v>
      </c>
    </row>
    <row r="35" ht="24.75" customHeight="1"/>
    <row r="36" ht="24.75" customHeight="1"/>
    <row r="37" ht="24.75" customHeight="1"/>
    <row r="38" ht="24.75" customHeight="1"/>
    <row r="39" spans="1:28" ht="24.75" customHeight="1">
      <c r="A39" s="275"/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</row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</sheetData>
  <sheetProtection/>
  <mergeCells count="19">
    <mergeCell ref="A1:AA1"/>
    <mergeCell ref="H3:J3"/>
    <mergeCell ref="A2:A4"/>
    <mergeCell ref="B3:D3"/>
    <mergeCell ref="E3:G3"/>
    <mergeCell ref="E2:G2"/>
    <mergeCell ref="B2:D2"/>
    <mergeCell ref="H2:J2"/>
    <mergeCell ref="Z2:AB3"/>
    <mergeCell ref="T2:V2"/>
    <mergeCell ref="Q3:S3"/>
    <mergeCell ref="K2:M2"/>
    <mergeCell ref="W2:Y2"/>
    <mergeCell ref="W3:Y3"/>
    <mergeCell ref="T3:V3"/>
    <mergeCell ref="K3:M3"/>
    <mergeCell ref="Q2:S2"/>
    <mergeCell ref="N2:P2"/>
    <mergeCell ref="N3:P3"/>
  </mergeCells>
  <printOptions horizontalCentered="1" verticalCentered="1"/>
  <pageMargins left="0.3937007874015748" right="0.4724409448818898" top="0" bottom="0.4724409448818898" header="0.15748031496062992" footer="0.2362204724409449"/>
  <pageSetup horizontalDpi="300" verticalDpi="300" orientation="landscape" paperSize="9" scale="64" r:id="rId1"/>
  <headerFooter alignWithMargins="0">
    <oddFooter>&amp;L&amp;"Times New Roman CE,Obyčejné"&amp;8Rozbor za rok 2009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45"/>
  <sheetViews>
    <sheetView view="pageBreakPreview" zoomScale="75" zoomScaleSheetLayoutView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43" sqref="K43"/>
    </sheetView>
  </sheetViews>
  <sheetFormatPr defaultColWidth="9.00390625" defaultRowHeight="12.75"/>
  <cols>
    <col min="1" max="1" width="24.25390625" style="180" customWidth="1"/>
    <col min="2" max="2" width="9.625" style="180" customWidth="1"/>
    <col min="3" max="3" width="8.875" style="180" customWidth="1"/>
    <col min="4" max="4" width="9.00390625" style="180" customWidth="1"/>
    <col min="5" max="5" width="8.875" style="180" customWidth="1"/>
    <col min="6" max="6" width="9.125" style="180" customWidth="1"/>
    <col min="7" max="7" width="9.625" style="180" customWidth="1"/>
    <col min="8" max="8" width="8.25390625" style="180" customWidth="1"/>
    <col min="9" max="9" width="8.875" style="180" customWidth="1"/>
    <col min="10" max="10" width="8.75390625" style="180" customWidth="1"/>
    <col min="11" max="13" width="10.00390625" style="180" customWidth="1"/>
    <col min="14" max="16" width="9.00390625" style="180" customWidth="1"/>
    <col min="17" max="22" width="6.875" style="180" customWidth="1"/>
    <col min="23" max="23" width="9.00390625" style="180" customWidth="1"/>
    <col min="24" max="25" width="8.875" style="180" customWidth="1"/>
    <col min="26" max="16384" width="9.125" style="180" customWidth="1"/>
  </cols>
  <sheetData>
    <row r="1" spans="1:25" ht="31.5" customHeight="1">
      <c r="A1" s="1001" t="s">
        <v>379</v>
      </c>
      <c r="B1" s="1002"/>
      <c r="C1" s="1002"/>
      <c r="D1" s="1002"/>
      <c r="E1" s="1002"/>
      <c r="F1" s="1002"/>
      <c r="G1" s="1002"/>
      <c r="H1" s="1002"/>
      <c r="I1" s="1002"/>
      <c r="J1" s="1002"/>
      <c r="K1" s="1002"/>
      <c r="L1" s="1002"/>
      <c r="M1" s="1002"/>
      <c r="N1" s="893"/>
      <c r="O1" s="1000"/>
      <c r="P1" s="277"/>
      <c r="Q1" s="203"/>
      <c r="R1" s="203"/>
      <c r="S1" s="203"/>
      <c r="T1" s="203"/>
      <c r="U1" s="203"/>
      <c r="V1" s="203"/>
      <c r="W1" s="179"/>
      <c r="X1" s="277"/>
      <c r="Y1" s="277"/>
    </row>
    <row r="2" spans="1:25" ht="35.25" customHeight="1">
      <c r="A2" s="278"/>
      <c r="B2" s="979"/>
      <c r="C2" s="979"/>
      <c r="D2" s="979"/>
      <c r="E2" s="979"/>
      <c r="F2" s="979"/>
      <c r="G2" s="979"/>
      <c r="H2" s="955"/>
      <c r="I2" s="955"/>
      <c r="J2" s="955"/>
      <c r="K2" s="955"/>
      <c r="L2" s="893" t="s">
        <v>362</v>
      </c>
      <c r="M2" s="1000"/>
      <c r="N2" s="136"/>
      <c r="O2" s="136"/>
      <c r="P2" s="136"/>
      <c r="Q2" s="178"/>
      <c r="R2" s="178"/>
      <c r="S2" s="178"/>
      <c r="T2" s="178"/>
      <c r="U2" s="178"/>
      <c r="V2" s="178"/>
      <c r="W2" s="279"/>
      <c r="X2" s="279"/>
      <c r="Y2" s="279"/>
    </row>
    <row r="3" spans="1:25" ht="20.25" customHeight="1" hidden="1">
      <c r="A3" s="907" t="s">
        <v>236</v>
      </c>
      <c r="B3" s="895" t="s">
        <v>22</v>
      </c>
      <c r="C3" s="910"/>
      <c r="D3" s="910"/>
      <c r="E3" s="901" t="s">
        <v>23</v>
      </c>
      <c r="F3" s="902"/>
      <c r="G3" s="903"/>
      <c r="H3" s="280"/>
      <c r="I3" s="280"/>
      <c r="J3" s="280"/>
      <c r="K3" s="136"/>
      <c r="L3" s="179"/>
      <c r="M3" s="276"/>
      <c r="N3" s="136"/>
      <c r="O3" s="136"/>
      <c r="P3" s="136"/>
      <c r="Q3" s="178"/>
      <c r="R3" s="178"/>
      <c r="S3" s="178"/>
      <c r="T3" s="178"/>
      <c r="U3" s="178"/>
      <c r="V3" s="178"/>
      <c r="W3" s="279"/>
      <c r="X3" s="279"/>
      <c r="Y3" s="279"/>
    </row>
    <row r="4" spans="1:25" ht="20.25" customHeight="1" hidden="1">
      <c r="A4" s="908"/>
      <c r="B4" s="899" t="s">
        <v>237</v>
      </c>
      <c r="C4" s="981"/>
      <c r="D4" s="981"/>
      <c r="E4" s="904"/>
      <c r="F4" s="905"/>
      <c r="G4" s="906"/>
      <c r="H4" s="280"/>
      <c r="I4" s="280"/>
      <c r="J4" s="280"/>
      <c r="K4" s="136"/>
      <c r="L4" s="179"/>
      <c r="M4" s="276"/>
      <c r="N4" s="136"/>
      <c r="O4" s="136"/>
      <c r="P4" s="136"/>
      <c r="Q4" s="178"/>
      <c r="R4" s="178"/>
      <c r="S4" s="178"/>
      <c r="T4" s="178"/>
      <c r="U4" s="178"/>
      <c r="V4" s="178"/>
      <c r="W4" s="279"/>
      <c r="X4" s="279"/>
      <c r="Y4" s="279"/>
    </row>
    <row r="5" spans="1:25" ht="20.25" customHeight="1" hidden="1">
      <c r="A5" s="909"/>
      <c r="B5" s="140" t="s">
        <v>5</v>
      </c>
      <c r="C5" s="83" t="s">
        <v>6</v>
      </c>
      <c r="D5" s="13" t="s">
        <v>0</v>
      </c>
      <c r="E5" s="139" t="s">
        <v>26</v>
      </c>
      <c r="F5" s="83" t="s">
        <v>6</v>
      </c>
      <c r="G5" s="141" t="s">
        <v>0</v>
      </c>
      <c r="H5" s="136"/>
      <c r="I5" s="136"/>
      <c r="J5" s="136"/>
      <c r="K5" s="136"/>
      <c r="L5" s="179"/>
      <c r="M5" s="276"/>
      <c r="N5" s="136"/>
      <c r="O5" s="136"/>
      <c r="P5" s="136"/>
      <c r="Q5" s="178"/>
      <c r="R5" s="178"/>
      <c r="S5" s="178"/>
      <c r="T5" s="178"/>
      <c r="U5" s="178"/>
      <c r="V5" s="178"/>
      <c r="W5" s="279"/>
      <c r="X5" s="279"/>
      <c r="Y5" s="279"/>
    </row>
    <row r="6" spans="1:25" ht="19.5" customHeight="1" hidden="1">
      <c r="A6" s="268" t="s">
        <v>238</v>
      </c>
      <c r="B6" s="281"/>
      <c r="C6" s="281"/>
      <c r="D6" s="195"/>
      <c r="E6" s="185">
        <f>SUM(B6)</f>
        <v>0</v>
      </c>
      <c r="F6" s="3">
        <f>SUM(C6)</f>
        <v>0</v>
      </c>
      <c r="G6" s="3">
        <f>D6</f>
        <v>0</v>
      </c>
      <c r="H6" s="282"/>
      <c r="I6" s="282"/>
      <c r="J6" s="282"/>
      <c r="K6" s="136"/>
      <c r="L6" s="179"/>
      <c r="M6" s="276"/>
      <c r="N6" s="136"/>
      <c r="O6" s="136"/>
      <c r="P6" s="136"/>
      <c r="Q6" s="178"/>
      <c r="R6" s="178"/>
      <c r="S6" s="178"/>
      <c r="T6" s="178"/>
      <c r="U6" s="178"/>
      <c r="V6" s="178"/>
      <c r="W6" s="279"/>
      <c r="X6" s="279"/>
      <c r="Y6" s="279"/>
    </row>
    <row r="7" spans="1:25" ht="19.5" customHeight="1" hidden="1">
      <c r="A7" s="268" t="s">
        <v>239</v>
      </c>
      <c r="B7" s="281"/>
      <c r="C7" s="281"/>
      <c r="D7" s="195"/>
      <c r="E7" s="185">
        <f>SUM(B7)</f>
        <v>0</v>
      </c>
      <c r="F7" s="3">
        <f>SUM(C7)</f>
        <v>0</v>
      </c>
      <c r="G7" s="3">
        <f>D7</f>
        <v>0</v>
      </c>
      <c r="H7" s="282"/>
      <c r="I7" s="282"/>
      <c r="J7" s="282"/>
      <c r="K7" s="136"/>
      <c r="L7" s="179"/>
      <c r="M7" s="276"/>
      <c r="N7" s="136"/>
      <c r="O7" s="136"/>
      <c r="P7" s="136"/>
      <c r="Q7" s="178"/>
      <c r="R7" s="178"/>
      <c r="S7" s="178"/>
      <c r="T7" s="178"/>
      <c r="U7" s="178"/>
      <c r="V7" s="178"/>
      <c r="W7" s="279"/>
      <c r="X7" s="279"/>
      <c r="Y7" s="279"/>
    </row>
    <row r="8" spans="1:25" ht="19.5" customHeight="1" hidden="1">
      <c r="A8" s="283">
        <v>513</v>
      </c>
      <c r="B8" s="284">
        <f aca="true" t="shared" si="0" ref="B8:G8">SUM(B6:B7)</f>
        <v>0</v>
      </c>
      <c r="C8" s="284">
        <f t="shared" si="0"/>
        <v>0</v>
      </c>
      <c r="D8" s="285">
        <f t="shared" si="0"/>
        <v>0</v>
      </c>
      <c r="E8" s="286">
        <f t="shared" si="0"/>
        <v>0</v>
      </c>
      <c r="F8" s="284">
        <f t="shared" si="0"/>
        <v>0</v>
      </c>
      <c r="G8" s="284">
        <f t="shared" si="0"/>
        <v>0</v>
      </c>
      <c r="H8" s="148"/>
      <c r="I8" s="148"/>
      <c r="J8" s="148"/>
      <c r="K8" s="136"/>
      <c r="L8" s="179"/>
      <c r="M8" s="276"/>
      <c r="N8" s="136"/>
      <c r="O8" s="136"/>
      <c r="P8" s="136"/>
      <c r="Q8" s="178"/>
      <c r="R8" s="178"/>
      <c r="S8" s="178"/>
      <c r="T8" s="178"/>
      <c r="U8" s="178"/>
      <c r="V8" s="178"/>
      <c r="W8" s="279"/>
      <c r="X8" s="279"/>
      <c r="Y8" s="279"/>
    </row>
    <row r="9" spans="1:25" ht="19.5" customHeight="1" hidden="1">
      <c r="A9" s="268" t="s">
        <v>240</v>
      </c>
      <c r="B9" s="281"/>
      <c r="C9" s="281"/>
      <c r="D9" s="195"/>
      <c r="E9" s="185">
        <f aca="true" t="shared" si="1" ref="E9:G11">SUM(B9)</f>
        <v>0</v>
      </c>
      <c r="F9" s="3">
        <f t="shared" si="1"/>
        <v>0</v>
      </c>
      <c r="G9" s="3">
        <f t="shared" si="1"/>
        <v>0</v>
      </c>
      <c r="H9" s="282"/>
      <c r="I9" s="282"/>
      <c r="J9" s="282"/>
      <c r="K9" s="136"/>
      <c r="L9" s="179"/>
      <c r="M9" s="276"/>
      <c r="N9" s="136"/>
      <c r="O9" s="136"/>
      <c r="P9" s="136"/>
      <c r="Q9" s="178"/>
      <c r="R9" s="178"/>
      <c r="S9" s="178"/>
      <c r="T9" s="178"/>
      <c r="U9" s="178"/>
      <c r="V9" s="178"/>
      <c r="W9" s="279"/>
      <c r="X9" s="279"/>
      <c r="Y9" s="279"/>
    </row>
    <row r="10" spans="1:25" ht="19.5" customHeight="1" hidden="1">
      <c r="A10" s="268" t="s">
        <v>99</v>
      </c>
      <c r="B10" s="281"/>
      <c r="C10" s="281"/>
      <c r="D10" s="195"/>
      <c r="E10" s="185">
        <f t="shared" si="1"/>
        <v>0</v>
      </c>
      <c r="F10" s="3">
        <f t="shared" si="1"/>
        <v>0</v>
      </c>
      <c r="G10" s="3">
        <f t="shared" si="1"/>
        <v>0</v>
      </c>
      <c r="H10" s="282"/>
      <c r="I10" s="282"/>
      <c r="J10" s="282"/>
      <c r="K10" s="136"/>
      <c r="L10" s="179"/>
      <c r="M10" s="276"/>
      <c r="N10" s="136"/>
      <c r="O10" s="136"/>
      <c r="P10" s="136"/>
      <c r="Q10" s="178"/>
      <c r="R10" s="178"/>
      <c r="S10" s="178"/>
      <c r="T10" s="178"/>
      <c r="U10" s="178"/>
      <c r="V10" s="178"/>
      <c r="W10" s="279"/>
      <c r="X10" s="279"/>
      <c r="Y10" s="279"/>
    </row>
    <row r="11" spans="1:25" ht="19.5" customHeight="1" hidden="1">
      <c r="A11" s="268" t="s">
        <v>100</v>
      </c>
      <c r="B11" s="281"/>
      <c r="C11" s="281"/>
      <c r="D11" s="195"/>
      <c r="E11" s="185">
        <f t="shared" si="1"/>
        <v>0</v>
      </c>
      <c r="F11" s="3">
        <f t="shared" si="1"/>
        <v>0</v>
      </c>
      <c r="G11" s="3">
        <f t="shared" si="1"/>
        <v>0</v>
      </c>
      <c r="H11" s="282"/>
      <c r="I11" s="282"/>
      <c r="J11" s="282"/>
      <c r="K11" s="136"/>
      <c r="L11" s="179"/>
      <c r="M11" s="276"/>
      <c r="N11" s="136"/>
      <c r="O11" s="136"/>
      <c r="P11" s="136"/>
      <c r="Q11" s="178"/>
      <c r="R11" s="178"/>
      <c r="S11" s="178"/>
      <c r="T11" s="178"/>
      <c r="U11" s="178"/>
      <c r="V11" s="178"/>
      <c r="W11" s="279"/>
      <c r="X11" s="279"/>
      <c r="Y11" s="279"/>
    </row>
    <row r="12" spans="1:25" ht="19.5" customHeight="1" hidden="1">
      <c r="A12" s="283">
        <v>515</v>
      </c>
      <c r="B12" s="284">
        <f aca="true" t="shared" si="2" ref="B12:G12">SUM(B9:B11)</f>
        <v>0</v>
      </c>
      <c r="C12" s="284">
        <f t="shared" si="2"/>
        <v>0</v>
      </c>
      <c r="D12" s="285">
        <f t="shared" si="2"/>
        <v>0</v>
      </c>
      <c r="E12" s="286">
        <f t="shared" si="2"/>
        <v>0</v>
      </c>
      <c r="F12" s="284">
        <f t="shared" si="2"/>
        <v>0</v>
      </c>
      <c r="G12" s="284">
        <f t="shared" si="2"/>
        <v>0</v>
      </c>
      <c r="H12" s="148"/>
      <c r="I12" s="148"/>
      <c r="J12" s="148"/>
      <c r="K12" s="136"/>
      <c r="L12" s="179"/>
      <c r="M12" s="276"/>
      <c r="N12" s="136"/>
      <c r="O12" s="136"/>
      <c r="P12" s="136"/>
      <c r="Q12" s="178"/>
      <c r="R12" s="178"/>
      <c r="S12" s="178"/>
      <c r="T12" s="178"/>
      <c r="U12" s="178"/>
      <c r="V12" s="178"/>
      <c r="W12" s="279"/>
      <c r="X12" s="279"/>
      <c r="Y12" s="279"/>
    </row>
    <row r="13" spans="1:25" ht="19.5" customHeight="1" hidden="1">
      <c r="A13" s="268" t="s">
        <v>56</v>
      </c>
      <c r="B13" s="281"/>
      <c r="C13" s="281"/>
      <c r="D13" s="195"/>
      <c r="E13" s="185">
        <f aca="true" t="shared" si="3" ref="E13:G16">SUM(B13)</f>
        <v>0</v>
      </c>
      <c r="F13" s="3">
        <f t="shared" si="3"/>
        <v>0</v>
      </c>
      <c r="G13" s="3">
        <f t="shared" si="3"/>
        <v>0</v>
      </c>
      <c r="H13" s="282"/>
      <c r="I13" s="282"/>
      <c r="J13" s="282"/>
      <c r="K13" s="136"/>
      <c r="L13" s="179"/>
      <c r="M13" s="276"/>
      <c r="N13" s="136"/>
      <c r="O13" s="136"/>
      <c r="P13" s="136"/>
      <c r="Q13" s="178"/>
      <c r="R13" s="178"/>
      <c r="S13" s="178"/>
      <c r="T13" s="178"/>
      <c r="U13" s="178"/>
      <c r="V13" s="178"/>
      <c r="W13" s="279"/>
      <c r="X13" s="279"/>
      <c r="Y13" s="279"/>
    </row>
    <row r="14" spans="1:25" ht="19.5" customHeight="1" hidden="1">
      <c r="A14" s="268" t="s">
        <v>29</v>
      </c>
      <c r="B14" s="281"/>
      <c r="C14" s="281"/>
      <c r="D14" s="195"/>
      <c r="E14" s="185">
        <f t="shared" si="3"/>
        <v>0</v>
      </c>
      <c r="F14" s="3">
        <f t="shared" si="3"/>
        <v>0</v>
      </c>
      <c r="G14" s="3">
        <f t="shared" si="3"/>
        <v>0</v>
      </c>
      <c r="H14" s="282"/>
      <c r="I14" s="282"/>
      <c r="J14" s="282"/>
      <c r="K14" s="136"/>
      <c r="L14" s="179"/>
      <c r="M14" s="276"/>
      <c r="N14" s="136"/>
      <c r="O14" s="136"/>
      <c r="P14" s="136"/>
      <c r="Q14" s="178"/>
      <c r="R14" s="178"/>
      <c r="S14" s="178"/>
      <c r="T14" s="178"/>
      <c r="U14" s="178"/>
      <c r="V14" s="178"/>
      <c r="W14" s="279"/>
      <c r="X14" s="279"/>
      <c r="Y14" s="279"/>
    </row>
    <row r="15" spans="1:25" ht="19.5" customHeight="1" hidden="1">
      <c r="A15" s="268" t="s">
        <v>148</v>
      </c>
      <c r="B15" s="281"/>
      <c r="C15" s="281"/>
      <c r="D15" s="195"/>
      <c r="E15" s="185">
        <f t="shared" si="3"/>
        <v>0</v>
      </c>
      <c r="F15" s="3">
        <f t="shared" si="3"/>
        <v>0</v>
      </c>
      <c r="G15" s="3">
        <f t="shared" si="3"/>
        <v>0</v>
      </c>
      <c r="H15" s="282"/>
      <c r="I15" s="282"/>
      <c r="J15" s="282"/>
      <c r="K15" s="136"/>
      <c r="L15" s="179"/>
      <c r="M15" s="276"/>
      <c r="N15" s="136"/>
      <c r="O15" s="136"/>
      <c r="P15" s="136"/>
      <c r="Q15" s="178"/>
      <c r="R15" s="178"/>
      <c r="S15" s="178"/>
      <c r="T15" s="178"/>
      <c r="U15" s="178"/>
      <c r="V15" s="178"/>
      <c r="W15" s="279"/>
      <c r="X15" s="279"/>
      <c r="Y15" s="279"/>
    </row>
    <row r="16" spans="1:25" ht="16.5" customHeight="1" hidden="1">
      <c r="A16" s="268" t="s">
        <v>146</v>
      </c>
      <c r="B16" s="281"/>
      <c r="C16" s="281"/>
      <c r="D16" s="195"/>
      <c r="E16" s="185">
        <f t="shared" si="3"/>
        <v>0</v>
      </c>
      <c r="F16" s="3">
        <f t="shared" si="3"/>
        <v>0</v>
      </c>
      <c r="G16" s="3">
        <f t="shared" si="3"/>
        <v>0</v>
      </c>
      <c r="H16" s="282"/>
      <c r="I16" s="282"/>
      <c r="J16" s="282"/>
      <c r="K16" s="136"/>
      <c r="L16" s="179"/>
      <c r="M16" s="276"/>
      <c r="N16" s="136"/>
      <c r="O16" s="136"/>
      <c r="P16" s="136"/>
      <c r="Q16" s="178"/>
      <c r="R16" s="178"/>
      <c r="S16" s="178"/>
      <c r="T16" s="178"/>
      <c r="U16" s="178"/>
      <c r="V16" s="178"/>
      <c r="W16" s="279"/>
      <c r="X16" s="279"/>
      <c r="Y16" s="279"/>
    </row>
    <row r="17" spans="1:25" ht="19.5" customHeight="1" hidden="1">
      <c r="A17" s="283">
        <v>516</v>
      </c>
      <c r="B17" s="284">
        <f aca="true" t="shared" si="4" ref="B17:G17">SUM(B13:B16)</f>
        <v>0</v>
      </c>
      <c r="C17" s="284">
        <f t="shared" si="4"/>
        <v>0</v>
      </c>
      <c r="D17" s="285">
        <f t="shared" si="4"/>
        <v>0</v>
      </c>
      <c r="E17" s="286">
        <f t="shared" si="4"/>
        <v>0</v>
      </c>
      <c r="F17" s="284">
        <f t="shared" si="4"/>
        <v>0</v>
      </c>
      <c r="G17" s="284">
        <f t="shared" si="4"/>
        <v>0</v>
      </c>
      <c r="H17" s="148"/>
      <c r="I17" s="148"/>
      <c r="J17" s="148"/>
      <c r="K17" s="136"/>
      <c r="L17" s="179"/>
      <c r="M17" s="276"/>
      <c r="N17" s="136"/>
      <c r="O17" s="136"/>
      <c r="P17" s="136"/>
      <c r="Q17" s="178"/>
      <c r="R17" s="178"/>
      <c r="S17" s="178"/>
      <c r="T17" s="178"/>
      <c r="U17" s="178"/>
      <c r="V17" s="178"/>
      <c r="W17" s="279"/>
      <c r="X17" s="279"/>
      <c r="Y17" s="279"/>
    </row>
    <row r="18" spans="1:25" ht="19.5" customHeight="1" hidden="1">
      <c r="A18" s="268" t="s">
        <v>34</v>
      </c>
      <c r="B18" s="281"/>
      <c r="C18" s="281"/>
      <c r="D18" s="195"/>
      <c r="E18" s="185">
        <f aca="true" t="shared" si="5" ref="E18:G19">SUM(B18)</f>
        <v>0</v>
      </c>
      <c r="F18" s="3">
        <f t="shared" si="5"/>
        <v>0</v>
      </c>
      <c r="G18" s="3">
        <f t="shared" si="5"/>
        <v>0</v>
      </c>
      <c r="H18" s="282"/>
      <c r="I18" s="282"/>
      <c r="J18" s="282"/>
      <c r="K18" s="136"/>
      <c r="L18" s="179"/>
      <c r="M18" s="276"/>
      <c r="N18" s="136"/>
      <c r="O18" s="136"/>
      <c r="P18" s="136"/>
      <c r="Q18" s="178"/>
      <c r="R18" s="178"/>
      <c r="S18" s="178"/>
      <c r="T18" s="178"/>
      <c r="U18" s="178"/>
      <c r="V18" s="178"/>
      <c r="W18" s="279"/>
      <c r="X18" s="279"/>
      <c r="Y18" s="279"/>
    </row>
    <row r="19" spans="1:25" ht="19.5" customHeight="1" hidden="1">
      <c r="A19" s="268" t="s">
        <v>45</v>
      </c>
      <c r="B19" s="281"/>
      <c r="C19" s="281"/>
      <c r="D19" s="195"/>
      <c r="E19" s="185">
        <f t="shared" si="5"/>
        <v>0</v>
      </c>
      <c r="F19" s="3">
        <f t="shared" si="5"/>
        <v>0</v>
      </c>
      <c r="G19" s="3">
        <f t="shared" si="5"/>
        <v>0</v>
      </c>
      <c r="H19" s="282"/>
      <c r="I19" s="282"/>
      <c r="J19" s="282"/>
      <c r="K19" s="136"/>
      <c r="L19" s="179"/>
      <c r="M19" s="276"/>
      <c r="N19" s="136"/>
      <c r="O19" s="136"/>
      <c r="P19" s="136"/>
      <c r="Q19" s="178"/>
      <c r="R19" s="178"/>
      <c r="S19" s="178"/>
      <c r="T19" s="178"/>
      <c r="U19" s="178"/>
      <c r="V19" s="178"/>
      <c r="W19" s="279"/>
      <c r="X19" s="279"/>
      <c r="Y19" s="279"/>
    </row>
    <row r="20" spans="1:25" ht="19.5" customHeight="1" hidden="1">
      <c r="A20" s="283">
        <v>517</v>
      </c>
      <c r="B20" s="284">
        <f aca="true" t="shared" si="6" ref="B20:G20">SUM(B18:B19)</f>
        <v>0</v>
      </c>
      <c r="C20" s="284">
        <f t="shared" si="6"/>
        <v>0</v>
      </c>
      <c r="D20" s="285">
        <f t="shared" si="6"/>
        <v>0</v>
      </c>
      <c r="E20" s="147">
        <f t="shared" si="6"/>
        <v>0</v>
      </c>
      <c r="F20" s="284">
        <f t="shared" si="6"/>
        <v>0</v>
      </c>
      <c r="G20" s="284">
        <f t="shared" si="6"/>
        <v>0</v>
      </c>
      <c r="H20" s="282"/>
      <c r="I20" s="282"/>
      <c r="J20" s="282"/>
      <c r="K20" s="136"/>
      <c r="L20" s="179"/>
      <c r="M20" s="276"/>
      <c r="N20" s="136"/>
      <c r="O20" s="136"/>
      <c r="P20" s="136"/>
      <c r="Q20" s="178"/>
      <c r="R20" s="178"/>
      <c r="S20" s="178"/>
      <c r="T20" s="178"/>
      <c r="U20" s="178"/>
      <c r="V20" s="178"/>
      <c r="W20" s="279"/>
      <c r="X20" s="279"/>
      <c r="Y20" s="279"/>
    </row>
    <row r="21" spans="1:25" ht="27.75" customHeight="1" hidden="1">
      <c r="A21" s="287" t="s">
        <v>9</v>
      </c>
      <c r="B21" s="17">
        <f aca="true" t="shared" si="7" ref="B21:G21">B8+B12+B17+B20</f>
        <v>0</v>
      </c>
      <c r="C21" s="17">
        <f t="shared" si="7"/>
        <v>0</v>
      </c>
      <c r="D21" s="16">
        <f t="shared" si="7"/>
        <v>0</v>
      </c>
      <c r="E21" s="288">
        <f t="shared" si="7"/>
        <v>0</v>
      </c>
      <c r="F21" s="17">
        <f t="shared" si="7"/>
        <v>0</v>
      </c>
      <c r="G21" s="17">
        <f t="shared" si="7"/>
        <v>0</v>
      </c>
      <c r="H21" s="282"/>
      <c r="I21" s="282"/>
      <c r="J21" s="282"/>
      <c r="K21" s="136"/>
      <c r="L21" s="179"/>
      <c r="M21" s="276"/>
      <c r="N21" s="136"/>
      <c r="O21" s="136"/>
      <c r="P21" s="136"/>
      <c r="Q21" s="178"/>
      <c r="R21" s="178"/>
      <c r="S21" s="178"/>
      <c r="T21" s="178"/>
      <c r="U21" s="178"/>
      <c r="V21" s="178"/>
      <c r="W21" s="279"/>
      <c r="X21" s="279"/>
      <c r="Y21" s="279"/>
    </row>
    <row r="22" spans="1:25" ht="24" customHeight="1" hidden="1">
      <c r="A22" s="278"/>
      <c r="B22" s="138"/>
      <c r="C22" s="138"/>
      <c r="D22" s="138"/>
      <c r="E22" s="136"/>
      <c r="F22" s="136"/>
      <c r="G22" s="136"/>
      <c r="H22" s="282"/>
      <c r="I22" s="282"/>
      <c r="J22" s="282"/>
      <c r="K22" s="136"/>
      <c r="L22" s="179"/>
      <c r="M22" s="276"/>
      <c r="N22" s="136"/>
      <c r="O22" s="136"/>
      <c r="P22" s="136"/>
      <c r="Q22" s="178"/>
      <c r="R22" s="178"/>
      <c r="S22" s="178"/>
      <c r="T22" s="178"/>
      <c r="U22" s="178"/>
      <c r="V22" s="178"/>
      <c r="W22" s="279"/>
      <c r="X22" s="279"/>
      <c r="Y22" s="279"/>
    </row>
    <row r="23" spans="1:25" ht="20.25" customHeight="1" hidden="1">
      <c r="A23" s="907" t="s">
        <v>241</v>
      </c>
      <c r="B23" s="895" t="s">
        <v>22</v>
      </c>
      <c r="C23" s="910"/>
      <c r="D23" s="975"/>
      <c r="E23" s="901" t="s">
        <v>23</v>
      </c>
      <c r="F23" s="976"/>
      <c r="G23" s="977"/>
      <c r="H23" s="148"/>
      <c r="I23" s="148"/>
      <c r="J23" s="148"/>
      <c r="K23" s="136"/>
      <c r="L23" s="136"/>
      <c r="M23" s="136"/>
      <c r="N23" s="136"/>
      <c r="O23" s="136"/>
      <c r="P23" s="136"/>
      <c r="Q23" s="178"/>
      <c r="R23" s="178"/>
      <c r="S23" s="178"/>
      <c r="T23" s="178"/>
      <c r="U23" s="178"/>
      <c r="V23" s="178"/>
      <c r="W23" s="279"/>
      <c r="X23" s="279"/>
      <c r="Y23" s="279"/>
    </row>
    <row r="24" spans="1:25" ht="20.25" customHeight="1" hidden="1">
      <c r="A24" s="973"/>
      <c r="B24" s="899" t="s">
        <v>25</v>
      </c>
      <c r="C24" s="981"/>
      <c r="D24" s="982"/>
      <c r="E24" s="978"/>
      <c r="F24" s="979"/>
      <c r="G24" s="980"/>
      <c r="H24" s="282"/>
      <c r="I24" s="282"/>
      <c r="J24" s="282"/>
      <c r="K24" s="136"/>
      <c r="L24" s="136"/>
      <c r="M24" s="136"/>
      <c r="N24" s="136"/>
      <c r="O24" s="136"/>
      <c r="P24" s="136"/>
      <c r="Q24" s="178"/>
      <c r="R24" s="178"/>
      <c r="S24" s="178"/>
      <c r="T24" s="178"/>
      <c r="U24" s="178"/>
      <c r="V24" s="178"/>
      <c r="W24" s="279"/>
      <c r="X24" s="279"/>
      <c r="Y24" s="279"/>
    </row>
    <row r="25" spans="1:25" ht="20.25" customHeight="1" hidden="1">
      <c r="A25" s="974"/>
      <c r="B25" s="140" t="s">
        <v>5</v>
      </c>
      <c r="C25" s="83" t="s">
        <v>6</v>
      </c>
      <c r="D25" s="13" t="s">
        <v>0</v>
      </c>
      <c r="E25" s="139" t="s">
        <v>26</v>
      </c>
      <c r="F25" s="83" t="s">
        <v>6</v>
      </c>
      <c r="G25" s="141" t="s">
        <v>0</v>
      </c>
      <c r="H25" s="136"/>
      <c r="I25" s="136"/>
      <c r="J25" s="136"/>
      <c r="K25" s="136"/>
      <c r="L25" s="136"/>
      <c r="M25" s="136"/>
      <c r="N25" s="136"/>
      <c r="O25" s="136"/>
      <c r="P25" s="136"/>
      <c r="Q25" s="178"/>
      <c r="R25" s="178"/>
      <c r="S25" s="178"/>
      <c r="T25" s="178"/>
      <c r="U25" s="178"/>
      <c r="V25" s="178"/>
      <c r="W25" s="279"/>
      <c r="X25" s="279"/>
      <c r="Y25" s="279"/>
    </row>
    <row r="26" spans="1:25" ht="19.5" customHeight="1" hidden="1">
      <c r="A26" s="268" t="s">
        <v>180</v>
      </c>
      <c r="B26" s="281"/>
      <c r="C26" s="281"/>
      <c r="D26" s="195"/>
      <c r="E26" s="185">
        <f>SUM(B26)</f>
        <v>0</v>
      </c>
      <c r="F26" s="3">
        <f>SUM(C26)</f>
        <v>0</v>
      </c>
      <c r="G26" s="3">
        <f>D26</f>
        <v>0</v>
      </c>
      <c r="H26" s="282"/>
      <c r="I26" s="282"/>
      <c r="J26" s="282"/>
      <c r="K26" s="136"/>
      <c r="L26" s="136"/>
      <c r="M26" s="136"/>
      <c r="N26" s="136"/>
      <c r="O26" s="136"/>
      <c r="P26" s="136"/>
      <c r="Q26" s="178"/>
      <c r="R26" s="178"/>
      <c r="S26" s="178"/>
      <c r="T26" s="178"/>
      <c r="U26" s="178"/>
      <c r="V26" s="178"/>
      <c r="W26" s="279"/>
      <c r="X26" s="279"/>
      <c r="Y26" s="279"/>
    </row>
    <row r="27" spans="1:25" ht="19.5" customHeight="1" hidden="1">
      <c r="A27" s="283">
        <v>502</v>
      </c>
      <c r="B27" s="17">
        <f aca="true" t="shared" si="8" ref="B27:G27">SUM(B26)</f>
        <v>0</v>
      </c>
      <c r="C27" s="17">
        <f t="shared" si="8"/>
        <v>0</v>
      </c>
      <c r="D27" s="16">
        <f t="shared" si="8"/>
        <v>0</v>
      </c>
      <c r="E27" s="288">
        <f t="shared" si="8"/>
        <v>0</v>
      </c>
      <c r="F27" s="17">
        <f t="shared" si="8"/>
        <v>0</v>
      </c>
      <c r="G27" s="17">
        <f t="shared" si="8"/>
        <v>0</v>
      </c>
      <c r="H27" s="86"/>
      <c r="I27" s="86"/>
      <c r="J27" s="86"/>
      <c r="K27" s="136"/>
      <c r="L27" s="136"/>
      <c r="M27" s="136"/>
      <c r="N27" s="136"/>
      <c r="O27" s="136"/>
      <c r="P27" s="136"/>
      <c r="Q27" s="178"/>
      <c r="R27" s="178"/>
      <c r="S27" s="178"/>
      <c r="T27" s="178"/>
      <c r="U27" s="178"/>
      <c r="V27" s="178"/>
      <c r="W27" s="279"/>
      <c r="X27" s="279"/>
      <c r="Y27" s="279"/>
    </row>
    <row r="28" spans="1:25" ht="19.5" customHeight="1" hidden="1">
      <c r="A28" s="268" t="s">
        <v>205</v>
      </c>
      <c r="B28" s="281"/>
      <c r="C28" s="281"/>
      <c r="D28" s="195"/>
      <c r="E28" s="185">
        <f aca="true" t="shared" si="9" ref="E28:G29">SUM(B28)</f>
        <v>0</v>
      </c>
      <c r="F28" s="3">
        <f t="shared" si="9"/>
        <v>0</v>
      </c>
      <c r="G28" s="3">
        <f t="shared" si="9"/>
        <v>0</v>
      </c>
      <c r="H28" s="282"/>
      <c r="I28" s="282"/>
      <c r="J28" s="282"/>
      <c r="K28" s="136"/>
      <c r="L28" s="136"/>
      <c r="M28" s="136"/>
      <c r="N28" s="136"/>
      <c r="O28" s="136"/>
      <c r="P28" s="136"/>
      <c r="Q28" s="178"/>
      <c r="R28" s="178"/>
      <c r="S28" s="178"/>
      <c r="T28" s="178"/>
      <c r="U28" s="178"/>
      <c r="V28" s="178"/>
      <c r="W28" s="279"/>
      <c r="X28" s="279"/>
      <c r="Y28" s="279"/>
    </row>
    <row r="29" spans="1:25" ht="19.5" customHeight="1" hidden="1">
      <c r="A29" s="268" t="s">
        <v>182</v>
      </c>
      <c r="B29" s="281"/>
      <c r="C29" s="281"/>
      <c r="D29" s="195"/>
      <c r="E29" s="185">
        <f t="shared" si="9"/>
        <v>0</v>
      </c>
      <c r="F29" s="3">
        <f t="shared" si="9"/>
        <v>0</v>
      </c>
      <c r="G29" s="3">
        <f t="shared" si="9"/>
        <v>0</v>
      </c>
      <c r="H29" s="282"/>
      <c r="I29" s="282"/>
      <c r="J29" s="282"/>
      <c r="K29" s="136"/>
      <c r="L29" s="136"/>
      <c r="M29" s="136"/>
      <c r="N29" s="136"/>
      <c r="O29" s="136"/>
      <c r="P29" s="136"/>
      <c r="Q29" s="178"/>
      <c r="R29" s="178"/>
      <c r="S29" s="178"/>
      <c r="T29" s="178"/>
      <c r="U29" s="178"/>
      <c r="V29" s="178"/>
      <c r="W29" s="279"/>
      <c r="X29" s="279"/>
      <c r="Y29" s="279"/>
    </row>
    <row r="30" spans="1:25" ht="19.5" customHeight="1" hidden="1" thickBot="1">
      <c r="A30" s="289">
        <v>503</v>
      </c>
      <c r="B30" s="290">
        <f aca="true" t="shared" si="10" ref="B30:G30">SUM(B28:B29)</f>
        <v>0</v>
      </c>
      <c r="C30" s="290">
        <f t="shared" si="10"/>
        <v>0</v>
      </c>
      <c r="D30" s="291">
        <f t="shared" si="10"/>
        <v>0</v>
      </c>
      <c r="E30" s="174">
        <f t="shared" si="10"/>
        <v>0</v>
      </c>
      <c r="F30" s="290">
        <f t="shared" si="10"/>
        <v>0</v>
      </c>
      <c r="G30" s="290">
        <f t="shared" si="10"/>
        <v>0</v>
      </c>
      <c r="H30" s="282"/>
      <c r="I30" s="282"/>
      <c r="J30" s="282"/>
      <c r="K30" s="136"/>
      <c r="L30" s="136"/>
      <c r="M30" s="136"/>
      <c r="N30" s="136"/>
      <c r="O30" s="136"/>
      <c r="P30" s="136"/>
      <c r="Q30" s="178"/>
      <c r="R30" s="178"/>
      <c r="S30" s="178"/>
      <c r="T30" s="178"/>
      <c r="U30" s="178"/>
      <c r="V30" s="178"/>
      <c r="W30" s="279"/>
      <c r="X30" s="279"/>
      <c r="Y30" s="279"/>
    </row>
    <row r="31" spans="1:25" ht="27.75" customHeight="1" hidden="1">
      <c r="A31" s="287" t="s">
        <v>9</v>
      </c>
      <c r="B31" s="17">
        <f aca="true" t="shared" si="11" ref="B31:G31">B27+B30</f>
        <v>0</v>
      </c>
      <c r="C31" s="17">
        <f t="shared" si="11"/>
        <v>0</v>
      </c>
      <c r="D31" s="16">
        <f t="shared" si="11"/>
        <v>0</v>
      </c>
      <c r="E31" s="288">
        <f t="shared" si="11"/>
        <v>0</v>
      </c>
      <c r="F31" s="17">
        <f t="shared" si="11"/>
        <v>0</v>
      </c>
      <c r="G31" s="17">
        <f t="shared" si="11"/>
        <v>0</v>
      </c>
      <c r="H31" s="148"/>
      <c r="I31" s="148"/>
      <c r="J31" s="148"/>
      <c r="K31" s="136"/>
      <c r="L31" s="136"/>
      <c r="M31" s="136"/>
      <c r="N31" s="136"/>
      <c r="O31" s="136"/>
      <c r="P31" s="136"/>
      <c r="Q31" s="178"/>
      <c r="R31" s="178"/>
      <c r="S31" s="178"/>
      <c r="T31" s="178"/>
      <c r="U31" s="178"/>
      <c r="V31" s="178"/>
      <c r="W31" s="279"/>
      <c r="X31" s="279"/>
      <c r="Y31" s="279"/>
    </row>
    <row r="32" spans="1:25" ht="21" customHeight="1" hidden="1">
      <c r="A32" s="278"/>
      <c r="B32" s="138"/>
      <c r="C32" s="138"/>
      <c r="D32" s="138"/>
      <c r="E32" s="138"/>
      <c r="F32" s="138"/>
      <c r="G32" s="138"/>
      <c r="H32" s="282"/>
      <c r="I32" s="282"/>
      <c r="J32" s="282"/>
      <c r="K32" s="136"/>
      <c r="L32" s="136"/>
      <c r="M32" s="136"/>
      <c r="N32" s="136"/>
      <c r="O32" s="136"/>
      <c r="P32" s="136"/>
      <c r="Q32" s="178"/>
      <c r="R32" s="178"/>
      <c r="S32" s="178"/>
      <c r="T32" s="178"/>
      <c r="U32" s="178"/>
      <c r="V32" s="178"/>
      <c r="W32" s="279"/>
      <c r="X32" s="279"/>
      <c r="Y32" s="279"/>
    </row>
    <row r="33" spans="1:25" ht="20.25" customHeight="1">
      <c r="A33" s="907" t="s">
        <v>354</v>
      </c>
      <c r="B33" s="895" t="s">
        <v>21</v>
      </c>
      <c r="C33" s="910"/>
      <c r="D33" s="998"/>
      <c r="E33" s="895" t="s">
        <v>22</v>
      </c>
      <c r="F33" s="910"/>
      <c r="G33" s="910"/>
      <c r="H33" s="895" t="s">
        <v>355</v>
      </c>
      <c r="I33" s="910"/>
      <c r="J33" s="910"/>
      <c r="K33" s="901" t="s">
        <v>23</v>
      </c>
      <c r="L33" s="902"/>
      <c r="M33" s="903"/>
      <c r="N33" s="1003"/>
      <c r="O33" s="954"/>
      <c r="P33" s="954"/>
      <c r="Q33" s="292"/>
      <c r="R33" s="292"/>
      <c r="S33" s="292"/>
      <c r="T33" s="292"/>
      <c r="U33" s="292"/>
      <c r="V33" s="292"/>
      <c r="W33" s="293"/>
      <c r="X33" s="293"/>
      <c r="Y33" s="293"/>
    </row>
    <row r="34" spans="1:25" ht="20.25" customHeight="1">
      <c r="A34" s="908"/>
      <c r="B34" s="899" t="s">
        <v>24</v>
      </c>
      <c r="C34" s="981"/>
      <c r="D34" s="999"/>
      <c r="E34" s="899" t="s">
        <v>25</v>
      </c>
      <c r="F34" s="981"/>
      <c r="G34" s="981"/>
      <c r="H34" s="899" t="s">
        <v>25</v>
      </c>
      <c r="I34" s="981"/>
      <c r="J34" s="981"/>
      <c r="K34" s="904"/>
      <c r="L34" s="905"/>
      <c r="M34" s="906"/>
      <c r="N34" s="1004"/>
      <c r="O34" s="954"/>
      <c r="P34" s="954"/>
      <c r="Q34" s="293"/>
      <c r="R34" s="293"/>
      <c r="S34" s="293"/>
      <c r="T34" s="294"/>
      <c r="U34" s="294"/>
      <c r="V34" s="294"/>
      <c r="W34" s="293"/>
      <c r="X34" s="293"/>
      <c r="Y34" s="293"/>
    </row>
    <row r="35" spans="1:25" ht="20.25" customHeight="1">
      <c r="A35" s="909"/>
      <c r="B35" s="140" t="s">
        <v>5</v>
      </c>
      <c r="C35" s="83" t="s">
        <v>6</v>
      </c>
      <c r="D35" s="140" t="s">
        <v>0</v>
      </c>
      <c r="E35" s="140" t="s">
        <v>5</v>
      </c>
      <c r="F35" s="83" t="s">
        <v>6</v>
      </c>
      <c r="G35" s="13" t="s">
        <v>0</v>
      </c>
      <c r="H35" s="140" t="s">
        <v>5</v>
      </c>
      <c r="I35" s="83" t="s">
        <v>6</v>
      </c>
      <c r="J35" s="13" t="s">
        <v>0</v>
      </c>
      <c r="K35" s="139" t="s">
        <v>26</v>
      </c>
      <c r="L35" s="83" t="s">
        <v>6</v>
      </c>
      <c r="M35" s="141" t="s">
        <v>0</v>
      </c>
      <c r="N35" s="1003"/>
      <c r="O35" s="892"/>
      <c r="P35" s="892"/>
      <c r="Q35" s="293"/>
      <c r="R35" s="293"/>
      <c r="S35" s="293"/>
      <c r="T35" s="293"/>
      <c r="U35" s="293"/>
      <c r="V35" s="293"/>
      <c r="W35" s="293"/>
      <c r="X35" s="293"/>
      <c r="Y35" s="293"/>
    </row>
    <row r="36" spans="1:25" ht="30" customHeight="1">
      <c r="A36" s="703" t="s">
        <v>118</v>
      </c>
      <c r="B36" s="3">
        <v>2375</v>
      </c>
      <c r="C36" s="3">
        <v>3446</v>
      </c>
      <c r="D36" s="3">
        <v>3401.6</v>
      </c>
      <c r="E36" s="3">
        <v>1425</v>
      </c>
      <c r="F36" s="3">
        <v>354</v>
      </c>
      <c r="G36" s="4">
        <v>342.9</v>
      </c>
      <c r="H36" s="3"/>
      <c r="I36" s="3"/>
      <c r="J36" s="296">
        <v>0</v>
      </c>
      <c r="K36" s="297">
        <f>B36+E36</f>
        <v>3800</v>
      </c>
      <c r="L36" s="19">
        <f>C36+F36</f>
        <v>3800</v>
      </c>
      <c r="M36" s="19">
        <f>D36+G36</f>
        <v>3744.5</v>
      </c>
      <c r="N36" s="1005"/>
      <c r="O36" s="892"/>
      <c r="P36" s="892"/>
      <c r="Q36" s="298"/>
      <c r="R36" s="298"/>
      <c r="S36" s="298"/>
      <c r="T36" s="298"/>
      <c r="U36" s="298"/>
      <c r="V36" s="298"/>
      <c r="W36" s="298"/>
      <c r="X36" s="298"/>
      <c r="Y36" s="298"/>
    </row>
    <row r="37" spans="1:25" ht="20.25" customHeight="1" thickBot="1">
      <c r="A37" s="269">
        <v>612</v>
      </c>
      <c r="B37" s="8">
        <f aca="true" t="shared" si="12" ref="B37:M37">SUM(B36)</f>
        <v>2375</v>
      </c>
      <c r="C37" s="8">
        <f t="shared" si="12"/>
        <v>3446</v>
      </c>
      <c r="D37" s="8">
        <f t="shared" si="12"/>
        <v>3401.6</v>
      </c>
      <c r="E37" s="8">
        <f t="shared" si="12"/>
        <v>1425</v>
      </c>
      <c r="F37" s="8">
        <f t="shared" si="12"/>
        <v>354</v>
      </c>
      <c r="G37" s="9">
        <f t="shared" si="12"/>
        <v>342.9</v>
      </c>
      <c r="H37" s="9">
        <f t="shared" si="12"/>
        <v>0</v>
      </c>
      <c r="I37" s="9">
        <f t="shared" si="12"/>
        <v>0</v>
      </c>
      <c r="J37" s="9">
        <f t="shared" si="12"/>
        <v>0</v>
      </c>
      <c r="K37" s="161">
        <f t="shared" si="12"/>
        <v>3800</v>
      </c>
      <c r="L37" s="8">
        <f t="shared" si="12"/>
        <v>3800</v>
      </c>
      <c r="M37" s="8">
        <f t="shared" si="12"/>
        <v>3744.5</v>
      </c>
      <c r="N37" s="1005"/>
      <c r="O37" s="892"/>
      <c r="P37" s="892"/>
      <c r="Q37" s="273"/>
      <c r="R37" s="273"/>
      <c r="S37" s="273"/>
      <c r="T37" s="273"/>
      <c r="U37" s="273"/>
      <c r="V37" s="273"/>
      <c r="W37" s="273"/>
      <c r="X37" s="273"/>
      <c r="Y37" s="273"/>
    </row>
    <row r="38" spans="1:25" ht="27.75" customHeight="1">
      <c r="A38" s="299" t="s">
        <v>9</v>
      </c>
      <c r="B38" s="272">
        <f>SUM(B37)</f>
        <v>2375</v>
      </c>
      <c r="C38" s="272">
        <f aca="true" t="shared" si="13" ref="C38:M38">SUM(C37)</f>
        <v>3446</v>
      </c>
      <c r="D38" s="272">
        <f t="shared" si="13"/>
        <v>3401.6</v>
      </c>
      <c r="E38" s="272">
        <f t="shared" si="13"/>
        <v>1425</v>
      </c>
      <c r="F38" s="272">
        <f t="shared" si="13"/>
        <v>354</v>
      </c>
      <c r="G38" s="272">
        <f t="shared" si="13"/>
        <v>342.9</v>
      </c>
      <c r="H38" s="272">
        <f>SUM(H37)</f>
        <v>0</v>
      </c>
      <c r="I38" s="272">
        <f>SUM(I37)</f>
        <v>0</v>
      </c>
      <c r="J38" s="270">
        <f>SUM(J37)</f>
        <v>0</v>
      </c>
      <c r="K38" s="271">
        <f t="shared" si="13"/>
        <v>3800</v>
      </c>
      <c r="L38" s="272">
        <f t="shared" si="13"/>
        <v>3800</v>
      </c>
      <c r="M38" s="272">
        <f t="shared" si="13"/>
        <v>3744.5</v>
      </c>
      <c r="N38" s="1005"/>
      <c r="O38" s="892"/>
      <c r="P38" s="892"/>
      <c r="Q38" s="273"/>
      <c r="R38" s="273"/>
      <c r="S38" s="273"/>
      <c r="T38" s="273"/>
      <c r="U38" s="273"/>
      <c r="V38" s="273"/>
      <c r="W38" s="273"/>
      <c r="X38" s="273"/>
      <c r="Y38" s="273"/>
    </row>
    <row r="39" ht="18.75" customHeight="1"/>
    <row r="40" spans="1:13" ht="19.5" customHeight="1">
      <c r="A40" s="907" t="s">
        <v>210</v>
      </c>
      <c r="B40" s="895" t="s">
        <v>21</v>
      </c>
      <c r="C40" s="910"/>
      <c r="D40" s="998"/>
      <c r="E40" s="895" t="s">
        <v>22</v>
      </c>
      <c r="F40" s="910"/>
      <c r="G40" s="910"/>
      <c r="H40" s="895" t="s">
        <v>355</v>
      </c>
      <c r="I40" s="910"/>
      <c r="J40" s="910"/>
      <c r="K40" s="901" t="s">
        <v>23</v>
      </c>
      <c r="L40" s="902"/>
      <c r="M40" s="903"/>
    </row>
    <row r="41" spans="1:13" ht="19.5" customHeight="1">
      <c r="A41" s="908"/>
      <c r="B41" s="899" t="s">
        <v>24</v>
      </c>
      <c r="C41" s="981"/>
      <c r="D41" s="999"/>
      <c r="E41" s="899" t="s">
        <v>25</v>
      </c>
      <c r="F41" s="981"/>
      <c r="G41" s="981"/>
      <c r="H41" s="899" t="s">
        <v>25</v>
      </c>
      <c r="I41" s="981"/>
      <c r="J41" s="981"/>
      <c r="K41" s="904"/>
      <c r="L41" s="905"/>
      <c r="M41" s="906"/>
    </row>
    <row r="42" spans="1:13" ht="12.75" customHeight="1">
      <c r="A42" s="909"/>
      <c r="B42" s="140" t="s">
        <v>5</v>
      </c>
      <c r="C42" s="83" t="s">
        <v>6</v>
      </c>
      <c r="D42" s="140" t="s">
        <v>0</v>
      </c>
      <c r="E42" s="140" t="s">
        <v>5</v>
      </c>
      <c r="F42" s="83" t="s">
        <v>6</v>
      </c>
      <c r="G42" s="13" t="s">
        <v>0</v>
      </c>
      <c r="H42" s="140" t="s">
        <v>5</v>
      </c>
      <c r="I42" s="83" t="s">
        <v>6</v>
      </c>
      <c r="J42" s="13" t="s">
        <v>0</v>
      </c>
      <c r="K42" s="139" t="s">
        <v>26</v>
      </c>
      <c r="L42" s="83" t="s">
        <v>6</v>
      </c>
      <c r="M42" s="141" t="s">
        <v>0</v>
      </c>
    </row>
    <row r="43" spans="1:13" ht="32.25" customHeight="1">
      <c r="A43" s="703" t="s">
        <v>118</v>
      </c>
      <c r="B43" s="3">
        <v>18378</v>
      </c>
      <c r="C43" s="3">
        <v>19090.3</v>
      </c>
      <c r="D43" s="3">
        <v>16524.3</v>
      </c>
      <c r="E43" s="3">
        <v>61480</v>
      </c>
      <c r="F43" s="3">
        <v>74417.7</v>
      </c>
      <c r="G43" s="4">
        <v>71336.2</v>
      </c>
      <c r="H43" s="3">
        <v>2000</v>
      </c>
      <c r="I43" s="3">
        <v>2000</v>
      </c>
      <c r="J43" s="296">
        <v>925.5</v>
      </c>
      <c r="K43" s="297">
        <f>B43+E43+H43</f>
        <v>81858</v>
      </c>
      <c r="L43" s="297">
        <f>C43+F43+I43</f>
        <v>95508</v>
      </c>
      <c r="M43" s="297">
        <f>D43+G43+J43</f>
        <v>88786</v>
      </c>
    </row>
    <row r="44" spans="1:13" ht="19.5" customHeight="1" thickBot="1">
      <c r="A44" s="269">
        <v>612</v>
      </c>
      <c r="B44" s="8">
        <f aca="true" t="shared" si="14" ref="B44:M44">SUM(B43)</f>
        <v>18378</v>
      </c>
      <c r="C44" s="8">
        <f t="shared" si="14"/>
        <v>19090.3</v>
      </c>
      <c r="D44" s="8">
        <f t="shared" si="14"/>
        <v>16524.3</v>
      </c>
      <c r="E44" s="8">
        <f t="shared" si="14"/>
        <v>61480</v>
      </c>
      <c r="F44" s="8">
        <f t="shared" si="14"/>
        <v>74417.7</v>
      </c>
      <c r="G44" s="9">
        <f t="shared" si="14"/>
        <v>71336.2</v>
      </c>
      <c r="H44" s="9">
        <f t="shared" si="14"/>
        <v>2000</v>
      </c>
      <c r="I44" s="9">
        <f t="shared" si="14"/>
        <v>2000</v>
      </c>
      <c r="J44" s="9">
        <f t="shared" si="14"/>
        <v>925.5</v>
      </c>
      <c r="K44" s="161">
        <f t="shared" si="14"/>
        <v>81858</v>
      </c>
      <c r="L44" s="8">
        <f t="shared" si="14"/>
        <v>95508</v>
      </c>
      <c r="M44" s="8">
        <f t="shared" si="14"/>
        <v>88786</v>
      </c>
    </row>
    <row r="45" spans="1:13" ht="27.75" customHeight="1">
      <c r="A45" s="299" t="s">
        <v>9</v>
      </c>
      <c r="B45" s="272">
        <f>SUM(B44)</f>
        <v>18378</v>
      </c>
      <c r="C45" s="272">
        <f aca="true" t="shared" si="15" ref="C45:M45">SUM(C44)</f>
        <v>19090.3</v>
      </c>
      <c r="D45" s="272">
        <f t="shared" si="15"/>
        <v>16524.3</v>
      </c>
      <c r="E45" s="272">
        <f t="shared" si="15"/>
        <v>61480</v>
      </c>
      <c r="F45" s="272">
        <f t="shared" si="15"/>
        <v>74417.7</v>
      </c>
      <c r="G45" s="272">
        <f t="shared" si="15"/>
        <v>71336.2</v>
      </c>
      <c r="H45" s="272">
        <f t="shared" si="15"/>
        <v>2000</v>
      </c>
      <c r="I45" s="272">
        <f t="shared" si="15"/>
        <v>2000</v>
      </c>
      <c r="J45" s="270">
        <f t="shared" si="15"/>
        <v>925.5</v>
      </c>
      <c r="K45" s="271">
        <f t="shared" si="15"/>
        <v>81858</v>
      </c>
      <c r="L45" s="272">
        <f t="shared" si="15"/>
        <v>95508</v>
      </c>
      <c r="M45" s="272">
        <f t="shared" si="15"/>
        <v>88786</v>
      </c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</sheetData>
  <sheetProtection/>
  <mergeCells count="30">
    <mergeCell ref="E34:G34"/>
    <mergeCell ref="N35:P38"/>
    <mergeCell ref="K40:M41"/>
    <mergeCell ref="H40:J40"/>
    <mergeCell ref="H41:J41"/>
    <mergeCell ref="B33:D33"/>
    <mergeCell ref="E33:G33"/>
    <mergeCell ref="E40:G40"/>
    <mergeCell ref="H34:J34"/>
    <mergeCell ref="H33:J33"/>
    <mergeCell ref="B34:D34"/>
    <mergeCell ref="N1:O1"/>
    <mergeCell ref="A1:M1"/>
    <mergeCell ref="L2:M2"/>
    <mergeCell ref="B2:K2"/>
    <mergeCell ref="N33:P34"/>
    <mergeCell ref="K33:M34"/>
    <mergeCell ref="B23:D23"/>
    <mergeCell ref="A3:A5"/>
    <mergeCell ref="B3:D3"/>
    <mergeCell ref="B4:D4"/>
    <mergeCell ref="A40:A42"/>
    <mergeCell ref="B40:D40"/>
    <mergeCell ref="A33:A35"/>
    <mergeCell ref="E3:G4"/>
    <mergeCell ref="B41:D41"/>
    <mergeCell ref="E41:G41"/>
    <mergeCell ref="E23:G24"/>
    <mergeCell ref="B24:D24"/>
    <mergeCell ref="A23:A25"/>
  </mergeCells>
  <printOptions horizontalCentered="1"/>
  <pageMargins left="0.3937007874015748" right="0.4724409448818898" top="0.4724409448818898" bottom="0.4724409448818898" header="0.31496062992125984" footer="0.2362204724409449"/>
  <pageSetup horizontalDpi="300" verticalDpi="300" orientation="portrait" paperSize="9" scale="71" r:id="rId1"/>
  <headerFooter alignWithMargins="0">
    <oddFooter>&amp;L&amp;"Times New Roman CE,Obyčejné"&amp;8Rozbor za rok 2009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151"/>
  <sheetViews>
    <sheetView view="pageBreakPreview" zoomScale="75" zoomScaleSheetLayoutView="75" zoomScalePageLayoutView="0" workbookViewId="0" topLeftCell="A1">
      <selection activeCell="A1" sqref="A1:T1"/>
    </sheetView>
  </sheetViews>
  <sheetFormatPr defaultColWidth="9.00390625" defaultRowHeight="12.75"/>
  <cols>
    <col min="1" max="1" width="62.375" style="632" customWidth="1"/>
    <col min="2" max="4" width="10.25390625" style="300" customWidth="1"/>
    <col min="5" max="14" width="10.625" style="300" customWidth="1"/>
    <col min="15" max="16" width="12.75390625" style="300" customWidth="1"/>
    <col min="17" max="17" width="10.875" style="300" customWidth="1"/>
    <col min="18" max="19" width="11.125" style="300" customWidth="1"/>
    <col min="20" max="22" width="10.625" style="300" customWidth="1"/>
    <col min="23" max="16384" width="9.125" style="300" customWidth="1"/>
  </cols>
  <sheetData>
    <row r="1" spans="1:22" ht="51" customHeight="1">
      <c r="A1" s="1047" t="s">
        <v>380</v>
      </c>
      <c r="B1" s="1044"/>
      <c r="C1" s="1044"/>
      <c r="D1" s="1044"/>
      <c r="E1" s="1044"/>
      <c r="F1" s="1044"/>
      <c r="G1" s="1044"/>
      <c r="H1" s="1044"/>
      <c r="I1" s="1044"/>
      <c r="J1" s="1044"/>
      <c r="K1" s="1044"/>
      <c r="L1" s="1044"/>
      <c r="M1" s="1044"/>
      <c r="N1" s="1048"/>
      <c r="O1" s="1048"/>
      <c r="P1" s="1048"/>
      <c r="Q1" s="1048"/>
      <c r="R1" s="1048"/>
      <c r="S1" s="1048"/>
      <c r="T1" s="1048"/>
      <c r="U1" s="1025" t="s">
        <v>363</v>
      </c>
      <c r="V1" s="1025"/>
    </row>
    <row r="2" spans="1:22" ht="29.25" customHeight="1">
      <c r="A2" s="1049" t="s">
        <v>304</v>
      </c>
      <c r="B2" s="1029" t="s">
        <v>250</v>
      </c>
      <c r="C2" s="1041"/>
      <c r="D2" s="1041"/>
      <c r="E2" s="1041"/>
      <c r="F2" s="1041"/>
      <c r="G2" s="1041"/>
      <c r="H2" s="1041"/>
      <c r="I2" s="1041"/>
      <c r="J2" s="1041"/>
      <c r="K2" s="1041"/>
      <c r="L2" s="1030"/>
      <c r="M2" s="1030"/>
      <c r="N2" s="1030"/>
      <c r="O2" s="1030"/>
      <c r="P2" s="1031"/>
      <c r="Q2" s="1029" t="s">
        <v>251</v>
      </c>
      <c r="R2" s="1030"/>
      <c r="S2" s="1030"/>
      <c r="T2" s="1030"/>
      <c r="U2" s="1030"/>
      <c r="V2" s="1031"/>
    </row>
    <row r="3" spans="1:22" ht="23.25" customHeight="1">
      <c r="A3" s="1052"/>
      <c r="B3" s="1036" t="s">
        <v>252</v>
      </c>
      <c r="C3" s="1033"/>
      <c r="D3" s="1037"/>
      <c r="E3" s="1036" t="s">
        <v>253</v>
      </c>
      <c r="F3" s="1033"/>
      <c r="G3" s="1037"/>
      <c r="H3" s="1036" t="s">
        <v>254</v>
      </c>
      <c r="I3" s="1038"/>
      <c r="J3" s="1039"/>
      <c r="K3" s="1015" t="s">
        <v>255</v>
      </c>
      <c r="L3" s="1016"/>
      <c r="M3" s="1017"/>
      <c r="N3" s="1015" t="s">
        <v>256</v>
      </c>
      <c r="O3" s="1016"/>
      <c r="P3" s="1017"/>
      <c r="Q3" s="1015" t="s">
        <v>72</v>
      </c>
      <c r="R3" s="1016"/>
      <c r="S3" s="1017"/>
      <c r="T3" s="1015" t="s">
        <v>73</v>
      </c>
      <c r="U3" s="1016"/>
      <c r="V3" s="1017"/>
    </row>
    <row r="4" spans="1:22" ht="28.5" customHeight="1">
      <c r="A4" s="1052"/>
      <c r="B4" s="923" t="s">
        <v>257</v>
      </c>
      <c r="C4" s="1021"/>
      <c r="D4" s="1022"/>
      <c r="E4" s="923" t="s">
        <v>258</v>
      </c>
      <c r="F4" s="1021"/>
      <c r="G4" s="1022"/>
      <c r="H4" s="923" t="s">
        <v>259</v>
      </c>
      <c r="I4" s="924"/>
      <c r="J4" s="925"/>
      <c r="K4" s="1020" t="s">
        <v>260</v>
      </c>
      <c r="L4" s="1042"/>
      <c r="M4" s="1043"/>
      <c r="N4" s="923" t="s">
        <v>261</v>
      </c>
      <c r="O4" s="924"/>
      <c r="P4" s="925"/>
      <c r="Q4" s="923" t="s">
        <v>262</v>
      </c>
      <c r="R4" s="924"/>
      <c r="S4" s="925"/>
      <c r="T4" s="923" t="s">
        <v>132</v>
      </c>
      <c r="U4" s="924"/>
      <c r="V4" s="925"/>
    </row>
    <row r="5" spans="1:22" ht="19.5" customHeight="1">
      <c r="A5" s="1053"/>
      <c r="B5" s="301" t="s">
        <v>5</v>
      </c>
      <c r="C5" s="301" t="s">
        <v>6</v>
      </c>
      <c r="D5" s="301" t="s">
        <v>0</v>
      </c>
      <c r="E5" s="301" t="s">
        <v>5</v>
      </c>
      <c r="F5" s="301" t="s">
        <v>6</v>
      </c>
      <c r="G5" s="301" t="s">
        <v>0</v>
      </c>
      <c r="H5" s="301" t="s">
        <v>5</v>
      </c>
      <c r="I5" s="301" t="s">
        <v>6</v>
      </c>
      <c r="J5" s="302" t="s">
        <v>0</v>
      </c>
      <c r="K5" s="301" t="s">
        <v>5</v>
      </c>
      <c r="L5" s="301" t="s">
        <v>6</v>
      </c>
      <c r="M5" s="302" t="s">
        <v>0</v>
      </c>
      <c r="N5" s="301" t="s">
        <v>5</v>
      </c>
      <c r="O5" s="301" t="s">
        <v>6</v>
      </c>
      <c r="P5" s="302" t="s">
        <v>0</v>
      </c>
      <c r="Q5" s="301" t="s">
        <v>5</v>
      </c>
      <c r="R5" s="301" t="s">
        <v>6</v>
      </c>
      <c r="S5" s="302" t="s">
        <v>0</v>
      </c>
      <c r="T5" s="301" t="s">
        <v>5</v>
      </c>
      <c r="U5" s="301" t="s">
        <v>6</v>
      </c>
      <c r="V5" s="302" t="s">
        <v>0</v>
      </c>
    </row>
    <row r="6" spans="1:22" ht="31.5" customHeight="1">
      <c r="A6" s="706" t="s">
        <v>263</v>
      </c>
      <c r="B6" s="100">
        <v>0</v>
      </c>
      <c r="C6" s="100">
        <v>0</v>
      </c>
      <c r="D6" s="100">
        <v>0</v>
      </c>
      <c r="E6" s="100">
        <v>0</v>
      </c>
      <c r="F6" s="100">
        <v>0</v>
      </c>
      <c r="G6" s="100">
        <v>0</v>
      </c>
      <c r="H6" s="100">
        <v>0</v>
      </c>
      <c r="I6" s="100">
        <v>0</v>
      </c>
      <c r="J6" s="101">
        <v>0</v>
      </c>
      <c r="K6" s="100">
        <v>0</v>
      </c>
      <c r="L6" s="100">
        <v>0</v>
      </c>
      <c r="M6" s="100">
        <v>0</v>
      </c>
      <c r="N6" s="100">
        <v>0</v>
      </c>
      <c r="O6" s="100">
        <v>0</v>
      </c>
      <c r="P6" s="100">
        <v>0</v>
      </c>
      <c r="Q6" s="100">
        <v>0</v>
      </c>
      <c r="R6" s="100">
        <v>0</v>
      </c>
      <c r="S6" s="100">
        <v>0</v>
      </c>
      <c r="T6" s="100">
        <v>0</v>
      </c>
      <c r="U6" s="100">
        <v>0</v>
      </c>
      <c r="V6" s="101">
        <v>0</v>
      </c>
    </row>
    <row r="7" spans="1:22" ht="31.5" customHeight="1">
      <c r="A7" s="706" t="s">
        <v>93</v>
      </c>
      <c r="B7" s="100">
        <v>0</v>
      </c>
      <c r="C7" s="100">
        <v>0</v>
      </c>
      <c r="D7" s="100">
        <v>0</v>
      </c>
      <c r="E7" s="100">
        <v>0</v>
      </c>
      <c r="F7" s="100">
        <v>0</v>
      </c>
      <c r="G7" s="100">
        <v>0</v>
      </c>
      <c r="H7" s="100">
        <v>0</v>
      </c>
      <c r="I7" s="100">
        <v>0</v>
      </c>
      <c r="J7" s="101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  <c r="R7" s="100">
        <v>0</v>
      </c>
      <c r="S7" s="100">
        <v>0</v>
      </c>
      <c r="T7" s="100">
        <v>0</v>
      </c>
      <c r="U7" s="100">
        <v>0</v>
      </c>
      <c r="V7" s="101">
        <v>0</v>
      </c>
    </row>
    <row r="8" spans="1:22" ht="31.5" customHeight="1">
      <c r="A8" s="706" t="s">
        <v>313</v>
      </c>
      <c r="B8" s="100">
        <v>0</v>
      </c>
      <c r="C8" s="100">
        <v>0</v>
      </c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101">
        <v>0</v>
      </c>
      <c r="K8" s="100">
        <v>0</v>
      </c>
      <c r="L8" s="100">
        <v>0</v>
      </c>
      <c r="M8" s="100">
        <v>0</v>
      </c>
      <c r="N8" s="100">
        <v>0</v>
      </c>
      <c r="O8" s="100">
        <v>0</v>
      </c>
      <c r="P8" s="100">
        <v>0</v>
      </c>
      <c r="Q8" s="100">
        <v>0</v>
      </c>
      <c r="R8" s="100">
        <v>0</v>
      </c>
      <c r="S8" s="100">
        <v>0</v>
      </c>
      <c r="T8" s="100">
        <v>0</v>
      </c>
      <c r="U8" s="100">
        <v>0</v>
      </c>
      <c r="V8" s="101">
        <v>0</v>
      </c>
    </row>
    <row r="9" spans="1:22" ht="31.5" customHeight="1">
      <c r="A9" s="707">
        <v>513</v>
      </c>
      <c r="B9" s="104">
        <f aca="true" t="shared" si="0" ref="B9:V9">SUM(B6,B8)</f>
        <v>0</v>
      </c>
      <c r="C9" s="104">
        <f t="shared" si="0"/>
        <v>0</v>
      </c>
      <c r="D9" s="104">
        <f t="shared" si="0"/>
        <v>0</v>
      </c>
      <c r="E9" s="104">
        <f t="shared" si="0"/>
        <v>0</v>
      </c>
      <c r="F9" s="104">
        <f t="shared" si="0"/>
        <v>0</v>
      </c>
      <c r="G9" s="104">
        <f t="shared" si="0"/>
        <v>0</v>
      </c>
      <c r="H9" s="104">
        <f t="shared" si="0"/>
        <v>0</v>
      </c>
      <c r="I9" s="104">
        <f t="shared" si="0"/>
        <v>0</v>
      </c>
      <c r="J9" s="105">
        <f t="shared" si="0"/>
        <v>0</v>
      </c>
      <c r="K9" s="104">
        <f t="shared" si="0"/>
        <v>0</v>
      </c>
      <c r="L9" s="104">
        <f t="shared" si="0"/>
        <v>0</v>
      </c>
      <c r="M9" s="104">
        <f t="shared" si="0"/>
        <v>0</v>
      </c>
      <c r="N9" s="104">
        <f t="shared" si="0"/>
        <v>0</v>
      </c>
      <c r="O9" s="104">
        <f t="shared" si="0"/>
        <v>0</v>
      </c>
      <c r="P9" s="104">
        <f t="shared" si="0"/>
        <v>0</v>
      </c>
      <c r="Q9" s="104">
        <f t="shared" si="0"/>
        <v>0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5">
        <f t="shared" si="0"/>
        <v>0</v>
      </c>
    </row>
    <row r="10" spans="1:22" ht="31.5" customHeight="1">
      <c r="A10" s="706" t="s">
        <v>264</v>
      </c>
      <c r="B10" s="100">
        <v>0</v>
      </c>
      <c r="C10" s="100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1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  <c r="R10" s="100">
        <v>0</v>
      </c>
      <c r="S10" s="100">
        <v>0</v>
      </c>
      <c r="T10" s="100">
        <v>0</v>
      </c>
      <c r="U10" s="100">
        <v>0</v>
      </c>
      <c r="V10" s="101">
        <v>0</v>
      </c>
    </row>
    <row r="11" spans="1:22" ht="31.5" customHeight="1">
      <c r="A11" s="706" t="s">
        <v>18</v>
      </c>
      <c r="B11" s="100">
        <v>0</v>
      </c>
      <c r="C11" s="100">
        <v>0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1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0</v>
      </c>
      <c r="U11" s="100">
        <v>0</v>
      </c>
      <c r="V11" s="101">
        <v>0</v>
      </c>
    </row>
    <row r="12" spans="1:22" ht="31.5" customHeight="1">
      <c r="A12" s="706" t="s">
        <v>265</v>
      </c>
      <c r="B12" s="100">
        <v>0</v>
      </c>
      <c r="C12" s="100">
        <v>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1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0</v>
      </c>
      <c r="U12" s="100">
        <v>0</v>
      </c>
      <c r="V12" s="101">
        <v>0</v>
      </c>
    </row>
    <row r="13" spans="1:22" ht="31.5" customHeight="1">
      <c r="A13" s="705" t="s">
        <v>146</v>
      </c>
      <c r="B13" s="100">
        <f aca="true" t="shared" si="1" ref="B13:V13">SUM(B11)</f>
        <v>0</v>
      </c>
      <c r="C13" s="100">
        <f t="shared" si="1"/>
        <v>0</v>
      </c>
      <c r="D13" s="100">
        <f t="shared" si="1"/>
        <v>0</v>
      </c>
      <c r="E13" s="100">
        <f t="shared" si="1"/>
        <v>0</v>
      </c>
      <c r="F13" s="100">
        <f t="shared" si="1"/>
        <v>0</v>
      </c>
      <c r="G13" s="100">
        <f t="shared" si="1"/>
        <v>0</v>
      </c>
      <c r="H13" s="100">
        <f t="shared" si="1"/>
        <v>0</v>
      </c>
      <c r="I13" s="100">
        <f t="shared" si="1"/>
        <v>0</v>
      </c>
      <c r="J13" s="101">
        <f t="shared" si="1"/>
        <v>0</v>
      </c>
      <c r="K13" s="100">
        <f t="shared" si="1"/>
        <v>0</v>
      </c>
      <c r="L13" s="100">
        <f t="shared" si="1"/>
        <v>0</v>
      </c>
      <c r="M13" s="100">
        <f t="shared" si="1"/>
        <v>0</v>
      </c>
      <c r="N13" s="100">
        <f t="shared" si="1"/>
        <v>0</v>
      </c>
      <c r="O13" s="100">
        <f t="shared" si="1"/>
        <v>0</v>
      </c>
      <c r="P13" s="100">
        <f t="shared" si="1"/>
        <v>0</v>
      </c>
      <c r="Q13" s="100">
        <f t="shared" si="1"/>
        <v>0</v>
      </c>
      <c r="R13" s="100">
        <f t="shared" si="1"/>
        <v>0</v>
      </c>
      <c r="S13" s="100">
        <f t="shared" si="1"/>
        <v>0</v>
      </c>
      <c r="T13" s="100">
        <f t="shared" si="1"/>
        <v>0</v>
      </c>
      <c r="U13" s="100">
        <f t="shared" si="1"/>
        <v>0</v>
      </c>
      <c r="V13" s="101">
        <f t="shared" si="1"/>
        <v>0</v>
      </c>
    </row>
    <row r="14" spans="1:22" ht="31.5" customHeight="1">
      <c r="A14" s="707">
        <v>516</v>
      </c>
      <c r="B14" s="104">
        <f>SUM(B10:B13)</f>
        <v>0</v>
      </c>
      <c r="C14" s="104">
        <f aca="true" t="shared" si="2" ref="C14:V14">SUM(C10:C13)</f>
        <v>0</v>
      </c>
      <c r="D14" s="104">
        <f t="shared" si="2"/>
        <v>0</v>
      </c>
      <c r="E14" s="104">
        <f t="shared" si="2"/>
        <v>0</v>
      </c>
      <c r="F14" s="104">
        <f t="shared" si="2"/>
        <v>0</v>
      </c>
      <c r="G14" s="104">
        <f t="shared" si="2"/>
        <v>0</v>
      </c>
      <c r="H14" s="104">
        <f t="shared" si="2"/>
        <v>0</v>
      </c>
      <c r="I14" s="104">
        <f t="shared" si="2"/>
        <v>0</v>
      </c>
      <c r="J14" s="104">
        <f t="shared" si="2"/>
        <v>0</v>
      </c>
      <c r="K14" s="104">
        <f t="shared" si="2"/>
        <v>0</v>
      </c>
      <c r="L14" s="104">
        <f t="shared" si="2"/>
        <v>0</v>
      </c>
      <c r="M14" s="104">
        <f t="shared" si="2"/>
        <v>0</v>
      </c>
      <c r="N14" s="104">
        <f t="shared" si="2"/>
        <v>0</v>
      </c>
      <c r="O14" s="104">
        <f t="shared" si="2"/>
        <v>0</v>
      </c>
      <c r="P14" s="104">
        <f t="shared" si="2"/>
        <v>0</v>
      </c>
      <c r="Q14" s="104">
        <f t="shared" si="2"/>
        <v>0</v>
      </c>
      <c r="R14" s="104">
        <f t="shared" si="2"/>
        <v>0</v>
      </c>
      <c r="S14" s="104">
        <f t="shared" si="2"/>
        <v>0</v>
      </c>
      <c r="T14" s="104">
        <f t="shared" si="2"/>
        <v>0</v>
      </c>
      <c r="U14" s="104">
        <f t="shared" si="2"/>
        <v>0</v>
      </c>
      <c r="V14" s="303">
        <f t="shared" si="2"/>
        <v>0</v>
      </c>
    </row>
    <row r="15" spans="1:22" ht="31.5" customHeight="1">
      <c r="A15" s="706" t="s">
        <v>33</v>
      </c>
      <c r="B15" s="100">
        <v>0</v>
      </c>
      <c r="C15" s="100">
        <v>0</v>
      </c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0">
        <v>0</v>
      </c>
      <c r="U15" s="100">
        <v>0</v>
      </c>
      <c r="V15" s="101">
        <v>0</v>
      </c>
    </row>
    <row r="16" spans="1:22" ht="31.5" customHeight="1">
      <c r="A16" s="706" t="s">
        <v>44</v>
      </c>
      <c r="B16" s="100">
        <v>0</v>
      </c>
      <c r="C16" s="100">
        <v>0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00">
        <v>0</v>
      </c>
      <c r="U16" s="100">
        <v>0</v>
      </c>
      <c r="V16" s="101">
        <v>0</v>
      </c>
    </row>
    <row r="17" spans="1:22" ht="31.5" customHeight="1">
      <c r="A17" s="706" t="s">
        <v>45</v>
      </c>
      <c r="B17" s="100">
        <v>0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1">
        <v>0</v>
      </c>
    </row>
    <row r="18" spans="1:22" ht="31.5" customHeight="1">
      <c r="A18" s="707">
        <v>517</v>
      </c>
      <c r="B18" s="104">
        <f aca="true" t="shared" si="3" ref="B18:V18">SUM(B15:B17)</f>
        <v>0</v>
      </c>
      <c r="C18" s="104">
        <f t="shared" si="3"/>
        <v>0</v>
      </c>
      <c r="D18" s="104">
        <f t="shared" si="3"/>
        <v>0</v>
      </c>
      <c r="E18" s="104">
        <f t="shared" si="3"/>
        <v>0</v>
      </c>
      <c r="F18" s="104">
        <f t="shared" si="3"/>
        <v>0</v>
      </c>
      <c r="G18" s="104">
        <f t="shared" si="3"/>
        <v>0</v>
      </c>
      <c r="H18" s="104">
        <f t="shared" si="3"/>
        <v>0</v>
      </c>
      <c r="I18" s="104">
        <f t="shared" si="3"/>
        <v>0</v>
      </c>
      <c r="J18" s="104">
        <f t="shared" si="3"/>
        <v>0</v>
      </c>
      <c r="K18" s="104">
        <f t="shared" si="3"/>
        <v>0</v>
      </c>
      <c r="L18" s="104">
        <f t="shared" si="3"/>
        <v>0</v>
      </c>
      <c r="M18" s="104">
        <f t="shared" si="3"/>
        <v>0</v>
      </c>
      <c r="N18" s="104">
        <f t="shared" si="3"/>
        <v>0</v>
      </c>
      <c r="O18" s="104">
        <f t="shared" si="3"/>
        <v>0</v>
      </c>
      <c r="P18" s="104">
        <f t="shared" si="3"/>
        <v>0</v>
      </c>
      <c r="Q18" s="104">
        <f t="shared" si="3"/>
        <v>0</v>
      </c>
      <c r="R18" s="104">
        <f t="shared" si="3"/>
        <v>0</v>
      </c>
      <c r="S18" s="104">
        <f t="shared" si="3"/>
        <v>0</v>
      </c>
      <c r="T18" s="104">
        <f t="shared" si="3"/>
        <v>0</v>
      </c>
      <c r="U18" s="104">
        <f t="shared" si="3"/>
        <v>0</v>
      </c>
      <c r="V18" s="303">
        <f t="shared" si="3"/>
        <v>0</v>
      </c>
    </row>
    <row r="19" spans="1:22" ht="31.5" customHeight="1">
      <c r="A19" s="705" t="s">
        <v>153</v>
      </c>
      <c r="B19" s="100">
        <v>0</v>
      </c>
      <c r="C19" s="100">
        <v>0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0</v>
      </c>
      <c r="T19" s="100">
        <v>0</v>
      </c>
      <c r="U19" s="100">
        <v>0</v>
      </c>
      <c r="V19" s="101">
        <v>0</v>
      </c>
    </row>
    <row r="20" spans="1:22" ht="31.5" customHeight="1">
      <c r="A20" s="707">
        <v>519</v>
      </c>
      <c r="B20" s="104">
        <f aca="true" t="shared" si="4" ref="B20:V20">SUM(B19)</f>
        <v>0</v>
      </c>
      <c r="C20" s="104">
        <f t="shared" si="4"/>
        <v>0</v>
      </c>
      <c r="D20" s="104">
        <f t="shared" si="4"/>
        <v>0</v>
      </c>
      <c r="E20" s="104">
        <f t="shared" si="4"/>
        <v>0</v>
      </c>
      <c r="F20" s="104">
        <f t="shared" si="4"/>
        <v>0</v>
      </c>
      <c r="G20" s="104">
        <f t="shared" si="4"/>
        <v>0</v>
      </c>
      <c r="H20" s="104">
        <f t="shared" si="4"/>
        <v>0</v>
      </c>
      <c r="I20" s="104">
        <f t="shared" si="4"/>
        <v>0</v>
      </c>
      <c r="J20" s="104">
        <f t="shared" si="4"/>
        <v>0</v>
      </c>
      <c r="K20" s="104">
        <f t="shared" si="4"/>
        <v>0</v>
      </c>
      <c r="L20" s="104">
        <f t="shared" si="4"/>
        <v>0</v>
      </c>
      <c r="M20" s="104">
        <f t="shared" si="4"/>
        <v>0</v>
      </c>
      <c r="N20" s="104">
        <f t="shared" si="4"/>
        <v>0</v>
      </c>
      <c r="O20" s="104">
        <f t="shared" si="4"/>
        <v>0</v>
      </c>
      <c r="P20" s="104">
        <f t="shared" si="4"/>
        <v>0</v>
      </c>
      <c r="Q20" s="104">
        <f t="shared" si="4"/>
        <v>0</v>
      </c>
      <c r="R20" s="104">
        <f t="shared" si="4"/>
        <v>0</v>
      </c>
      <c r="S20" s="104">
        <f t="shared" si="4"/>
        <v>0</v>
      </c>
      <c r="T20" s="104">
        <f t="shared" si="4"/>
        <v>0</v>
      </c>
      <c r="U20" s="104">
        <f t="shared" si="4"/>
        <v>0</v>
      </c>
      <c r="V20" s="105">
        <f t="shared" si="4"/>
        <v>0</v>
      </c>
    </row>
    <row r="21" spans="1:22" ht="33.75" customHeight="1">
      <c r="A21" s="705" t="s">
        <v>471</v>
      </c>
      <c r="B21" s="102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</row>
    <row r="22" spans="1:22" ht="31.5" customHeight="1">
      <c r="A22" s="707">
        <v>521</v>
      </c>
      <c r="B22" s="103">
        <f aca="true" t="shared" si="5" ref="B22:V22">SUM(B21)</f>
        <v>0</v>
      </c>
      <c r="C22" s="103">
        <f t="shared" si="5"/>
        <v>0</v>
      </c>
      <c r="D22" s="103">
        <f t="shared" si="5"/>
        <v>0</v>
      </c>
      <c r="E22" s="103">
        <f t="shared" si="5"/>
        <v>0</v>
      </c>
      <c r="F22" s="103">
        <f t="shared" si="5"/>
        <v>0</v>
      </c>
      <c r="G22" s="103">
        <f t="shared" si="5"/>
        <v>0</v>
      </c>
      <c r="H22" s="103">
        <f t="shared" si="5"/>
        <v>0</v>
      </c>
      <c r="I22" s="103">
        <f t="shared" si="5"/>
        <v>0</v>
      </c>
      <c r="J22" s="103">
        <f t="shared" si="5"/>
        <v>0</v>
      </c>
      <c r="K22" s="103">
        <f t="shared" si="5"/>
        <v>0</v>
      </c>
      <c r="L22" s="103">
        <f t="shared" si="5"/>
        <v>0</v>
      </c>
      <c r="M22" s="103">
        <f t="shared" si="5"/>
        <v>0</v>
      </c>
      <c r="N22" s="103">
        <f t="shared" si="5"/>
        <v>0</v>
      </c>
      <c r="O22" s="103">
        <f t="shared" si="5"/>
        <v>0</v>
      </c>
      <c r="P22" s="103">
        <f t="shared" si="5"/>
        <v>0</v>
      </c>
      <c r="Q22" s="103">
        <f t="shared" si="5"/>
        <v>0</v>
      </c>
      <c r="R22" s="103">
        <f t="shared" si="5"/>
        <v>0</v>
      </c>
      <c r="S22" s="103">
        <f t="shared" si="5"/>
        <v>0</v>
      </c>
      <c r="T22" s="103">
        <f t="shared" si="5"/>
        <v>0</v>
      </c>
      <c r="U22" s="103">
        <f t="shared" si="5"/>
        <v>0</v>
      </c>
      <c r="V22" s="103">
        <f t="shared" si="5"/>
        <v>0</v>
      </c>
    </row>
    <row r="23" spans="1:22" ht="31.5" customHeight="1">
      <c r="A23" s="705" t="s">
        <v>310</v>
      </c>
      <c r="B23" s="102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</row>
    <row r="24" spans="1:22" ht="35.25" customHeight="1">
      <c r="A24" s="705" t="s">
        <v>472</v>
      </c>
      <c r="B24" s="102">
        <v>0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</row>
    <row r="25" spans="1:22" ht="31.5" customHeight="1">
      <c r="A25" s="706" t="s">
        <v>234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</row>
    <row r="26" spans="1:22" ht="31.5" customHeight="1">
      <c r="A26" s="707">
        <v>522</v>
      </c>
      <c r="B26" s="103">
        <f aca="true" t="shared" si="6" ref="B26:V26">SUM(B23:B25)</f>
        <v>0</v>
      </c>
      <c r="C26" s="103">
        <f t="shared" si="6"/>
        <v>0</v>
      </c>
      <c r="D26" s="103">
        <f t="shared" si="6"/>
        <v>0</v>
      </c>
      <c r="E26" s="103">
        <f t="shared" si="6"/>
        <v>0</v>
      </c>
      <c r="F26" s="103">
        <f t="shared" si="6"/>
        <v>0</v>
      </c>
      <c r="G26" s="103">
        <f t="shared" si="6"/>
        <v>0</v>
      </c>
      <c r="H26" s="103">
        <f t="shared" si="6"/>
        <v>0</v>
      </c>
      <c r="I26" s="103">
        <f t="shared" si="6"/>
        <v>0</v>
      </c>
      <c r="J26" s="103">
        <f t="shared" si="6"/>
        <v>0</v>
      </c>
      <c r="K26" s="103">
        <f t="shared" si="6"/>
        <v>0</v>
      </c>
      <c r="L26" s="103">
        <f t="shared" si="6"/>
        <v>0</v>
      </c>
      <c r="M26" s="103">
        <f t="shared" si="6"/>
        <v>0</v>
      </c>
      <c r="N26" s="103">
        <f t="shared" si="6"/>
        <v>0</v>
      </c>
      <c r="O26" s="103">
        <f t="shared" si="6"/>
        <v>0</v>
      </c>
      <c r="P26" s="103">
        <f t="shared" si="6"/>
        <v>0</v>
      </c>
      <c r="Q26" s="103">
        <f t="shared" si="6"/>
        <v>0</v>
      </c>
      <c r="R26" s="103">
        <f t="shared" si="6"/>
        <v>0</v>
      </c>
      <c r="S26" s="103">
        <f t="shared" si="6"/>
        <v>0</v>
      </c>
      <c r="T26" s="103">
        <f t="shared" si="6"/>
        <v>0</v>
      </c>
      <c r="U26" s="103">
        <f t="shared" si="6"/>
        <v>0</v>
      </c>
      <c r="V26" s="103">
        <f t="shared" si="6"/>
        <v>0</v>
      </c>
    </row>
    <row r="27" spans="1:22" ht="31.5" customHeight="1">
      <c r="A27" s="705" t="s">
        <v>151</v>
      </c>
      <c r="B27" s="102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</row>
    <row r="28" spans="1:22" ht="33.75" customHeight="1">
      <c r="A28" s="705" t="s">
        <v>409</v>
      </c>
      <c r="B28" s="102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</row>
    <row r="29" spans="1:22" ht="31.5" customHeight="1">
      <c r="A29" s="707">
        <v>533</v>
      </c>
      <c r="B29" s="103">
        <f aca="true" t="shared" si="7" ref="B29:V29">SUM(B27:B28)</f>
        <v>0</v>
      </c>
      <c r="C29" s="103">
        <f t="shared" si="7"/>
        <v>0</v>
      </c>
      <c r="D29" s="103">
        <f t="shared" si="7"/>
        <v>0</v>
      </c>
      <c r="E29" s="103">
        <f t="shared" si="7"/>
        <v>0</v>
      </c>
      <c r="F29" s="103">
        <f t="shared" si="7"/>
        <v>0</v>
      </c>
      <c r="G29" s="103">
        <f t="shared" si="7"/>
        <v>0</v>
      </c>
      <c r="H29" s="103">
        <f t="shared" si="7"/>
        <v>0</v>
      </c>
      <c r="I29" s="103">
        <f t="shared" si="7"/>
        <v>0</v>
      </c>
      <c r="J29" s="103">
        <f t="shared" si="7"/>
        <v>0</v>
      </c>
      <c r="K29" s="103">
        <f t="shared" si="7"/>
        <v>0</v>
      </c>
      <c r="L29" s="103">
        <f t="shared" si="7"/>
        <v>0</v>
      </c>
      <c r="M29" s="103">
        <f t="shared" si="7"/>
        <v>0</v>
      </c>
      <c r="N29" s="103">
        <f t="shared" si="7"/>
        <v>0</v>
      </c>
      <c r="O29" s="103">
        <f t="shared" si="7"/>
        <v>0</v>
      </c>
      <c r="P29" s="103">
        <f t="shared" si="7"/>
        <v>0</v>
      </c>
      <c r="Q29" s="103">
        <f t="shared" si="7"/>
        <v>0</v>
      </c>
      <c r="R29" s="103">
        <f t="shared" si="7"/>
        <v>0</v>
      </c>
      <c r="S29" s="103">
        <f t="shared" si="7"/>
        <v>0</v>
      </c>
      <c r="T29" s="103">
        <f t="shared" si="7"/>
        <v>0</v>
      </c>
      <c r="U29" s="103">
        <f t="shared" si="7"/>
        <v>0</v>
      </c>
      <c r="V29" s="103">
        <f t="shared" si="7"/>
        <v>0</v>
      </c>
    </row>
    <row r="30" spans="1:22" ht="31.5" customHeight="1">
      <c r="A30" s="706" t="s">
        <v>128</v>
      </c>
      <c r="B30" s="102">
        <v>0</v>
      </c>
      <c r="C30" s="102">
        <v>5900</v>
      </c>
      <c r="D30" s="102">
        <v>4909.8</v>
      </c>
      <c r="E30" s="102">
        <v>0</v>
      </c>
      <c r="F30" s="102">
        <v>1300</v>
      </c>
      <c r="G30" s="102">
        <v>1279.2</v>
      </c>
      <c r="H30" s="102">
        <v>0</v>
      </c>
      <c r="I30" s="102">
        <v>300</v>
      </c>
      <c r="J30" s="102">
        <v>131.3</v>
      </c>
      <c r="K30" s="102">
        <v>0</v>
      </c>
      <c r="L30" s="102">
        <v>200</v>
      </c>
      <c r="M30" s="102">
        <v>119.1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2350</v>
      </c>
      <c r="V30" s="102">
        <v>2110.6</v>
      </c>
    </row>
    <row r="31" spans="1:22" ht="31.5" customHeight="1">
      <c r="A31" s="707">
        <v>541</v>
      </c>
      <c r="B31" s="103">
        <f aca="true" t="shared" si="8" ref="B31:S31">SUM(B30)</f>
        <v>0</v>
      </c>
      <c r="C31" s="103">
        <f t="shared" si="8"/>
        <v>5900</v>
      </c>
      <c r="D31" s="103">
        <f t="shared" si="8"/>
        <v>4909.8</v>
      </c>
      <c r="E31" s="103">
        <f t="shared" si="8"/>
        <v>0</v>
      </c>
      <c r="F31" s="103">
        <f t="shared" si="8"/>
        <v>1300</v>
      </c>
      <c r="G31" s="103">
        <f t="shared" si="8"/>
        <v>1279.2</v>
      </c>
      <c r="H31" s="103">
        <f t="shared" si="8"/>
        <v>0</v>
      </c>
      <c r="I31" s="103">
        <f t="shared" si="8"/>
        <v>300</v>
      </c>
      <c r="J31" s="103">
        <f t="shared" si="8"/>
        <v>131.3</v>
      </c>
      <c r="K31" s="103">
        <f t="shared" si="8"/>
        <v>0</v>
      </c>
      <c r="L31" s="103">
        <f t="shared" si="8"/>
        <v>200</v>
      </c>
      <c r="M31" s="103">
        <f t="shared" si="8"/>
        <v>119.1</v>
      </c>
      <c r="N31" s="103">
        <f t="shared" si="8"/>
        <v>0</v>
      </c>
      <c r="O31" s="103">
        <f t="shared" si="8"/>
        <v>0</v>
      </c>
      <c r="P31" s="103">
        <f t="shared" si="8"/>
        <v>0</v>
      </c>
      <c r="Q31" s="103">
        <f t="shared" si="8"/>
        <v>0</v>
      </c>
      <c r="R31" s="103">
        <f t="shared" si="8"/>
        <v>0</v>
      </c>
      <c r="S31" s="103">
        <f t="shared" si="8"/>
        <v>0</v>
      </c>
      <c r="T31" s="103">
        <f>SUM(T30)</f>
        <v>0</v>
      </c>
      <c r="U31" s="103">
        <f>SUM(U30)</f>
        <v>2350</v>
      </c>
      <c r="V31" s="103">
        <f>SUM(V30)</f>
        <v>2110.6</v>
      </c>
    </row>
    <row r="32" spans="1:22" ht="31.5" customHeight="1">
      <c r="A32" s="708" t="s">
        <v>473</v>
      </c>
      <c r="B32" s="102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</row>
    <row r="33" spans="1:22" ht="31.5" customHeight="1">
      <c r="A33" s="708" t="s">
        <v>474</v>
      </c>
      <c r="B33" s="102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</row>
    <row r="34" spans="1:22" ht="31.5" customHeight="1" thickBot="1">
      <c r="A34" s="709">
        <v>635</v>
      </c>
      <c r="B34" s="304">
        <f>SUM(B32:B33)</f>
        <v>0</v>
      </c>
      <c r="C34" s="304">
        <f aca="true" t="shared" si="9" ref="C34:V34">SUM(C32:C33)</f>
        <v>0</v>
      </c>
      <c r="D34" s="304">
        <f t="shared" si="9"/>
        <v>0</v>
      </c>
      <c r="E34" s="304">
        <f t="shared" si="9"/>
        <v>0</v>
      </c>
      <c r="F34" s="304">
        <f t="shared" si="9"/>
        <v>0</v>
      </c>
      <c r="G34" s="304">
        <f t="shared" si="9"/>
        <v>0</v>
      </c>
      <c r="H34" s="304">
        <f t="shared" si="9"/>
        <v>0</v>
      </c>
      <c r="I34" s="304">
        <f t="shared" si="9"/>
        <v>0</v>
      </c>
      <c r="J34" s="304">
        <f t="shared" si="9"/>
        <v>0</v>
      </c>
      <c r="K34" s="304">
        <f t="shared" si="9"/>
        <v>0</v>
      </c>
      <c r="L34" s="304">
        <f t="shared" si="9"/>
        <v>0</v>
      </c>
      <c r="M34" s="304">
        <f t="shared" si="9"/>
        <v>0</v>
      </c>
      <c r="N34" s="304">
        <f t="shared" si="9"/>
        <v>0</v>
      </c>
      <c r="O34" s="304">
        <f t="shared" si="9"/>
        <v>0</v>
      </c>
      <c r="P34" s="304">
        <f t="shared" si="9"/>
        <v>0</v>
      </c>
      <c r="Q34" s="304">
        <f t="shared" si="9"/>
        <v>0</v>
      </c>
      <c r="R34" s="304">
        <f t="shared" si="9"/>
        <v>0</v>
      </c>
      <c r="S34" s="304">
        <f t="shared" si="9"/>
        <v>0</v>
      </c>
      <c r="T34" s="304">
        <f t="shared" si="9"/>
        <v>0</v>
      </c>
      <c r="U34" s="304">
        <f t="shared" si="9"/>
        <v>0</v>
      </c>
      <c r="V34" s="304">
        <f t="shared" si="9"/>
        <v>0</v>
      </c>
    </row>
    <row r="35" spans="1:22" ht="39.75" customHeight="1">
      <c r="A35" s="710" t="s">
        <v>20</v>
      </c>
      <c r="B35" s="305">
        <f aca="true" t="shared" si="10" ref="B35:V35">SUM(B9+B14+B18+B20+B22+B26+B29+B31+B34)</f>
        <v>0</v>
      </c>
      <c r="C35" s="305">
        <f>SUM(C9+C14+C18+C20+C22+C26+C29+C31+C34)</f>
        <v>5900</v>
      </c>
      <c r="D35" s="305">
        <f>SUM(D9+D14+D18+D20+D22+D26+D29+D31+D34)</f>
        <v>4909.8</v>
      </c>
      <c r="E35" s="305">
        <f t="shared" si="10"/>
        <v>0</v>
      </c>
      <c r="F35" s="305">
        <f t="shared" si="10"/>
        <v>1300</v>
      </c>
      <c r="G35" s="305">
        <f t="shared" si="10"/>
        <v>1279.2</v>
      </c>
      <c r="H35" s="305">
        <f t="shared" si="10"/>
        <v>0</v>
      </c>
      <c r="I35" s="305">
        <f t="shared" si="10"/>
        <v>300</v>
      </c>
      <c r="J35" s="305">
        <f t="shared" si="10"/>
        <v>131.3</v>
      </c>
      <c r="K35" s="305">
        <f t="shared" si="10"/>
        <v>0</v>
      </c>
      <c r="L35" s="305">
        <f t="shared" si="10"/>
        <v>200</v>
      </c>
      <c r="M35" s="305">
        <f t="shared" si="10"/>
        <v>119.1</v>
      </c>
      <c r="N35" s="305">
        <f t="shared" si="10"/>
        <v>0</v>
      </c>
      <c r="O35" s="305">
        <f t="shared" si="10"/>
        <v>0</v>
      </c>
      <c r="P35" s="305">
        <f t="shared" si="10"/>
        <v>0</v>
      </c>
      <c r="Q35" s="305">
        <f t="shared" si="10"/>
        <v>0</v>
      </c>
      <c r="R35" s="305">
        <f t="shared" si="10"/>
        <v>0</v>
      </c>
      <c r="S35" s="305">
        <f t="shared" si="10"/>
        <v>0</v>
      </c>
      <c r="T35" s="305">
        <f t="shared" si="10"/>
        <v>0</v>
      </c>
      <c r="U35" s="305">
        <f>SUM(U9+U14+U18+U20+U22+U26+U29+U31+U34)</f>
        <v>2350</v>
      </c>
      <c r="V35" s="305">
        <f t="shared" si="10"/>
        <v>2110.6</v>
      </c>
    </row>
    <row r="36" spans="1:22" ht="42.75" customHeight="1">
      <c r="A36" s="306"/>
      <c r="B36" s="1001"/>
      <c r="C36" s="1040"/>
      <c r="D36" s="1040"/>
      <c r="E36" s="1040"/>
      <c r="F36" s="1040"/>
      <c r="G36" s="1040"/>
      <c r="H36" s="1040"/>
      <c r="I36" s="1026"/>
      <c r="J36" s="1026"/>
      <c r="K36" s="307"/>
      <c r="L36" s="1026"/>
      <c r="M36" s="1026"/>
      <c r="N36" s="106"/>
      <c r="O36" s="106"/>
      <c r="P36" s="106"/>
      <c r="Q36" s="106"/>
      <c r="R36" s="106"/>
      <c r="S36" s="106"/>
      <c r="T36" s="106"/>
      <c r="U36" s="1034" t="s">
        <v>375</v>
      </c>
      <c r="V36" s="1035"/>
    </row>
    <row r="37" spans="1:22" ht="19.5" customHeight="1">
      <c r="A37" s="1049" t="s">
        <v>249</v>
      </c>
      <c r="B37" s="1029"/>
      <c r="C37" s="1018"/>
      <c r="D37" s="1018"/>
      <c r="E37" s="1018"/>
      <c r="F37" s="1018"/>
      <c r="G37" s="1018"/>
      <c r="H37" s="1016"/>
      <c r="I37" s="1018"/>
      <c r="J37" s="1018"/>
      <c r="K37" s="1016"/>
      <c r="L37" s="1018"/>
      <c r="M37" s="1018"/>
      <c r="N37" s="1016"/>
      <c r="O37" s="1018"/>
      <c r="P37" s="1019"/>
      <c r="Q37" s="1054"/>
      <c r="R37" s="1055"/>
      <c r="S37" s="1056"/>
      <c r="T37" s="106"/>
      <c r="U37" s="106"/>
      <c r="V37" s="106"/>
    </row>
    <row r="38" spans="1:22" ht="19.5" customHeight="1">
      <c r="A38" s="1050"/>
      <c r="B38" s="1036" t="s">
        <v>74</v>
      </c>
      <c r="C38" s="1038"/>
      <c r="D38" s="1039"/>
      <c r="E38" s="1036" t="s">
        <v>142</v>
      </c>
      <c r="F38" s="1038"/>
      <c r="G38" s="1039"/>
      <c r="H38" s="1036" t="s">
        <v>140</v>
      </c>
      <c r="I38" s="1044"/>
      <c r="J38" s="1045"/>
      <c r="K38" s="1036" t="s">
        <v>75</v>
      </c>
      <c r="L38" s="1044"/>
      <c r="M38" s="1045"/>
      <c r="N38" s="1036" t="s">
        <v>266</v>
      </c>
      <c r="O38" s="1044"/>
      <c r="P38" s="1045"/>
      <c r="Q38" s="1015" t="s">
        <v>267</v>
      </c>
      <c r="R38" s="1030"/>
      <c r="S38" s="1031"/>
      <c r="T38" s="106"/>
      <c r="U38" s="106"/>
      <c r="V38" s="106"/>
    </row>
    <row r="39" spans="1:22" ht="19.5" customHeight="1">
      <c r="A39" s="1050"/>
      <c r="B39" s="923" t="s">
        <v>133</v>
      </c>
      <c r="C39" s="924"/>
      <c r="D39" s="925"/>
      <c r="E39" s="923" t="s">
        <v>143</v>
      </c>
      <c r="F39" s="924"/>
      <c r="G39" s="925"/>
      <c r="H39" s="923" t="s">
        <v>141</v>
      </c>
      <c r="I39" s="1027"/>
      <c r="J39" s="1028"/>
      <c r="K39" s="923" t="s">
        <v>134</v>
      </c>
      <c r="L39" s="1027"/>
      <c r="M39" s="1028"/>
      <c r="N39" s="923" t="s">
        <v>268</v>
      </c>
      <c r="O39" s="1027"/>
      <c r="P39" s="1028"/>
      <c r="Q39" s="923" t="s">
        <v>269</v>
      </c>
      <c r="R39" s="1027"/>
      <c r="S39" s="1028"/>
      <c r="T39" s="106"/>
      <c r="U39" s="106"/>
      <c r="V39" s="106"/>
    </row>
    <row r="40" spans="1:22" ht="19.5" customHeight="1">
      <c r="A40" s="1051"/>
      <c r="B40" s="131" t="s">
        <v>5</v>
      </c>
      <c r="C40" s="301" t="s">
        <v>6</v>
      </c>
      <c r="D40" s="301" t="s">
        <v>0</v>
      </c>
      <c r="E40" s="301" t="s">
        <v>5</v>
      </c>
      <c r="F40" s="301" t="s">
        <v>6</v>
      </c>
      <c r="G40" s="301" t="s">
        <v>0</v>
      </c>
      <c r="H40" s="301" t="s">
        <v>5</v>
      </c>
      <c r="I40" s="301" t="s">
        <v>6</v>
      </c>
      <c r="J40" s="308" t="s">
        <v>0</v>
      </c>
      <c r="K40" s="301" t="s">
        <v>5</v>
      </c>
      <c r="L40" s="301" t="s">
        <v>6</v>
      </c>
      <c r="M40" s="308" t="s">
        <v>0</v>
      </c>
      <c r="N40" s="301" t="s">
        <v>5</v>
      </c>
      <c r="O40" s="301" t="s">
        <v>6</v>
      </c>
      <c r="P40" s="308" t="s">
        <v>0</v>
      </c>
      <c r="Q40" s="301" t="s">
        <v>5</v>
      </c>
      <c r="R40" s="301" t="s">
        <v>6</v>
      </c>
      <c r="S40" s="308" t="s">
        <v>0</v>
      </c>
      <c r="T40" s="106"/>
      <c r="U40" s="106"/>
      <c r="V40" s="106"/>
    </row>
    <row r="41" spans="1:22" ht="32.25" customHeight="1">
      <c r="A41" s="706" t="s">
        <v>263</v>
      </c>
      <c r="B41" s="100">
        <v>0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  <c r="H41" s="100">
        <v>0</v>
      </c>
      <c r="I41" s="100">
        <v>0</v>
      </c>
      <c r="J41" s="309">
        <v>0</v>
      </c>
      <c r="K41" s="309">
        <v>0</v>
      </c>
      <c r="L41" s="309">
        <v>0</v>
      </c>
      <c r="M41" s="309">
        <v>0</v>
      </c>
      <c r="N41" s="100">
        <v>0</v>
      </c>
      <c r="O41" s="100">
        <v>0</v>
      </c>
      <c r="P41" s="309">
        <v>0</v>
      </c>
      <c r="Q41" s="309">
        <v>0</v>
      </c>
      <c r="R41" s="309">
        <v>0</v>
      </c>
      <c r="S41" s="309">
        <v>0</v>
      </c>
      <c r="T41" s="106"/>
      <c r="U41" s="106"/>
      <c r="V41" s="106"/>
    </row>
    <row r="42" spans="1:22" ht="32.25" customHeight="1">
      <c r="A42" s="706" t="s">
        <v>93</v>
      </c>
      <c r="B42" s="100">
        <v>0</v>
      </c>
      <c r="C42" s="100">
        <v>0</v>
      </c>
      <c r="D42" s="100">
        <v>0</v>
      </c>
      <c r="E42" s="100">
        <v>0</v>
      </c>
      <c r="F42" s="100">
        <v>0</v>
      </c>
      <c r="G42" s="100">
        <v>0</v>
      </c>
      <c r="H42" s="100">
        <v>0</v>
      </c>
      <c r="I42" s="100">
        <v>0</v>
      </c>
      <c r="J42" s="309">
        <v>0</v>
      </c>
      <c r="K42" s="309">
        <v>0</v>
      </c>
      <c r="L42" s="309">
        <v>0</v>
      </c>
      <c r="M42" s="309">
        <v>0</v>
      </c>
      <c r="N42" s="100">
        <v>0</v>
      </c>
      <c r="O42" s="100">
        <v>0</v>
      </c>
      <c r="P42" s="309">
        <v>0</v>
      </c>
      <c r="Q42" s="309">
        <v>0</v>
      </c>
      <c r="R42" s="309">
        <v>0</v>
      </c>
      <c r="S42" s="309">
        <v>0</v>
      </c>
      <c r="T42" s="106"/>
      <c r="U42" s="106"/>
      <c r="V42" s="106"/>
    </row>
    <row r="43" spans="1:22" ht="32.25" customHeight="1">
      <c r="A43" s="706" t="s">
        <v>313</v>
      </c>
      <c r="B43" s="100">
        <v>0</v>
      </c>
      <c r="C43" s="100">
        <v>0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309">
        <v>0</v>
      </c>
      <c r="K43" s="309">
        <v>0</v>
      </c>
      <c r="L43" s="309">
        <v>0</v>
      </c>
      <c r="M43" s="309">
        <v>0</v>
      </c>
      <c r="N43" s="100">
        <v>0</v>
      </c>
      <c r="O43" s="100">
        <v>0</v>
      </c>
      <c r="P43" s="309">
        <v>0</v>
      </c>
      <c r="Q43" s="309">
        <v>0</v>
      </c>
      <c r="R43" s="309">
        <v>0</v>
      </c>
      <c r="S43" s="309">
        <v>0</v>
      </c>
      <c r="T43" s="106"/>
      <c r="U43" s="106"/>
      <c r="V43" s="106"/>
    </row>
    <row r="44" spans="1:22" ht="32.25" customHeight="1">
      <c r="A44" s="707">
        <v>513</v>
      </c>
      <c r="B44" s="104">
        <f>SUM(B41,B42:B43)</f>
        <v>0</v>
      </c>
      <c r="C44" s="104">
        <f>SUM(C41,C42:C43)</f>
        <v>0</v>
      </c>
      <c r="D44" s="104">
        <f aca="true" t="shared" si="11" ref="D44:O44">SUM(D41,D42:D43)</f>
        <v>0</v>
      </c>
      <c r="E44" s="104">
        <f t="shared" si="11"/>
        <v>0</v>
      </c>
      <c r="F44" s="104">
        <f t="shared" si="11"/>
        <v>0</v>
      </c>
      <c r="G44" s="104">
        <f t="shared" si="11"/>
        <v>0</v>
      </c>
      <c r="H44" s="104">
        <f t="shared" si="11"/>
        <v>0</v>
      </c>
      <c r="I44" s="104">
        <f t="shared" si="11"/>
        <v>0</v>
      </c>
      <c r="J44" s="104">
        <f t="shared" si="11"/>
        <v>0</v>
      </c>
      <c r="K44" s="104">
        <f t="shared" si="11"/>
        <v>0</v>
      </c>
      <c r="L44" s="104">
        <f t="shared" si="11"/>
        <v>0</v>
      </c>
      <c r="M44" s="104">
        <f t="shared" si="11"/>
        <v>0</v>
      </c>
      <c r="N44" s="104">
        <f t="shared" si="11"/>
        <v>0</v>
      </c>
      <c r="O44" s="104">
        <f t="shared" si="11"/>
        <v>0</v>
      </c>
      <c r="P44" s="303">
        <f>SUM(P41,P43)</f>
        <v>0</v>
      </c>
      <c r="Q44" s="303">
        <f>SUM(Q41,Q43)</f>
        <v>0</v>
      </c>
      <c r="R44" s="303">
        <f>SUM(R41,R43)</f>
        <v>0</v>
      </c>
      <c r="S44" s="303">
        <f>SUM(S41,S43)</f>
        <v>0</v>
      </c>
      <c r="T44" s="106"/>
      <c r="U44" s="106"/>
      <c r="V44" s="106"/>
    </row>
    <row r="45" spans="1:22" ht="32.25" customHeight="1">
      <c r="A45" s="706" t="s">
        <v>264</v>
      </c>
      <c r="B45" s="100">
        <v>0</v>
      </c>
      <c r="C45" s="100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1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310"/>
      <c r="U45" s="106"/>
      <c r="V45" s="106"/>
    </row>
    <row r="46" spans="1:22" ht="32.25" customHeight="1">
      <c r="A46" s="706" t="s">
        <v>18</v>
      </c>
      <c r="B46" s="100">
        <v>0</v>
      </c>
      <c r="C46" s="100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1">
        <v>0</v>
      </c>
      <c r="N46" s="100">
        <v>0</v>
      </c>
      <c r="O46" s="100">
        <v>0</v>
      </c>
      <c r="P46" s="100">
        <v>0</v>
      </c>
      <c r="Q46" s="100">
        <v>0</v>
      </c>
      <c r="R46" s="100">
        <v>0</v>
      </c>
      <c r="S46" s="101">
        <v>0</v>
      </c>
      <c r="T46" s="106"/>
      <c r="U46" s="106"/>
      <c r="V46" s="106"/>
    </row>
    <row r="47" spans="1:22" ht="32.25" customHeight="1">
      <c r="A47" s="706" t="s">
        <v>265</v>
      </c>
      <c r="B47" s="100">
        <v>0</v>
      </c>
      <c r="C47" s="100">
        <v>0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1">
        <v>0</v>
      </c>
      <c r="N47" s="100">
        <v>0</v>
      </c>
      <c r="O47" s="100">
        <v>0</v>
      </c>
      <c r="P47" s="100">
        <v>0</v>
      </c>
      <c r="Q47" s="100">
        <v>0</v>
      </c>
      <c r="R47" s="100">
        <v>0</v>
      </c>
      <c r="S47" s="101">
        <v>0</v>
      </c>
      <c r="T47" s="106"/>
      <c r="U47" s="106"/>
      <c r="V47" s="106"/>
    </row>
    <row r="48" spans="1:22" ht="32.25" customHeight="1">
      <c r="A48" s="706" t="s">
        <v>146</v>
      </c>
      <c r="B48" s="100">
        <f aca="true" t="shared" si="12" ref="B48:J48">SUM(B46)</f>
        <v>0</v>
      </c>
      <c r="C48" s="100">
        <f t="shared" si="12"/>
        <v>0</v>
      </c>
      <c r="D48" s="100">
        <f t="shared" si="12"/>
        <v>0</v>
      </c>
      <c r="E48" s="100">
        <f t="shared" si="12"/>
        <v>0</v>
      </c>
      <c r="F48" s="100">
        <f t="shared" si="12"/>
        <v>0</v>
      </c>
      <c r="G48" s="100">
        <f t="shared" si="12"/>
        <v>0</v>
      </c>
      <c r="H48" s="100">
        <f t="shared" si="12"/>
        <v>0</v>
      </c>
      <c r="I48" s="100">
        <f t="shared" si="12"/>
        <v>0</v>
      </c>
      <c r="J48" s="100">
        <f t="shared" si="12"/>
        <v>0</v>
      </c>
      <c r="K48" s="100">
        <v>0</v>
      </c>
      <c r="L48" s="100">
        <v>0</v>
      </c>
      <c r="M48" s="101">
        <v>0</v>
      </c>
      <c r="N48" s="100">
        <f>SUM(N46)</f>
        <v>0</v>
      </c>
      <c r="O48" s="100">
        <f>SUM(O46)</f>
        <v>0</v>
      </c>
      <c r="P48" s="100">
        <f>SUM(P46)</f>
        <v>0</v>
      </c>
      <c r="Q48" s="100">
        <v>0</v>
      </c>
      <c r="R48" s="100">
        <v>0</v>
      </c>
      <c r="S48" s="101">
        <v>0</v>
      </c>
      <c r="T48" s="106"/>
      <c r="U48" s="106"/>
      <c r="V48" s="106"/>
    </row>
    <row r="49" spans="1:22" ht="32.25" customHeight="1">
      <c r="A49" s="707">
        <v>516</v>
      </c>
      <c r="B49" s="104">
        <f>SUM(B45:B48)</f>
        <v>0</v>
      </c>
      <c r="C49" s="104">
        <f aca="true" t="shared" si="13" ref="C49:S49">SUM(C45:C48)</f>
        <v>0</v>
      </c>
      <c r="D49" s="104">
        <f t="shared" si="13"/>
        <v>0</v>
      </c>
      <c r="E49" s="104">
        <f t="shared" si="13"/>
        <v>0</v>
      </c>
      <c r="F49" s="104">
        <f t="shared" si="13"/>
        <v>0</v>
      </c>
      <c r="G49" s="104">
        <f t="shared" si="13"/>
        <v>0</v>
      </c>
      <c r="H49" s="104">
        <f t="shared" si="13"/>
        <v>0</v>
      </c>
      <c r="I49" s="104">
        <f t="shared" si="13"/>
        <v>0</v>
      </c>
      <c r="J49" s="104">
        <f t="shared" si="13"/>
        <v>0</v>
      </c>
      <c r="K49" s="104">
        <f t="shared" si="13"/>
        <v>0</v>
      </c>
      <c r="L49" s="104">
        <f t="shared" si="13"/>
        <v>0</v>
      </c>
      <c r="M49" s="104">
        <f t="shared" si="13"/>
        <v>0</v>
      </c>
      <c r="N49" s="104">
        <f t="shared" si="13"/>
        <v>0</v>
      </c>
      <c r="O49" s="104">
        <f t="shared" si="13"/>
        <v>0</v>
      </c>
      <c r="P49" s="104">
        <f t="shared" si="13"/>
        <v>0</v>
      </c>
      <c r="Q49" s="104">
        <f t="shared" si="13"/>
        <v>0</v>
      </c>
      <c r="R49" s="104">
        <f t="shared" si="13"/>
        <v>0</v>
      </c>
      <c r="S49" s="104">
        <f t="shared" si="13"/>
        <v>0</v>
      </c>
      <c r="T49" s="310"/>
      <c r="U49" s="106"/>
      <c r="V49" s="106"/>
    </row>
    <row r="50" spans="1:22" ht="32.25" customHeight="1">
      <c r="A50" s="706" t="s">
        <v>33</v>
      </c>
      <c r="B50" s="100">
        <v>0</v>
      </c>
      <c r="C50" s="100">
        <v>0</v>
      </c>
      <c r="D50" s="100">
        <v>0</v>
      </c>
      <c r="E50" s="100">
        <v>0</v>
      </c>
      <c r="F50" s="100">
        <v>0</v>
      </c>
      <c r="G50" s="100">
        <v>0</v>
      </c>
      <c r="H50" s="100">
        <v>0</v>
      </c>
      <c r="I50" s="100">
        <v>0</v>
      </c>
      <c r="J50" s="100">
        <v>0</v>
      </c>
      <c r="K50" s="100">
        <v>0</v>
      </c>
      <c r="L50" s="100">
        <v>0</v>
      </c>
      <c r="M50" s="101">
        <v>0</v>
      </c>
      <c r="N50" s="100">
        <v>0</v>
      </c>
      <c r="O50" s="100">
        <v>0</v>
      </c>
      <c r="P50" s="100">
        <v>0</v>
      </c>
      <c r="Q50" s="100">
        <v>0</v>
      </c>
      <c r="R50" s="100">
        <v>0</v>
      </c>
      <c r="S50" s="101">
        <v>0</v>
      </c>
      <c r="T50" s="106"/>
      <c r="U50" s="106"/>
      <c r="V50" s="106"/>
    </row>
    <row r="51" spans="1:22" ht="32.25" customHeight="1">
      <c r="A51" s="706" t="s">
        <v>44</v>
      </c>
      <c r="B51" s="100">
        <v>0</v>
      </c>
      <c r="C51" s="100">
        <v>0</v>
      </c>
      <c r="D51" s="100">
        <v>0</v>
      </c>
      <c r="E51" s="100">
        <v>0</v>
      </c>
      <c r="F51" s="100">
        <v>0</v>
      </c>
      <c r="G51" s="100">
        <v>0</v>
      </c>
      <c r="H51" s="100">
        <v>0</v>
      </c>
      <c r="I51" s="100">
        <v>0</v>
      </c>
      <c r="J51" s="100">
        <v>0</v>
      </c>
      <c r="K51" s="100">
        <v>0</v>
      </c>
      <c r="L51" s="100">
        <v>0</v>
      </c>
      <c r="M51" s="101">
        <v>0</v>
      </c>
      <c r="N51" s="100">
        <v>0</v>
      </c>
      <c r="O51" s="100">
        <v>0</v>
      </c>
      <c r="P51" s="100">
        <v>0</v>
      </c>
      <c r="Q51" s="100">
        <v>0</v>
      </c>
      <c r="R51" s="100">
        <v>0</v>
      </c>
      <c r="S51" s="101">
        <v>0</v>
      </c>
      <c r="T51" s="106"/>
      <c r="U51" s="106"/>
      <c r="V51" s="106"/>
    </row>
    <row r="52" spans="1:22" ht="32.25" customHeight="1">
      <c r="A52" s="706" t="s">
        <v>45</v>
      </c>
      <c r="B52" s="100">
        <v>0</v>
      </c>
      <c r="C52" s="100">
        <v>0</v>
      </c>
      <c r="D52" s="100">
        <v>0</v>
      </c>
      <c r="E52" s="100">
        <v>0</v>
      </c>
      <c r="F52" s="100">
        <v>0</v>
      </c>
      <c r="G52" s="100">
        <v>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101">
        <v>0</v>
      </c>
      <c r="N52" s="100">
        <v>0</v>
      </c>
      <c r="O52" s="100">
        <v>0</v>
      </c>
      <c r="P52" s="100">
        <v>0</v>
      </c>
      <c r="Q52" s="100">
        <v>0</v>
      </c>
      <c r="R52" s="100">
        <v>0</v>
      </c>
      <c r="S52" s="101">
        <v>0</v>
      </c>
      <c r="T52" s="106"/>
      <c r="U52" s="106"/>
      <c r="V52" s="106"/>
    </row>
    <row r="53" spans="1:22" ht="32.25" customHeight="1">
      <c r="A53" s="707">
        <v>517</v>
      </c>
      <c r="B53" s="104">
        <f>SUM(B50:B52)</f>
        <v>0</v>
      </c>
      <c r="C53" s="104">
        <f aca="true" t="shared" si="14" ref="C53:S53">SUM(C50:C52)</f>
        <v>0</v>
      </c>
      <c r="D53" s="104">
        <f t="shared" si="14"/>
        <v>0</v>
      </c>
      <c r="E53" s="104">
        <f t="shared" si="14"/>
        <v>0</v>
      </c>
      <c r="F53" s="104">
        <f t="shared" si="14"/>
        <v>0</v>
      </c>
      <c r="G53" s="104">
        <f t="shared" si="14"/>
        <v>0</v>
      </c>
      <c r="H53" s="104">
        <f t="shared" si="14"/>
        <v>0</v>
      </c>
      <c r="I53" s="104">
        <f t="shared" si="14"/>
        <v>0</v>
      </c>
      <c r="J53" s="104">
        <f t="shared" si="14"/>
        <v>0</v>
      </c>
      <c r="K53" s="104">
        <f t="shared" si="14"/>
        <v>0</v>
      </c>
      <c r="L53" s="104">
        <f t="shared" si="14"/>
        <v>0</v>
      </c>
      <c r="M53" s="105">
        <f t="shared" si="14"/>
        <v>0</v>
      </c>
      <c r="N53" s="104">
        <f t="shared" si="14"/>
        <v>0</v>
      </c>
      <c r="O53" s="104">
        <f t="shared" si="14"/>
        <v>0</v>
      </c>
      <c r="P53" s="104">
        <f t="shared" si="14"/>
        <v>0</v>
      </c>
      <c r="Q53" s="104">
        <f t="shared" si="14"/>
        <v>0</v>
      </c>
      <c r="R53" s="104">
        <f t="shared" si="14"/>
        <v>0</v>
      </c>
      <c r="S53" s="105">
        <f t="shared" si="14"/>
        <v>0</v>
      </c>
      <c r="T53" s="106"/>
      <c r="U53" s="106"/>
      <c r="V53" s="106"/>
    </row>
    <row r="54" spans="1:22" ht="32.25" customHeight="1">
      <c r="A54" s="705" t="s">
        <v>153</v>
      </c>
      <c r="B54" s="100">
        <v>0</v>
      </c>
      <c r="C54" s="100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1">
        <v>0</v>
      </c>
      <c r="N54" s="100">
        <v>0</v>
      </c>
      <c r="O54" s="100">
        <v>0</v>
      </c>
      <c r="P54" s="100">
        <v>0</v>
      </c>
      <c r="Q54" s="100">
        <v>0</v>
      </c>
      <c r="R54" s="100">
        <v>0</v>
      </c>
      <c r="S54" s="101">
        <v>0</v>
      </c>
      <c r="T54" s="106"/>
      <c r="U54" s="106"/>
      <c r="V54" s="106"/>
    </row>
    <row r="55" spans="1:22" ht="32.25" customHeight="1">
      <c r="A55" s="707">
        <v>519</v>
      </c>
      <c r="B55" s="104">
        <f aca="true" t="shared" si="15" ref="B55:S55">SUM(B54)</f>
        <v>0</v>
      </c>
      <c r="C55" s="104">
        <f t="shared" si="15"/>
        <v>0</v>
      </c>
      <c r="D55" s="104">
        <f t="shared" si="15"/>
        <v>0</v>
      </c>
      <c r="E55" s="104">
        <f t="shared" si="15"/>
        <v>0</v>
      </c>
      <c r="F55" s="104">
        <f t="shared" si="15"/>
        <v>0</v>
      </c>
      <c r="G55" s="104">
        <f t="shared" si="15"/>
        <v>0</v>
      </c>
      <c r="H55" s="104">
        <f t="shared" si="15"/>
        <v>0</v>
      </c>
      <c r="I55" s="104">
        <f t="shared" si="15"/>
        <v>0</v>
      </c>
      <c r="J55" s="104">
        <f t="shared" si="15"/>
        <v>0</v>
      </c>
      <c r="K55" s="104">
        <f t="shared" si="15"/>
        <v>0</v>
      </c>
      <c r="L55" s="104">
        <f t="shared" si="15"/>
        <v>0</v>
      </c>
      <c r="M55" s="105">
        <f t="shared" si="15"/>
        <v>0</v>
      </c>
      <c r="N55" s="104">
        <f t="shared" si="15"/>
        <v>0</v>
      </c>
      <c r="O55" s="104">
        <f t="shared" si="15"/>
        <v>0</v>
      </c>
      <c r="P55" s="104">
        <f t="shared" si="15"/>
        <v>0</v>
      </c>
      <c r="Q55" s="104">
        <f t="shared" si="15"/>
        <v>0</v>
      </c>
      <c r="R55" s="104">
        <f t="shared" si="15"/>
        <v>0</v>
      </c>
      <c r="S55" s="105">
        <f t="shared" si="15"/>
        <v>0</v>
      </c>
      <c r="T55" s="106"/>
      <c r="U55" s="106"/>
      <c r="V55" s="106"/>
    </row>
    <row r="56" spans="1:22" ht="32.25" customHeight="1">
      <c r="A56" s="705" t="s">
        <v>471</v>
      </c>
      <c r="B56" s="102">
        <v>0</v>
      </c>
      <c r="C56" s="102">
        <v>0</v>
      </c>
      <c r="D56" s="102">
        <v>0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0</v>
      </c>
      <c r="O56" s="102">
        <v>0</v>
      </c>
      <c r="P56" s="102">
        <v>0</v>
      </c>
      <c r="Q56" s="102">
        <v>0</v>
      </c>
      <c r="R56" s="102">
        <v>0</v>
      </c>
      <c r="S56" s="102">
        <v>0</v>
      </c>
      <c r="T56" s="106"/>
      <c r="U56" s="106"/>
      <c r="V56" s="106"/>
    </row>
    <row r="57" spans="1:22" ht="32.25" customHeight="1">
      <c r="A57" s="707">
        <v>521</v>
      </c>
      <c r="B57" s="103">
        <f>SUM(B56)</f>
        <v>0</v>
      </c>
      <c r="C57" s="103">
        <f aca="true" t="shared" si="16" ref="C57:J57">SUM(C56)</f>
        <v>0</v>
      </c>
      <c r="D57" s="103">
        <f t="shared" si="16"/>
        <v>0</v>
      </c>
      <c r="E57" s="103">
        <f t="shared" si="16"/>
        <v>0</v>
      </c>
      <c r="F57" s="103">
        <f t="shared" si="16"/>
        <v>0</v>
      </c>
      <c r="G57" s="103">
        <f t="shared" si="16"/>
        <v>0</v>
      </c>
      <c r="H57" s="103">
        <f t="shared" si="16"/>
        <v>0</v>
      </c>
      <c r="I57" s="103">
        <f t="shared" si="16"/>
        <v>0</v>
      </c>
      <c r="J57" s="103">
        <f t="shared" si="16"/>
        <v>0</v>
      </c>
      <c r="K57" s="103">
        <f aca="true" t="shared" si="17" ref="K57:S57">SUM(K56)</f>
        <v>0</v>
      </c>
      <c r="L57" s="103">
        <f t="shared" si="17"/>
        <v>0</v>
      </c>
      <c r="M57" s="103">
        <f t="shared" si="17"/>
        <v>0</v>
      </c>
      <c r="N57" s="103">
        <f t="shared" si="17"/>
        <v>0</v>
      </c>
      <c r="O57" s="103">
        <f t="shared" si="17"/>
        <v>0</v>
      </c>
      <c r="P57" s="103">
        <f t="shared" si="17"/>
        <v>0</v>
      </c>
      <c r="Q57" s="103">
        <f t="shared" si="17"/>
        <v>0</v>
      </c>
      <c r="R57" s="103">
        <f t="shared" si="17"/>
        <v>0</v>
      </c>
      <c r="S57" s="103">
        <f t="shared" si="17"/>
        <v>0</v>
      </c>
      <c r="T57" s="106"/>
      <c r="U57" s="106"/>
      <c r="V57" s="106"/>
    </row>
    <row r="58" spans="1:22" ht="32.25" customHeight="1">
      <c r="A58" s="705" t="s">
        <v>310</v>
      </c>
      <c r="B58" s="102">
        <v>0</v>
      </c>
      <c r="C58" s="102">
        <v>0</v>
      </c>
      <c r="D58" s="102">
        <v>0</v>
      </c>
      <c r="E58" s="102">
        <v>0</v>
      </c>
      <c r="F58" s="102">
        <v>0</v>
      </c>
      <c r="G58" s="102">
        <v>0</v>
      </c>
      <c r="H58" s="102">
        <v>0</v>
      </c>
      <c r="I58" s="102">
        <v>0</v>
      </c>
      <c r="J58" s="102">
        <v>0</v>
      </c>
      <c r="K58" s="102">
        <v>0</v>
      </c>
      <c r="L58" s="102">
        <v>0</v>
      </c>
      <c r="M58" s="102">
        <v>0</v>
      </c>
      <c r="N58" s="102">
        <v>0</v>
      </c>
      <c r="O58" s="102">
        <v>0</v>
      </c>
      <c r="P58" s="102">
        <v>0</v>
      </c>
      <c r="Q58" s="102">
        <v>0</v>
      </c>
      <c r="R58" s="102">
        <v>0</v>
      </c>
      <c r="S58" s="102">
        <v>0</v>
      </c>
      <c r="T58" s="106"/>
      <c r="U58" s="106"/>
      <c r="V58" s="106"/>
    </row>
    <row r="59" spans="1:22" ht="32.25" customHeight="1">
      <c r="A59" s="705" t="s">
        <v>294</v>
      </c>
      <c r="B59" s="102">
        <v>0</v>
      </c>
      <c r="C59" s="102">
        <v>0</v>
      </c>
      <c r="D59" s="102">
        <v>0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  <c r="O59" s="102">
        <v>0</v>
      </c>
      <c r="P59" s="102">
        <v>0</v>
      </c>
      <c r="Q59" s="102">
        <v>0</v>
      </c>
      <c r="R59" s="102">
        <v>0</v>
      </c>
      <c r="S59" s="102">
        <v>0</v>
      </c>
      <c r="T59" s="106"/>
      <c r="U59" s="106"/>
      <c r="V59" s="106"/>
    </row>
    <row r="60" spans="1:22" ht="32.25" customHeight="1">
      <c r="A60" s="705" t="s">
        <v>472</v>
      </c>
      <c r="B60" s="102">
        <v>0</v>
      </c>
      <c r="C60" s="102">
        <v>0</v>
      </c>
      <c r="D60" s="102">
        <v>0</v>
      </c>
      <c r="E60" s="102">
        <v>0</v>
      </c>
      <c r="F60" s="102">
        <v>0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  <c r="L60" s="102">
        <v>0</v>
      </c>
      <c r="M60" s="102">
        <v>0</v>
      </c>
      <c r="N60" s="102">
        <v>0</v>
      </c>
      <c r="O60" s="102">
        <v>0</v>
      </c>
      <c r="P60" s="102">
        <v>0</v>
      </c>
      <c r="Q60" s="102">
        <v>0</v>
      </c>
      <c r="R60" s="102">
        <v>0</v>
      </c>
      <c r="S60" s="102">
        <v>0</v>
      </c>
      <c r="T60" s="106"/>
      <c r="U60" s="106"/>
      <c r="V60" s="106"/>
    </row>
    <row r="61" spans="1:22" ht="32.25" customHeight="1">
      <c r="A61" s="706" t="s">
        <v>295</v>
      </c>
      <c r="B61" s="102">
        <v>0</v>
      </c>
      <c r="C61" s="102">
        <v>0</v>
      </c>
      <c r="D61" s="102">
        <v>0</v>
      </c>
      <c r="E61" s="102">
        <v>0</v>
      </c>
      <c r="F61" s="102">
        <v>0</v>
      </c>
      <c r="G61" s="102">
        <v>0</v>
      </c>
      <c r="H61" s="102">
        <v>0</v>
      </c>
      <c r="I61" s="102">
        <v>0</v>
      </c>
      <c r="J61" s="102">
        <v>0</v>
      </c>
      <c r="K61" s="102">
        <v>0</v>
      </c>
      <c r="L61" s="102">
        <v>0</v>
      </c>
      <c r="M61" s="102">
        <v>0</v>
      </c>
      <c r="N61" s="102">
        <v>0</v>
      </c>
      <c r="O61" s="102">
        <v>0</v>
      </c>
      <c r="P61" s="102">
        <v>0</v>
      </c>
      <c r="Q61" s="102">
        <v>0</v>
      </c>
      <c r="R61" s="102">
        <v>0</v>
      </c>
      <c r="S61" s="102">
        <v>0</v>
      </c>
      <c r="T61" s="106"/>
      <c r="U61" s="106"/>
      <c r="V61" s="106"/>
    </row>
    <row r="62" spans="1:22" ht="32.25" customHeight="1">
      <c r="A62" s="706" t="s">
        <v>234</v>
      </c>
      <c r="B62" s="102">
        <v>0</v>
      </c>
      <c r="C62" s="102">
        <v>0</v>
      </c>
      <c r="D62" s="102">
        <v>0</v>
      </c>
      <c r="E62" s="102">
        <v>0</v>
      </c>
      <c r="F62" s="102">
        <v>0</v>
      </c>
      <c r="G62" s="102">
        <v>0</v>
      </c>
      <c r="H62" s="102">
        <v>0</v>
      </c>
      <c r="I62" s="102">
        <v>0</v>
      </c>
      <c r="J62" s="102">
        <v>0</v>
      </c>
      <c r="K62" s="102">
        <v>0</v>
      </c>
      <c r="L62" s="102">
        <v>0</v>
      </c>
      <c r="M62" s="102">
        <v>0</v>
      </c>
      <c r="N62" s="102">
        <v>0</v>
      </c>
      <c r="O62" s="102">
        <v>0</v>
      </c>
      <c r="P62" s="102">
        <v>0</v>
      </c>
      <c r="Q62" s="102">
        <v>0</v>
      </c>
      <c r="R62" s="102">
        <v>0</v>
      </c>
      <c r="S62" s="102">
        <v>0</v>
      </c>
      <c r="T62" s="106"/>
      <c r="U62" s="106"/>
      <c r="V62" s="106"/>
    </row>
    <row r="63" spans="1:22" ht="32.25" customHeight="1">
      <c r="A63" s="707">
        <v>522</v>
      </c>
      <c r="B63" s="103">
        <f>SUM(B58:B62)</f>
        <v>0</v>
      </c>
      <c r="C63" s="103">
        <f aca="true" t="shared" si="18" ref="C63:S63">SUM(C58:C62)</f>
        <v>0</v>
      </c>
      <c r="D63" s="103">
        <f t="shared" si="18"/>
        <v>0</v>
      </c>
      <c r="E63" s="103">
        <f t="shared" si="18"/>
        <v>0</v>
      </c>
      <c r="F63" s="103">
        <f t="shared" si="18"/>
        <v>0</v>
      </c>
      <c r="G63" s="103">
        <f t="shared" si="18"/>
        <v>0</v>
      </c>
      <c r="H63" s="103">
        <f t="shared" si="18"/>
        <v>0</v>
      </c>
      <c r="I63" s="103">
        <f t="shared" si="18"/>
        <v>0</v>
      </c>
      <c r="J63" s="103">
        <f t="shared" si="18"/>
        <v>0</v>
      </c>
      <c r="K63" s="103">
        <f t="shared" si="18"/>
        <v>0</v>
      </c>
      <c r="L63" s="103">
        <f t="shared" si="18"/>
        <v>0</v>
      </c>
      <c r="M63" s="103">
        <f t="shared" si="18"/>
        <v>0</v>
      </c>
      <c r="N63" s="103">
        <f t="shared" si="18"/>
        <v>0</v>
      </c>
      <c r="O63" s="103">
        <f t="shared" si="18"/>
        <v>0</v>
      </c>
      <c r="P63" s="103">
        <f t="shared" si="18"/>
        <v>0</v>
      </c>
      <c r="Q63" s="103">
        <f t="shared" si="18"/>
        <v>0</v>
      </c>
      <c r="R63" s="103">
        <f t="shared" si="18"/>
        <v>0</v>
      </c>
      <c r="S63" s="103">
        <f t="shared" si="18"/>
        <v>0</v>
      </c>
      <c r="T63" s="106"/>
      <c r="U63" s="106"/>
      <c r="V63" s="106"/>
    </row>
    <row r="64" spans="1:22" ht="32.25" customHeight="1">
      <c r="A64" s="705" t="s">
        <v>151</v>
      </c>
      <c r="B64" s="102">
        <v>0</v>
      </c>
      <c r="C64" s="102">
        <v>0</v>
      </c>
      <c r="D64" s="102">
        <v>0</v>
      </c>
      <c r="E64" s="102">
        <v>0</v>
      </c>
      <c r="F64" s="102">
        <v>0</v>
      </c>
      <c r="G64" s="102">
        <v>0</v>
      </c>
      <c r="H64" s="102">
        <v>0</v>
      </c>
      <c r="I64" s="102">
        <v>0</v>
      </c>
      <c r="J64" s="102">
        <v>0</v>
      </c>
      <c r="K64" s="102">
        <v>0</v>
      </c>
      <c r="L64" s="102">
        <v>0</v>
      </c>
      <c r="M64" s="102">
        <v>0</v>
      </c>
      <c r="N64" s="102">
        <v>0</v>
      </c>
      <c r="O64" s="102">
        <v>0</v>
      </c>
      <c r="P64" s="102">
        <v>0</v>
      </c>
      <c r="Q64" s="102">
        <v>0</v>
      </c>
      <c r="R64" s="102">
        <v>0</v>
      </c>
      <c r="S64" s="102">
        <v>0</v>
      </c>
      <c r="T64" s="106"/>
      <c r="U64" s="106"/>
      <c r="V64" s="106"/>
    </row>
    <row r="65" spans="1:22" ht="32.25" customHeight="1">
      <c r="A65" s="705" t="s">
        <v>409</v>
      </c>
      <c r="B65" s="102">
        <v>0</v>
      </c>
      <c r="C65" s="102">
        <v>0</v>
      </c>
      <c r="D65" s="102">
        <v>0</v>
      </c>
      <c r="E65" s="102">
        <v>0</v>
      </c>
      <c r="F65" s="102">
        <v>0</v>
      </c>
      <c r="G65" s="102">
        <v>0</v>
      </c>
      <c r="H65" s="100">
        <v>0</v>
      </c>
      <c r="I65" s="100">
        <v>0</v>
      </c>
      <c r="J65" s="100">
        <v>0</v>
      </c>
      <c r="K65" s="100">
        <v>0</v>
      </c>
      <c r="L65" s="100">
        <v>0</v>
      </c>
      <c r="M65" s="102">
        <v>0</v>
      </c>
      <c r="N65" s="100">
        <v>0</v>
      </c>
      <c r="O65" s="100">
        <v>0</v>
      </c>
      <c r="P65" s="100">
        <v>0</v>
      </c>
      <c r="Q65" s="100">
        <v>0</v>
      </c>
      <c r="R65" s="100">
        <v>0</v>
      </c>
      <c r="S65" s="102">
        <v>0</v>
      </c>
      <c r="T65" s="106"/>
      <c r="U65" s="106"/>
      <c r="V65" s="106"/>
    </row>
    <row r="66" spans="1:22" ht="32.25" customHeight="1">
      <c r="A66" s="707">
        <v>533</v>
      </c>
      <c r="B66" s="103">
        <f>SUM(B64:B65)</f>
        <v>0</v>
      </c>
      <c r="C66" s="103">
        <f aca="true" t="shared" si="19" ref="C66:S66">SUM(C64:C65)</f>
        <v>0</v>
      </c>
      <c r="D66" s="103">
        <f t="shared" si="19"/>
        <v>0</v>
      </c>
      <c r="E66" s="103">
        <f t="shared" si="19"/>
        <v>0</v>
      </c>
      <c r="F66" s="103">
        <f t="shared" si="19"/>
        <v>0</v>
      </c>
      <c r="G66" s="103">
        <f t="shared" si="19"/>
        <v>0</v>
      </c>
      <c r="H66" s="103">
        <f t="shared" si="19"/>
        <v>0</v>
      </c>
      <c r="I66" s="103">
        <f t="shared" si="19"/>
        <v>0</v>
      </c>
      <c r="J66" s="103">
        <f t="shared" si="19"/>
        <v>0</v>
      </c>
      <c r="K66" s="103">
        <f t="shared" si="19"/>
        <v>0</v>
      </c>
      <c r="L66" s="103">
        <f t="shared" si="19"/>
        <v>0</v>
      </c>
      <c r="M66" s="103">
        <f t="shared" si="19"/>
        <v>0</v>
      </c>
      <c r="N66" s="103">
        <f t="shared" si="19"/>
        <v>0</v>
      </c>
      <c r="O66" s="103">
        <f t="shared" si="19"/>
        <v>0</v>
      </c>
      <c r="P66" s="103">
        <f t="shared" si="19"/>
        <v>0</v>
      </c>
      <c r="Q66" s="103">
        <f t="shared" si="19"/>
        <v>0</v>
      </c>
      <c r="R66" s="103">
        <f t="shared" si="19"/>
        <v>0</v>
      </c>
      <c r="S66" s="103">
        <f t="shared" si="19"/>
        <v>0</v>
      </c>
      <c r="T66" s="106"/>
      <c r="U66" s="106"/>
      <c r="V66" s="106"/>
    </row>
    <row r="67" spans="1:22" ht="32.25" customHeight="1">
      <c r="A67" s="706" t="s">
        <v>128</v>
      </c>
      <c r="B67" s="102">
        <v>0</v>
      </c>
      <c r="C67" s="102">
        <v>100</v>
      </c>
      <c r="D67" s="102">
        <v>76</v>
      </c>
      <c r="E67" s="102">
        <v>0</v>
      </c>
      <c r="F67" s="102">
        <v>1500</v>
      </c>
      <c r="G67" s="102">
        <v>1191.7</v>
      </c>
      <c r="H67" s="102">
        <v>0</v>
      </c>
      <c r="I67" s="102">
        <v>9850</v>
      </c>
      <c r="J67" s="102">
        <v>7711.9</v>
      </c>
      <c r="K67" s="102">
        <v>0</v>
      </c>
      <c r="L67" s="102">
        <v>500</v>
      </c>
      <c r="M67" s="102">
        <v>320.1</v>
      </c>
      <c r="N67" s="102">
        <v>0</v>
      </c>
      <c r="O67" s="102">
        <v>0</v>
      </c>
      <c r="P67" s="102">
        <v>0</v>
      </c>
      <c r="Q67" s="102">
        <v>0</v>
      </c>
      <c r="R67" s="102">
        <v>94266</v>
      </c>
      <c r="S67" s="102">
        <v>93474</v>
      </c>
      <c r="T67" s="106"/>
      <c r="U67" s="106"/>
      <c r="V67" s="106"/>
    </row>
    <row r="68" spans="1:22" ht="32.25" customHeight="1">
      <c r="A68" s="707">
        <v>541</v>
      </c>
      <c r="B68" s="103">
        <f>SUM(B67)</f>
        <v>0</v>
      </c>
      <c r="C68" s="103">
        <f aca="true" t="shared" si="20" ref="C68:S68">SUM(C67)</f>
        <v>100</v>
      </c>
      <c r="D68" s="103">
        <f t="shared" si="20"/>
        <v>76</v>
      </c>
      <c r="E68" s="103">
        <f t="shared" si="20"/>
        <v>0</v>
      </c>
      <c r="F68" s="103">
        <f t="shared" si="20"/>
        <v>1500</v>
      </c>
      <c r="G68" s="103">
        <f t="shared" si="20"/>
        <v>1191.7</v>
      </c>
      <c r="H68" s="103">
        <f t="shared" si="20"/>
        <v>0</v>
      </c>
      <c r="I68" s="103">
        <f t="shared" si="20"/>
        <v>9850</v>
      </c>
      <c r="J68" s="103">
        <f t="shared" si="20"/>
        <v>7711.9</v>
      </c>
      <c r="K68" s="103">
        <f t="shared" si="20"/>
        <v>0</v>
      </c>
      <c r="L68" s="103">
        <f t="shared" si="20"/>
        <v>500</v>
      </c>
      <c r="M68" s="103">
        <f t="shared" si="20"/>
        <v>320.1</v>
      </c>
      <c r="N68" s="103">
        <f t="shared" si="20"/>
        <v>0</v>
      </c>
      <c r="O68" s="103">
        <f t="shared" si="20"/>
        <v>0</v>
      </c>
      <c r="P68" s="103">
        <f t="shared" si="20"/>
        <v>0</v>
      </c>
      <c r="Q68" s="103">
        <f t="shared" si="20"/>
        <v>0</v>
      </c>
      <c r="R68" s="103">
        <f t="shared" si="20"/>
        <v>94266</v>
      </c>
      <c r="S68" s="103">
        <f t="shared" si="20"/>
        <v>93474</v>
      </c>
      <c r="T68" s="106"/>
      <c r="U68" s="106"/>
      <c r="V68" s="106"/>
    </row>
    <row r="69" spans="1:22" ht="32.25" customHeight="1">
      <c r="A69" s="708" t="s">
        <v>473</v>
      </c>
      <c r="B69" s="102">
        <v>0</v>
      </c>
      <c r="C69" s="102">
        <v>0</v>
      </c>
      <c r="D69" s="102">
        <v>0</v>
      </c>
      <c r="E69" s="102">
        <v>0</v>
      </c>
      <c r="F69" s="102">
        <v>0</v>
      </c>
      <c r="G69" s="102">
        <v>0</v>
      </c>
      <c r="H69" s="102">
        <v>0</v>
      </c>
      <c r="I69" s="102">
        <v>0</v>
      </c>
      <c r="J69" s="102">
        <v>0</v>
      </c>
      <c r="K69" s="102">
        <v>0</v>
      </c>
      <c r="L69" s="102">
        <v>0</v>
      </c>
      <c r="M69" s="102">
        <v>0</v>
      </c>
      <c r="N69" s="102">
        <v>0</v>
      </c>
      <c r="O69" s="102">
        <v>0</v>
      </c>
      <c r="P69" s="102">
        <v>0</v>
      </c>
      <c r="Q69" s="102">
        <v>0</v>
      </c>
      <c r="R69" s="102">
        <v>0</v>
      </c>
      <c r="S69" s="102">
        <v>0</v>
      </c>
      <c r="T69" s="106"/>
      <c r="U69" s="106"/>
      <c r="V69" s="106"/>
    </row>
    <row r="70" spans="1:22" ht="32.25" customHeight="1">
      <c r="A70" s="708" t="s">
        <v>474</v>
      </c>
      <c r="B70" s="102">
        <v>0</v>
      </c>
      <c r="C70" s="102">
        <v>0</v>
      </c>
      <c r="D70" s="102">
        <v>0</v>
      </c>
      <c r="E70" s="102">
        <v>0</v>
      </c>
      <c r="F70" s="102">
        <v>0</v>
      </c>
      <c r="G70" s="102">
        <v>0</v>
      </c>
      <c r="H70" s="102">
        <v>0</v>
      </c>
      <c r="I70" s="102">
        <v>0</v>
      </c>
      <c r="J70" s="102">
        <v>0</v>
      </c>
      <c r="K70" s="102">
        <v>0</v>
      </c>
      <c r="L70" s="102">
        <v>0</v>
      </c>
      <c r="M70" s="102">
        <v>0</v>
      </c>
      <c r="N70" s="102">
        <v>0</v>
      </c>
      <c r="O70" s="102">
        <v>0</v>
      </c>
      <c r="P70" s="102">
        <v>0</v>
      </c>
      <c r="Q70" s="102">
        <v>0</v>
      </c>
      <c r="R70" s="102">
        <v>0</v>
      </c>
      <c r="S70" s="102">
        <v>0</v>
      </c>
      <c r="T70" s="106"/>
      <c r="U70" s="106"/>
      <c r="V70" s="106"/>
    </row>
    <row r="71" spans="1:22" ht="32.25" customHeight="1" thickBot="1">
      <c r="A71" s="709">
        <v>635</v>
      </c>
      <c r="B71" s="304">
        <f>SUM(B69:B70)</f>
        <v>0</v>
      </c>
      <c r="C71" s="304">
        <f aca="true" t="shared" si="21" ref="C71:S71">SUM(C69:C70)</f>
        <v>0</v>
      </c>
      <c r="D71" s="304">
        <f t="shared" si="21"/>
        <v>0</v>
      </c>
      <c r="E71" s="304">
        <f t="shared" si="21"/>
        <v>0</v>
      </c>
      <c r="F71" s="304">
        <f t="shared" si="21"/>
        <v>0</v>
      </c>
      <c r="G71" s="304">
        <f t="shared" si="21"/>
        <v>0</v>
      </c>
      <c r="H71" s="304">
        <f t="shared" si="21"/>
        <v>0</v>
      </c>
      <c r="I71" s="304">
        <f t="shared" si="21"/>
        <v>0</v>
      </c>
      <c r="J71" s="304">
        <f t="shared" si="21"/>
        <v>0</v>
      </c>
      <c r="K71" s="304">
        <f t="shared" si="21"/>
        <v>0</v>
      </c>
      <c r="L71" s="304">
        <f t="shared" si="21"/>
        <v>0</v>
      </c>
      <c r="M71" s="304">
        <f t="shared" si="21"/>
        <v>0</v>
      </c>
      <c r="N71" s="304">
        <f t="shared" si="21"/>
        <v>0</v>
      </c>
      <c r="O71" s="304">
        <f t="shared" si="21"/>
        <v>0</v>
      </c>
      <c r="P71" s="304">
        <f t="shared" si="21"/>
        <v>0</v>
      </c>
      <c r="Q71" s="304">
        <f t="shared" si="21"/>
        <v>0</v>
      </c>
      <c r="R71" s="304">
        <f t="shared" si="21"/>
        <v>0</v>
      </c>
      <c r="S71" s="304">
        <f t="shared" si="21"/>
        <v>0</v>
      </c>
      <c r="T71" s="106"/>
      <c r="U71" s="106"/>
      <c r="V71" s="106"/>
    </row>
    <row r="72" spans="1:22" ht="39.75" customHeight="1">
      <c r="A72" s="710" t="s">
        <v>20</v>
      </c>
      <c r="B72" s="305">
        <f>SUM(B44+B49+B53+B55+B57+B63+B66+B68+B71)</f>
        <v>0</v>
      </c>
      <c r="C72" s="305">
        <f aca="true" t="shared" si="22" ref="C72:S72">SUM(C44+C49+C53+C55+C57+C63+C66+C68+C71)</f>
        <v>100</v>
      </c>
      <c r="D72" s="305">
        <f t="shared" si="22"/>
        <v>76</v>
      </c>
      <c r="E72" s="305">
        <f t="shared" si="22"/>
        <v>0</v>
      </c>
      <c r="F72" s="305">
        <f t="shared" si="22"/>
        <v>1500</v>
      </c>
      <c r="G72" s="305">
        <f t="shared" si="22"/>
        <v>1191.7</v>
      </c>
      <c r="H72" s="305">
        <f t="shared" si="22"/>
        <v>0</v>
      </c>
      <c r="I72" s="305">
        <f t="shared" si="22"/>
        <v>9850</v>
      </c>
      <c r="J72" s="305">
        <f t="shared" si="22"/>
        <v>7711.9</v>
      </c>
      <c r="K72" s="305">
        <f t="shared" si="22"/>
        <v>0</v>
      </c>
      <c r="L72" s="305">
        <f t="shared" si="22"/>
        <v>500</v>
      </c>
      <c r="M72" s="305">
        <f t="shared" si="22"/>
        <v>320.1</v>
      </c>
      <c r="N72" s="305">
        <f t="shared" si="22"/>
        <v>0</v>
      </c>
      <c r="O72" s="305">
        <f t="shared" si="22"/>
        <v>0</v>
      </c>
      <c r="P72" s="305">
        <f t="shared" si="22"/>
        <v>0</v>
      </c>
      <c r="Q72" s="305">
        <f t="shared" si="22"/>
        <v>0</v>
      </c>
      <c r="R72" s="305">
        <f>SUM(R44+R49+R53+R55+R57+R63+R66+R68+R71)</f>
        <v>94266</v>
      </c>
      <c r="S72" s="305">
        <f t="shared" si="22"/>
        <v>93474</v>
      </c>
      <c r="T72" s="106"/>
      <c r="U72" s="106"/>
      <c r="V72" s="106"/>
    </row>
    <row r="73" spans="1:22" ht="35.25" customHeight="1">
      <c r="A73" s="306"/>
      <c r="B73" s="1032"/>
      <c r="C73" s="1033"/>
      <c r="D73" s="1033"/>
      <c r="E73" s="1033"/>
      <c r="F73" s="1033"/>
      <c r="G73" s="1033"/>
      <c r="H73" s="1033"/>
      <c r="I73" s="1026"/>
      <c r="J73" s="1026"/>
      <c r="K73" s="307"/>
      <c r="L73" s="1026"/>
      <c r="M73" s="1026"/>
      <c r="N73" s="106"/>
      <c r="O73" s="1046"/>
      <c r="P73" s="1046"/>
      <c r="Q73" s="106"/>
      <c r="R73" s="106"/>
      <c r="S73" s="106"/>
      <c r="T73" s="106"/>
      <c r="U73" s="1034" t="s">
        <v>364</v>
      </c>
      <c r="V73" s="1035"/>
    </row>
    <row r="74" spans="1:22" ht="19.5" customHeight="1">
      <c r="A74" s="1012" t="s">
        <v>270</v>
      </c>
      <c r="B74" s="1015" t="s">
        <v>43</v>
      </c>
      <c r="C74" s="1016"/>
      <c r="D74" s="1017"/>
      <c r="E74" s="1015" t="s">
        <v>46</v>
      </c>
      <c r="F74" s="1018"/>
      <c r="G74" s="1019"/>
      <c r="H74" s="1015" t="s">
        <v>395</v>
      </c>
      <c r="I74" s="1018"/>
      <c r="J74" s="1019"/>
      <c r="K74" s="1015" t="s">
        <v>47</v>
      </c>
      <c r="L74" s="1018"/>
      <c r="M74" s="1019"/>
      <c r="N74" s="1006" t="s">
        <v>17</v>
      </c>
      <c r="O74" s="1007"/>
      <c r="P74" s="1008"/>
      <c r="Q74" s="106"/>
      <c r="R74" s="106"/>
      <c r="S74" s="106"/>
      <c r="T74" s="106"/>
      <c r="U74" s="106"/>
      <c r="V74" s="106"/>
    </row>
    <row r="75" spans="1:22" ht="28.5" customHeight="1">
      <c r="A75" s="1013"/>
      <c r="B75" s="923" t="s">
        <v>475</v>
      </c>
      <c r="C75" s="924"/>
      <c r="D75" s="925"/>
      <c r="E75" s="1020" t="s">
        <v>271</v>
      </c>
      <c r="F75" s="1021"/>
      <c r="G75" s="1022"/>
      <c r="H75" s="1020" t="s">
        <v>396</v>
      </c>
      <c r="I75" s="1023"/>
      <c r="J75" s="1024"/>
      <c r="K75" s="923" t="s">
        <v>476</v>
      </c>
      <c r="L75" s="1021"/>
      <c r="M75" s="1022"/>
      <c r="N75" s="1009"/>
      <c r="O75" s="1010"/>
      <c r="P75" s="1011"/>
      <c r="Q75" s="106"/>
      <c r="R75" s="106"/>
      <c r="S75" s="106"/>
      <c r="T75" s="106"/>
      <c r="U75" s="106"/>
      <c r="V75" s="106"/>
    </row>
    <row r="76" spans="1:22" ht="19.5" customHeight="1">
      <c r="A76" s="1014"/>
      <c r="B76" s="301" t="s">
        <v>5</v>
      </c>
      <c r="C76" s="301" t="s">
        <v>6</v>
      </c>
      <c r="D76" s="308" t="s">
        <v>0</v>
      </c>
      <c r="E76" s="301" t="s">
        <v>5</v>
      </c>
      <c r="F76" s="301" t="s">
        <v>6</v>
      </c>
      <c r="G76" s="301" t="s">
        <v>0</v>
      </c>
      <c r="H76" s="301" t="s">
        <v>5</v>
      </c>
      <c r="I76" s="301" t="s">
        <v>6</v>
      </c>
      <c r="J76" s="301" t="s">
        <v>0</v>
      </c>
      <c r="K76" s="301" t="s">
        <v>5</v>
      </c>
      <c r="L76" s="301" t="s">
        <v>6</v>
      </c>
      <c r="M76" s="301" t="s">
        <v>0</v>
      </c>
      <c r="N76" s="311" t="s">
        <v>5</v>
      </c>
      <c r="O76" s="301" t="s">
        <v>6</v>
      </c>
      <c r="P76" s="308" t="s">
        <v>0</v>
      </c>
      <c r="Q76" s="106"/>
      <c r="R76" s="106"/>
      <c r="S76" s="106"/>
      <c r="T76" s="106"/>
      <c r="U76" s="106"/>
      <c r="V76" s="106"/>
    </row>
    <row r="77" spans="1:22" ht="30" customHeight="1">
      <c r="A77" s="706" t="s">
        <v>313</v>
      </c>
      <c r="B77" s="102">
        <v>0</v>
      </c>
      <c r="C77" s="102">
        <v>0</v>
      </c>
      <c r="D77" s="102">
        <v>0</v>
      </c>
      <c r="E77" s="102">
        <v>0</v>
      </c>
      <c r="F77" s="102">
        <v>0</v>
      </c>
      <c r="G77" s="102">
        <v>0</v>
      </c>
      <c r="H77" s="102">
        <v>0</v>
      </c>
      <c r="I77" s="102">
        <v>0</v>
      </c>
      <c r="J77" s="102">
        <v>0</v>
      </c>
      <c r="K77" s="102">
        <v>5</v>
      </c>
      <c r="L77" s="102">
        <v>5</v>
      </c>
      <c r="M77" s="102">
        <v>0</v>
      </c>
      <c r="N77" s="110">
        <f>SUM(B8,E8,H8,K8,N8,Q8,T8,B43,E43,H43,K43,B77,E77,H77,K77)</f>
        <v>5</v>
      </c>
      <c r="O77" s="102">
        <f>SUM(C8,F8,I8,L8,O8,R8,U8,C43,F43,I43,L43,C77,F77,I77,L77)</f>
        <v>5</v>
      </c>
      <c r="P77" s="102">
        <f>SUM(D8,G8,J8,M8,P8,S8,V8,D43,G43,J43,M43,D77,G77,J77,M77)</f>
        <v>0</v>
      </c>
      <c r="Q77" s="106"/>
      <c r="R77" s="106"/>
      <c r="S77" s="106"/>
      <c r="T77" s="106"/>
      <c r="U77" s="106"/>
      <c r="V77" s="106"/>
    </row>
    <row r="78" spans="1:22" ht="30" customHeight="1">
      <c r="A78" s="707">
        <v>513</v>
      </c>
      <c r="B78" s="104">
        <f>SUM(B77)</f>
        <v>0</v>
      </c>
      <c r="C78" s="104">
        <f aca="true" t="shared" si="23" ref="C78:M78">SUM(C77)</f>
        <v>0</v>
      </c>
      <c r="D78" s="104">
        <f t="shared" si="23"/>
        <v>0</v>
      </c>
      <c r="E78" s="104">
        <f t="shared" si="23"/>
        <v>0</v>
      </c>
      <c r="F78" s="104">
        <f t="shared" si="23"/>
        <v>0</v>
      </c>
      <c r="G78" s="104">
        <f t="shared" si="23"/>
        <v>0</v>
      </c>
      <c r="H78" s="104">
        <f t="shared" si="23"/>
        <v>0</v>
      </c>
      <c r="I78" s="104">
        <f t="shared" si="23"/>
        <v>0</v>
      </c>
      <c r="J78" s="104">
        <f t="shared" si="23"/>
        <v>0</v>
      </c>
      <c r="K78" s="104">
        <f t="shared" si="23"/>
        <v>5</v>
      </c>
      <c r="L78" s="104">
        <f t="shared" si="23"/>
        <v>5</v>
      </c>
      <c r="M78" s="104">
        <f t="shared" si="23"/>
        <v>0</v>
      </c>
      <c r="N78" s="312">
        <f>SUM(N77:N77)</f>
        <v>5</v>
      </c>
      <c r="O78" s="303">
        <f>SUM(O77:O77)</f>
        <v>5</v>
      </c>
      <c r="P78" s="313">
        <f>SUM(P77:P77)</f>
        <v>0</v>
      </c>
      <c r="Q78" s="310"/>
      <c r="R78" s="106"/>
      <c r="S78" s="106"/>
      <c r="T78" s="106"/>
      <c r="U78" s="106"/>
      <c r="V78" s="106"/>
    </row>
    <row r="79" spans="1:22" ht="30" customHeight="1">
      <c r="A79" s="705" t="s">
        <v>299</v>
      </c>
      <c r="B79" s="102">
        <v>0</v>
      </c>
      <c r="C79" s="102">
        <v>0</v>
      </c>
      <c r="D79" s="102">
        <v>0</v>
      </c>
      <c r="E79" s="107">
        <v>0</v>
      </c>
      <c r="F79" s="107">
        <v>0</v>
      </c>
      <c r="G79" s="107">
        <v>0</v>
      </c>
      <c r="H79" s="102">
        <v>0</v>
      </c>
      <c r="I79" s="102">
        <v>0</v>
      </c>
      <c r="J79" s="102">
        <v>0</v>
      </c>
      <c r="K79" s="102">
        <v>0</v>
      </c>
      <c r="L79" s="102">
        <v>0</v>
      </c>
      <c r="M79" s="102">
        <v>0</v>
      </c>
      <c r="N79" s="314">
        <f>B79+E79+H79+K79</f>
        <v>0</v>
      </c>
      <c r="O79" s="315">
        <f>C79+F79+I79+L79</f>
        <v>0</v>
      </c>
      <c r="P79" s="315">
        <f>D79+G79+J79+M79</f>
        <v>0</v>
      </c>
      <c r="Q79" s="310"/>
      <c r="R79" s="106"/>
      <c r="S79" s="106"/>
      <c r="T79" s="106"/>
      <c r="U79" s="106"/>
      <c r="V79" s="106"/>
    </row>
    <row r="80" spans="1:22" ht="30" customHeight="1">
      <c r="A80" s="707">
        <v>515</v>
      </c>
      <c r="B80" s="104">
        <f>B79</f>
        <v>0</v>
      </c>
      <c r="C80" s="104">
        <f aca="true" t="shared" si="24" ref="C80:M80">C79</f>
        <v>0</v>
      </c>
      <c r="D80" s="104">
        <f t="shared" si="24"/>
        <v>0</v>
      </c>
      <c r="E80" s="104">
        <f>E79</f>
        <v>0</v>
      </c>
      <c r="F80" s="104">
        <f t="shared" si="24"/>
        <v>0</v>
      </c>
      <c r="G80" s="104">
        <f t="shared" si="24"/>
        <v>0</v>
      </c>
      <c r="H80" s="104">
        <f>H79</f>
        <v>0</v>
      </c>
      <c r="I80" s="104">
        <f t="shared" si="24"/>
        <v>0</v>
      </c>
      <c r="J80" s="104">
        <f t="shared" si="24"/>
        <v>0</v>
      </c>
      <c r="K80" s="104">
        <f t="shared" si="24"/>
        <v>0</v>
      </c>
      <c r="L80" s="104">
        <f t="shared" si="24"/>
        <v>0</v>
      </c>
      <c r="M80" s="104">
        <f t="shared" si="24"/>
        <v>0</v>
      </c>
      <c r="N80" s="108">
        <f>N79</f>
        <v>0</v>
      </c>
      <c r="O80" s="104">
        <f>O79</f>
        <v>0</v>
      </c>
      <c r="P80" s="104">
        <f>P79</f>
        <v>0</v>
      </c>
      <c r="Q80" s="310"/>
      <c r="R80" s="106"/>
      <c r="S80" s="106"/>
      <c r="T80" s="106"/>
      <c r="U80" s="106"/>
      <c r="V80" s="106"/>
    </row>
    <row r="81" spans="1:22" ht="30" customHeight="1">
      <c r="A81" s="706" t="s">
        <v>264</v>
      </c>
      <c r="B81" s="102">
        <v>0</v>
      </c>
      <c r="C81" s="102">
        <v>0</v>
      </c>
      <c r="D81" s="102">
        <v>0</v>
      </c>
      <c r="E81" s="102">
        <v>0</v>
      </c>
      <c r="F81" s="102">
        <v>0</v>
      </c>
      <c r="G81" s="102">
        <v>0</v>
      </c>
      <c r="H81" s="100">
        <v>0</v>
      </c>
      <c r="I81" s="100">
        <v>0</v>
      </c>
      <c r="J81" s="100">
        <v>0</v>
      </c>
      <c r="K81" s="102">
        <v>0</v>
      </c>
      <c r="L81" s="102">
        <v>0</v>
      </c>
      <c r="M81" s="102">
        <v>0</v>
      </c>
      <c r="N81" s="110">
        <f aca="true" t="shared" si="25" ref="N81:P84">SUM(B10,E10,H10,K10,N10,Q10,T10,B45,E45,H45,K45,B81,E81,H81,K81)</f>
        <v>0</v>
      </c>
      <c r="O81" s="102">
        <f t="shared" si="25"/>
        <v>0</v>
      </c>
      <c r="P81" s="102">
        <f t="shared" si="25"/>
        <v>0</v>
      </c>
      <c r="Q81" s="316"/>
      <c r="R81" s="106"/>
      <c r="S81" s="106"/>
      <c r="T81" s="106"/>
      <c r="U81" s="106"/>
      <c r="V81" s="106"/>
    </row>
    <row r="82" spans="1:22" ht="30" customHeight="1">
      <c r="A82" s="706" t="s">
        <v>18</v>
      </c>
      <c r="B82" s="102">
        <v>0</v>
      </c>
      <c r="C82" s="102">
        <v>0</v>
      </c>
      <c r="D82" s="102">
        <v>0</v>
      </c>
      <c r="E82" s="102">
        <v>0</v>
      </c>
      <c r="F82" s="102">
        <v>0</v>
      </c>
      <c r="G82" s="102">
        <v>0</v>
      </c>
      <c r="H82" s="102">
        <v>0</v>
      </c>
      <c r="I82" s="102">
        <v>0</v>
      </c>
      <c r="J82" s="102">
        <v>0</v>
      </c>
      <c r="K82" s="102">
        <v>50</v>
      </c>
      <c r="L82" s="102">
        <v>50</v>
      </c>
      <c r="M82" s="102">
        <v>0</v>
      </c>
      <c r="N82" s="110">
        <f t="shared" si="25"/>
        <v>50</v>
      </c>
      <c r="O82" s="102">
        <f t="shared" si="25"/>
        <v>50</v>
      </c>
      <c r="P82" s="102">
        <f t="shared" si="25"/>
        <v>0</v>
      </c>
      <c r="Q82" s="106"/>
      <c r="R82" s="106"/>
      <c r="S82" s="106"/>
      <c r="T82" s="106"/>
      <c r="U82" s="106"/>
      <c r="V82" s="106"/>
    </row>
    <row r="83" spans="1:22" ht="30" customHeight="1">
      <c r="A83" s="706" t="s">
        <v>265</v>
      </c>
      <c r="B83" s="102">
        <v>0</v>
      </c>
      <c r="C83" s="102">
        <v>0</v>
      </c>
      <c r="D83" s="102">
        <v>0</v>
      </c>
      <c r="E83" s="102">
        <v>0</v>
      </c>
      <c r="F83" s="102">
        <v>0</v>
      </c>
      <c r="G83" s="102">
        <v>0</v>
      </c>
      <c r="H83" s="100">
        <v>0</v>
      </c>
      <c r="I83" s="100">
        <v>0</v>
      </c>
      <c r="J83" s="100">
        <v>0</v>
      </c>
      <c r="K83" s="102">
        <v>0</v>
      </c>
      <c r="L83" s="102">
        <v>0</v>
      </c>
      <c r="M83" s="102">
        <v>0</v>
      </c>
      <c r="N83" s="110">
        <f t="shared" si="25"/>
        <v>0</v>
      </c>
      <c r="O83" s="102">
        <f t="shared" si="25"/>
        <v>0</v>
      </c>
      <c r="P83" s="102">
        <f t="shared" si="25"/>
        <v>0</v>
      </c>
      <c r="Q83" s="106"/>
      <c r="R83" s="106"/>
      <c r="S83" s="106"/>
      <c r="T83" s="106"/>
      <c r="U83" s="106"/>
      <c r="V83" s="106"/>
    </row>
    <row r="84" spans="1:22" ht="30" customHeight="1">
      <c r="A84" s="706" t="s">
        <v>146</v>
      </c>
      <c r="B84" s="102">
        <v>0</v>
      </c>
      <c r="C84" s="102">
        <v>0</v>
      </c>
      <c r="D84" s="102">
        <v>0</v>
      </c>
      <c r="E84" s="102">
        <v>20</v>
      </c>
      <c r="F84" s="102">
        <v>314</v>
      </c>
      <c r="G84" s="102">
        <v>297.3</v>
      </c>
      <c r="H84" s="102">
        <v>0</v>
      </c>
      <c r="I84" s="102">
        <v>0</v>
      </c>
      <c r="J84" s="102">
        <v>0</v>
      </c>
      <c r="K84" s="102">
        <v>598</v>
      </c>
      <c r="L84" s="102">
        <v>298</v>
      </c>
      <c r="M84" s="102">
        <v>0</v>
      </c>
      <c r="N84" s="110">
        <f t="shared" si="25"/>
        <v>618</v>
      </c>
      <c r="O84" s="102">
        <f t="shared" si="25"/>
        <v>612</v>
      </c>
      <c r="P84" s="102">
        <f t="shared" si="25"/>
        <v>297.3</v>
      </c>
      <c r="Q84" s="106"/>
      <c r="R84" s="106"/>
      <c r="S84" s="106"/>
      <c r="T84" s="106"/>
      <c r="U84" s="106"/>
      <c r="V84" s="106"/>
    </row>
    <row r="85" spans="1:22" ht="30" customHeight="1">
      <c r="A85" s="707">
        <v>516</v>
      </c>
      <c r="B85" s="104">
        <f>SUM(B81:B84)</f>
        <v>0</v>
      </c>
      <c r="C85" s="104">
        <f aca="true" t="shared" si="26" ref="C85:M85">SUM(C81:C84)</f>
        <v>0</v>
      </c>
      <c r="D85" s="104">
        <f t="shared" si="26"/>
        <v>0</v>
      </c>
      <c r="E85" s="104">
        <f t="shared" si="26"/>
        <v>20</v>
      </c>
      <c r="F85" s="104">
        <f t="shared" si="26"/>
        <v>314</v>
      </c>
      <c r="G85" s="104">
        <f t="shared" si="26"/>
        <v>297.3</v>
      </c>
      <c r="H85" s="104">
        <f t="shared" si="26"/>
        <v>0</v>
      </c>
      <c r="I85" s="104">
        <f t="shared" si="26"/>
        <v>0</v>
      </c>
      <c r="J85" s="104">
        <f t="shared" si="26"/>
        <v>0</v>
      </c>
      <c r="K85" s="104">
        <f t="shared" si="26"/>
        <v>648</v>
      </c>
      <c r="L85" s="104">
        <f t="shared" si="26"/>
        <v>348</v>
      </c>
      <c r="M85" s="104">
        <f t="shared" si="26"/>
        <v>0</v>
      </c>
      <c r="N85" s="312">
        <f>SUM(N81:N82,N84)</f>
        <v>668</v>
      </c>
      <c r="O85" s="104">
        <f>SUM(O81:O82,O84)</f>
        <v>662</v>
      </c>
      <c r="P85" s="104">
        <f>SUM(P81:P82,P84)</f>
        <v>297.3</v>
      </c>
      <c r="Q85" s="310"/>
      <c r="R85" s="106"/>
      <c r="S85" s="106"/>
      <c r="T85" s="106"/>
      <c r="U85" s="106"/>
      <c r="V85" s="106"/>
    </row>
    <row r="86" spans="1:22" ht="30" customHeight="1">
      <c r="A86" s="706" t="s">
        <v>33</v>
      </c>
      <c r="B86" s="102">
        <v>0</v>
      </c>
      <c r="C86" s="102">
        <v>0</v>
      </c>
      <c r="D86" s="102">
        <v>0</v>
      </c>
      <c r="E86" s="102">
        <v>0</v>
      </c>
      <c r="F86" s="102">
        <v>0</v>
      </c>
      <c r="G86" s="102">
        <v>0</v>
      </c>
      <c r="H86" s="102">
        <v>0</v>
      </c>
      <c r="I86" s="102">
        <v>0</v>
      </c>
      <c r="J86" s="102">
        <v>0</v>
      </c>
      <c r="K86" s="102">
        <v>0</v>
      </c>
      <c r="L86" s="102">
        <v>0</v>
      </c>
      <c r="M86" s="102">
        <v>0</v>
      </c>
      <c r="N86" s="110">
        <f aca="true" t="shared" si="27" ref="N86:P88">SUM(B15,E15,H15,K15,N15,Q15,T15,B50,E50,H50,K50,B86,E86,H86,K86)</f>
        <v>0</v>
      </c>
      <c r="O86" s="102">
        <f t="shared" si="27"/>
        <v>0</v>
      </c>
      <c r="P86" s="102">
        <f t="shared" si="27"/>
        <v>0</v>
      </c>
      <c r="Q86" s="106"/>
      <c r="R86" s="106"/>
      <c r="S86" s="106"/>
      <c r="T86" s="106"/>
      <c r="U86" s="106"/>
      <c r="V86" s="106"/>
    </row>
    <row r="87" spans="1:22" ht="30" customHeight="1">
      <c r="A87" s="706" t="s">
        <v>44</v>
      </c>
      <c r="B87" s="100">
        <v>0</v>
      </c>
      <c r="C87" s="100">
        <v>0</v>
      </c>
      <c r="D87" s="100">
        <v>0</v>
      </c>
      <c r="E87" s="102">
        <v>10</v>
      </c>
      <c r="F87" s="102">
        <v>10</v>
      </c>
      <c r="G87" s="102">
        <v>0.5</v>
      </c>
      <c r="H87" s="102">
        <v>0</v>
      </c>
      <c r="I87" s="102">
        <v>0</v>
      </c>
      <c r="J87" s="102">
        <v>0</v>
      </c>
      <c r="K87" s="102">
        <v>0</v>
      </c>
      <c r="L87" s="102">
        <v>0</v>
      </c>
      <c r="M87" s="102">
        <v>0</v>
      </c>
      <c r="N87" s="110">
        <f t="shared" si="27"/>
        <v>10</v>
      </c>
      <c r="O87" s="102">
        <f t="shared" si="27"/>
        <v>10</v>
      </c>
      <c r="P87" s="102">
        <f t="shared" si="27"/>
        <v>0.5</v>
      </c>
      <c r="Q87" s="106"/>
      <c r="R87" s="106"/>
      <c r="S87" s="106"/>
      <c r="T87" s="106"/>
      <c r="U87" s="106"/>
      <c r="V87" s="106"/>
    </row>
    <row r="88" spans="1:22" ht="30" customHeight="1">
      <c r="A88" s="706" t="s">
        <v>45</v>
      </c>
      <c r="B88" s="102"/>
      <c r="C88" s="102">
        <v>0</v>
      </c>
      <c r="D88" s="102">
        <v>0</v>
      </c>
      <c r="E88" s="102">
        <v>0</v>
      </c>
      <c r="F88" s="102">
        <v>0</v>
      </c>
      <c r="G88" s="102">
        <v>0</v>
      </c>
      <c r="H88" s="102">
        <v>0</v>
      </c>
      <c r="I88" s="102">
        <v>0</v>
      </c>
      <c r="J88" s="102">
        <v>0</v>
      </c>
      <c r="K88" s="102">
        <v>30</v>
      </c>
      <c r="L88" s="102">
        <v>30</v>
      </c>
      <c r="M88" s="102">
        <v>0</v>
      </c>
      <c r="N88" s="110">
        <f t="shared" si="27"/>
        <v>30</v>
      </c>
      <c r="O88" s="102">
        <f t="shared" si="27"/>
        <v>30</v>
      </c>
      <c r="P88" s="102">
        <f t="shared" si="27"/>
        <v>0</v>
      </c>
      <c r="Q88" s="106"/>
      <c r="R88" s="106"/>
      <c r="S88" s="106"/>
      <c r="T88" s="106"/>
      <c r="U88" s="106"/>
      <c r="V88" s="106"/>
    </row>
    <row r="89" spans="1:22" ht="30" customHeight="1">
      <c r="A89" s="707">
        <v>517</v>
      </c>
      <c r="B89" s="104">
        <f>SUM(B86:B88)</f>
        <v>0</v>
      </c>
      <c r="C89" s="104">
        <f aca="true" t="shared" si="28" ref="C89:P89">SUM(C86:C88)</f>
        <v>0</v>
      </c>
      <c r="D89" s="104">
        <f t="shared" si="28"/>
        <v>0</v>
      </c>
      <c r="E89" s="104">
        <f t="shared" si="28"/>
        <v>10</v>
      </c>
      <c r="F89" s="104">
        <f t="shared" si="28"/>
        <v>10</v>
      </c>
      <c r="G89" s="104">
        <f t="shared" si="28"/>
        <v>0.5</v>
      </c>
      <c r="H89" s="104">
        <f t="shared" si="28"/>
        <v>0</v>
      </c>
      <c r="I89" s="104">
        <f t="shared" si="28"/>
        <v>0</v>
      </c>
      <c r="J89" s="104">
        <f t="shared" si="28"/>
        <v>0</v>
      </c>
      <c r="K89" s="104">
        <f t="shared" si="28"/>
        <v>30</v>
      </c>
      <c r="L89" s="104">
        <f t="shared" si="28"/>
        <v>30</v>
      </c>
      <c r="M89" s="104">
        <f t="shared" si="28"/>
        <v>0</v>
      </c>
      <c r="N89" s="312">
        <f>SUM(N86:N88)</f>
        <v>40</v>
      </c>
      <c r="O89" s="104">
        <f t="shared" si="28"/>
        <v>40</v>
      </c>
      <c r="P89" s="105">
        <f t="shared" si="28"/>
        <v>0.5</v>
      </c>
      <c r="Q89" s="106"/>
      <c r="R89" s="106"/>
      <c r="S89" s="106"/>
      <c r="T89" s="106"/>
      <c r="U89" s="106"/>
      <c r="V89" s="106"/>
    </row>
    <row r="90" spans="1:22" ht="30" customHeight="1">
      <c r="A90" s="705" t="s">
        <v>153</v>
      </c>
      <c r="B90" s="102">
        <v>0</v>
      </c>
      <c r="C90" s="102">
        <v>0</v>
      </c>
      <c r="D90" s="102">
        <v>0</v>
      </c>
      <c r="E90" s="102">
        <v>0</v>
      </c>
      <c r="F90" s="102">
        <v>0</v>
      </c>
      <c r="G90" s="102">
        <v>0</v>
      </c>
      <c r="H90" s="102">
        <v>0</v>
      </c>
      <c r="I90" s="102">
        <v>0</v>
      </c>
      <c r="J90" s="102">
        <v>0</v>
      </c>
      <c r="K90" s="102">
        <v>0</v>
      </c>
      <c r="L90" s="102">
        <v>0</v>
      </c>
      <c r="M90" s="102">
        <v>0</v>
      </c>
      <c r="N90" s="110">
        <f>SUM(B19,E19,H19,K19,N19,Q19,T19,B54,E54,H54,K54,B90,E90,H90,K90)</f>
        <v>0</v>
      </c>
      <c r="O90" s="102">
        <f>SUM(C19,F19,I19,L19,O19,R19,U19,C54,F54,I54,L54,C90,F90,I90,L90)</f>
        <v>0</v>
      </c>
      <c r="P90" s="102">
        <f>SUM(D19,G19,J19,M19,P19,S19,V19,D54,G54,J54,M54,D90,G90,J90,M90)</f>
        <v>0</v>
      </c>
      <c r="Q90" s="106"/>
      <c r="R90" s="106"/>
      <c r="S90" s="106"/>
      <c r="T90" s="106"/>
      <c r="U90" s="106"/>
      <c r="V90" s="106"/>
    </row>
    <row r="91" spans="1:22" ht="30" customHeight="1">
      <c r="A91" s="707">
        <v>519</v>
      </c>
      <c r="B91" s="104">
        <f>SUM(B90)</f>
        <v>0</v>
      </c>
      <c r="C91" s="104">
        <f aca="true" t="shared" si="29" ref="C91:P91">SUM(C90)</f>
        <v>0</v>
      </c>
      <c r="D91" s="104">
        <f t="shared" si="29"/>
        <v>0</v>
      </c>
      <c r="E91" s="104">
        <f t="shared" si="29"/>
        <v>0</v>
      </c>
      <c r="F91" s="104">
        <f t="shared" si="29"/>
        <v>0</v>
      </c>
      <c r="G91" s="104">
        <f t="shared" si="29"/>
        <v>0</v>
      </c>
      <c r="H91" s="104">
        <f t="shared" si="29"/>
        <v>0</v>
      </c>
      <c r="I91" s="104">
        <f t="shared" si="29"/>
        <v>0</v>
      </c>
      <c r="J91" s="104">
        <f t="shared" si="29"/>
        <v>0</v>
      </c>
      <c r="K91" s="104">
        <f t="shared" si="29"/>
        <v>0</v>
      </c>
      <c r="L91" s="104">
        <f t="shared" si="29"/>
        <v>0</v>
      </c>
      <c r="M91" s="104">
        <f t="shared" si="29"/>
        <v>0</v>
      </c>
      <c r="N91" s="312">
        <f>SUM(N90)</f>
        <v>0</v>
      </c>
      <c r="O91" s="104">
        <f t="shared" si="29"/>
        <v>0</v>
      </c>
      <c r="P91" s="105">
        <f t="shared" si="29"/>
        <v>0</v>
      </c>
      <c r="Q91" s="106"/>
      <c r="R91" s="106"/>
      <c r="S91" s="106"/>
      <c r="T91" s="106"/>
      <c r="U91" s="106"/>
      <c r="V91" s="106"/>
    </row>
    <row r="92" spans="1:22" ht="33.75" customHeight="1">
      <c r="A92" s="705" t="s">
        <v>471</v>
      </c>
      <c r="B92" s="102">
        <v>0</v>
      </c>
      <c r="C92" s="102">
        <v>0</v>
      </c>
      <c r="D92" s="102">
        <v>0</v>
      </c>
      <c r="E92" s="102">
        <v>0</v>
      </c>
      <c r="F92" s="102">
        <v>0</v>
      </c>
      <c r="G92" s="102">
        <v>0</v>
      </c>
      <c r="H92" s="102">
        <v>0</v>
      </c>
      <c r="I92" s="102">
        <v>0</v>
      </c>
      <c r="J92" s="102">
        <v>0</v>
      </c>
      <c r="K92" s="102">
        <v>0</v>
      </c>
      <c r="L92" s="102">
        <v>0</v>
      </c>
      <c r="M92" s="109">
        <v>0</v>
      </c>
      <c r="N92" s="110">
        <f>SUM(B21,E21,H21,K21,N21,Q21,T21,B56,E56,H56,K56,B92,E92,H92,K92)</f>
        <v>0</v>
      </c>
      <c r="O92" s="102">
        <f>SUM(C21,F21,I21,L21,O21,R21,U21,C56,F56,I56,L56,C92,F92,I92,L92)</f>
        <v>0</v>
      </c>
      <c r="P92" s="102">
        <f>SUM(D21,G21,J21,M21,P21,S21,V21,D56,G56,J56,M56,D92,G92,J92,M92)</f>
        <v>0</v>
      </c>
      <c r="Q92" s="106"/>
      <c r="R92" s="106"/>
      <c r="S92" s="106"/>
      <c r="T92" s="106"/>
      <c r="U92" s="106"/>
      <c r="V92" s="106"/>
    </row>
    <row r="93" spans="1:22" ht="30" customHeight="1">
      <c r="A93" s="707">
        <v>521</v>
      </c>
      <c r="B93" s="103">
        <f>SUM(B92)</f>
        <v>0</v>
      </c>
      <c r="C93" s="103">
        <f aca="true" t="shared" si="30" ref="C93:P93">SUM(C92)</f>
        <v>0</v>
      </c>
      <c r="D93" s="103">
        <f t="shared" si="30"/>
        <v>0</v>
      </c>
      <c r="E93" s="103">
        <f t="shared" si="30"/>
        <v>0</v>
      </c>
      <c r="F93" s="103">
        <f t="shared" si="30"/>
        <v>0</v>
      </c>
      <c r="G93" s="103">
        <f t="shared" si="30"/>
        <v>0</v>
      </c>
      <c r="H93" s="103">
        <f>SUM(H92)</f>
        <v>0</v>
      </c>
      <c r="I93" s="103">
        <f t="shared" si="30"/>
        <v>0</v>
      </c>
      <c r="J93" s="103">
        <f t="shared" si="30"/>
        <v>0</v>
      </c>
      <c r="K93" s="103">
        <f t="shared" si="30"/>
        <v>0</v>
      </c>
      <c r="L93" s="103">
        <f t="shared" si="30"/>
        <v>0</v>
      </c>
      <c r="M93" s="111">
        <f t="shared" si="30"/>
        <v>0</v>
      </c>
      <c r="N93" s="317">
        <f t="shared" si="30"/>
        <v>0</v>
      </c>
      <c r="O93" s="103">
        <f t="shared" si="30"/>
        <v>0</v>
      </c>
      <c r="P93" s="103">
        <f t="shared" si="30"/>
        <v>0</v>
      </c>
      <c r="Q93" s="106"/>
      <c r="R93" s="106"/>
      <c r="S93" s="106"/>
      <c r="T93" s="106"/>
      <c r="U93" s="106"/>
      <c r="V93" s="106"/>
    </row>
    <row r="94" spans="1:22" ht="30" customHeight="1">
      <c r="A94" s="711" t="s">
        <v>326</v>
      </c>
      <c r="B94" s="102">
        <v>0</v>
      </c>
      <c r="C94" s="102">
        <v>0</v>
      </c>
      <c r="D94" s="102">
        <v>0</v>
      </c>
      <c r="E94" s="102">
        <v>0</v>
      </c>
      <c r="F94" s="102">
        <v>50</v>
      </c>
      <c r="G94" s="102">
        <v>50</v>
      </c>
      <c r="H94" s="102">
        <v>0</v>
      </c>
      <c r="I94" s="102">
        <v>0</v>
      </c>
      <c r="J94" s="102">
        <v>0</v>
      </c>
      <c r="K94" s="102">
        <v>0</v>
      </c>
      <c r="L94" s="102">
        <v>72</v>
      </c>
      <c r="M94" s="102">
        <v>72</v>
      </c>
      <c r="N94" s="713">
        <f aca="true" t="shared" si="31" ref="N94:P95">B94+E94+H94+K94</f>
        <v>0</v>
      </c>
      <c r="O94" s="714">
        <f t="shared" si="31"/>
        <v>122</v>
      </c>
      <c r="P94" s="714">
        <f t="shared" si="31"/>
        <v>122</v>
      </c>
      <c r="Q94" s="310"/>
      <c r="R94" s="106"/>
      <c r="S94" s="106"/>
      <c r="T94" s="106"/>
      <c r="U94" s="106"/>
      <c r="V94" s="106"/>
    </row>
    <row r="95" spans="1:22" ht="30" customHeight="1">
      <c r="A95" s="711" t="s">
        <v>325</v>
      </c>
      <c r="B95" s="102">
        <v>0</v>
      </c>
      <c r="C95" s="102">
        <v>0</v>
      </c>
      <c r="D95" s="102">
        <v>0</v>
      </c>
      <c r="E95" s="102">
        <v>0</v>
      </c>
      <c r="F95" s="102">
        <v>0</v>
      </c>
      <c r="G95" s="102">
        <v>0</v>
      </c>
      <c r="H95" s="102">
        <v>0</v>
      </c>
      <c r="I95" s="102">
        <v>500</v>
      </c>
      <c r="J95" s="102">
        <v>0</v>
      </c>
      <c r="K95" s="102">
        <v>0</v>
      </c>
      <c r="L95" s="102">
        <v>0</v>
      </c>
      <c r="M95" s="102">
        <v>0</v>
      </c>
      <c r="N95" s="713">
        <f t="shared" si="31"/>
        <v>0</v>
      </c>
      <c r="O95" s="714">
        <f t="shared" si="31"/>
        <v>500</v>
      </c>
      <c r="P95" s="714">
        <f t="shared" si="31"/>
        <v>0</v>
      </c>
      <c r="Q95" s="310"/>
      <c r="R95" s="106"/>
      <c r="S95" s="106"/>
      <c r="T95" s="106"/>
      <c r="U95" s="106"/>
      <c r="V95" s="106"/>
    </row>
    <row r="96" spans="1:22" ht="32.25" customHeight="1">
      <c r="A96" s="705" t="s">
        <v>310</v>
      </c>
      <c r="B96" s="102">
        <v>0</v>
      </c>
      <c r="C96" s="102">
        <v>0</v>
      </c>
      <c r="D96" s="102">
        <v>0</v>
      </c>
      <c r="E96" s="102">
        <v>0</v>
      </c>
      <c r="F96" s="102">
        <v>0</v>
      </c>
      <c r="G96" s="102">
        <v>0</v>
      </c>
      <c r="H96" s="102">
        <v>0</v>
      </c>
      <c r="I96" s="102">
        <v>0</v>
      </c>
      <c r="J96" s="102">
        <v>0</v>
      </c>
      <c r="K96" s="102">
        <v>90</v>
      </c>
      <c r="L96" s="102">
        <v>90</v>
      </c>
      <c r="M96" s="102">
        <v>15.9</v>
      </c>
      <c r="N96" s="318">
        <f>SUM(B23,E23,H23,K23,N23,Q23,T23,B58,E58,H58,K58,B96,E96,H96,K96)</f>
        <v>90</v>
      </c>
      <c r="O96" s="109">
        <f>SUM(C23,F23,I23,L23,O23,R23,U23,C58,F58,I58,L58,C96,F96,I96,L96)</f>
        <v>90</v>
      </c>
      <c r="P96" s="102">
        <f>SUM(D23,G23,J23,M23,P23,S23,V23,D58,G58,J58,M58,D96,G96,J96,M96)</f>
        <v>15.9</v>
      </c>
      <c r="Q96" s="106"/>
      <c r="R96" s="106"/>
      <c r="S96" s="106"/>
      <c r="T96" s="106"/>
      <c r="U96" s="106"/>
      <c r="V96" s="106"/>
    </row>
    <row r="97" spans="1:22" ht="30" customHeight="1">
      <c r="A97" s="705" t="s">
        <v>294</v>
      </c>
      <c r="B97" s="102">
        <v>0</v>
      </c>
      <c r="C97" s="102">
        <v>0</v>
      </c>
      <c r="D97" s="102">
        <v>0</v>
      </c>
      <c r="E97" s="102">
        <v>0</v>
      </c>
      <c r="F97" s="102">
        <v>265</v>
      </c>
      <c r="G97" s="102">
        <v>265</v>
      </c>
      <c r="H97" s="102">
        <v>0</v>
      </c>
      <c r="I97" s="102">
        <v>0</v>
      </c>
      <c r="J97" s="102">
        <v>0</v>
      </c>
      <c r="K97" s="102">
        <v>0</v>
      </c>
      <c r="L97" s="102">
        <v>90</v>
      </c>
      <c r="M97" s="102">
        <v>90</v>
      </c>
      <c r="N97" s="318">
        <f>SUM(B59,E59,H59,K59,B97,E97,H97,K97)</f>
        <v>0</v>
      </c>
      <c r="O97" s="109">
        <f>SUM(C59,F59,I59,L59,C97,F97,I97,L97)</f>
        <v>355</v>
      </c>
      <c r="P97" s="102">
        <f>SUM(D59,G59,J59,M59,D97,G97,J97,M97)</f>
        <v>355</v>
      </c>
      <c r="Q97" s="106"/>
      <c r="R97" s="106"/>
      <c r="S97" s="106"/>
      <c r="T97" s="106"/>
      <c r="U97" s="106"/>
      <c r="V97" s="106"/>
    </row>
    <row r="98" spans="1:22" ht="30" customHeight="1">
      <c r="A98" s="705" t="s">
        <v>410</v>
      </c>
      <c r="B98" s="102">
        <v>0</v>
      </c>
      <c r="C98" s="102">
        <v>0</v>
      </c>
      <c r="D98" s="102">
        <v>0</v>
      </c>
      <c r="E98" s="102">
        <v>0</v>
      </c>
      <c r="F98" s="102">
        <v>0</v>
      </c>
      <c r="G98" s="102">
        <v>0</v>
      </c>
      <c r="H98" s="102">
        <v>0</v>
      </c>
      <c r="I98" s="102">
        <v>0</v>
      </c>
      <c r="J98" s="102">
        <v>0</v>
      </c>
      <c r="K98" s="102">
        <v>0</v>
      </c>
      <c r="L98" s="102">
        <v>50</v>
      </c>
      <c r="M98" s="102">
        <v>50</v>
      </c>
      <c r="N98" s="110">
        <f>SUM(B24,E24,H24,K24,N24,Q24,T24,B60,E60,H60,K60,B98,E98,H98,K98)</f>
        <v>0</v>
      </c>
      <c r="O98" s="319">
        <f>SUM(C24,F24,I24,L24,O24,R24,U24,C60,F60,I60,L60,C98,F98,I98,L98)</f>
        <v>50</v>
      </c>
      <c r="P98" s="102">
        <f>SUM(D24,G24,J24,M24,P24,S24,V24,D60,G60,J60,M60,D98,G98,J98,M98)</f>
        <v>50</v>
      </c>
      <c r="Q98" s="106"/>
      <c r="R98" s="106"/>
      <c r="S98" s="106"/>
      <c r="T98" s="106"/>
      <c r="U98" s="106"/>
      <c r="V98" s="106"/>
    </row>
    <row r="99" spans="1:22" ht="30" customHeight="1">
      <c r="A99" s="706" t="s">
        <v>295</v>
      </c>
      <c r="B99" s="102">
        <v>0</v>
      </c>
      <c r="C99" s="102">
        <v>0</v>
      </c>
      <c r="D99" s="102">
        <v>0</v>
      </c>
      <c r="E99" s="102">
        <v>200</v>
      </c>
      <c r="F99" s="102">
        <v>0</v>
      </c>
      <c r="G99" s="102">
        <v>0</v>
      </c>
      <c r="H99" s="102">
        <v>0</v>
      </c>
      <c r="I99" s="102">
        <v>0</v>
      </c>
      <c r="J99" s="102">
        <v>0</v>
      </c>
      <c r="K99" s="102">
        <v>300</v>
      </c>
      <c r="L99" s="102">
        <v>0</v>
      </c>
      <c r="M99" s="102">
        <v>0</v>
      </c>
      <c r="N99" s="318">
        <f>SUM(B61,E61,H61,K61,B99,E99,H99,K99)</f>
        <v>500</v>
      </c>
      <c r="O99" s="102">
        <f>SUM(C61,F61,I61,L61,C99,F99,I99,L99)</f>
        <v>0</v>
      </c>
      <c r="P99" s="320">
        <f>SUM(D61,G61,J61,M61,D99,G99,J99,M99)</f>
        <v>0</v>
      </c>
      <c r="Q99" s="106"/>
      <c r="R99" s="106"/>
      <c r="S99" s="106"/>
      <c r="T99" s="106"/>
      <c r="U99" s="106"/>
      <c r="V99" s="106"/>
    </row>
    <row r="100" spans="1:22" ht="30" customHeight="1">
      <c r="A100" s="706" t="s">
        <v>234</v>
      </c>
      <c r="B100" s="102">
        <v>0</v>
      </c>
      <c r="C100" s="102">
        <v>0</v>
      </c>
      <c r="D100" s="102">
        <v>0</v>
      </c>
      <c r="E100" s="102">
        <v>0</v>
      </c>
      <c r="F100" s="102">
        <v>0</v>
      </c>
      <c r="G100" s="102">
        <v>0</v>
      </c>
      <c r="H100" s="102">
        <v>0</v>
      </c>
      <c r="I100" s="102">
        <v>0</v>
      </c>
      <c r="J100" s="102">
        <v>0</v>
      </c>
      <c r="K100" s="102">
        <v>0</v>
      </c>
      <c r="L100" s="102">
        <v>0</v>
      </c>
      <c r="M100" s="102">
        <v>0</v>
      </c>
      <c r="N100" s="318">
        <f>SUM(B25,E25,H25,K25,N25,Q25,T25,B62,E62,H62,K62,B100,E100,H100,K100)</f>
        <v>0</v>
      </c>
      <c r="O100" s="109">
        <f>SUM(C25,F25,I25,L25,O25,R25,U25,C62,F62,I62,L62,C100,F100,I100,L100)</f>
        <v>0</v>
      </c>
      <c r="P100" s="102">
        <f>SUM(D25,G25,J25,M25,P25,S25,V25,D62,G62,J62,M62,D100,G100,J100,M100)</f>
        <v>0</v>
      </c>
      <c r="Q100" s="106"/>
      <c r="R100" s="106"/>
      <c r="S100" s="106"/>
      <c r="T100" s="106"/>
      <c r="U100" s="106"/>
      <c r="V100" s="106"/>
    </row>
    <row r="101" spans="1:22" ht="33.75" customHeight="1">
      <c r="A101" s="707">
        <v>522</v>
      </c>
      <c r="B101" s="103">
        <f>SUM(B94:B100)</f>
        <v>0</v>
      </c>
      <c r="C101" s="103">
        <f aca="true" t="shared" si="32" ref="C101:M101">SUM(C94:C100)</f>
        <v>0</v>
      </c>
      <c r="D101" s="103">
        <f t="shared" si="32"/>
        <v>0</v>
      </c>
      <c r="E101" s="103">
        <f t="shared" si="32"/>
        <v>200</v>
      </c>
      <c r="F101" s="103">
        <f t="shared" si="32"/>
        <v>315</v>
      </c>
      <c r="G101" s="103">
        <f t="shared" si="32"/>
        <v>315</v>
      </c>
      <c r="H101" s="103">
        <f t="shared" si="32"/>
        <v>0</v>
      </c>
      <c r="I101" s="103">
        <f t="shared" si="32"/>
        <v>500</v>
      </c>
      <c r="J101" s="103">
        <f t="shared" si="32"/>
        <v>0</v>
      </c>
      <c r="K101" s="103">
        <f t="shared" si="32"/>
        <v>390</v>
      </c>
      <c r="L101" s="103">
        <f t="shared" si="32"/>
        <v>302</v>
      </c>
      <c r="M101" s="103">
        <f t="shared" si="32"/>
        <v>227.9</v>
      </c>
      <c r="N101" s="321">
        <f>SUM(N94:N100)</f>
        <v>590</v>
      </c>
      <c r="O101" s="111">
        <f>SUM(O94:O100)</f>
        <v>1117</v>
      </c>
      <c r="P101" s="103">
        <f>SUM(P94:P100)</f>
        <v>542.9</v>
      </c>
      <c r="Q101" s="106"/>
      <c r="R101" s="106"/>
      <c r="S101" s="106"/>
      <c r="T101" s="106"/>
      <c r="U101" s="106"/>
      <c r="V101" s="106"/>
    </row>
    <row r="102" spans="1:22" ht="30" customHeight="1">
      <c r="A102" s="705" t="s">
        <v>151</v>
      </c>
      <c r="B102" s="102">
        <v>0</v>
      </c>
      <c r="C102" s="102">
        <v>0</v>
      </c>
      <c r="D102" s="102">
        <v>0</v>
      </c>
      <c r="E102" s="102">
        <v>0</v>
      </c>
      <c r="F102" s="102">
        <v>0</v>
      </c>
      <c r="G102" s="102">
        <v>0</v>
      </c>
      <c r="H102" s="102">
        <v>0</v>
      </c>
      <c r="I102" s="102">
        <v>0</v>
      </c>
      <c r="J102" s="102">
        <v>0</v>
      </c>
      <c r="K102" s="102">
        <v>0</v>
      </c>
      <c r="L102" s="102">
        <v>0</v>
      </c>
      <c r="M102" s="102">
        <v>0</v>
      </c>
      <c r="N102" s="318">
        <f aca="true" t="shared" si="33" ref="N102:P103">SUM(B27,E27,H27,K27,N27,Q27,T27,B64,E64,H64,K64,B102,E102,H102,K102)</f>
        <v>0</v>
      </c>
      <c r="O102" s="109">
        <f t="shared" si="33"/>
        <v>0</v>
      </c>
      <c r="P102" s="102">
        <f t="shared" si="33"/>
        <v>0</v>
      </c>
      <c r="Q102" s="106"/>
      <c r="R102" s="106"/>
      <c r="S102" s="106"/>
      <c r="T102" s="106"/>
      <c r="U102" s="106"/>
      <c r="V102" s="106"/>
    </row>
    <row r="103" spans="1:22" ht="30" customHeight="1">
      <c r="A103" s="705" t="s">
        <v>324</v>
      </c>
      <c r="B103" s="102">
        <v>0</v>
      </c>
      <c r="C103" s="102">
        <v>0</v>
      </c>
      <c r="D103" s="102">
        <v>0</v>
      </c>
      <c r="E103" s="102">
        <v>0</v>
      </c>
      <c r="F103" s="102">
        <v>0</v>
      </c>
      <c r="G103" s="102">
        <v>0</v>
      </c>
      <c r="H103" s="102">
        <v>0</v>
      </c>
      <c r="I103" s="102">
        <v>0</v>
      </c>
      <c r="J103" s="102">
        <v>0</v>
      </c>
      <c r="K103" s="102">
        <v>0</v>
      </c>
      <c r="L103" s="102">
        <v>0</v>
      </c>
      <c r="M103" s="102">
        <v>0</v>
      </c>
      <c r="N103" s="318">
        <f t="shared" si="33"/>
        <v>0</v>
      </c>
      <c r="O103" s="109">
        <f t="shared" si="33"/>
        <v>0</v>
      </c>
      <c r="P103" s="102">
        <f t="shared" si="33"/>
        <v>0</v>
      </c>
      <c r="Q103" s="106"/>
      <c r="R103" s="106"/>
      <c r="S103" s="106"/>
      <c r="T103" s="106"/>
      <c r="U103" s="106"/>
      <c r="V103" s="106"/>
    </row>
    <row r="104" spans="1:22" ht="30" customHeight="1">
      <c r="A104" s="705" t="s">
        <v>173</v>
      </c>
      <c r="B104" s="102">
        <v>0</v>
      </c>
      <c r="C104" s="102">
        <v>0</v>
      </c>
      <c r="D104" s="102">
        <v>0</v>
      </c>
      <c r="E104" s="102">
        <v>0</v>
      </c>
      <c r="F104" s="102">
        <v>0</v>
      </c>
      <c r="G104" s="102">
        <v>0</v>
      </c>
      <c r="H104" s="102">
        <v>0</v>
      </c>
      <c r="I104" s="102">
        <v>0</v>
      </c>
      <c r="J104" s="102">
        <v>0</v>
      </c>
      <c r="K104" s="102">
        <v>0</v>
      </c>
      <c r="L104" s="102">
        <v>0</v>
      </c>
      <c r="M104" s="102">
        <v>0</v>
      </c>
      <c r="N104" s="110">
        <f>B104+E104+H104+K104</f>
        <v>0</v>
      </c>
      <c r="O104" s="102">
        <f>C104+F104+I104+L104</f>
        <v>0</v>
      </c>
      <c r="P104" s="102">
        <f>D104+G104+J104+M104</f>
        <v>0</v>
      </c>
      <c r="Q104" s="106"/>
      <c r="R104" s="106"/>
      <c r="S104" s="106"/>
      <c r="T104" s="106"/>
      <c r="U104" s="106"/>
      <c r="V104" s="106"/>
    </row>
    <row r="105" spans="1:22" ht="30" customHeight="1">
      <c r="A105" s="707">
        <v>533</v>
      </c>
      <c r="B105" s="103">
        <f>SUM(B102:B104)</f>
        <v>0</v>
      </c>
      <c r="C105" s="103">
        <f aca="true" t="shared" si="34" ref="C105:O105">SUM(C102:C104)</f>
        <v>0</v>
      </c>
      <c r="D105" s="103">
        <f t="shared" si="34"/>
        <v>0</v>
      </c>
      <c r="E105" s="103">
        <f t="shared" si="34"/>
        <v>0</v>
      </c>
      <c r="F105" s="103">
        <f t="shared" si="34"/>
        <v>0</v>
      </c>
      <c r="G105" s="103">
        <f t="shared" si="34"/>
        <v>0</v>
      </c>
      <c r="H105" s="103">
        <f>SUM(H102:H104)</f>
        <v>0</v>
      </c>
      <c r="I105" s="103">
        <f t="shared" si="34"/>
        <v>0</v>
      </c>
      <c r="J105" s="103">
        <f t="shared" si="34"/>
        <v>0</v>
      </c>
      <c r="K105" s="103">
        <f t="shared" si="34"/>
        <v>0</v>
      </c>
      <c r="L105" s="103">
        <f>SUM(L102:L104)</f>
        <v>0</v>
      </c>
      <c r="M105" s="111">
        <f t="shared" si="34"/>
        <v>0</v>
      </c>
      <c r="N105" s="317">
        <f>SUM(N102:N104)</f>
        <v>0</v>
      </c>
      <c r="O105" s="103">
        <f t="shared" si="34"/>
        <v>0</v>
      </c>
      <c r="P105" s="103">
        <f>SUM(P102:P104)</f>
        <v>0</v>
      </c>
      <c r="Q105" s="106"/>
      <c r="R105" s="106"/>
      <c r="S105" s="106"/>
      <c r="T105" s="106"/>
      <c r="U105" s="106"/>
      <c r="V105" s="106"/>
    </row>
    <row r="106" spans="1:22" ht="30" customHeight="1">
      <c r="A106" s="706" t="s">
        <v>128</v>
      </c>
      <c r="B106" s="102">
        <v>0</v>
      </c>
      <c r="C106" s="102">
        <v>0</v>
      </c>
      <c r="D106" s="102">
        <v>0</v>
      </c>
      <c r="E106" s="102">
        <v>0</v>
      </c>
      <c r="F106" s="102">
        <v>0</v>
      </c>
      <c r="G106" s="102">
        <v>0</v>
      </c>
      <c r="H106" s="102">
        <v>0</v>
      </c>
      <c r="I106" s="102">
        <v>0</v>
      </c>
      <c r="J106" s="102">
        <v>0</v>
      </c>
      <c r="K106" s="102">
        <v>0</v>
      </c>
      <c r="L106" s="102">
        <v>0</v>
      </c>
      <c r="M106" s="102">
        <v>0</v>
      </c>
      <c r="N106" s="318">
        <f>SUM(B30,E30,H30,K30,N30,Q30,T30,B67,E67,H67,K67,B106,E106,H106,K106,N67,Q67)</f>
        <v>0</v>
      </c>
      <c r="O106" s="109">
        <f>SUM(C30,F30,I30,L30,O30,R30,U30,C67,F67,I67,L67,C106,F106,I106,L106,O67,R67)</f>
        <v>116266</v>
      </c>
      <c r="P106" s="102">
        <f>SUM(D30,G30,J30,M30,P30,S30,V30,D67,G67,J67,M67,D106,G106,J106,M106,P67,S67)</f>
        <v>111323.7</v>
      </c>
      <c r="Q106" s="106"/>
      <c r="R106" s="106"/>
      <c r="S106" s="106"/>
      <c r="T106" s="106"/>
      <c r="U106" s="106"/>
      <c r="V106" s="106"/>
    </row>
    <row r="107" spans="1:22" ht="30" customHeight="1">
      <c r="A107" s="707">
        <v>541</v>
      </c>
      <c r="B107" s="103">
        <f>SUM(B106)</f>
        <v>0</v>
      </c>
      <c r="C107" s="103">
        <f aca="true" t="shared" si="35" ref="C107:O107">SUM(C106)</f>
        <v>0</v>
      </c>
      <c r="D107" s="103">
        <f t="shared" si="35"/>
        <v>0</v>
      </c>
      <c r="E107" s="103">
        <f t="shared" si="35"/>
        <v>0</v>
      </c>
      <c r="F107" s="103">
        <f t="shared" si="35"/>
        <v>0</v>
      </c>
      <c r="G107" s="103">
        <f t="shared" si="35"/>
        <v>0</v>
      </c>
      <c r="H107" s="103">
        <f t="shared" si="35"/>
        <v>0</v>
      </c>
      <c r="I107" s="103">
        <f t="shared" si="35"/>
        <v>0</v>
      </c>
      <c r="J107" s="103">
        <f t="shared" si="35"/>
        <v>0</v>
      </c>
      <c r="K107" s="103">
        <f t="shared" si="35"/>
        <v>0</v>
      </c>
      <c r="L107" s="103">
        <f t="shared" si="35"/>
        <v>0</v>
      </c>
      <c r="M107" s="111">
        <f t="shared" si="35"/>
        <v>0</v>
      </c>
      <c r="N107" s="317">
        <f>SUM(N106)</f>
        <v>0</v>
      </c>
      <c r="O107" s="103">
        <f t="shared" si="35"/>
        <v>116266</v>
      </c>
      <c r="P107" s="103">
        <f>SUM(P106)</f>
        <v>111323.7</v>
      </c>
      <c r="Q107" s="106"/>
      <c r="R107" s="106"/>
      <c r="S107" s="106"/>
      <c r="T107" s="106"/>
      <c r="U107" s="106"/>
      <c r="V107" s="106"/>
    </row>
    <row r="108" spans="1:22" ht="30" customHeight="1">
      <c r="A108" s="712" t="s">
        <v>282</v>
      </c>
      <c r="B108" s="102">
        <v>0</v>
      </c>
      <c r="C108" s="102">
        <v>0</v>
      </c>
      <c r="D108" s="102">
        <v>0</v>
      </c>
      <c r="E108" s="102">
        <v>0</v>
      </c>
      <c r="F108" s="102">
        <v>25</v>
      </c>
      <c r="G108" s="102">
        <v>25</v>
      </c>
      <c r="H108" s="102">
        <v>0</v>
      </c>
      <c r="I108" s="102">
        <v>0</v>
      </c>
      <c r="J108" s="102">
        <v>0</v>
      </c>
      <c r="K108" s="102">
        <v>0</v>
      </c>
      <c r="L108" s="102">
        <v>0</v>
      </c>
      <c r="M108" s="102">
        <v>0</v>
      </c>
      <c r="N108" s="318">
        <f>SUM(B32,E32,H32,K32,N32,Q32,T32,B69,E69,H69,K69,B108,E108,H108,K108,N69,Q69)</f>
        <v>0</v>
      </c>
      <c r="O108" s="109">
        <f>SUM(C108,F108,I108,L108)</f>
        <v>25</v>
      </c>
      <c r="P108" s="102">
        <f>SUM(D108,G108,J108,M108)</f>
        <v>25</v>
      </c>
      <c r="Q108" s="106"/>
      <c r="R108" s="106"/>
      <c r="S108" s="106"/>
      <c r="T108" s="106"/>
      <c r="U108" s="106"/>
      <c r="V108" s="106"/>
    </row>
    <row r="109" spans="1:22" ht="30" customHeight="1" thickBot="1">
      <c r="A109" s="709">
        <v>549</v>
      </c>
      <c r="B109" s="103">
        <f>SUM(B108)</f>
        <v>0</v>
      </c>
      <c r="C109" s="103">
        <f aca="true" t="shared" si="36" ref="C109:M109">SUM(C108)</f>
        <v>0</v>
      </c>
      <c r="D109" s="103">
        <f t="shared" si="36"/>
        <v>0</v>
      </c>
      <c r="E109" s="103">
        <f t="shared" si="36"/>
        <v>0</v>
      </c>
      <c r="F109" s="103">
        <f t="shared" si="36"/>
        <v>25</v>
      </c>
      <c r="G109" s="103">
        <f t="shared" si="36"/>
        <v>25</v>
      </c>
      <c r="H109" s="103">
        <f t="shared" si="36"/>
        <v>0</v>
      </c>
      <c r="I109" s="103">
        <f t="shared" si="36"/>
        <v>0</v>
      </c>
      <c r="J109" s="103">
        <f t="shared" si="36"/>
        <v>0</v>
      </c>
      <c r="K109" s="103">
        <f t="shared" si="36"/>
        <v>0</v>
      </c>
      <c r="L109" s="103">
        <f t="shared" si="36"/>
        <v>0</v>
      </c>
      <c r="M109" s="111">
        <f t="shared" si="36"/>
        <v>0</v>
      </c>
      <c r="N109" s="317">
        <f>SUM(N108)</f>
        <v>0</v>
      </c>
      <c r="O109" s="103">
        <f>SUM(O108)</f>
        <v>25</v>
      </c>
      <c r="P109" s="103">
        <f>SUM(P108)</f>
        <v>25</v>
      </c>
      <c r="Q109" s="106"/>
      <c r="R109" s="106"/>
      <c r="S109" s="106"/>
      <c r="T109" s="106"/>
      <c r="U109" s="106"/>
      <c r="V109" s="106"/>
    </row>
    <row r="110" spans="1:22" ht="39.75" customHeight="1">
      <c r="A110" s="710" t="s">
        <v>272</v>
      </c>
      <c r="B110" s="305">
        <f aca="true" t="shared" si="37" ref="B110:L110">SUM(B78+B85+B89+B91+B93+B101+B105+B107+B109)</f>
        <v>0</v>
      </c>
      <c r="C110" s="305">
        <f t="shared" si="37"/>
        <v>0</v>
      </c>
      <c r="D110" s="305">
        <f t="shared" si="37"/>
        <v>0</v>
      </c>
      <c r="E110" s="305">
        <f t="shared" si="37"/>
        <v>230</v>
      </c>
      <c r="F110" s="305">
        <f t="shared" si="37"/>
        <v>664</v>
      </c>
      <c r="G110" s="305">
        <f t="shared" si="37"/>
        <v>637.8</v>
      </c>
      <c r="H110" s="305">
        <f t="shared" si="37"/>
        <v>0</v>
      </c>
      <c r="I110" s="305">
        <f t="shared" si="37"/>
        <v>500</v>
      </c>
      <c r="J110" s="305">
        <f t="shared" si="37"/>
        <v>0</v>
      </c>
      <c r="K110" s="305">
        <f t="shared" si="37"/>
        <v>1073</v>
      </c>
      <c r="L110" s="305">
        <f t="shared" si="37"/>
        <v>685</v>
      </c>
      <c r="M110" s="325">
        <f>SUM(M78+M85+M89+M91+M93+M101+M105+M107)</f>
        <v>227.9</v>
      </c>
      <c r="N110" s="326">
        <f>SUM(N78+N85+N89+N91+N93+N101+N105+N107+N80+N109)</f>
        <v>1303</v>
      </c>
      <c r="O110" s="325">
        <f>SUM(O78+O85+O89+O91+O93+O101+O105+O107+O80+O109)</f>
        <v>118115</v>
      </c>
      <c r="P110" s="305">
        <f>SUM(P78+P85+P89+P91+P93+P101+P105+P107+P80+P109)</f>
        <v>112189.4</v>
      </c>
      <c r="Q110" s="106"/>
      <c r="R110" s="112"/>
      <c r="S110" s="106"/>
      <c r="T110" s="106"/>
      <c r="U110" s="106"/>
      <c r="V110" s="106"/>
    </row>
    <row r="111" spans="1:22" ht="29.25" customHeight="1">
      <c r="A111" s="631"/>
      <c r="B111" s="106"/>
      <c r="C111" s="106"/>
      <c r="D111" s="106"/>
      <c r="E111" s="106"/>
      <c r="F111" s="106"/>
      <c r="G111" s="106"/>
      <c r="H111" s="112"/>
      <c r="I111" s="106"/>
      <c r="J111" s="106"/>
      <c r="K111" s="106"/>
      <c r="L111" s="106"/>
      <c r="M111" s="106"/>
      <c r="N111" s="106"/>
      <c r="O111" s="1034" t="s">
        <v>371</v>
      </c>
      <c r="P111" s="1035"/>
      <c r="Q111" s="106"/>
      <c r="R111" s="106"/>
      <c r="S111" s="106"/>
      <c r="T111" s="106"/>
      <c r="U111" s="106"/>
      <c r="V111" s="106"/>
    </row>
    <row r="112" spans="1:22" ht="19.5" customHeight="1">
      <c r="A112" s="1012" t="s">
        <v>273</v>
      </c>
      <c r="B112" s="1015" t="s">
        <v>274</v>
      </c>
      <c r="C112" s="1016"/>
      <c r="D112" s="1017"/>
      <c r="E112" s="1015" t="s">
        <v>397</v>
      </c>
      <c r="F112" s="1018"/>
      <c r="G112" s="1019"/>
      <c r="H112" s="1015" t="s">
        <v>398</v>
      </c>
      <c r="I112" s="1018"/>
      <c r="J112" s="1019"/>
      <c r="K112" s="1015" t="s">
        <v>275</v>
      </c>
      <c r="L112" s="1018"/>
      <c r="M112" s="1019"/>
      <c r="N112" s="1015" t="s">
        <v>276</v>
      </c>
      <c r="O112" s="1016"/>
      <c r="P112" s="1017"/>
      <c r="Q112" s="1006" t="s">
        <v>17</v>
      </c>
      <c r="R112" s="1007"/>
      <c r="S112" s="1008"/>
      <c r="T112" s="106"/>
      <c r="U112" s="106"/>
      <c r="V112" s="106"/>
    </row>
    <row r="113" spans="1:22" ht="30" customHeight="1">
      <c r="A113" s="1013"/>
      <c r="B113" s="923" t="s">
        <v>277</v>
      </c>
      <c r="C113" s="924"/>
      <c r="D113" s="925"/>
      <c r="E113" s="1020" t="s">
        <v>399</v>
      </c>
      <c r="F113" s="1021"/>
      <c r="G113" s="1022"/>
      <c r="H113" s="1020" t="s">
        <v>400</v>
      </c>
      <c r="I113" s="1021"/>
      <c r="J113" s="1022"/>
      <c r="K113" s="1020" t="s">
        <v>278</v>
      </c>
      <c r="L113" s="1021"/>
      <c r="M113" s="1022"/>
      <c r="N113" s="923" t="s">
        <v>279</v>
      </c>
      <c r="O113" s="924"/>
      <c r="P113" s="925"/>
      <c r="Q113" s="1009"/>
      <c r="R113" s="1010"/>
      <c r="S113" s="1011"/>
      <c r="T113" s="106"/>
      <c r="U113" s="106"/>
      <c r="V113" s="106"/>
    </row>
    <row r="114" spans="1:22" ht="19.5" customHeight="1">
      <c r="A114" s="1014"/>
      <c r="B114" s="301" t="s">
        <v>5</v>
      </c>
      <c r="C114" s="301" t="s">
        <v>6</v>
      </c>
      <c r="D114" s="308" t="s">
        <v>0</v>
      </c>
      <c r="E114" s="301" t="s">
        <v>5</v>
      </c>
      <c r="F114" s="301" t="s">
        <v>6</v>
      </c>
      <c r="G114" s="301" t="s">
        <v>0</v>
      </c>
      <c r="H114" s="301" t="s">
        <v>5</v>
      </c>
      <c r="I114" s="301" t="s">
        <v>6</v>
      </c>
      <c r="J114" s="301" t="s">
        <v>0</v>
      </c>
      <c r="K114" s="301" t="s">
        <v>5</v>
      </c>
      <c r="L114" s="301" t="s">
        <v>6</v>
      </c>
      <c r="M114" s="308" t="s">
        <v>0</v>
      </c>
      <c r="N114" s="301" t="s">
        <v>5</v>
      </c>
      <c r="O114" s="301" t="s">
        <v>6</v>
      </c>
      <c r="P114" s="308" t="s">
        <v>0</v>
      </c>
      <c r="Q114" s="311" t="s">
        <v>5</v>
      </c>
      <c r="R114" s="301" t="s">
        <v>6</v>
      </c>
      <c r="S114" s="308" t="s">
        <v>0</v>
      </c>
      <c r="T114" s="106"/>
      <c r="U114" s="106"/>
      <c r="V114" s="106"/>
    </row>
    <row r="115" spans="1:22" ht="28.5" customHeight="1">
      <c r="A115" s="706" t="s">
        <v>28</v>
      </c>
      <c r="B115" s="102">
        <v>0</v>
      </c>
      <c r="C115" s="102">
        <v>0</v>
      </c>
      <c r="D115" s="102">
        <v>0</v>
      </c>
      <c r="E115" s="102">
        <v>0</v>
      </c>
      <c r="F115" s="102">
        <v>0</v>
      </c>
      <c r="G115" s="102">
        <v>0</v>
      </c>
      <c r="H115" s="102">
        <v>0</v>
      </c>
      <c r="I115" s="102">
        <v>0</v>
      </c>
      <c r="J115" s="102">
        <v>0</v>
      </c>
      <c r="K115" s="102">
        <v>0</v>
      </c>
      <c r="L115" s="102">
        <v>0</v>
      </c>
      <c r="M115" s="102">
        <v>0</v>
      </c>
      <c r="N115" s="102">
        <v>0</v>
      </c>
      <c r="O115" s="102">
        <v>24.8</v>
      </c>
      <c r="P115" s="102">
        <v>24.8</v>
      </c>
      <c r="Q115" s="318">
        <f>N115+H115+K115+E115+B115</f>
        <v>0</v>
      </c>
      <c r="R115" s="109">
        <f>O115+I115+L115+F115+C115</f>
        <v>24.8</v>
      </c>
      <c r="S115" s="102">
        <f>P115+J115+M115+G115+D115</f>
        <v>24.8</v>
      </c>
      <c r="T115" s="106"/>
      <c r="U115" s="106"/>
      <c r="V115" s="106"/>
    </row>
    <row r="116" spans="1:22" ht="28.5" customHeight="1">
      <c r="A116" s="707">
        <v>513</v>
      </c>
      <c r="B116" s="104">
        <f aca="true" t="shared" si="38" ref="B116:P116">SUM(B115:B115)</f>
        <v>0</v>
      </c>
      <c r="C116" s="104">
        <f t="shared" si="38"/>
        <v>0</v>
      </c>
      <c r="D116" s="104">
        <f t="shared" si="38"/>
        <v>0</v>
      </c>
      <c r="E116" s="104">
        <f t="shared" si="38"/>
        <v>0</v>
      </c>
      <c r="F116" s="104">
        <f t="shared" si="38"/>
        <v>0</v>
      </c>
      <c r="G116" s="104">
        <f t="shared" si="38"/>
        <v>0</v>
      </c>
      <c r="H116" s="104">
        <f t="shared" si="38"/>
        <v>0</v>
      </c>
      <c r="I116" s="104">
        <f t="shared" si="38"/>
        <v>0</v>
      </c>
      <c r="J116" s="104">
        <f t="shared" si="38"/>
        <v>0</v>
      </c>
      <c r="K116" s="104">
        <f t="shared" si="38"/>
        <v>0</v>
      </c>
      <c r="L116" s="104">
        <f t="shared" si="38"/>
        <v>0</v>
      </c>
      <c r="M116" s="104">
        <f t="shared" si="38"/>
        <v>0</v>
      </c>
      <c r="N116" s="104">
        <f t="shared" si="38"/>
        <v>0</v>
      </c>
      <c r="O116" s="104">
        <f t="shared" si="38"/>
        <v>24.8</v>
      </c>
      <c r="P116" s="104">
        <f t="shared" si="38"/>
        <v>24.8</v>
      </c>
      <c r="Q116" s="327">
        <f>SUM(Q115)</f>
        <v>0</v>
      </c>
      <c r="R116" s="105">
        <f>SUM(R115)</f>
        <v>24.8</v>
      </c>
      <c r="S116" s="328">
        <f>SUM(S115)</f>
        <v>24.8</v>
      </c>
      <c r="T116" s="106"/>
      <c r="U116" s="106"/>
      <c r="V116" s="106"/>
    </row>
    <row r="117" spans="1:22" ht="28.5" customHeight="1">
      <c r="A117" s="706" t="s">
        <v>264</v>
      </c>
      <c r="B117" s="102">
        <v>0</v>
      </c>
      <c r="C117" s="102">
        <v>0</v>
      </c>
      <c r="D117" s="102">
        <v>0</v>
      </c>
      <c r="E117" s="102">
        <v>0</v>
      </c>
      <c r="F117" s="102">
        <v>0</v>
      </c>
      <c r="G117" s="102">
        <v>0</v>
      </c>
      <c r="H117" s="100">
        <v>0</v>
      </c>
      <c r="I117" s="100">
        <v>0</v>
      </c>
      <c r="J117" s="100">
        <v>0</v>
      </c>
      <c r="K117" s="102">
        <v>0</v>
      </c>
      <c r="L117" s="102">
        <v>0</v>
      </c>
      <c r="M117" s="102">
        <v>0</v>
      </c>
      <c r="N117" s="102">
        <v>0</v>
      </c>
      <c r="O117" s="102">
        <v>0</v>
      </c>
      <c r="P117" s="102">
        <v>0</v>
      </c>
      <c r="Q117" s="318">
        <f aca="true" t="shared" si="39" ref="Q117:S120">N117+H117+K117+E117+B117</f>
        <v>0</v>
      </c>
      <c r="R117" s="109">
        <f t="shared" si="39"/>
        <v>0</v>
      </c>
      <c r="S117" s="102">
        <f t="shared" si="39"/>
        <v>0</v>
      </c>
      <c r="T117" s="106"/>
      <c r="U117" s="106"/>
      <c r="V117" s="106"/>
    </row>
    <row r="118" spans="1:22" ht="28.5" customHeight="1">
      <c r="A118" s="706" t="s">
        <v>309</v>
      </c>
      <c r="B118" s="102">
        <v>0</v>
      </c>
      <c r="C118" s="102">
        <v>0</v>
      </c>
      <c r="D118" s="102">
        <v>0</v>
      </c>
      <c r="E118" s="102">
        <v>0</v>
      </c>
      <c r="F118" s="102">
        <v>0</v>
      </c>
      <c r="G118" s="102">
        <v>0</v>
      </c>
      <c r="H118" s="102">
        <v>0</v>
      </c>
      <c r="I118" s="102">
        <v>0</v>
      </c>
      <c r="J118" s="102">
        <v>0</v>
      </c>
      <c r="K118" s="102">
        <v>0</v>
      </c>
      <c r="L118" s="102">
        <v>0</v>
      </c>
      <c r="M118" s="102">
        <v>0</v>
      </c>
      <c r="N118" s="102">
        <v>0</v>
      </c>
      <c r="O118" s="102">
        <v>22</v>
      </c>
      <c r="P118" s="102">
        <v>22</v>
      </c>
      <c r="Q118" s="318">
        <f t="shared" si="39"/>
        <v>0</v>
      </c>
      <c r="R118" s="109">
        <f t="shared" si="39"/>
        <v>22</v>
      </c>
      <c r="S118" s="102">
        <f t="shared" si="39"/>
        <v>22</v>
      </c>
      <c r="T118" s="106"/>
      <c r="U118" s="106"/>
      <c r="V118" s="106"/>
    </row>
    <row r="119" spans="1:22" ht="28.5" customHeight="1">
      <c r="A119" s="706" t="s">
        <v>265</v>
      </c>
      <c r="B119" s="102">
        <v>0</v>
      </c>
      <c r="C119" s="102">
        <v>0</v>
      </c>
      <c r="D119" s="102">
        <v>0</v>
      </c>
      <c r="E119" s="102">
        <v>0</v>
      </c>
      <c r="F119" s="102">
        <v>0</v>
      </c>
      <c r="G119" s="102">
        <v>0</v>
      </c>
      <c r="H119" s="100">
        <v>0</v>
      </c>
      <c r="I119" s="100">
        <v>0</v>
      </c>
      <c r="J119" s="100">
        <v>0</v>
      </c>
      <c r="K119" s="102">
        <v>0</v>
      </c>
      <c r="L119" s="102">
        <v>0</v>
      </c>
      <c r="M119" s="102">
        <v>0</v>
      </c>
      <c r="N119" s="102">
        <v>0</v>
      </c>
      <c r="O119" s="102">
        <v>0</v>
      </c>
      <c r="P119" s="102">
        <v>0</v>
      </c>
      <c r="Q119" s="318">
        <f t="shared" si="39"/>
        <v>0</v>
      </c>
      <c r="R119" s="109">
        <f t="shared" si="39"/>
        <v>0</v>
      </c>
      <c r="S119" s="102">
        <f t="shared" si="39"/>
        <v>0</v>
      </c>
      <c r="T119" s="106"/>
      <c r="U119" s="106"/>
      <c r="V119" s="106"/>
    </row>
    <row r="120" spans="1:22" ht="28.5" customHeight="1">
      <c r="A120" s="706" t="s">
        <v>146</v>
      </c>
      <c r="B120" s="102">
        <v>0</v>
      </c>
      <c r="C120" s="102">
        <v>0</v>
      </c>
      <c r="D120" s="102">
        <v>0</v>
      </c>
      <c r="E120" s="102">
        <v>0</v>
      </c>
      <c r="F120" s="102">
        <v>0</v>
      </c>
      <c r="G120" s="102">
        <v>0</v>
      </c>
      <c r="H120" s="102">
        <v>0</v>
      </c>
      <c r="I120" s="102">
        <v>0</v>
      </c>
      <c r="J120" s="102">
        <v>0</v>
      </c>
      <c r="K120" s="102">
        <v>0</v>
      </c>
      <c r="L120" s="102">
        <v>0</v>
      </c>
      <c r="M120" s="102">
        <v>0</v>
      </c>
      <c r="N120" s="102">
        <v>2160</v>
      </c>
      <c r="O120" s="102">
        <v>3439.2</v>
      </c>
      <c r="P120" s="102">
        <v>2506</v>
      </c>
      <c r="Q120" s="318">
        <f t="shared" si="39"/>
        <v>2160</v>
      </c>
      <c r="R120" s="109">
        <f t="shared" si="39"/>
        <v>3439.2</v>
      </c>
      <c r="S120" s="102">
        <f t="shared" si="39"/>
        <v>2506</v>
      </c>
      <c r="T120" s="106"/>
      <c r="U120" s="106"/>
      <c r="V120" s="106"/>
    </row>
    <row r="121" spans="1:22" ht="28.5" customHeight="1">
      <c r="A121" s="707">
        <v>516</v>
      </c>
      <c r="B121" s="113">
        <f>SUM(B117:B120)</f>
        <v>0</v>
      </c>
      <c r="C121" s="113">
        <f aca="true" t="shared" si="40" ref="C121:I121">SUM(C117:C120)</f>
        <v>0</v>
      </c>
      <c r="D121" s="113">
        <f t="shared" si="40"/>
        <v>0</v>
      </c>
      <c r="E121" s="113">
        <f t="shared" si="40"/>
        <v>0</v>
      </c>
      <c r="F121" s="113">
        <f t="shared" si="40"/>
        <v>0</v>
      </c>
      <c r="G121" s="113">
        <f t="shared" si="40"/>
        <v>0</v>
      </c>
      <c r="H121" s="113">
        <f t="shared" si="40"/>
        <v>0</v>
      </c>
      <c r="I121" s="113">
        <f t="shared" si="40"/>
        <v>0</v>
      </c>
      <c r="J121" s="113">
        <f>SUM(J117:J120)</f>
        <v>0</v>
      </c>
      <c r="K121" s="113">
        <f>SUM(K117:K120)</f>
        <v>0</v>
      </c>
      <c r="L121" s="113">
        <f>SUM(L117:L120)</f>
        <v>0</v>
      </c>
      <c r="M121" s="113">
        <f>SUM(M117:M120)</f>
        <v>0</v>
      </c>
      <c r="N121" s="113">
        <f aca="true" t="shared" si="41" ref="N121:S121">SUM(N117:N120)</f>
        <v>2160</v>
      </c>
      <c r="O121" s="113">
        <f t="shared" si="41"/>
        <v>3461.2</v>
      </c>
      <c r="P121" s="113">
        <f t="shared" si="41"/>
        <v>2528</v>
      </c>
      <c r="Q121" s="329">
        <f t="shared" si="41"/>
        <v>2160</v>
      </c>
      <c r="R121" s="111">
        <f t="shared" si="41"/>
        <v>3461.2</v>
      </c>
      <c r="S121" s="103">
        <f t="shared" si="41"/>
        <v>2528</v>
      </c>
      <c r="T121" s="106"/>
      <c r="U121" s="106"/>
      <c r="V121" s="106"/>
    </row>
    <row r="122" spans="1:22" ht="28.5" customHeight="1">
      <c r="A122" s="706" t="s">
        <v>33</v>
      </c>
      <c r="B122" s="102">
        <v>0</v>
      </c>
      <c r="C122" s="102">
        <v>0</v>
      </c>
      <c r="D122" s="102">
        <v>0</v>
      </c>
      <c r="E122" s="102">
        <v>0</v>
      </c>
      <c r="F122" s="102">
        <v>0</v>
      </c>
      <c r="G122" s="102">
        <v>0</v>
      </c>
      <c r="H122" s="102">
        <v>0</v>
      </c>
      <c r="I122" s="102">
        <v>0</v>
      </c>
      <c r="J122" s="102">
        <v>0</v>
      </c>
      <c r="K122" s="102">
        <v>0</v>
      </c>
      <c r="L122" s="102">
        <v>0</v>
      </c>
      <c r="M122" s="102">
        <v>0</v>
      </c>
      <c r="N122" s="102">
        <v>0</v>
      </c>
      <c r="O122" s="102">
        <v>0</v>
      </c>
      <c r="P122" s="102">
        <v>0</v>
      </c>
      <c r="Q122" s="318">
        <f aca="true" t="shared" si="42" ref="Q122:S124">N122+H122+K122+E122+B122</f>
        <v>0</v>
      </c>
      <c r="R122" s="109">
        <f t="shared" si="42"/>
        <v>0</v>
      </c>
      <c r="S122" s="102">
        <f t="shared" si="42"/>
        <v>0</v>
      </c>
      <c r="T122" s="106"/>
      <c r="U122" s="106"/>
      <c r="V122" s="106"/>
    </row>
    <row r="123" spans="1:22" ht="28.5" customHeight="1">
      <c r="A123" s="706" t="s">
        <v>44</v>
      </c>
      <c r="B123" s="100">
        <v>0</v>
      </c>
      <c r="C123" s="100">
        <v>0</v>
      </c>
      <c r="D123" s="100">
        <v>0</v>
      </c>
      <c r="E123" s="100">
        <v>0</v>
      </c>
      <c r="F123" s="100">
        <v>0</v>
      </c>
      <c r="G123" s="100">
        <v>0</v>
      </c>
      <c r="H123" s="100">
        <v>0</v>
      </c>
      <c r="I123" s="100">
        <v>0</v>
      </c>
      <c r="J123" s="102">
        <v>0</v>
      </c>
      <c r="K123" s="100">
        <v>0</v>
      </c>
      <c r="L123" s="100">
        <v>0</v>
      </c>
      <c r="M123" s="100">
        <v>0</v>
      </c>
      <c r="N123" s="100">
        <v>0</v>
      </c>
      <c r="O123" s="100">
        <v>0</v>
      </c>
      <c r="P123" s="100">
        <v>0</v>
      </c>
      <c r="Q123" s="318">
        <f t="shared" si="42"/>
        <v>0</v>
      </c>
      <c r="R123" s="109">
        <f t="shared" si="42"/>
        <v>0</v>
      </c>
      <c r="S123" s="102">
        <f t="shared" si="42"/>
        <v>0</v>
      </c>
      <c r="T123" s="106"/>
      <c r="U123" s="106"/>
      <c r="V123" s="106"/>
    </row>
    <row r="124" spans="1:22" ht="28.5" customHeight="1">
      <c r="A124" s="706" t="s">
        <v>45</v>
      </c>
      <c r="B124" s="102">
        <v>0</v>
      </c>
      <c r="C124" s="102">
        <v>0</v>
      </c>
      <c r="D124" s="102">
        <v>0</v>
      </c>
      <c r="E124" s="102">
        <v>0</v>
      </c>
      <c r="F124" s="102">
        <v>0</v>
      </c>
      <c r="G124" s="102">
        <v>0</v>
      </c>
      <c r="H124" s="102">
        <v>0</v>
      </c>
      <c r="I124" s="102">
        <v>0</v>
      </c>
      <c r="J124" s="102">
        <v>0</v>
      </c>
      <c r="K124" s="102">
        <v>0</v>
      </c>
      <c r="L124" s="102">
        <v>0</v>
      </c>
      <c r="M124" s="102">
        <v>0</v>
      </c>
      <c r="N124" s="102">
        <v>20</v>
      </c>
      <c r="O124" s="102">
        <v>20</v>
      </c>
      <c r="P124" s="102">
        <v>0</v>
      </c>
      <c r="Q124" s="318">
        <f t="shared" si="42"/>
        <v>20</v>
      </c>
      <c r="R124" s="109">
        <f t="shared" si="42"/>
        <v>20</v>
      </c>
      <c r="S124" s="102">
        <f t="shared" si="42"/>
        <v>0</v>
      </c>
      <c r="T124" s="106"/>
      <c r="U124" s="106"/>
      <c r="V124" s="106"/>
    </row>
    <row r="125" spans="1:22" ht="28.5" customHeight="1">
      <c r="A125" s="707">
        <v>517</v>
      </c>
      <c r="B125" s="104">
        <f>SUM(B122:B124)</f>
        <v>0</v>
      </c>
      <c r="C125" s="104">
        <f aca="true" t="shared" si="43" ref="C125:H125">SUM(C122:C124)</f>
        <v>0</v>
      </c>
      <c r="D125" s="104">
        <f t="shared" si="43"/>
        <v>0</v>
      </c>
      <c r="E125" s="104">
        <f t="shared" si="43"/>
        <v>0</v>
      </c>
      <c r="F125" s="104">
        <f t="shared" si="43"/>
        <v>0</v>
      </c>
      <c r="G125" s="104">
        <f t="shared" si="43"/>
        <v>0</v>
      </c>
      <c r="H125" s="104">
        <f t="shared" si="43"/>
        <v>0</v>
      </c>
      <c r="I125" s="104">
        <f>SUM(I122:I124)</f>
        <v>0</v>
      </c>
      <c r="J125" s="104">
        <f>SUM(J122:J124)</f>
        <v>0</v>
      </c>
      <c r="K125" s="104">
        <f>SUM(K122:K124)</f>
        <v>0</v>
      </c>
      <c r="L125" s="104">
        <f>SUM(L122:L124)</f>
        <v>0</v>
      </c>
      <c r="M125" s="104">
        <f>SUM(M122:M124)</f>
        <v>0</v>
      </c>
      <c r="N125" s="104">
        <f aca="true" t="shared" si="44" ref="N125:S125">SUM(N122:N124)</f>
        <v>20</v>
      </c>
      <c r="O125" s="104">
        <f t="shared" si="44"/>
        <v>20</v>
      </c>
      <c r="P125" s="104">
        <f t="shared" si="44"/>
        <v>0</v>
      </c>
      <c r="Q125" s="327">
        <f t="shared" si="44"/>
        <v>20</v>
      </c>
      <c r="R125" s="105">
        <f t="shared" si="44"/>
        <v>20</v>
      </c>
      <c r="S125" s="328">
        <f t="shared" si="44"/>
        <v>0</v>
      </c>
      <c r="T125" s="106"/>
      <c r="U125" s="106"/>
      <c r="V125" s="106"/>
    </row>
    <row r="126" spans="1:22" ht="28.5" customHeight="1">
      <c r="A126" s="705" t="s">
        <v>153</v>
      </c>
      <c r="B126" s="102">
        <v>0</v>
      </c>
      <c r="C126" s="102">
        <v>0</v>
      </c>
      <c r="D126" s="102">
        <v>0</v>
      </c>
      <c r="E126" s="102">
        <v>0</v>
      </c>
      <c r="F126" s="102">
        <v>0</v>
      </c>
      <c r="G126" s="102">
        <v>0</v>
      </c>
      <c r="H126" s="102">
        <v>0</v>
      </c>
      <c r="I126" s="102">
        <v>0</v>
      </c>
      <c r="J126" s="102">
        <v>0</v>
      </c>
      <c r="K126" s="102">
        <v>0</v>
      </c>
      <c r="L126" s="102">
        <v>0</v>
      </c>
      <c r="M126" s="102">
        <v>0</v>
      </c>
      <c r="N126" s="102">
        <v>0</v>
      </c>
      <c r="O126" s="102">
        <v>0</v>
      </c>
      <c r="P126" s="102">
        <v>0</v>
      </c>
      <c r="Q126" s="318">
        <f>N126+H126+K126+E126+B126</f>
        <v>0</v>
      </c>
      <c r="R126" s="109">
        <f>O126+I126+L126+F126+C126</f>
        <v>0</v>
      </c>
      <c r="S126" s="102">
        <f>P126+J126+M126+G126+D126</f>
        <v>0</v>
      </c>
      <c r="T126" s="106"/>
      <c r="U126" s="106"/>
      <c r="V126" s="106"/>
    </row>
    <row r="127" spans="1:22" ht="28.5" customHeight="1">
      <c r="A127" s="707">
        <v>519</v>
      </c>
      <c r="B127" s="104">
        <f aca="true" t="shared" si="45" ref="B127:S127">SUM(B126)</f>
        <v>0</v>
      </c>
      <c r="C127" s="104">
        <f t="shared" si="45"/>
        <v>0</v>
      </c>
      <c r="D127" s="104">
        <f t="shared" si="45"/>
        <v>0</v>
      </c>
      <c r="E127" s="104">
        <f t="shared" si="45"/>
        <v>0</v>
      </c>
      <c r="F127" s="104">
        <f t="shared" si="45"/>
        <v>0</v>
      </c>
      <c r="G127" s="104">
        <f t="shared" si="45"/>
        <v>0</v>
      </c>
      <c r="H127" s="104">
        <f t="shared" si="45"/>
        <v>0</v>
      </c>
      <c r="I127" s="104">
        <f t="shared" si="45"/>
        <v>0</v>
      </c>
      <c r="J127" s="104">
        <f t="shared" si="45"/>
        <v>0</v>
      </c>
      <c r="K127" s="104">
        <f t="shared" si="45"/>
        <v>0</v>
      </c>
      <c r="L127" s="104">
        <f t="shared" si="45"/>
        <v>0</v>
      </c>
      <c r="M127" s="104">
        <f t="shared" si="45"/>
        <v>0</v>
      </c>
      <c r="N127" s="104">
        <f t="shared" si="45"/>
        <v>0</v>
      </c>
      <c r="O127" s="104">
        <f t="shared" si="45"/>
        <v>0</v>
      </c>
      <c r="P127" s="104">
        <f t="shared" si="45"/>
        <v>0</v>
      </c>
      <c r="Q127" s="327">
        <f t="shared" si="45"/>
        <v>0</v>
      </c>
      <c r="R127" s="105">
        <f t="shared" si="45"/>
        <v>0</v>
      </c>
      <c r="S127" s="328">
        <f t="shared" si="45"/>
        <v>0</v>
      </c>
      <c r="T127" s="106"/>
      <c r="U127" s="106"/>
      <c r="V127" s="106"/>
    </row>
    <row r="128" spans="1:22" ht="28.5" customHeight="1">
      <c r="A128" s="705" t="s">
        <v>477</v>
      </c>
      <c r="B128" s="102">
        <v>0</v>
      </c>
      <c r="C128" s="102">
        <v>0</v>
      </c>
      <c r="D128" s="102">
        <v>0</v>
      </c>
      <c r="E128" s="102">
        <v>0</v>
      </c>
      <c r="F128" s="102">
        <v>0</v>
      </c>
      <c r="G128" s="102">
        <v>0</v>
      </c>
      <c r="H128" s="102">
        <v>0</v>
      </c>
      <c r="I128" s="102">
        <v>0</v>
      </c>
      <c r="J128" s="102">
        <v>0</v>
      </c>
      <c r="K128" s="102">
        <v>0</v>
      </c>
      <c r="L128" s="102">
        <v>0</v>
      </c>
      <c r="M128" s="102">
        <v>0</v>
      </c>
      <c r="N128" s="102">
        <v>0</v>
      </c>
      <c r="O128" s="102">
        <v>0</v>
      </c>
      <c r="P128" s="102">
        <v>0</v>
      </c>
      <c r="Q128" s="318">
        <f aca="true" t="shared" si="46" ref="Q128:S129">N128+H128+K128+E128+B128</f>
        <v>0</v>
      </c>
      <c r="R128" s="109">
        <f t="shared" si="46"/>
        <v>0</v>
      </c>
      <c r="S128" s="102">
        <f t="shared" si="46"/>
        <v>0</v>
      </c>
      <c r="T128" s="106"/>
      <c r="U128" s="106"/>
      <c r="V128" s="106"/>
    </row>
    <row r="129" spans="1:22" ht="28.5" customHeight="1">
      <c r="A129" s="705" t="s">
        <v>471</v>
      </c>
      <c r="B129" s="102">
        <v>0</v>
      </c>
      <c r="C129" s="102">
        <v>0</v>
      </c>
      <c r="D129" s="102">
        <v>0</v>
      </c>
      <c r="E129" s="102">
        <v>0</v>
      </c>
      <c r="F129" s="102">
        <v>0</v>
      </c>
      <c r="G129" s="102">
        <v>0</v>
      </c>
      <c r="H129" s="102">
        <v>0</v>
      </c>
      <c r="I129" s="102">
        <v>0</v>
      </c>
      <c r="J129" s="102">
        <v>0</v>
      </c>
      <c r="K129" s="102">
        <v>0</v>
      </c>
      <c r="L129" s="102">
        <v>0</v>
      </c>
      <c r="M129" s="102">
        <v>0</v>
      </c>
      <c r="N129" s="102">
        <v>200</v>
      </c>
      <c r="O129" s="102">
        <v>100</v>
      </c>
      <c r="P129" s="102">
        <v>0</v>
      </c>
      <c r="Q129" s="318">
        <f t="shared" si="46"/>
        <v>200</v>
      </c>
      <c r="R129" s="109">
        <f t="shared" si="46"/>
        <v>100</v>
      </c>
      <c r="S129" s="102">
        <f t="shared" si="46"/>
        <v>0</v>
      </c>
      <c r="T129" s="106"/>
      <c r="U129" s="106"/>
      <c r="V129" s="106"/>
    </row>
    <row r="130" spans="1:22" ht="28.5" customHeight="1">
      <c r="A130" s="707">
        <v>521</v>
      </c>
      <c r="B130" s="103">
        <f>SUM(B128:B129)</f>
        <v>0</v>
      </c>
      <c r="C130" s="103">
        <f aca="true" t="shared" si="47" ref="C130:J130">SUM(C128:C129)</f>
        <v>0</v>
      </c>
      <c r="D130" s="103">
        <f t="shared" si="47"/>
        <v>0</v>
      </c>
      <c r="E130" s="103">
        <f t="shared" si="47"/>
        <v>0</v>
      </c>
      <c r="F130" s="103">
        <f t="shared" si="47"/>
        <v>0</v>
      </c>
      <c r="G130" s="103">
        <f t="shared" si="47"/>
        <v>0</v>
      </c>
      <c r="H130" s="103">
        <f t="shared" si="47"/>
        <v>0</v>
      </c>
      <c r="I130" s="103">
        <f t="shared" si="47"/>
        <v>0</v>
      </c>
      <c r="J130" s="103">
        <f t="shared" si="47"/>
        <v>0</v>
      </c>
      <c r="K130" s="103">
        <f>SUM(K128:K129)</f>
        <v>0</v>
      </c>
      <c r="L130" s="103">
        <f>SUM(L128:L129)</f>
        <v>0</v>
      </c>
      <c r="M130" s="103">
        <f>SUM(M128:M129)</f>
        <v>0</v>
      </c>
      <c r="N130" s="103">
        <f aca="true" t="shared" si="48" ref="N130:S130">SUM(N128:N129)</f>
        <v>200</v>
      </c>
      <c r="O130" s="103">
        <f t="shared" si="48"/>
        <v>100</v>
      </c>
      <c r="P130" s="103">
        <f t="shared" si="48"/>
        <v>0</v>
      </c>
      <c r="Q130" s="317">
        <f t="shared" si="48"/>
        <v>200</v>
      </c>
      <c r="R130" s="103">
        <f t="shared" si="48"/>
        <v>100</v>
      </c>
      <c r="S130" s="103">
        <f t="shared" si="48"/>
        <v>0</v>
      </c>
      <c r="T130" s="106"/>
      <c r="U130" s="106"/>
      <c r="V130" s="106"/>
    </row>
    <row r="131" spans="1:22" ht="28.5" customHeight="1">
      <c r="A131" s="711" t="s">
        <v>325</v>
      </c>
      <c r="B131" s="102">
        <v>0</v>
      </c>
      <c r="C131" s="102">
        <v>0</v>
      </c>
      <c r="D131" s="102">
        <v>0</v>
      </c>
      <c r="E131" s="102">
        <v>0</v>
      </c>
      <c r="F131" s="102">
        <v>0</v>
      </c>
      <c r="G131" s="102">
        <v>0</v>
      </c>
      <c r="H131" s="102">
        <v>0</v>
      </c>
      <c r="I131" s="102">
        <v>0</v>
      </c>
      <c r="J131" s="102">
        <v>0</v>
      </c>
      <c r="K131" s="102">
        <v>0</v>
      </c>
      <c r="L131" s="102">
        <v>0</v>
      </c>
      <c r="M131" s="102">
        <v>0</v>
      </c>
      <c r="N131" s="102">
        <v>0</v>
      </c>
      <c r="O131" s="102">
        <v>49</v>
      </c>
      <c r="P131" s="102">
        <v>49</v>
      </c>
      <c r="Q131" s="318">
        <f aca="true" t="shared" si="49" ref="Q131:S138">N131+H131+K131+E131+B131</f>
        <v>0</v>
      </c>
      <c r="R131" s="109">
        <f t="shared" si="49"/>
        <v>49</v>
      </c>
      <c r="S131" s="102">
        <f t="shared" si="49"/>
        <v>49</v>
      </c>
      <c r="T131" s="106"/>
      <c r="U131" s="106"/>
      <c r="V131" s="106"/>
    </row>
    <row r="132" spans="1:22" ht="28.5" customHeight="1">
      <c r="A132" s="711" t="s">
        <v>326</v>
      </c>
      <c r="B132" s="102">
        <v>0</v>
      </c>
      <c r="C132" s="102">
        <v>0</v>
      </c>
      <c r="D132" s="102">
        <v>0</v>
      </c>
      <c r="E132" s="102">
        <v>0</v>
      </c>
      <c r="F132" s="102">
        <v>0</v>
      </c>
      <c r="G132" s="102">
        <v>0</v>
      </c>
      <c r="H132" s="102">
        <v>0</v>
      </c>
      <c r="I132" s="102">
        <v>0</v>
      </c>
      <c r="J132" s="102">
        <v>0</v>
      </c>
      <c r="K132" s="102">
        <v>0</v>
      </c>
      <c r="L132" s="102">
        <v>0</v>
      </c>
      <c r="M132" s="102">
        <v>0</v>
      </c>
      <c r="N132" s="102">
        <v>0</v>
      </c>
      <c r="O132" s="102">
        <v>223</v>
      </c>
      <c r="P132" s="102">
        <v>221</v>
      </c>
      <c r="Q132" s="318">
        <f t="shared" si="49"/>
        <v>0</v>
      </c>
      <c r="R132" s="109">
        <f t="shared" si="49"/>
        <v>223</v>
      </c>
      <c r="S132" s="102">
        <f t="shared" si="49"/>
        <v>221</v>
      </c>
      <c r="T132" s="106"/>
      <c r="U132" s="106"/>
      <c r="V132" s="106"/>
    </row>
    <row r="133" spans="1:22" ht="28.5" customHeight="1">
      <c r="A133" s="705" t="s">
        <v>323</v>
      </c>
      <c r="B133" s="102">
        <v>0</v>
      </c>
      <c r="C133" s="102">
        <v>0</v>
      </c>
      <c r="D133" s="102">
        <v>0</v>
      </c>
      <c r="E133" s="102">
        <v>0</v>
      </c>
      <c r="F133" s="102">
        <v>0</v>
      </c>
      <c r="G133" s="102">
        <v>0</v>
      </c>
      <c r="H133" s="102">
        <v>0</v>
      </c>
      <c r="I133" s="102">
        <v>0</v>
      </c>
      <c r="J133" s="102">
        <v>0</v>
      </c>
      <c r="K133" s="102">
        <v>0</v>
      </c>
      <c r="L133" s="102">
        <v>200</v>
      </c>
      <c r="M133" s="102">
        <v>200</v>
      </c>
      <c r="N133" s="102">
        <v>450</v>
      </c>
      <c r="O133" s="102">
        <v>580</v>
      </c>
      <c r="P133" s="102">
        <v>580</v>
      </c>
      <c r="Q133" s="318">
        <f t="shared" si="49"/>
        <v>450</v>
      </c>
      <c r="R133" s="109">
        <f t="shared" si="49"/>
        <v>780</v>
      </c>
      <c r="S133" s="102">
        <f t="shared" si="49"/>
        <v>780</v>
      </c>
      <c r="T133" s="106"/>
      <c r="U133" s="106"/>
      <c r="V133" s="106"/>
    </row>
    <row r="134" spans="1:22" ht="28.5" customHeight="1">
      <c r="A134" s="705" t="s">
        <v>294</v>
      </c>
      <c r="B134" s="102">
        <v>0</v>
      </c>
      <c r="C134" s="102">
        <v>0</v>
      </c>
      <c r="D134" s="102">
        <v>0</v>
      </c>
      <c r="E134" s="102">
        <v>0</v>
      </c>
      <c r="F134" s="102">
        <v>20</v>
      </c>
      <c r="G134" s="102">
        <v>20</v>
      </c>
      <c r="H134" s="102">
        <v>0</v>
      </c>
      <c r="I134" s="102">
        <v>120</v>
      </c>
      <c r="J134" s="102">
        <v>120</v>
      </c>
      <c r="K134" s="102">
        <v>0</v>
      </c>
      <c r="L134" s="102">
        <v>0</v>
      </c>
      <c r="M134" s="102">
        <v>0</v>
      </c>
      <c r="N134" s="102">
        <v>0</v>
      </c>
      <c r="O134" s="102">
        <v>1827</v>
      </c>
      <c r="P134" s="102">
        <v>1827</v>
      </c>
      <c r="Q134" s="318">
        <f t="shared" si="49"/>
        <v>0</v>
      </c>
      <c r="R134" s="109">
        <f t="shared" si="49"/>
        <v>1967</v>
      </c>
      <c r="S134" s="102">
        <f t="shared" si="49"/>
        <v>1967</v>
      </c>
      <c r="T134" s="106"/>
      <c r="U134" s="106"/>
      <c r="V134" s="106"/>
    </row>
    <row r="135" spans="1:22" ht="28.5" customHeight="1">
      <c r="A135" s="705" t="s">
        <v>401</v>
      </c>
      <c r="B135" s="102">
        <v>1000</v>
      </c>
      <c r="C135" s="102">
        <v>1000</v>
      </c>
      <c r="D135" s="102">
        <v>1000</v>
      </c>
      <c r="E135" s="102">
        <v>0</v>
      </c>
      <c r="F135" s="102">
        <v>0</v>
      </c>
      <c r="G135" s="102">
        <v>0</v>
      </c>
      <c r="H135" s="102">
        <v>0</v>
      </c>
      <c r="I135" s="102">
        <v>0</v>
      </c>
      <c r="J135" s="102">
        <v>0</v>
      </c>
      <c r="K135" s="102">
        <v>0</v>
      </c>
      <c r="L135" s="102">
        <v>0</v>
      </c>
      <c r="M135" s="102">
        <v>0</v>
      </c>
      <c r="N135" s="102">
        <v>0</v>
      </c>
      <c r="O135" s="102">
        <v>0</v>
      </c>
      <c r="P135" s="102">
        <v>0</v>
      </c>
      <c r="Q135" s="318">
        <f t="shared" si="49"/>
        <v>1000</v>
      </c>
      <c r="R135" s="109">
        <f t="shared" si="49"/>
        <v>1000</v>
      </c>
      <c r="S135" s="102">
        <f t="shared" si="49"/>
        <v>1000</v>
      </c>
      <c r="T135" s="106"/>
      <c r="U135" s="106"/>
      <c r="V135" s="106"/>
    </row>
    <row r="136" spans="1:22" ht="28.5" customHeight="1">
      <c r="A136" s="705" t="s">
        <v>410</v>
      </c>
      <c r="B136" s="102">
        <v>0</v>
      </c>
      <c r="C136" s="102">
        <v>0</v>
      </c>
      <c r="D136" s="102">
        <v>0</v>
      </c>
      <c r="E136" s="102">
        <v>0</v>
      </c>
      <c r="F136" s="102">
        <v>0</v>
      </c>
      <c r="G136" s="102">
        <v>0</v>
      </c>
      <c r="H136" s="102">
        <v>0</v>
      </c>
      <c r="I136" s="102">
        <v>0</v>
      </c>
      <c r="J136" s="102">
        <v>0</v>
      </c>
      <c r="K136" s="102">
        <v>0</v>
      </c>
      <c r="L136" s="102">
        <v>0</v>
      </c>
      <c r="M136" s="102">
        <v>0</v>
      </c>
      <c r="N136" s="102">
        <v>0</v>
      </c>
      <c r="O136" s="102">
        <v>175</v>
      </c>
      <c r="P136" s="102">
        <v>175</v>
      </c>
      <c r="Q136" s="318">
        <f t="shared" si="49"/>
        <v>0</v>
      </c>
      <c r="R136" s="109">
        <f t="shared" si="49"/>
        <v>175</v>
      </c>
      <c r="S136" s="102">
        <f t="shared" si="49"/>
        <v>175</v>
      </c>
      <c r="T136" s="106"/>
      <c r="U136" s="106"/>
      <c r="V136" s="106"/>
    </row>
    <row r="137" spans="1:22" ht="28.5" customHeight="1">
      <c r="A137" s="706" t="s">
        <v>295</v>
      </c>
      <c r="B137" s="102">
        <v>0</v>
      </c>
      <c r="C137" s="102">
        <v>0</v>
      </c>
      <c r="D137" s="102">
        <v>0</v>
      </c>
      <c r="E137" s="102">
        <v>0</v>
      </c>
      <c r="F137" s="102">
        <v>0</v>
      </c>
      <c r="G137" s="102">
        <v>0</v>
      </c>
      <c r="H137" s="102">
        <v>0</v>
      </c>
      <c r="I137" s="102">
        <v>0</v>
      </c>
      <c r="J137" s="102">
        <v>0</v>
      </c>
      <c r="K137" s="102">
        <v>0</v>
      </c>
      <c r="L137" s="102">
        <v>0</v>
      </c>
      <c r="M137" s="102">
        <v>0</v>
      </c>
      <c r="N137" s="102">
        <v>2100</v>
      </c>
      <c r="O137" s="102">
        <v>12</v>
      </c>
      <c r="P137" s="102">
        <v>0</v>
      </c>
      <c r="Q137" s="318">
        <f t="shared" si="49"/>
        <v>2100</v>
      </c>
      <c r="R137" s="109">
        <f t="shared" si="49"/>
        <v>12</v>
      </c>
      <c r="S137" s="102">
        <f t="shared" si="49"/>
        <v>0</v>
      </c>
      <c r="T137" s="106"/>
      <c r="U137" s="106"/>
      <c r="V137" s="106"/>
    </row>
    <row r="138" spans="1:22" ht="28.5" customHeight="1">
      <c r="A138" s="706" t="s">
        <v>234</v>
      </c>
      <c r="B138" s="102">
        <v>0</v>
      </c>
      <c r="C138" s="102">
        <v>0</v>
      </c>
      <c r="D138" s="102">
        <v>0</v>
      </c>
      <c r="E138" s="102">
        <v>0</v>
      </c>
      <c r="F138" s="102">
        <v>0</v>
      </c>
      <c r="G138" s="102">
        <v>0</v>
      </c>
      <c r="H138" s="102">
        <v>0</v>
      </c>
      <c r="I138" s="102">
        <v>0</v>
      </c>
      <c r="J138" s="102">
        <v>0</v>
      </c>
      <c r="K138" s="102">
        <v>0</v>
      </c>
      <c r="L138" s="102">
        <v>0</v>
      </c>
      <c r="M138" s="102">
        <v>0</v>
      </c>
      <c r="N138" s="102">
        <v>0</v>
      </c>
      <c r="O138" s="102">
        <v>0</v>
      </c>
      <c r="P138" s="102">
        <v>0</v>
      </c>
      <c r="Q138" s="318">
        <f t="shared" si="49"/>
        <v>0</v>
      </c>
      <c r="R138" s="109">
        <f t="shared" si="49"/>
        <v>0</v>
      </c>
      <c r="S138" s="102">
        <f t="shared" si="49"/>
        <v>0</v>
      </c>
      <c r="T138" s="106"/>
      <c r="U138" s="106"/>
      <c r="V138" s="106"/>
    </row>
    <row r="139" spans="1:22" ht="28.5" customHeight="1">
      <c r="A139" s="707">
        <v>522</v>
      </c>
      <c r="B139" s="103">
        <f>SUM(B131:B138)</f>
        <v>1000</v>
      </c>
      <c r="C139" s="103">
        <f aca="true" t="shared" si="50" ref="C139:J139">SUM(C131:C138)</f>
        <v>1000</v>
      </c>
      <c r="D139" s="103">
        <f t="shared" si="50"/>
        <v>1000</v>
      </c>
      <c r="E139" s="103">
        <f t="shared" si="50"/>
        <v>0</v>
      </c>
      <c r="F139" s="103">
        <f t="shared" si="50"/>
        <v>20</v>
      </c>
      <c r="G139" s="103">
        <f t="shared" si="50"/>
        <v>20</v>
      </c>
      <c r="H139" s="103">
        <f t="shared" si="50"/>
        <v>0</v>
      </c>
      <c r="I139" s="103">
        <f>SUM(I131:I138)</f>
        <v>120</v>
      </c>
      <c r="J139" s="103">
        <f t="shared" si="50"/>
        <v>120</v>
      </c>
      <c r="K139" s="103">
        <f>SUM(K131:K138)</f>
        <v>0</v>
      </c>
      <c r="L139" s="103">
        <f>SUM(L131:L138)</f>
        <v>200</v>
      </c>
      <c r="M139" s="103">
        <f>SUM(M131:M138)</f>
        <v>200</v>
      </c>
      <c r="N139" s="103">
        <f aca="true" t="shared" si="51" ref="N139:S139">SUM(N131:N138)</f>
        <v>2550</v>
      </c>
      <c r="O139" s="103">
        <f t="shared" si="51"/>
        <v>2866</v>
      </c>
      <c r="P139" s="103">
        <f t="shared" si="51"/>
        <v>2852</v>
      </c>
      <c r="Q139" s="317">
        <f t="shared" si="51"/>
        <v>3550</v>
      </c>
      <c r="R139" s="103">
        <f t="shared" si="51"/>
        <v>4206</v>
      </c>
      <c r="S139" s="103">
        <f t="shared" si="51"/>
        <v>4192</v>
      </c>
      <c r="T139" s="106"/>
      <c r="U139" s="106"/>
      <c r="V139" s="106"/>
    </row>
    <row r="140" spans="1:22" ht="33.75" customHeight="1">
      <c r="A140" s="705" t="s">
        <v>151</v>
      </c>
      <c r="B140" s="102">
        <v>0</v>
      </c>
      <c r="C140" s="102">
        <v>0</v>
      </c>
      <c r="D140" s="102">
        <v>0</v>
      </c>
      <c r="E140" s="102">
        <v>0</v>
      </c>
      <c r="F140" s="102">
        <v>0</v>
      </c>
      <c r="G140" s="102">
        <v>0</v>
      </c>
      <c r="H140" s="102">
        <v>0</v>
      </c>
      <c r="I140" s="102">
        <v>0</v>
      </c>
      <c r="J140" s="102">
        <v>0</v>
      </c>
      <c r="K140" s="102">
        <v>0</v>
      </c>
      <c r="L140" s="102">
        <v>0</v>
      </c>
      <c r="M140" s="102">
        <v>0</v>
      </c>
      <c r="N140" s="102">
        <v>0</v>
      </c>
      <c r="O140" s="102">
        <v>0</v>
      </c>
      <c r="P140" s="102">
        <v>0</v>
      </c>
      <c r="Q140" s="318">
        <f>N140+H140+K140+E140+B140</f>
        <v>0</v>
      </c>
      <c r="R140" s="109">
        <f aca="true" t="shared" si="52" ref="Q140:S142">O140+I140+L140+F140+C140</f>
        <v>0</v>
      </c>
      <c r="S140" s="102">
        <f t="shared" si="52"/>
        <v>0</v>
      </c>
      <c r="T140" s="106"/>
      <c r="U140" s="106"/>
      <c r="V140" s="106"/>
    </row>
    <row r="141" spans="1:22" ht="28.5" customHeight="1">
      <c r="A141" s="705" t="s">
        <v>178</v>
      </c>
      <c r="B141" s="102">
        <v>0</v>
      </c>
      <c r="C141" s="102">
        <v>0</v>
      </c>
      <c r="D141" s="102">
        <v>0</v>
      </c>
      <c r="E141" s="102">
        <v>0</v>
      </c>
      <c r="F141" s="102">
        <v>0</v>
      </c>
      <c r="G141" s="102">
        <v>0</v>
      </c>
      <c r="H141" s="102">
        <v>0</v>
      </c>
      <c r="I141" s="102">
        <v>0</v>
      </c>
      <c r="J141" s="102">
        <v>0</v>
      </c>
      <c r="K141" s="102">
        <v>0</v>
      </c>
      <c r="L141" s="102">
        <v>0</v>
      </c>
      <c r="M141" s="102">
        <v>0</v>
      </c>
      <c r="N141" s="102">
        <v>0</v>
      </c>
      <c r="O141" s="102">
        <v>0</v>
      </c>
      <c r="P141" s="102">
        <v>0</v>
      </c>
      <c r="Q141" s="318">
        <f t="shared" si="52"/>
        <v>0</v>
      </c>
      <c r="R141" s="109">
        <f t="shared" si="52"/>
        <v>0</v>
      </c>
      <c r="S141" s="102">
        <f t="shared" si="52"/>
        <v>0</v>
      </c>
      <c r="T141" s="106"/>
      <c r="U141" s="106"/>
      <c r="V141" s="106"/>
    </row>
    <row r="142" spans="1:22" ht="28.5" customHeight="1">
      <c r="A142" s="705" t="s">
        <v>173</v>
      </c>
      <c r="B142" s="102">
        <v>0</v>
      </c>
      <c r="C142" s="102">
        <v>0</v>
      </c>
      <c r="D142" s="102">
        <v>0</v>
      </c>
      <c r="E142" s="102">
        <v>0</v>
      </c>
      <c r="F142" s="102">
        <v>0</v>
      </c>
      <c r="G142" s="102">
        <v>0</v>
      </c>
      <c r="H142" s="102">
        <v>0</v>
      </c>
      <c r="I142" s="102">
        <v>0</v>
      </c>
      <c r="J142" s="102">
        <v>0</v>
      </c>
      <c r="K142" s="102">
        <v>0</v>
      </c>
      <c r="L142" s="102">
        <v>0</v>
      </c>
      <c r="M142" s="102">
        <v>0</v>
      </c>
      <c r="N142" s="102">
        <v>0</v>
      </c>
      <c r="O142" s="102">
        <v>0</v>
      </c>
      <c r="P142" s="102">
        <v>0</v>
      </c>
      <c r="Q142" s="318">
        <f t="shared" si="52"/>
        <v>0</v>
      </c>
      <c r="R142" s="109">
        <f t="shared" si="52"/>
        <v>0</v>
      </c>
      <c r="S142" s="102">
        <f t="shared" si="52"/>
        <v>0</v>
      </c>
      <c r="T142" s="106"/>
      <c r="U142" s="106"/>
      <c r="V142" s="106"/>
    </row>
    <row r="143" spans="1:22" ht="28.5" customHeight="1">
      <c r="A143" s="707">
        <v>533</v>
      </c>
      <c r="B143" s="103">
        <f>SUM(B140:B142)</f>
        <v>0</v>
      </c>
      <c r="C143" s="103">
        <f aca="true" t="shared" si="53" ref="C143:J143">SUM(C140:C142)</f>
        <v>0</v>
      </c>
      <c r="D143" s="103">
        <f t="shared" si="53"/>
        <v>0</v>
      </c>
      <c r="E143" s="103">
        <f t="shared" si="53"/>
        <v>0</v>
      </c>
      <c r="F143" s="103">
        <f t="shared" si="53"/>
        <v>0</v>
      </c>
      <c r="G143" s="103">
        <f t="shared" si="53"/>
        <v>0</v>
      </c>
      <c r="H143" s="103">
        <f t="shared" si="53"/>
        <v>0</v>
      </c>
      <c r="I143" s="103">
        <f t="shared" si="53"/>
        <v>0</v>
      </c>
      <c r="J143" s="103">
        <f t="shared" si="53"/>
        <v>0</v>
      </c>
      <c r="K143" s="103">
        <f>SUM(K140:K142)</f>
        <v>0</v>
      </c>
      <c r="L143" s="103">
        <f>SUM(L140:L142)</f>
        <v>0</v>
      </c>
      <c r="M143" s="103">
        <f>SUM(M140:M142)</f>
        <v>0</v>
      </c>
      <c r="N143" s="103">
        <f aca="true" t="shared" si="54" ref="N143:S143">SUM(N140:N142)</f>
        <v>0</v>
      </c>
      <c r="O143" s="103">
        <f t="shared" si="54"/>
        <v>0</v>
      </c>
      <c r="P143" s="103">
        <f t="shared" si="54"/>
        <v>0</v>
      </c>
      <c r="Q143" s="317">
        <f t="shared" si="54"/>
        <v>0</v>
      </c>
      <c r="R143" s="103">
        <f t="shared" si="54"/>
        <v>0</v>
      </c>
      <c r="S143" s="330">
        <f t="shared" si="54"/>
        <v>0</v>
      </c>
      <c r="T143" s="106"/>
      <c r="U143" s="106"/>
      <c r="V143" s="106"/>
    </row>
    <row r="144" spans="1:22" ht="28.5" customHeight="1">
      <c r="A144" s="706" t="s">
        <v>128</v>
      </c>
      <c r="B144" s="102">
        <v>0</v>
      </c>
      <c r="C144" s="102">
        <v>0</v>
      </c>
      <c r="D144" s="102">
        <v>0</v>
      </c>
      <c r="E144" s="102">
        <v>0</v>
      </c>
      <c r="F144" s="102">
        <v>0</v>
      </c>
      <c r="G144" s="102">
        <v>0</v>
      </c>
      <c r="H144" s="102">
        <v>0</v>
      </c>
      <c r="I144" s="102">
        <v>0</v>
      </c>
      <c r="J144" s="102">
        <v>0</v>
      </c>
      <c r="K144" s="102">
        <v>0</v>
      </c>
      <c r="L144" s="102">
        <v>0</v>
      </c>
      <c r="M144" s="102">
        <v>0</v>
      </c>
      <c r="N144" s="102">
        <v>0</v>
      </c>
      <c r="O144" s="102">
        <v>0</v>
      </c>
      <c r="P144" s="102">
        <v>0</v>
      </c>
      <c r="Q144" s="318">
        <f>N144+H144+K144+E144+B144</f>
        <v>0</v>
      </c>
      <c r="R144" s="109">
        <f>O144+I144+L144+F144+C144</f>
        <v>0</v>
      </c>
      <c r="S144" s="102">
        <f>P144+J144+M144+G144+D144</f>
        <v>0</v>
      </c>
      <c r="T144" s="106"/>
      <c r="U144" s="106"/>
      <c r="V144" s="106"/>
    </row>
    <row r="145" spans="1:22" ht="28.5" customHeight="1">
      <c r="A145" s="707">
        <v>541</v>
      </c>
      <c r="B145" s="103">
        <f>SUM(B144)</f>
        <v>0</v>
      </c>
      <c r="C145" s="103">
        <f aca="true" t="shared" si="55" ref="C145:J145">SUM(C144)</f>
        <v>0</v>
      </c>
      <c r="D145" s="103">
        <f t="shared" si="55"/>
        <v>0</v>
      </c>
      <c r="E145" s="103">
        <f t="shared" si="55"/>
        <v>0</v>
      </c>
      <c r="F145" s="103">
        <f t="shared" si="55"/>
        <v>0</v>
      </c>
      <c r="G145" s="103">
        <f t="shared" si="55"/>
        <v>0</v>
      </c>
      <c r="H145" s="103">
        <f t="shared" si="55"/>
        <v>0</v>
      </c>
      <c r="I145" s="103">
        <f t="shared" si="55"/>
        <v>0</v>
      </c>
      <c r="J145" s="103">
        <f t="shared" si="55"/>
        <v>0</v>
      </c>
      <c r="K145" s="103">
        <f>SUM(K144)</f>
        <v>0</v>
      </c>
      <c r="L145" s="103">
        <f>SUM(L144)</f>
        <v>0</v>
      </c>
      <c r="M145" s="103">
        <f>SUM(M144)</f>
        <v>0</v>
      </c>
      <c r="N145" s="103">
        <f aca="true" t="shared" si="56" ref="N145:S145">SUM(N144)</f>
        <v>0</v>
      </c>
      <c r="O145" s="103">
        <f t="shared" si="56"/>
        <v>0</v>
      </c>
      <c r="P145" s="103">
        <f t="shared" si="56"/>
        <v>0</v>
      </c>
      <c r="Q145" s="317">
        <f t="shared" si="56"/>
        <v>0</v>
      </c>
      <c r="R145" s="103">
        <f t="shared" si="56"/>
        <v>0</v>
      </c>
      <c r="S145" s="330">
        <f t="shared" si="56"/>
        <v>0</v>
      </c>
      <c r="T145" s="106"/>
      <c r="U145" s="106"/>
      <c r="V145" s="106"/>
    </row>
    <row r="146" spans="1:22" ht="28.5" customHeight="1">
      <c r="A146" s="712" t="s">
        <v>283</v>
      </c>
      <c r="B146" s="102">
        <v>0</v>
      </c>
      <c r="C146" s="102">
        <v>0</v>
      </c>
      <c r="D146" s="102">
        <v>0</v>
      </c>
      <c r="E146" s="102">
        <v>0</v>
      </c>
      <c r="F146" s="102">
        <v>0</v>
      </c>
      <c r="G146" s="102">
        <v>0</v>
      </c>
      <c r="H146" s="102">
        <v>0</v>
      </c>
      <c r="I146" s="102">
        <v>0</v>
      </c>
      <c r="J146" s="102">
        <v>0</v>
      </c>
      <c r="K146" s="102">
        <v>0</v>
      </c>
      <c r="L146" s="102">
        <v>0</v>
      </c>
      <c r="M146" s="102">
        <v>0</v>
      </c>
      <c r="N146" s="102">
        <v>0</v>
      </c>
      <c r="O146" s="102">
        <v>0</v>
      </c>
      <c r="P146" s="102">
        <v>0</v>
      </c>
      <c r="Q146" s="318">
        <f>N146+H146+K146+E146+B146</f>
        <v>0</v>
      </c>
      <c r="R146" s="109">
        <f>O146+I146+L146+F146+C146</f>
        <v>0</v>
      </c>
      <c r="S146" s="102">
        <f>P146+J146+M146+G146+D146</f>
        <v>0</v>
      </c>
      <c r="T146" s="106"/>
      <c r="U146" s="106"/>
      <c r="V146" s="106"/>
    </row>
    <row r="147" spans="1:22" ht="27" customHeight="1">
      <c r="A147" s="709">
        <v>612</v>
      </c>
      <c r="B147" s="103">
        <f>SUM(B146)</f>
        <v>0</v>
      </c>
      <c r="C147" s="103">
        <f>SUM(C146)</f>
        <v>0</v>
      </c>
      <c r="D147" s="103">
        <f aca="true" t="shared" si="57" ref="D147:J147">SUM(D146)</f>
        <v>0</v>
      </c>
      <c r="E147" s="103">
        <f t="shared" si="57"/>
        <v>0</v>
      </c>
      <c r="F147" s="103">
        <f t="shared" si="57"/>
        <v>0</v>
      </c>
      <c r="G147" s="103">
        <f t="shared" si="57"/>
        <v>0</v>
      </c>
      <c r="H147" s="103">
        <f t="shared" si="57"/>
        <v>0</v>
      </c>
      <c r="I147" s="103">
        <f t="shared" si="57"/>
        <v>0</v>
      </c>
      <c r="J147" s="103">
        <f t="shared" si="57"/>
        <v>0</v>
      </c>
      <c r="K147" s="103">
        <f>SUM(K146)</f>
        <v>0</v>
      </c>
      <c r="L147" s="103">
        <f>SUM(L146)</f>
        <v>0</v>
      </c>
      <c r="M147" s="103">
        <f>SUM(M146)</f>
        <v>0</v>
      </c>
      <c r="N147" s="103">
        <f aca="true" t="shared" si="58" ref="N147:S147">SUM(N146)</f>
        <v>0</v>
      </c>
      <c r="O147" s="103">
        <f t="shared" si="58"/>
        <v>0</v>
      </c>
      <c r="P147" s="103">
        <f t="shared" si="58"/>
        <v>0</v>
      </c>
      <c r="Q147" s="317">
        <f t="shared" si="58"/>
        <v>0</v>
      </c>
      <c r="R147" s="103">
        <f t="shared" si="58"/>
        <v>0</v>
      </c>
      <c r="S147" s="330">
        <f t="shared" si="58"/>
        <v>0</v>
      </c>
      <c r="T147" s="106"/>
      <c r="U147" s="106"/>
      <c r="V147" s="106"/>
    </row>
    <row r="148" spans="1:22" ht="28.5" customHeight="1">
      <c r="A148" s="708" t="s">
        <v>327</v>
      </c>
      <c r="B148" s="102">
        <v>0</v>
      </c>
      <c r="C148" s="102">
        <v>0</v>
      </c>
      <c r="D148" s="102">
        <v>0</v>
      </c>
      <c r="E148" s="102">
        <v>0</v>
      </c>
      <c r="F148" s="102">
        <v>0</v>
      </c>
      <c r="G148" s="102">
        <v>0</v>
      </c>
      <c r="H148" s="102">
        <v>0</v>
      </c>
      <c r="I148" s="102">
        <v>0</v>
      </c>
      <c r="J148" s="102">
        <v>0</v>
      </c>
      <c r="K148" s="102">
        <v>0</v>
      </c>
      <c r="L148" s="102">
        <v>0</v>
      </c>
      <c r="M148" s="102">
        <v>0</v>
      </c>
      <c r="N148" s="102">
        <v>0</v>
      </c>
      <c r="O148" s="102">
        <v>0</v>
      </c>
      <c r="P148" s="102">
        <v>0</v>
      </c>
      <c r="Q148" s="318">
        <f>N148+H148+K148+E148+B148</f>
        <v>0</v>
      </c>
      <c r="R148" s="109">
        <f>O148+I148+L148+F148+C148</f>
        <v>0</v>
      </c>
      <c r="S148" s="102">
        <f>P148+J148+M148+G148+D148</f>
        <v>0</v>
      </c>
      <c r="T148" s="106"/>
      <c r="U148" s="106"/>
      <c r="V148" s="106"/>
    </row>
    <row r="149" spans="1:22" ht="28.5" customHeight="1" thickBot="1">
      <c r="A149" s="709">
        <v>638</v>
      </c>
      <c r="B149" s="304">
        <f aca="true" t="shared" si="59" ref="B149:S149">SUM(B148:B148)</f>
        <v>0</v>
      </c>
      <c r="C149" s="304">
        <f t="shared" si="59"/>
        <v>0</v>
      </c>
      <c r="D149" s="304">
        <f t="shared" si="59"/>
        <v>0</v>
      </c>
      <c r="E149" s="304">
        <f t="shared" si="59"/>
        <v>0</v>
      </c>
      <c r="F149" s="304">
        <f t="shared" si="59"/>
        <v>0</v>
      </c>
      <c r="G149" s="304">
        <f t="shared" si="59"/>
        <v>0</v>
      </c>
      <c r="H149" s="304">
        <f t="shared" si="59"/>
        <v>0</v>
      </c>
      <c r="I149" s="304">
        <f t="shared" si="59"/>
        <v>0</v>
      </c>
      <c r="J149" s="304">
        <f t="shared" si="59"/>
        <v>0</v>
      </c>
      <c r="K149" s="304">
        <f t="shared" si="59"/>
        <v>0</v>
      </c>
      <c r="L149" s="304">
        <f t="shared" si="59"/>
        <v>0</v>
      </c>
      <c r="M149" s="304">
        <f t="shared" si="59"/>
        <v>0</v>
      </c>
      <c r="N149" s="304">
        <f t="shared" si="59"/>
        <v>0</v>
      </c>
      <c r="O149" s="304">
        <f t="shared" si="59"/>
        <v>0</v>
      </c>
      <c r="P149" s="304">
        <f t="shared" si="59"/>
        <v>0</v>
      </c>
      <c r="Q149" s="322">
        <f t="shared" si="59"/>
        <v>0</v>
      </c>
      <c r="R149" s="323">
        <f t="shared" si="59"/>
        <v>0</v>
      </c>
      <c r="S149" s="324">
        <f t="shared" si="59"/>
        <v>0</v>
      </c>
      <c r="T149" s="106"/>
      <c r="U149" s="106"/>
      <c r="V149" s="106"/>
    </row>
    <row r="150" spans="1:22" ht="18.75">
      <c r="A150" s="710" t="s">
        <v>280</v>
      </c>
      <c r="B150" s="305">
        <f aca="true" t="shared" si="60" ref="B150:S150">SUM(B116+B121+B125+B127+B130+B139+B143+B145+B149+B147)</f>
        <v>1000</v>
      </c>
      <c r="C150" s="305">
        <f t="shared" si="60"/>
        <v>1000</v>
      </c>
      <c r="D150" s="305">
        <f t="shared" si="60"/>
        <v>1000</v>
      </c>
      <c r="E150" s="305">
        <f t="shared" si="60"/>
        <v>0</v>
      </c>
      <c r="F150" s="305">
        <f t="shared" si="60"/>
        <v>20</v>
      </c>
      <c r="G150" s="305">
        <f t="shared" si="60"/>
        <v>20</v>
      </c>
      <c r="H150" s="305">
        <f t="shared" si="60"/>
        <v>0</v>
      </c>
      <c r="I150" s="305">
        <f t="shared" si="60"/>
        <v>120</v>
      </c>
      <c r="J150" s="305">
        <f t="shared" si="60"/>
        <v>120</v>
      </c>
      <c r="K150" s="305">
        <f t="shared" si="60"/>
        <v>0</v>
      </c>
      <c r="L150" s="305">
        <f t="shared" si="60"/>
        <v>200</v>
      </c>
      <c r="M150" s="325">
        <f t="shared" si="60"/>
        <v>200</v>
      </c>
      <c r="N150" s="305">
        <f t="shared" si="60"/>
        <v>4930</v>
      </c>
      <c r="O150" s="305">
        <f t="shared" si="60"/>
        <v>6472</v>
      </c>
      <c r="P150" s="331">
        <f t="shared" si="60"/>
        <v>5404.8</v>
      </c>
      <c r="Q150" s="332">
        <f t="shared" si="60"/>
        <v>5930</v>
      </c>
      <c r="R150" s="305">
        <f t="shared" si="60"/>
        <v>7812</v>
      </c>
      <c r="S150" s="305">
        <f t="shared" si="60"/>
        <v>6744.8</v>
      </c>
      <c r="T150" s="180"/>
      <c r="U150" s="180"/>
      <c r="V150" s="180"/>
    </row>
    <row r="151" spans="1:19" ht="15.75">
      <c r="A151" s="715" t="s">
        <v>281</v>
      </c>
      <c r="B151" s="333"/>
      <c r="C151" s="333"/>
      <c r="D151" s="333"/>
      <c r="E151" s="333"/>
      <c r="F151" s="333"/>
      <c r="G151" s="333"/>
      <c r="H151" s="333"/>
      <c r="I151" s="333"/>
      <c r="J151" s="333"/>
      <c r="K151" s="334"/>
      <c r="L151" s="334"/>
      <c r="M151" s="334"/>
      <c r="N151" s="334"/>
      <c r="O151" s="334"/>
      <c r="P151" s="334"/>
      <c r="Q151" s="335">
        <f>Q150+$N$110</f>
        <v>7233</v>
      </c>
      <c r="R151" s="336">
        <f>R150+$O$110</f>
        <v>125927</v>
      </c>
      <c r="S151" s="336">
        <f>S150+$P$110</f>
        <v>118934.2</v>
      </c>
    </row>
  </sheetData>
  <sheetProtection/>
  <mergeCells count="70">
    <mergeCell ref="U73:V73"/>
    <mergeCell ref="O111:P111"/>
    <mergeCell ref="L36:M36"/>
    <mergeCell ref="N37:P37"/>
    <mergeCell ref="Q37:S37"/>
    <mergeCell ref="K38:M38"/>
    <mergeCell ref="Q38:S38"/>
    <mergeCell ref="Q39:S39"/>
    <mergeCell ref="B39:D39"/>
    <mergeCell ref="E39:G39"/>
    <mergeCell ref="A1:T1"/>
    <mergeCell ref="A37:A40"/>
    <mergeCell ref="I36:J36"/>
    <mergeCell ref="H39:J39"/>
    <mergeCell ref="E38:G38"/>
    <mergeCell ref="H38:J38"/>
    <mergeCell ref="H37:J37"/>
    <mergeCell ref="A2:A5"/>
    <mergeCell ref="K112:M112"/>
    <mergeCell ref="K113:M113"/>
    <mergeCell ref="N38:P38"/>
    <mergeCell ref="K75:M75"/>
    <mergeCell ref="N39:P39"/>
    <mergeCell ref="O73:P73"/>
    <mergeCell ref="N112:P112"/>
    <mergeCell ref="B4:D4"/>
    <mergeCell ref="E4:G4"/>
    <mergeCell ref="H4:J4"/>
    <mergeCell ref="K2:P2"/>
    <mergeCell ref="B2:J2"/>
    <mergeCell ref="K3:M3"/>
    <mergeCell ref="K4:M4"/>
    <mergeCell ref="N3:P3"/>
    <mergeCell ref="N4:P4"/>
    <mergeCell ref="B73:H73"/>
    <mergeCell ref="I73:J73"/>
    <mergeCell ref="U36:V36"/>
    <mergeCell ref="Q3:S3"/>
    <mergeCell ref="B3:D3"/>
    <mergeCell ref="E3:G3"/>
    <mergeCell ref="H3:J3"/>
    <mergeCell ref="B37:G37"/>
    <mergeCell ref="B38:D38"/>
    <mergeCell ref="B36:H36"/>
    <mergeCell ref="Q4:S4"/>
    <mergeCell ref="U1:V1"/>
    <mergeCell ref="K74:M74"/>
    <mergeCell ref="N74:P75"/>
    <mergeCell ref="T3:V3"/>
    <mergeCell ref="T4:V4"/>
    <mergeCell ref="L73:M73"/>
    <mergeCell ref="K39:M39"/>
    <mergeCell ref="K37:M37"/>
    <mergeCell ref="Q2:V2"/>
    <mergeCell ref="B112:D112"/>
    <mergeCell ref="E112:G112"/>
    <mergeCell ref="H112:J112"/>
    <mergeCell ref="B113:D113"/>
    <mergeCell ref="E113:G113"/>
    <mergeCell ref="H113:J113"/>
    <mergeCell ref="Q112:S113"/>
    <mergeCell ref="N113:P113"/>
    <mergeCell ref="A74:A76"/>
    <mergeCell ref="B74:D74"/>
    <mergeCell ref="E74:G74"/>
    <mergeCell ref="H74:J74"/>
    <mergeCell ref="B75:D75"/>
    <mergeCell ref="E75:G75"/>
    <mergeCell ref="H75:J75"/>
    <mergeCell ref="A112:A114"/>
  </mergeCells>
  <printOptions/>
  <pageMargins left="0" right="0" top="0.2362204724409449" bottom="0.15748031496062992" header="0.15748031496062992" footer="0.15748031496062992"/>
  <pageSetup horizontalDpi="300" verticalDpi="300" orientation="landscape" scale="48" r:id="rId1"/>
  <headerFooter alignWithMargins="0">
    <oddFooter>&amp;L&amp;"Times New Roman,Obyčejné"&amp;12Rozbor za r. 2009
</oddFooter>
  </headerFooter>
  <rowBreaks count="3" manualBreakCount="3">
    <brk id="35" max="21" man="1"/>
    <brk id="72" max="21" man="1"/>
    <brk id="110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46"/>
  <sheetViews>
    <sheetView view="pageBreakPreview" zoomScale="75" zoomScaleNormal="80" zoomScaleSheetLayoutView="75" zoomScalePageLayoutView="0" workbookViewId="0" topLeftCell="B1">
      <selection activeCell="G38" sqref="G38"/>
    </sheetView>
  </sheetViews>
  <sheetFormatPr defaultColWidth="9.00390625" defaultRowHeight="12.75"/>
  <cols>
    <col min="1" max="1" width="38.25390625" style="337" customWidth="1"/>
    <col min="2" max="22" width="10.25390625" style="337" customWidth="1"/>
    <col min="23" max="16384" width="9.125" style="337" customWidth="1"/>
  </cols>
  <sheetData>
    <row r="1" spans="1:22" ht="51.75" customHeight="1">
      <c r="A1" s="1059" t="s">
        <v>378</v>
      </c>
      <c r="B1" s="1060"/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57" t="s">
        <v>365</v>
      </c>
      <c r="V1" s="1058"/>
    </row>
    <row r="2" spans="1:22" ht="24.75" customHeight="1">
      <c r="A2" s="1064" t="s">
        <v>135</v>
      </c>
      <c r="B2" s="1067" t="s">
        <v>124</v>
      </c>
      <c r="C2" s="1068"/>
      <c r="D2" s="1069"/>
      <c r="E2" s="1079" t="s">
        <v>402</v>
      </c>
      <c r="F2" s="1077"/>
      <c r="G2" s="1078"/>
      <c r="H2" s="1079" t="s">
        <v>38</v>
      </c>
      <c r="I2" s="1077"/>
      <c r="J2" s="1077"/>
      <c r="K2" s="1079" t="s">
        <v>40</v>
      </c>
      <c r="L2" s="1077"/>
      <c r="M2" s="1078"/>
      <c r="N2" s="1079" t="s">
        <v>37</v>
      </c>
      <c r="O2" s="1077"/>
      <c r="P2" s="1078"/>
      <c r="Q2" s="1079" t="s">
        <v>287</v>
      </c>
      <c r="R2" s="1077"/>
      <c r="S2" s="1077"/>
      <c r="T2" s="1006" t="s">
        <v>17</v>
      </c>
      <c r="U2" s="1007"/>
      <c r="V2" s="1008"/>
    </row>
    <row r="3" spans="1:22" ht="32.25" customHeight="1">
      <c r="A3" s="1065"/>
      <c r="B3" s="1070" t="s">
        <v>136</v>
      </c>
      <c r="C3" s="1071"/>
      <c r="D3" s="1072"/>
      <c r="E3" s="1076" t="s">
        <v>403</v>
      </c>
      <c r="F3" s="1077"/>
      <c r="G3" s="1078"/>
      <c r="H3" s="1061" t="s">
        <v>62</v>
      </c>
      <c r="I3" s="1077"/>
      <c r="J3" s="1077"/>
      <c r="K3" s="1073" t="s">
        <v>404</v>
      </c>
      <c r="L3" s="1074"/>
      <c r="M3" s="1075"/>
      <c r="N3" s="1061" t="s">
        <v>61</v>
      </c>
      <c r="O3" s="1062"/>
      <c r="P3" s="1063"/>
      <c r="Q3" s="1061" t="s">
        <v>321</v>
      </c>
      <c r="R3" s="1077"/>
      <c r="S3" s="1077"/>
      <c r="T3" s="1009"/>
      <c r="U3" s="1010"/>
      <c r="V3" s="1011"/>
    </row>
    <row r="4" spans="1:22" ht="21" customHeight="1">
      <c r="A4" s="1066"/>
      <c r="B4" s="339" t="s">
        <v>5</v>
      </c>
      <c r="C4" s="340" t="s">
        <v>6</v>
      </c>
      <c r="D4" s="339" t="s">
        <v>0</v>
      </c>
      <c r="E4" s="341" t="s">
        <v>5</v>
      </c>
      <c r="F4" s="341" t="s">
        <v>6</v>
      </c>
      <c r="G4" s="342" t="s">
        <v>0</v>
      </c>
      <c r="H4" s="341" t="s">
        <v>5</v>
      </c>
      <c r="I4" s="341" t="s">
        <v>6</v>
      </c>
      <c r="J4" s="338" t="s">
        <v>0</v>
      </c>
      <c r="K4" s="342" t="s">
        <v>5</v>
      </c>
      <c r="L4" s="341" t="s">
        <v>6</v>
      </c>
      <c r="M4" s="341" t="s">
        <v>0</v>
      </c>
      <c r="N4" s="341" t="s">
        <v>5</v>
      </c>
      <c r="O4" s="341" t="s">
        <v>6</v>
      </c>
      <c r="P4" s="338" t="s">
        <v>0</v>
      </c>
      <c r="Q4" s="341" t="s">
        <v>5</v>
      </c>
      <c r="R4" s="341" t="s">
        <v>6</v>
      </c>
      <c r="S4" s="338" t="s">
        <v>0</v>
      </c>
      <c r="T4" s="343" t="s">
        <v>5</v>
      </c>
      <c r="U4" s="341" t="s">
        <v>6</v>
      </c>
      <c r="V4" s="342" t="s">
        <v>0</v>
      </c>
    </row>
    <row r="5" spans="1:22" ht="22.5" customHeight="1" hidden="1">
      <c r="A5" s="344" t="s">
        <v>154</v>
      </c>
      <c r="B5" s="35">
        <v>0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28">
        <v>0</v>
      </c>
      <c r="I5" s="28">
        <v>0</v>
      </c>
      <c r="J5" s="77">
        <v>0</v>
      </c>
      <c r="K5" s="35">
        <v>0</v>
      </c>
      <c r="L5" s="35">
        <v>0</v>
      </c>
      <c r="M5" s="35">
        <v>0</v>
      </c>
      <c r="N5" s="28">
        <v>0</v>
      </c>
      <c r="O5" s="28">
        <v>0</v>
      </c>
      <c r="P5" s="77">
        <v>0</v>
      </c>
      <c r="Q5" s="28">
        <v>0</v>
      </c>
      <c r="R5" s="28">
        <v>0</v>
      </c>
      <c r="S5" s="77">
        <v>0</v>
      </c>
      <c r="T5" s="345">
        <f aca="true" t="shared" si="0" ref="T5:V10">SUM(B5,E5,H5,N5,Q5,K5)</f>
        <v>0</v>
      </c>
      <c r="U5" s="32">
        <f t="shared" si="0"/>
        <v>0</v>
      </c>
      <c r="V5" s="32">
        <f t="shared" si="0"/>
        <v>0</v>
      </c>
    </row>
    <row r="6" spans="1:22" ht="22.5" customHeight="1" hidden="1">
      <c r="A6" s="344" t="s">
        <v>285</v>
      </c>
      <c r="B6" s="35">
        <v>0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28">
        <v>0</v>
      </c>
      <c r="I6" s="28">
        <v>0</v>
      </c>
      <c r="J6" s="77">
        <v>0</v>
      </c>
      <c r="K6" s="35">
        <v>0</v>
      </c>
      <c r="L6" s="35">
        <v>0</v>
      </c>
      <c r="M6" s="35">
        <v>0</v>
      </c>
      <c r="N6" s="28">
        <v>0</v>
      </c>
      <c r="O6" s="35">
        <v>0</v>
      </c>
      <c r="P6" s="35">
        <v>0</v>
      </c>
      <c r="Q6" s="28">
        <v>0</v>
      </c>
      <c r="R6" s="28">
        <v>0</v>
      </c>
      <c r="S6" s="77">
        <v>0</v>
      </c>
      <c r="T6" s="345">
        <f t="shared" si="0"/>
        <v>0</v>
      </c>
      <c r="U6" s="32">
        <f t="shared" si="0"/>
        <v>0</v>
      </c>
      <c r="V6" s="32">
        <f t="shared" si="0"/>
        <v>0</v>
      </c>
    </row>
    <row r="7" spans="1:22" ht="22.5" customHeight="1" hidden="1">
      <c r="A7" s="344" t="s">
        <v>286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28">
        <v>0</v>
      </c>
      <c r="I7" s="28">
        <v>0</v>
      </c>
      <c r="J7" s="77">
        <v>0</v>
      </c>
      <c r="K7" s="35">
        <v>0</v>
      </c>
      <c r="L7" s="35">
        <v>0</v>
      </c>
      <c r="M7" s="35">
        <v>0</v>
      </c>
      <c r="N7" s="28">
        <v>0</v>
      </c>
      <c r="O7" s="28">
        <v>0</v>
      </c>
      <c r="P7" s="77">
        <v>0</v>
      </c>
      <c r="Q7" s="28">
        <v>0</v>
      </c>
      <c r="R7" s="28">
        <v>0</v>
      </c>
      <c r="S7" s="77">
        <v>0</v>
      </c>
      <c r="T7" s="345">
        <f t="shared" si="0"/>
        <v>0</v>
      </c>
      <c r="U7" s="32">
        <f t="shared" si="0"/>
        <v>0</v>
      </c>
      <c r="V7" s="32">
        <f t="shared" si="0"/>
        <v>0</v>
      </c>
    </row>
    <row r="8" spans="1:22" ht="24.75" customHeight="1">
      <c r="A8" s="344" t="s">
        <v>318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77">
        <v>0</v>
      </c>
      <c r="N8" s="35">
        <v>5</v>
      </c>
      <c r="O8" s="35">
        <v>5</v>
      </c>
      <c r="P8" s="35">
        <v>0</v>
      </c>
      <c r="Q8" s="35">
        <v>0</v>
      </c>
      <c r="R8" s="35">
        <v>0</v>
      </c>
      <c r="S8" s="35">
        <v>0</v>
      </c>
      <c r="T8" s="345">
        <f t="shared" si="0"/>
        <v>5</v>
      </c>
      <c r="U8" s="32">
        <f t="shared" si="0"/>
        <v>5</v>
      </c>
      <c r="V8" s="32">
        <f t="shared" si="0"/>
        <v>0</v>
      </c>
    </row>
    <row r="9" spans="1:22" ht="25.5" customHeight="1" hidden="1">
      <c r="A9" s="346" t="s">
        <v>315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45">
        <f t="shared" si="0"/>
        <v>0</v>
      </c>
      <c r="U9" s="32">
        <f t="shared" si="0"/>
        <v>0</v>
      </c>
      <c r="V9" s="32">
        <f t="shared" si="0"/>
        <v>0</v>
      </c>
    </row>
    <row r="10" spans="1:22" ht="25.5" customHeight="1">
      <c r="A10" s="229" t="s">
        <v>319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77">
        <v>0</v>
      </c>
      <c r="N10" s="35">
        <v>30</v>
      </c>
      <c r="O10" s="35">
        <v>30</v>
      </c>
      <c r="P10" s="35">
        <v>0</v>
      </c>
      <c r="Q10" s="35">
        <v>0</v>
      </c>
      <c r="R10" s="35">
        <v>99</v>
      </c>
      <c r="S10" s="717">
        <v>99</v>
      </c>
      <c r="T10" s="345">
        <f t="shared" si="0"/>
        <v>30</v>
      </c>
      <c r="U10" s="32">
        <f t="shared" si="0"/>
        <v>129</v>
      </c>
      <c r="V10" s="32">
        <f t="shared" si="0"/>
        <v>99</v>
      </c>
    </row>
    <row r="11" spans="1:22" ht="24" customHeight="1">
      <c r="A11" s="347">
        <v>513</v>
      </c>
      <c r="B11" s="31">
        <f>SUM(B5,B8,B10+B9+B6+B7)</f>
        <v>0</v>
      </c>
      <c r="C11" s="31">
        <f aca="true" t="shared" si="1" ref="C11:V11">SUM(C5,C8,C10+C9+C6+C7)</f>
        <v>0</v>
      </c>
      <c r="D11" s="31">
        <f t="shared" si="1"/>
        <v>0</v>
      </c>
      <c r="E11" s="31">
        <f t="shared" si="1"/>
        <v>0</v>
      </c>
      <c r="F11" s="31">
        <f t="shared" si="1"/>
        <v>0</v>
      </c>
      <c r="G11" s="31">
        <f t="shared" si="1"/>
        <v>0</v>
      </c>
      <c r="H11" s="31">
        <f t="shared" si="1"/>
        <v>0</v>
      </c>
      <c r="I11" s="31">
        <f t="shared" si="1"/>
        <v>0</v>
      </c>
      <c r="J11" s="353">
        <f t="shared" si="1"/>
        <v>0</v>
      </c>
      <c r="K11" s="31">
        <f t="shared" si="1"/>
        <v>0</v>
      </c>
      <c r="L11" s="31">
        <f t="shared" si="1"/>
        <v>0</v>
      </c>
      <c r="M11" s="31">
        <f t="shared" si="1"/>
        <v>0</v>
      </c>
      <c r="N11" s="31">
        <f t="shared" si="1"/>
        <v>35</v>
      </c>
      <c r="O11" s="31">
        <f t="shared" si="1"/>
        <v>35</v>
      </c>
      <c r="P11" s="353">
        <f t="shared" si="1"/>
        <v>0</v>
      </c>
      <c r="Q11" s="31">
        <f>SUM(Q5,Q8,Q10+Q9+Q6+Q7)</f>
        <v>0</v>
      </c>
      <c r="R11" s="31">
        <f>SUM(R5,R8,R10+R9+R6+R7)</f>
        <v>99</v>
      </c>
      <c r="S11" s="348">
        <f>SUM(S5,S8,S10+S9+S6+S7)</f>
        <v>99</v>
      </c>
      <c r="T11" s="349">
        <f>SUM(T5,T8,T10+T9+T6+T7)</f>
        <v>35</v>
      </c>
      <c r="U11" s="31">
        <f t="shared" si="1"/>
        <v>134</v>
      </c>
      <c r="V11" s="31">
        <f t="shared" si="1"/>
        <v>99</v>
      </c>
    </row>
    <row r="12" spans="1:22" ht="25.5" customHeight="1" hidden="1">
      <c r="A12" s="350" t="s">
        <v>56</v>
      </c>
      <c r="B12" s="26">
        <v>0</v>
      </c>
      <c r="C12" s="26">
        <v>0</v>
      </c>
      <c r="D12" s="80">
        <v>0</v>
      </c>
      <c r="E12" s="26">
        <v>0</v>
      </c>
      <c r="F12" s="26">
        <v>0</v>
      </c>
      <c r="G12" s="80">
        <v>0</v>
      </c>
      <c r="H12" s="26">
        <v>0</v>
      </c>
      <c r="I12" s="26">
        <v>0</v>
      </c>
      <c r="J12" s="77">
        <v>0</v>
      </c>
      <c r="K12" s="78">
        <v>0</v>
      </c>
      <c r="L12" s="78">
        <v>0</v>
      </c>
      <c r="M12" s="78">
        <v>0</v>
      </c>
      <c r="N12" s="26">
        <v>0</v>
      </c>
      <c r="O12" s="26">
        <v>0</v>
      </c>
      <c r="P12" s="77">
        <v>0</v>
      </c>
      <c r="Q12" s="26">
        <v>0</v>
      </c>
      <c r="R12" s="26">
        <v>0</v>
      </c>
      <c r="S12" s="77">
        <v>0</v>
      </c>
      <c r="T12" s="345">
        <f aca="true" t="shared" si="2" ref="T12:V16">SUM(B12,E12,H12,N12,Q12,K12)</f>
        <v>0</v>
      </c>
      <c r="U12" s="32">
        <f t="shared" si="2"/>
        <v>0</v>
      </c>
      <c r="V12" s="32">
        <f t="shared" si="2"/>
        <v>0</v>
      </c>
    </row>
    <row r="13" spans="1:22" ht="25.5" customHeight="1" hidden="1">
      <c r="A13" s="344" t="s">
        <v>106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28">
        <v>0</v>
      </c>
      <c r="I13" s="28">
        <v>0</v>
      </c>
      <c r="J13" s="28">
        <v>0</v>
      </c>
      <c r="K13" s="35">
        <v>0</v>
      </c>
      <c r="L13" s="35">
        <v>0</v>
      </c>
      <c r="M13" s="35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345">
        <f t="shared" si="2"/>
        <v>0</v>
      </c>
      <c r="U13" s="32">
        <f t="shared" si="2"/>
        <v>0</v>
      </c>
      <c r="V13" s="32">
        <f t="shared" si="2"/>
        <v>0</v>
      </c>
    </row>
    <row r="14" spans="1:22" ht="25.5" customHeight="1" hidden="1">
      <c r="A14" s="344" t="s">
        <v>18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28">
        <v>0</v>
      </c>
      <c r="I14" s="28">
        <v>0</v>
      </c>
      <c r="J14" s="28">
        <v>0</v>
      </c>
      <c r="K14" s="35">
        <v>0</v>
      </c>
      <c r="L14" s="35">
        <v>0</v>
      </c>
      <c r="M14" s="35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345">
        <f t="shared" si="2"/>
        <v>0</v>
      </c>
      <c r="U14" s="32">
        <f t="shared" si="2"/>
        <v>0</v>
      </c>
      <c r="V14" s="32">
        <f t="shared" si="2"/>
        <v>0</v>
      </c>
    </row>
    <row r="15" spans="1:22" ht="25.5" customHeight="1">
      <c r="A15" s="344" t="s">
        <v>316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2">
        <v>0</v>
      </c>
      <c r="I15" s="32">
        <v>0</v>
      </c>
      <c r="J15" s="32">
        <v>0</v>
      </c>
      <c r="K15" s="35">
        <v>0</v>
      </c>
      <c r="L15" s="35">
        <v>0</v>
      </c>
      <c r="M15" s="35">
        <v>0</v>
      </c>
      <c r="N15" s="32">
        <v>20</v>
      </c>
      <c r="O15" s="32">
        <v>20</v>
      </c>
      <c r="P15" s="32">
        <v>20</v>
      </c>
      <c r="Q15" s="32">
        <v>0</v>
      </c>
      <c r="R15" s="32">
        <v>0</v>
      </c>
      <c r="S15" s="32">
        <v>0</v>
      </c>
      <c r="T15" s="345">
        <f t="shared" si="2"/>
        <v>20</v>
      </c>
      <c r="U15" s="32">
        <f t="shared" si="2"/>
        <v>20</v>
      </c>
      <c r="V15" s="32">
        <f t="shared" si="2"/>
        <v>20</v>
      </c>
    </row>
    <row r="16" spans="1:22" s="352" customFormat="1" ht="25.5" customHeight="1">
      <c r="A16" s="351" t="s">
        <v>146</v>
      </c>
      <c r="B16" s="33">
        <v>0</v>
      </c>
      <c r="C16" s="33">
        <v>0</v>
      </c>
      <c r="D16" s="33">
        <v>0</v>
      </c>
      <c r="E16" s="33">
        <v>0</v>
      </c>
      <c r="F16" s="35">
        <v>0</v>
      </c>
      <c r="G16" s="35">
        <v>0</v>
      </c>
      <c r="H16" s="82">
        <v>50</v>
      </c>
      <c r="I16" s="32">
        <v>1</v>
      </c>
      <c r="J16" s="32">
        <v>0</v>
      </c>
      <c r="K16" s="35">
        <v>0</v>
      </c>
      <c r="L16" s="35">
        <v>0</v>
      </c>
      <c r="M16" s="35">
        <v>0</v>
      </c>
      <c r="N16" s="32">
        <v>195</v>
      </c>
      <c r="O16" s="32">
        <v>96</v>
      </c>
      <c r="P16" s="32">
        <v>20.8</v>
      </c>
      <c r="Q16" s="32">
        <v>0</v>
      </c>
      <c r="R16" s="32">
        <v>0</v>
      </c>
      <c r="S16" s="32">
        <v>0</v>
      </c>
      <c r="T16" s="345">
        <f t="shared" si="2"/>
        <v>245</v>
      </c>
      <c r="U16" s="32">
        <f t="shared" si="2"/>
        <v>97</v>
      </c>
      <c r="V16" s="32">
        <f t="shared" si="2"/>
        <v>20.8</v>
      </c>
    </row>
    <row r="17" spans="1:22" s="352" customFormat="1" ht="24.75" customHeight="1">
      <c r="A17" s="347">
        <v>516</v>
      </c>
      <c r="B17" s="31">
        <f>SUM(B13,B15,B16+B14+B12)</f>
        <v>0</v>
      </c>
      <c r="C17" s="31">
        <f aca="true" t="shared" si="3" ref="C17:V17">SUM(C13,C15,C16+C14+C12)</f>
        <v>0</v>
      </c>
      <c r="D17" s="31">
        <f t="shared" si="3"/>
        <v>0</v>
      </c>
      <c r="E17" s="31">
        <f t="shared" si="3"/>
        <v>0</v>
      </c>
      <c r="F17" s="31">
        <f t="shared" si="3"/>
        <v>0</v>
      </c>
      <c r="G17" s="31">
        <f t="shared" si="3"/>
        <v>0</v>
      </c>
      <c r="H17" s="31">
        <f t="shared" si="3"/>
        <v>50</v>
      </c>
      <c r="I17" s="31">
        <f t="shared" si="3"/>
        <v>1</v>
      </c>
      <c r="J17" s="353">
        <f t="shared" si="3"/>
        <v>0</v>
      </c>
      <c r="K17" s="31">
        <f>SUM(K13,K15,K16+K14+K12)</f>
        <v>0</v>
      </c>
      <c r="L17" s="31">
        <f>SUM(L13,L15,L16+L14+L12)</f>
        <v>0</v>
      </c>
      <c r="M17" s="31">
        <f>SUM(M13,M15,M16+M14+M12)</f>
        <v>0</v>
      </c>
      <c r="N17" s="31">
        <f t="shared" si="3"/>
        <v>215</v>
      </c>
      <c r="O17" s="31">
        <f t="shared" si="3"/>
        <v>116</v>
      </c>
      <c r="P17" s="353">
        <f t="shared" si="3"/>
        <v>40.8</v>
      </c>
      <c r="Q17" s="31">
        <f t="shared" si="3"/>
        <v>0</v>
      </c>
      <c r="R17" s="31">
        <f t="shared" si="3"/>
        <v>0</v>
      </c>
      <c r="S17" s="353">
        <f t="shared" si="3"/>
        <v>0</v>
      </c>
      <c r="T17" s="349">
        <f>SUM(T13,T15,T16+T14+T12)</f>
        <v>265</v>
      </c>
      <c r="U17" s="31">
        <f t="shared" si="3"/>
        <v>117</v>
      </c>
      <c r="V17" s="31">
        <f t="shared" si="3"/>
        <v>40.8</v>
      </c>
    </row>
    <row r="18" spans="1:22" s="352" customFormat="1" ht="25.5" customHeight="1" hidden="1">
      <c r="A18" s="350" t="s">
        <v>34</v>
      </c>
      <c r="B18" s="79">
        <v>0</v>
      </c>
      <c r="C18" s="79">
        <v>0</v>
      </c>
      <c r="D18" s="79">
        <v>0</v>
      </c>
      <c r="E18" s="26">
        <v>0</v>
      </c>
      <c r="F18" s="26">
        <v>0</v>
      </c>
      <c r="G18" s="80">
        <v>0</v>
      </c>
      <c r="H18" s="26">
        <v>0</v>
      </c>
      <c r="I18" s="26">
        <v>0</v>
      </c>
      <c r="J18" s="77">
        <v>0</v>
      </c>
      <c r="K18" s="28">
        <v>0</v>
      </c>
      <c r="L18" s="35">
        <v>0</v>
      </c>
      <c r="M18" s="35">
        <v>0</v>
      </c>
      <c r="N18" s="26">
        <v>0</v>
      </c>
      <c r="O18" s="26">
        <v>0</v>
      </c>
      <c r="P18" s="77">
        <v>0</v>
      </c>
      <c r="Q18" s="26">
        <v>0</v>
      </c>
      <c r="R18" s="26">
        <v>0</v>
      </c>
      <c r="S18" s="77">
        <v>0</v>
      </c>
      <c r="T18" s="345">
        <f aca="true" t="shared" si="4" ref="T18:V20">SUM(B18,E18,H18,N18,Q18,K18)</f>
        <v>0</v>
      </c>
      <c r="U18" s="32">
        <f t="shared" si="4"/>
        <v>0</v>
      </c>
      <c r="V18" s="32">
        <f t="shared" si="4"/>
        <v>0</v>
      </c>
    </row>
    <row r="19" spans="1:22" s="352" customFormat="1" ht="25.5" customHeight="1" hidden="1">
      <c r="A19" s="344" t="s">
        <v>44</v>
      </c>
      <c r="B19" s="35">
        <v>0</v>
      </c>
      <c r="C19" s="35">
        <v>0</v>
      </c>
      <c r="D19" s="35">
        <v>0</v>
      </c>
      <c r="E19" s="35">
        <v>0</v>
      </c>
      <c r="F19" s="354">
        <v>0</v>
      </c>
      <c r="G19" s="35">
        <v>0</v>
      </c>
      <c r="H19" s="28">
        <v>0</v>
      </c>
      <c r="I19" s="34">
        <v>0</v>
      </c>
      <c r="J19" s="77">
        <v>0</v>
      </c>
      <c r="K19" s="35">
        <v>0</v>
      </c>
      <c r="L19" s="35">
        <v>0</v>
      </c>
      <c r="M19" s="35">
        <v>0</v>
      </c>
      <c r="N19" s="28">
        <v>0</v>
      </c>
      <c r="O19" s="34">
        <v>0</v>
      </c>
      <c r="P19" s="77">
        <v>0</v>
      </c>
      <c r="Q19" s="28">
        <v>0</v>
      </c>
      <c r="R19" s="34">
        <v>0</v>
      </c>
      <c r="S19" s="77">
        <v>0</v>
      </c>
      <c r="T19" s="345">
        <f t="shared" si="4"/>
        <v>0</v>
      </c>
      <c r="U19" s="32">
        <f t="shared" si="4"/>
        <v>0</v>
      </c>
      <c r="V19" s="32">
        <f t="shared" si="4"/>
        <v>0</v>
      </c>
    </row>
    <row r="20" spans="1:22" s="352" customFormat="1" ht="25.5" customHeight="1">
      <c r="A20" s="344" t="s">
        <v>45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5">
        <v>0</v>
      </c>
      <c r="K20" s="35">
        <v>0</v>
      </c>
      <c r="L20" s="35">
        <v>0</v>
      </c>
      <c r="M20" s="355">
        <v>0</v>
      </c>
      <c r="N20" s="35">
        <v>20</v>
      </c>
      <c r="O20" s="35">
        <v>15.5</v>
      </c>
      <c r="P20" s="355">
        <v>10.5</v>
      </c>
      <c r="Q20" s="35">
        <v>0</v>
      </c>
      <c r="R20" s="35">
        <v>0</v>
      </c>
      <c r="S20" s="355">
        <v>0</v>
      </c>
      <c r="T20" s="345">
        <f t="shared" si="4"/>
        <v>20</v>
      </c>
      <c r="U20" s="32">
        <f t="shared" si="4"/>
        <v>15.5</v>
      </c>
      <c r="V20" s="32">
        <f t="shared" si="4"/>
        <v>10.5</v>
      </c>
    </row>
    <row r="21" spans="1:22" s="352" customFormat="1" ht="25.5" customHeight="1">
      <c r="A21" s="347">
        <v>517</v>
      </c>
      <c r="B21" s="31">
        <f>SUM(B18:B20)</f>
        <v>0</v>
      </c>
      <c r="C21" s="31">
        <f aca="true" t="shared" si="5" ref="C21:V21">SUM(C18:C20)</f>
        <v>0</v>
      </c>
      <c r="D21" s="31">
        <f t="shared" si="5"/>
        <v>0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53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20</v>
      </c>
      <c r="O21" s="31">
        <f t="shared" si="5"/>
        <v>15.5</v>
      </c>
      <c r="P21" s="353">
        <f t="shared" si="5"/>
        <v>10.5</v>
      </c>
      <c r="Q21" s="31">
        <f t="shared" si="5"/>
        <v>0</v>
      </c>
      <c r="R21" s="31">
        <f t="shared" si="5"/>
        <v>0</v>
      </c>
      <c r="S21" s="353">
        <f t="shared" si="5"/>
        <v>0</v>
      </c>
      <c r="T21" s="349">
        <f t="shared" si="5"/>
        <v>20</v>
      </c>
      <c r="U21" s="31">
        <f t="shared" si="5"/>
        <v>15.5</v>
      </c>
      <c r="V21" s="31">
        <f t="shared" si="5"/>
        <v>10.5</v>
      </c>
    </row>
    <row r="22" spans="1:22" s="352" customFormat="1" ht="25.5" customHeight="1">
      <c r="A22" s="344" t="s">
        <v>153</v>
      </c>
      <c r="B22" s="35">
        <v>0</v>
      </c>
      <c r="C22" s="35">
        <v>0</v>
      </c>
      <c r="D22" s="35">
        <v>0</v>
      </c>
      <c r="E22" s="35">
        <v>0</v>
      </c>
      <c r="F22" s="354">
        <v>0</v>
      </c>
      <c r="G22" s="35">
        <v>0</v>
      </c>
      <c r="H22" s="28">
        <v>0</v>
      </c>
      <c r="I22" s="34">
        <v>0</v>
      </c>
      <c r="J22" s="28">
        <v>0</v>
      </c>
      <c r="K22" s="35">
        <v>0</v>
      </c>
      <c r="L22" s="35">
        <v>0</v>
      </c>
      <c r="M22" s="355">
        <v>0</v>
      </c>
      <c r="N22" s="28">
        <v>35</v>
      </c>
      <c r="O22" s="34">
        <v>39.5</v>
      </c>
      <c r="P22" s="77">
        <v>39.4</v>
      </c>
      <c r="Q22" s="28">
        <v>0</v>
      </c>
      <c r="R22" s="34">
        <v>0</v>
      </c>
      <c r="S22" s="77">
        <v>0</v>
      </c>
      <c r="T22" s="345">
        <f>SUM(B22,E22,H22,N22,Q22,K22)</f>
        <v>35</v>
      </c>
      <c r="U22" s="32">
        <f>SUM(C22,F22,I22,O22,R22,L22)</f>
        <v>39.5</v>
      </c>
      <c r="V22" s="32">
        <f>SUM(D22,G22,J22,P22,S22,M22)</f>
        <v>39.4</v>
      </c>
    </row>
    <row r="23" spans="1:22" s="352" customFormat="1" ht="25.5" customHeight="1">
      <c r="A23" s="347">
        <v>519</v>
      </c>
      <c r="B23" s="31">
        <f aca="true" t="shared" si="6" ref="B23:U23">SUM(B22)</f>
        <v>0</v>
      </c>
      <c r="C23" s="31">
        <f t="shared" si="6"/>
        <v>0</v>
      </c>
      <c r="D23" s="31">
        <f t="shared" si="6"/>
        <v>0</v>
      </c>
      <c r="E23" s="31">
        <f t="shared" si="6"/>
        <v>0</v>
      </c>
      <c r="F23" s="356">
        <f t="shared" si="6"/>
        <v>0</v>
      </c>
      <c r="G23" s="31">
        <f t="shared" si="6"/>
        <v>0</v>
      </c>
      <c r="H23" s="30">
        <f t="shared" si="6"/>
        <v>0</v>
      </c>
      <c r="I23" s="36">
        <f t="shared" si="6"/>
        <v>0</v>
      </c>
      <c r="J23" s="30">
        <f t="shared" si="6"/>
        <v>0</v>
      </c>
      <c r="K23" s="29">
        <f t="shared" si="6"/>
        <v>0</v>
      </c>
      <c r="L23" s="36">
        <f t="shared" si="6"/>
        <v>0</v>
      </c>
      <c r="M23" s="30">
        <f t="shared" si="6"/>
        <v>0</v>
      </c>
      <c r="N23" s="30">
        <f t="shared" si="6"/>
        <v>35</v>
      </c>
      <c r="O23" s="36">
        <f t="shared" si="6"/>
        <v>39.5</v>
      </c>
      <c r="P23" s="357">
        <f t="shared" si="6"/>
        <v>39.4</v>
      </c>
      <c r="Q23" s="30">
        <f t="shared" si="6"/>
        <v>0</v>
      </c>
      <c r="R23" s="36">
        <f t="shared" si="6"/>
        <v>0</v>
      </c>
      <c r="S23" s="357">
        <f t="shared" si="6"/>
        <v>0</v>
      </c>
      <c r="T23" s="358">
        <f t="shared" si="6"/>
        <v>35</v>
      </c>
      <c r="U23" s="359">
        <f t="shared" si="6"/>
        <v>39.5</v>
      </c>
      <c r="V23" s="359">
        <f>SUM(V22)</f>
        <v>39.4</v>
      </c>
    </row>
    <row r="24" spans="1:22" s="352" customFormat="1" ht="25.5" customHeight="1">
      <c r="A24" s="350" t="s">
        <v>320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35">
        <v>0</v>
      </c>
      <c r="L24" s="35">
        <v>0</v>
      </c>
      <c r="M24" s="355">
        <v>0</v>
      </c>
      <c r="N24" s="28">
        <v>115</v>
      </c>
      <c r="O24" s="28">
        <v>115</v>
      </c>
      <c r="P24" s="28">
        <v>115</v>
      </c>
      <c r="Q24" s="28">
        <v>0</v>
      </c>
      <c r="R24" s="28">
        <v>0</v>
      </c>
      <c r="S24" s="28">
        <v>0</v>
      </c>
      <c r="T24" s="345">
        <f>SUM(B24,E24,H24,N24,Q24,K24)</f>
        <v>115</v>
      </c>
      <c r="U24" s="32">
        <f aca="true" t="shared" si="7" ref="T24:V28">SUM(C24,F24,I24,O24,R24,L24)</f>
        <v>115</v>
      </c>
      <c r="V24" s="32">
        <f t="shared" si="7"/>
        <v>115</v>
      </c>
    </row>
    <row r="25" spans="1:22" s="352" customFormat="1" ht="25.5" customHeight="1">
      <c r="A25" s="350" t="s">
        <v>405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35">
        <v>0</v>
      </c>
      <c r="L25" s="35">
        <v>0</v>
      </c>
      <c r="M25" s="355">
        <v>0</v>
      </c>
      <c r="N25" s="28">
        <v>0</v>
      </c>
      <c r="O25" s="28">
        <v>15</v>
      </c>
      <c r="P25" s="28">
        <v>15</v>
      </c>
      <c r="Q25" s="28">
        <v>0</v>
      </c>
      <c r="R25" s="28">
        <v>0</v>
      </c>
      <c r="S25" s="28">
        <v>0</v>
      </c>
      <c r="T25" s="345">
        <f>SUM(B25,E25,H25,N25,Q25,K25)</f>
        <v>0</v>
      </c>
      <c r="U25" s="32">
        <f>SUM(C25,F25,I25,O25,R25,L25)</f>
        <v>15</v>
      </c>
      <c r="V25" s="32">
        <f>SUM(D25,G25,J25,P25,S25,M25)</f>
        <v>15</v>
      </c>
    </row>
    <row r="26" spans="1:22" s="352" customFormat="1" ht="25.5" customHeight="1">
      <c r="A26" s="350" t="s">
        <v>406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35">
        <v>0</v>
      </c>
      <c r="L26" s="35">
        <v>0</v>
      </c>
      <c r="M26" s="355">
        <v>0</v>
      </c>
      <c r="N26" s="35">
        <f>1080+600.2</f>
        <v>1680.2</v>
      </c>
      <c r="O26" s="35">
        <f>70+1180+600.2</f>
        <v>1850.2</v>
      </c>
      <c r="P26" s="355">
        <f>70+1110+600.2</f>
        <v>1780.2</v>
      </c>
      <c r="Q26" s="28">
        <v>0</v>
      </c>
      <c r="R26" s="28">
        <v>0</v>
      </c>
      <c r="S26" s="28">
        <v>0</v>
      </c>
      <c r="T26" s="345">
        <f>SUM(B26,E26,H26,N26,Q26,K26)</f>
        <v>1680.2</v>
      </c>
      <c r="U26" s="32">
        <f>SUM(C26,F26,I26,O26,R26,L26)</f>
        <v>1850.2</v>
      </c>
      <c r="V26" s="32">
        <f>SUM(D26,G26,J26,P26,S26,M26)</f>
        <v>1780.2</v>
      </c>
    </row>
    <row r="27" spans="1:22" s="352" customFormat="1" ht="25.5" customHeight="1">
      <c r="A27" s="350" t="s">
        <v>407</v>
      </c>
      <c r="B27" s="28">
        <v>0</v>
      </c>
      <c r="C27" s="28">
        <v>0</v>
      </c>
      <c r="D27" s="28">
        <v>0</v>
      </c>
      <c r="E27" s="34">
        <v>0</v>
      </c>
      <c r="F27" s="28">
        <v>0</v>
      </c>
      <c r="G27" s="28">
        <v>0</v>
      </c>
      <c r="H27" s="28">
        <v>0</v>
      </c>
      <c r="I27" s="34">
        <v>0</v>
      </c>
      <c r="J27" s="77">
        <v>0</v>
      </c>
      <c r="K27" s="35">
        <v>0</v>
      </c>
      <c r="L27" s="35">
        <v>40</v>
      </c>
      <c r="M27" s="355">
        <v>40</v>
      </c>
      <c r="N27" s="28">
        <v>0</v>
      </c>
      <c r="O27" s="34">
        <v>100</v>
      </c>
      <c r="P27" s="77">
        <v>100</v>
      </c>
      <c r="Q27" s="28">
        <v>0</v>
      </c>
      <c r="R27" s="34">
        <v>0</v>
      </c>
      <c r="S27" s="77">
        <v>0</v>
      </c>
      <c r="T27" s="345">
        <f t="shared" si="7"/>
        <v>0</v>
      </c>
      <c r="U27" s="32">
        <f t="shared" si="7"/>
        <v>140</v>
      </c>
      <c r="V27" s="32">
        <f t="shared" si="7"/>
        <v>140</v>
      </c>
    </row>
    <row r="28" spans="1:22" s="352" customFormat="1" ht="25.5" customHeight="1">
      <c r="A28" s="716" t="s">
        <v>408</v>
      </c>
      <c r="B28" s="28">
        <v>0</v>
      </c>
      <c r="C28" s="28">
        <v>0</v>
      </c>
      <c r="D28" s="28">
        <v>0</v>
      </c>
      <c r="E28" s="34">
        <v>0</v>
      </c>
      <c r="F28" s="28">
        <v>0</v>
      </c>
      <c r="G28" s="28">
        <v>0</v>
      </c>
      <c r="H28" s="28">
        <v>0</v>
      </c>
      <c r="I28" s="34">
        <v>0</v>
      </c>
      <c r="J28" s="77">
        <v>0</v>
      </c>
      <c r="K28" s="35">
        <v>0</v>
      </c>
      <c r="L28" s="35">
        <v>0</v>
      </c>
      <c r="M28" s="355">
        <v>0</v>
      </c>
      <c r="N28" s="28">
        <v>0</v>
      </c>
      <c r="O28" s="34">
        <v>0</v>
      </c>
      <c r="P28" s="77">
        <v>0</v>
      </c>
      <c r="Q28" s="28">
        <v>0</v>
      </c>
      <c r="R28" s="34">
        <v>49</v>
      </c>
      <c r="S28" s="77">
        <v>49</v>
      </c>
      <c r="T28" s="345">
        <f t="shared" si="7"/>
        <v>0</v>
      </c>
      <c r="U28" s="32">
        <f t="shared" si="7"/>
        <v>49</v>
      </c>
      <c r="V28" s="32">
        <f t="shared" si="7"/>
        <v>49</v>
      </c>
    </row>
    <row r="29" spans="1:22" s="352" customFormat="1" ht="25.5" customHeight="1">
      <c r="A29" s="347">
        <v>522</v>
      </c>
      <c r="B29" s="30">
        <f>SUM(B24:B28)</f>
        <v>0</v>
      </c>
      <c r="C29" s="30">
        <f aca="true" t="shared" si="8" ref="C29:U29">SUM(C24:C28)</f>
        <v>0</v>
      </c>
      <c r="D29" s="30">
        <f t="shared" si="8"/>
        <v>0</v>
      </c>
      <c r="E29" s="30">
        <f t="shared" si="8"/>
        <v>0</v>
      </c>
      <c r="F29" s="30">
        <f t="shared" si="8"/>
        <v>0</v>
      </c>
      <c r="G29" s="30">
        <f t="shared" si="8"/>
        <v>0</v>
      </c>
      <c r="H29" s="30">
        <f t="shared" si="8"/>
        <v>0</v>
      </c>
      <c r="I29" s="30">
        <f t="shared" si="8"/>
        <v>0</v>
      </c>
      <c r="J29" s="30">
        <f>SUM(J24:J28)</f>
        <v>0</v>
      </c>
      <c r="K29" s="30">
        <f>SUM(K24:K28)</f>
        <v>0</v>
      </c>
      <c r="L29" s="30">
        <f>SUM(L24:L28)</f>
        <v>40</v>
      </c>
      <c r="M29" s="30">
        <f>SUM(M24:M28)</f>
        <v>40</v>
      </c>
      <c r="N29" s="30">
        <f t="shared" si="8"/>
        <v>1795.2</v>
      </c>
      <c r="O29" s="30">
        <f t="shared" si="8"/>
        <v>2080.2</v>
      </c>
      <c r="P29" s="30">
        <f t="shared" si="8"/>
        <v>2010.2</v>
      </c>
      <c r="Q29" s="30">
        <f t="shared" si="8"/>
        <v>0</v>
      </c>
      <c r="R29" s="30">
        <f t="shared" si="8"/>
        <v>49</v>
      </c>
      <c r="S29" s="30">
        <f t="shared" si="8"/>
        <v>49</v>
      </c>
      <c r="T29" s="360">
        <f>SUM(T24:T28)</f>
        <v>1795.2</v>
      </c>
      <c r="U29" s="29">
        <f t="shared" si="8"/>
        <v>2169.2</v>
      </c>
      <c r="V29" s="29">
        <f>SUM(V24:V28)</f>
        <v>2099.2</v>
      </c>
    </row>
    <row r="30" spans="1:22" s="352" customFormat="1" ht="24.75" customHeight="1">
      <c r="A30" s="344" t="s">
        <v>172</v>
      </c>
      <c r="B30" s="28">
        <v>0</v>
      </c>
      <c r="C30" s="28">
        <v>986.7</v>
      </c>
      <c r="D30" s="28">
        <v>986.7</v>
      </c>
      <c r="E30" s="28">
        <v>0</v>
      </c>
      <c r="F30" s="28">
        <v>0</v>
      </c>
      <c r="G30" s="28">
        <v>0</v>
      </c>
      <c r="H30" s="28">
        <v>0</v>
      </c>
      <c r="I30" s="34">
        <v>0</v>
      </c>
      <c r="J30" s="28">
        <v>0</v>
      </c>
      <c r="K30" s="27">
        <v>0</v>
      </c>
      <c r="L30" s="34">
        <v>0</v>
      </c>
      <c r="M30" s="28">
        <v>0</v>
      </c>
      <c r="N30" s="28">
        <v>0</v>
      </c>
      <c r="O30" s="34">
        <v>0</v>
      </c>
      <c r="P30" s="77">
        <v>0</v>
      </c>
      <c r="Q30" s="28">
        <v>0</v>
      </c>
      <c r="R30" s="34">
        <v>0</v>
      </c>
      <c r="S30" s="77">
        <v>0</v>
      </c>
      <c r="T30" s="345">
        <f aca="true" t="shared" si="9" ref="T30:V31">SUM(B30,E30,H30,N30,Q30,K30)</f>
        <v>0</v>
      </c>
      <c r="U30" s="32">
        <f t="shared" si="9"/>
        <v>986.7</v>
      </c>
      <c r="V30" s="32">
        <f t="shared" si="9"/>
        <v>986.7</v>
      </c>
    </row>
    <row r="31" spans="1:22" s="352" customFormat="1" ht="25.5" customHeight="1" hidden="1">
      <c r="A31" s="344" t="s">
        <v>322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34">
        <v>0</v>
      </c>
      <c r="J31" s="28">
        <v>0</v>
      </c>
      <c r="K31" s="27">
        <v>0</v>
      </c>
      <c r="L31" s="34">
        <v>0</v>
      </c>
      <c r="M31" s="28">
        <v>0</v>
      </c>
      <c r="N31" s="28">
        <v>0</v>
      </c>
      <c r="O31" s="34">
        <v>0</v>
      </c>
      <c r="P31" s="77">
        <v>0</v>
      </c>
      <c r="Q31" s="35">
        <v>0</v>
      </c>
      <c r="R31" s="35">
        <v>0</v>
      </c>
      <c r="S31" s="355">
        <v>0</v>
      </c>
      <c r="T31" s="345">
        <f t="shared" si="9"/>
        <v>0</v>
      </c>
      <c r="U31" s="32">
        <f t="shared" si="9"/>
        <v>0</v>
      </c>
      <c r="V31" s="32">
        <f t="shared" si="9"/>
        <v>0</v>
      </c>
    </row>
    <row r="32" spans="1:22" s="352" customFormat="1" ht="23.25" customHeight="1">
      <c r="A32" s="347">
        <v>533</v>
      </c>
      <c r="B32" s="30">
        <f>SUM(B30:B31)</f>
        <v>0</v>
      </c>
      <c r="C32" s="30">
        <f aca="true" t="shared" si="10" ref="C32:S32">SUM(C30:C31)</f>
        <v>986.7</v>
      </c>
      <c r="D32" s="30">
        <f t="shared" si="10"/>
        <v>986.7</v>
      </c>
      <c r="E32" s="30">
        <f t="shared" si="10"/>
        <v>0</v>
      </c>
      <c r="F32" s="30">
        <f t="shared" si="10"/>
        <v>0</v>
      </c>
      <c r="G32" s="30">
        <f t="shared" si="10"/>
        <v>0</v>
      </c>
      <c r="H32" s="31">
        <f t="shared" si="10"/>
        <v>0</v>
      </c>
      <c r="I32" s="31">
        <f t="shared" si="10"/>
        <v>0</v>
      </c>
      <c r="J32" s="353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10"/>
        <v>0</v>
      </c>
      <c r="O32" s="31">
        <f t="shared" si="10"/>
        <v>0</v>
      </c>
      <c r="P32" s="353">
        <f t="shared" si="10"/>
        <v>0</v>
      </c>
      <c r="Q32" s="31">
        <f t="shared" si="10"/>
        <v>0</v>
      </c>
      <c r="R32" s="31">
        <f t="shared" si="10"/>
        <v>0</v>
      </c>
      <c r="S32" s="353">
        <f t="shared" si="10"/>
        <v>0</v>
      </c>
      <c r="T32" s="360">
        <f>SUM(T30:T31)</f>
        <v>0</v>
      </c>
      <c r="U32" s="30">
        <f>SUM(U30:U31)</f>
        <v>986.7</v>
      </c>
      <c r="V32" s="30">
        <f>SUM(V30:V31)</f>
        <v>986.7</v>
      </c>
    </row>
    <row r="33" spans="1:22" s="352" customFormat="1" ht="25.5" customHeight="1" hidden="1">
      <c r="A33" s="361" t="s">
        <v>283</v>
      </c>
      <c r="B33" s="79">
        <v>0</v>
      </c>
      <c r="C33" s="79">
        <v>0</v>
      </c>
      <c r="D33" s="79">
        <v>0</v>
      </c>
      <c r="E33" s="26">
        <v>0</v>
      </c>
      <c r="F33" s="26">
        <v>0</v>
      </c>
      <c r="G33" s="80">
        <v>0</v>
      </c>
      <c r="H33" s="26">
        <v>0</v>
      </c>
      <c r="I33" s="26">
        <v>0</v>
      </c>
      <c r="J33" s="28">
        <v>0</v>
      </c>
      <c r="K33" s="25">
        <v>0</v>
      </c>
      <c r="L33" s="80">
        <v>0</v>
      </c>
      <c r="M33" s="25">
        <v>0</v>
      </c>
      <c r="N33" s="26">
        <v>0</v>
      </c>
      <c r="O33" s="26">
        <v>0</v>
      </c>
      <c r="P33" s="77">
        <v>0</v>
      </c>
      <c r="Q33" s="26">
        <v>0</v>
      </c>
      <c r="R33" s="26">
        <v>0</v>
      </c>
      <c r="S33" s="77">
        <v>0</v>
      </c>
      <c r="T33" s="345">
        <f aca="true" t="shared" si="11" ref="T33:V34">SUM(B33,E33,H33,N33,Q33,K33)</f>
        <v>0</v>
      </c>
      <c r="U33" s="32">
        <f t="shared" si="11"/>
        <v>0</v>
      </c>
      <c r="V33" s="32">
        <f t="shared" si="11"/>
        <v>0</v>
      </c>
    </row>
    <row r="34" spans="1:22" ht="25.5" customHeight="1" hidden="1">
      <c r="A34" s="361" t="s">
        <v>110</v>
      </c>
      <c r="B34" s="79">
        <v>0</v>
      </c>
      <c r="C34" s="79">
        <v>0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35">
        <v>0</v>
      </c>
      <c r="L34" s="35">
        <v>0</v>
      </c>
      <c r="M34" s="355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345">
        <f t="shared" si="11"/>
        <v>0</v>
      </c>
      <c r="U34" s="32">
        <f t="shared" si="11"/>
        <v>0</v>
      </c>
      <c r="V34" s="32">
        <f t="shared" si="11"/>
        <v>0</v>
      </c>
    </row>
    <row r="35" spans="1:22" ht="25.5" customHeight="1" hidden="1">
      <c r="A35" s="362">
        <v>612</v>
      </c>
      <c r="B35" s="81">
        <f>SUM(B33:B34)</f>
        <v>0</v>
      </c>
      <c r="C35" s="81">
        <f aca="true" t="shared" si="12" ref="C35:S35">SUM(C33:C34)</f>
        <v>0</v>
      </c>
      <c r="D35" s="81">
        <f t="shared" si="12"/>
        <v>0</v>
      </c>
      <c r="E35" s="81">
        <f t="shared" si="12"/>
        <v>0</v>
      </c>
      <c r="F35" s="81">
        <f t="shared" si="12"/>
        <v>0</v>
      </c>
      <c r="G35" s="81">
        <f t="shared" si="12"/>
        <v>0</v>
      </c>
      <c r="H35" s="81">
        <f t="shared" si="12"/>
        <v>0</v>
      </c>
      <c r="I35" s="81">
        <f t="shared" si="12"/>
        <v>0</v>
      </c>
      <c r="J35" s="81">
        <f t="shared" si="12"/>
        <v>0</v>
      </c>
      <c r="K35" s="81">
        <f t="shared" si="12"/>
        <v>0</v>
      </c>
      <c r="L35" s="81">
        <f t="shared" si="12"/>
        <v>0</v>
      </c>
      <c r="M35" s="81">
        <f t="shared" si="12"/>
        <v>0</v>
      </c>
      <c r="N35" s="81">
        <f t="shared" si="12"/>
        <v>0</v>
      </c>
      <c r="O35" s="81">
        <f t="shared" si="12"/>
        <v>0</v>
      </c>
      <c r="P35" s="81">
        <f t="shared" si="12"/>
        <v>0</v>
      </c>
      <c r="Q35" s="81">
        <f t="shared" si="12"/>
        <v>0</v>
      </c>
      <c r="R35" s="81">
        <f t="shared" si="12"/>
        <v>0</v>
      </c>
      <c r="S35" s="81">
        <f t="shared" si="12"/>
        <v>0</v>
      </c>
      <c r="T35" s="358">
        <f>SUM(T33:T34)</f>
        <v>0</v>
      </c>
      <c r="U35" s="359">
        <f>SUM(U33:U34)</f>
        <v>0</v>
      </c>
      <c r="V35" s="359">
        <f>SUM(V33:V34)</f>
        <v>0</v>
      </c>
    </row>
    <row r="36" spans="1:22" ht="25.5" customHeight="1" hidden="1">
      <c r="A36" s="344" t="s">
        <v>478</v>
      </c>
      <c r="B36" s="35">
        <v>0</v>
      </c>
      <c r="C36" s="35">
        <v>0</v>
      </c>
      <c r="D36" s="28">
        <v>0</v>
      </c>
      <c r="E36" s="28">
        <v>0</v>
      </c>
      <c r="F36" s="28">
        <v>0</v>
      </c>
      <c r="G36" s="28">
        <v>0</v>
      </c>
      <c r="H36" s="34">
        <v>0</v>
      </c>
      <c r="I36" s="28">
        <v>0</v>
      </c>
      <c r="J36" s="77">
        <v>0</v>
      </c>
      <c r="K36" s="28">
        <v>0</v>
      </c>
      <c r="L36" s="28">
        <v>0</v>
      </c>
      <c r="M36" s="28">
        <v>0</v>
      </c>
      <c r="N36" s="34">
        <v>0</v>
      </c>
      <c r="O36" s="28">
        <v>0</v>
      </c>
      <c r="P36" s="28">
        <v>0</v>
      </c>
      <c r="Q36" s="34">
        <v>0</v>
      </c>
      <c r="R36" s="28">
        <v>0</v>
      </c>
      <c r="S36" s="77">
        <v>0</v>
      </c>
      <c r="T36" s="345">
        <f aca="true" t="shared" si="13" ref="T36:V37">SUM(B36,E36,H36,N36,Q36,K36)</f>
        <v>0</v>
      </c>
      <c r="U36" s="32">
        <f t="shared" si="13"/>
        <v>0</v>
      </c>
      <c r="V36" s="32">
        <f t="shared" si="13"/>
        <v>0</v>
      </c>
    </row>
    <row r="37" spans="1:22" ht="25.5" customHeight="1">
      <c r="A37" s="344" t="s">
        <v>284</v>
      </c>
      <c r="B37" s="28">
        <v>0</v>
      </c>
      <c r="C37" s="28">
        <v>0</v>
      </c>
      <c r="D37" s="28">
        <v>0</v>
      </c>
      <c r="E37" s="28">
        <v>250</v>
      </c>
      <c r="F37" s="28">
        <v>250</v>
      </c>
      <c r="G37" s="28">
        <v>250</v>
      </c>
      <c r="H37" s="34">
        <v>0</v>
      </c>
      <c r="I37" s="28">
        <v>0</v>
      </c>
      <c r="J37" s="77">
        <v>0</v>
      </c>
      <c r="K37" s="28">
        <v>0</v>
      </c>
      <c r="L37" s="28">
        <v>0</v>
      </c>
      <c r="M37" s="28">
        <v>0</v>
      </c>
      <c r="N37" s="34">
        <v>0</v>
      </c>
      <c r="O37" s="28">
        <v>0</v>
      </c>
      <c r="P37" s="28">
        <v>0</v>
      </c>
      <c r="Q37" s="34">
        <v>0</v>
      </c>
      <c r="R37" s="28">
        <v>0</v>
      </c>
      <c r="S37" s="77">
        <v>0</v>
      </c>
      <c r="T37" s="345">
        <f t="shared" si="13"/>
        <v>250</v>
      </c>
      <c r="U37" s="32">
        <f t="shared" si="13"/>
        <v>250</v>
      </c>
      <c r="V37" s="32">
        <f t="shared" si="13"/>
        <v>250</v>
      </c>
    </row>
    <row r="38" spans="1:22" ht="25.5" customHeight="1" thickBot="1">
      <c r="A38" s="347">
        <v>635</v>
      </c>
      <c r="B38" s="363">
        <f aca="true" t="shared" si="14" ref="B38:U38">SUM(B36,B37)</f>
        <v>0</v>
      </c>
      <c r="C38" s="363">
        <f t="shared" si="14"/>
        <v>0</v>
      </c>
      <c r="D38" s="363">
        <f t="shared" si="14"/>
        <v>0</v>
      </c>
      <c r="E38" s="364">
        <f t="shared" si="14"/>
        <v>250</v>
      </c>
      <c r="F38" s="365">
        <f t="shared" si="14"/>
        <v>250</v>
      </c>
      <c r="G38" s="365">
        <f t="shared" si="14"/>
        <v>250</v>
      </c>
      <c r="H38" s="31">
        <f t="shared" si="14"/>
        <v>0</v>
      </c>
      <c r="I38" s="366">
        <f t="shared" si="14"/>
        <v>0</v>
      </c>
      <c r="J38" s="31">
        <f t="shared" si="14"/>
        <v>0</v>
      </c>
      <c r="K38" s="367">
        <f t="shared" si="14"/>
        <v>0</v>
      </c>
      <c r="L38" s="364">
        <f t="shared" si="14"/>
        <v>0</v>
      </c>
      <c r="M38" s="365">
        <f t="shared" si="14"/>
        <v>0</v>
      </c>
      <c r="N38" s="31">
        <f t="shared" si="14"/>
        <v>0</v>
      </c>
      <c r="O38" s="366">
        <f t="shared" si="14"/>
        <v>0</v>
      </c>
      <c r="P38" s="353">
        <f t="shared" si="14"/>
        <v>0</v>
      </c>
      <c r="Q38" s="31">
        <f t="shared" si="14"/>
        <v>0</v>
      </c>
      <c r="R38" s="366">
        <f t="shared" si="14"/>
        <v>0</v>
      </c>
      <c r="S38" s="353">
        <f t="shared" si="14"/>
        <v>0</v>
      </c>
      <c r="T38" s="360">
        <f t="shared" si="14"/>
        <v>250</v>
      </c>
      <c r="U38" s="30">
        <f t="shared" si="14"/>
        <v>250</v>
      </c>
      <c r="V38" s="30">
        <f>SUM(V36,V37)</f>
        <v>250</v>
      </c>
    </row>
    <row r="39" spans="1:22" ht="25.5" customHeight="1">
      <c r="A39" s="368" t="s">
        <v>20</v>
      </c>
      <c r="B39" s="368">
        <f>SUM(B11,B17,B21,B23,B29,B32,B38,B35)</f>
        <v>0</v>
      </c>
      <c r="C39" s="368">
        <f aca="true" t="shared" si="15" ref="C39:S39">SUM(C11,C17,C21,C23,C29,C32,C38,C35)</f>
        <v>986.7</v>
      </c>
      <c r="D39" s="368">
        <f t="shared" si="15"/>
        <v>986.7</v>
      </c>
      <c r="E39" s="368">
        <f t="shared" si="15"/>
        <v>250</v>
      </c>
      <c r="F39" s="368">
        <f t="shared" si="15"/>
        <v>250</v>
      </c>
      <c r="G39" s="368">
        <f t="shared" si="15"/>
        <v>250</v>
      </c>
      <c r="H39" s="368">
        <f>SUM(H11,H17,H21,H23,H29,H32,H38,H35)</f>
        <v>50</v>
      </c>
      <c r="I39" s="368">
        <f t="shared" si="15"/>
        <v>1</v>
      </c>
      <c r="J39" s="368">
        <f>SUM(J11,J17,J21,J23,J29,J32,J38,J35)</f>
        <v>0</v>
      </c>
      <c r="K39" s="368">
        <f t="shared" si="15"/>
        <v>0</v>
      </c>
      <c r="L39" s="368">
        <f t="shared" si="15"/>
        <v>40</v>
      </c>
      <c r="M39" s="368">
        <f t="shared" si="15"/>
        <v>40</v>
      </c>
      <c r="N39" s="368">
        <f t="shared" si="15"/>
        <v>2100.2</v>
      </c>
      <c r="O39" s="368">
        <f t="shared" si="15"/>
        <v>2286.2</v>
      </c>
      <c r="P39" s="368">
        <f t="shared" si="15"/>
        <v>2100.9</v>
      </c>
      <c r="Q39" s="368">
        <f t="shared" si="15"/>
        <v>0</v>
      </c>
      <c r="R39" s="368">
        <f t="shared" si="15"/>
        <v>148</v>
      </c>
      <c r="S39" s="368">
        <f t="shared" si="15"/>
        <v>148</v>
      </c>
      <c r="T39" s="369">
        <f>SUM(T11,T17,T21,T23,T29,T32,T38,T35)</f>
        <v>2400.2</v>
      </c>
      <c r="U39" s="368">
        <f>SUM(U11,U17,U21,U23,U29,U32,U38,U35)</f>
        <v>3711.8999999999996</v>
      </c>
      <c r="V39" s="368">
        <f>SUM(V11,V17,V21,V23,V29,V32,V38,V35)</f>
        <v>3525.5999999999995</v>
      </c>
    </row>
    <row r="46" spans="5:19" ht="15.75">
      <c r="E46" s="370"/>
      <c r="F46" s="370"/>
      <c r="G46" s="370"/>
      <c r="N46" s="370"/>
      <c r="O46" s="370"/>
      <c r="P46" s="370"/>
      <c r="Q46" s="370"/>
      <c r="R46" s="370"/>
      <c r="S46" s="370"/>
    </row>
  </sheetData>
  <sheetProtection/>
  <mergeCells count="16">
    <mergeCell ref="E2:G2"/>
    <mergeCell ref="H2:J2"/>
    <mergeCell ref="Q2:S2"/>
    <mergeCell ref="Q3:S3"/>
    <mergeCell ref="K2:M2"/>
    <mergeCell ref="N2:P2"/>
    <mergeCell ref="U1:V1"/>
    <mergeCell ref="A1:T1"/>
    <mergeCell ref="T2:V3"/>
    <mergeCell ref="N3:P3"/>
    <mergeCell ref="A2:A4"/>
    <mergeCell ref="B2:D2"/>
    <mergeCell ref="B3:D3"/>
    <mergeCell ref="K3:M3"/>
    <mergeCell ref="E3:G3"/>
    <mergeCell ref="H3:J3"/>
  </mergeCells>
  <printOptions horizontalCentered="1"/>
  <pageMargins left="0.1968503937007874" right="0.15748031496062992" top="0.4724409448818898" bottom="0" header="0.15748031496062992" footer="0.15748031496062992"/>
  <pageSetup horizontalDpi="300" verticalDpi="300" orientation="landscape" paperSize="9" scale="58" r:id="rId1"/>
  <headerFooter alignWithMargins="0">
    <oddFooter>&amp;L&amp;"Times New Roman CE,Obyčejné"&amp;8Rozbor za r. 2009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53"/>
  <sheetViews>
    <sheetView view="pageBreakPreview" zoomScale="75" zoomScaleSheetLayoutView="75" zoomScalePageLayoutView="0" workbookViewId="0" topLeftCell="A1">
      <selection activeCell="K33" sqref="K33"/>
    </sheetView>
  </sheetViews>
  <sheetFormatPr defaultColWidth="9.00390625" defaultRowHeight="12.75"/>
  <cols>
    <col min="1" max="1" width="32.75390625" style="135" customWidth="1"/>
    <col min="2" max="4" width="8.125" style="135" bestFit="1" customWidth="1"/>
    <col min="5" max="6" width="8.75390625" style="135" customWidth="1"/>
    <col min="7" max="7" width="9.125" style="135" customWidth="1"/>
    <col min="8" max="16" width="9.875" style="135" customWidth="1"/>
    <col min="17" max="16384" width="9.125" style="135" customWidth="1"/>
  </cols>
  <sheetData>
    <row r="1" spans="1:14" ht="55.5" customHeight="1">
      <c r="A1" s="1081" t="s">
        <v>381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083" t="s">
        <v>372</v>
      </c>
      <c r="M1" s="1082"/>
      <c r="N1" s="134"/>
    </row>
    <row r="2" spans="1:16" ht="15" customHeight="1">
      <c r="A2" s="907" t="s">
        <v>293</v>
      </c>
      <c r="B2" s="895" t="s">
        <v>125</v>
      </c>
      <c r="C2" s="910"/>
      <c r="D2" s="975"/>
      <c r="E2" s="901" t="s">
        <v>4</v>
      </c>
      <c r="F2" s="976"/>
      <c r="G2" s="977"/>
      <c r="H2" s="136"/>
      <c r="I2" s="136"/>
      <c r="J2" s="136"/>
      <c r="K2" s="45"/>
      <c r="L2" s="45"/>
      <c r="M2" s="45"/>
      <c r="N2" s="45"/>
      <c r="O2" s="45"/>
      <c r="P2" s="45"/>
    </row>
    <row r="3" spans="1:16" ht="15" customHeight="1">
      <c r="A3" s="973"/>
      <c r="B3" s="899" t="s">
        <v>330</v>
      </c>
      <c r="C3" s="981"/>
      <c r="D3" s="982"/>
      <c r="E3" s="978"/>
      <c r="F3" s="979"/>
      <c r="G3" s="980"/>
      <c r="H3" s="136"/>
      <c r="I3" s="136"/>
      <c r="J3" s="136"/>
      <c r="K3" s="45"/>
      <c r="L3" s="45"/>
      <c r="M3" s="45"/>
      <c r="N3" s="45"/>
      <c r="O3" s="45"/>
      <c r="P3" s="45"/>
    </row>
    <row r="4" spans="1:16" ht="16.5" customHeight="1">
      <c r="A4" s="974"/>
      <c r="B4" s="13" t="s">
        <v>5</v>
      </c>
      <c r="C4" s="13" t="s">
        <v>6</v>
      </c>
      <c r="D4" s="13" t="s">
        <v>0</v>
      </c>
      <c r="E4" s="139" t="s">
        <v>5</v>
      </c>
      <c r="F4" s="140" t="s">
        <v>6</v>
      </c>
      <c r="G4" s="141" t="s">
        <v>0</v>
      </c>
      <c r="H4" s="136"/>
      <c r="I4" s="136"/>
      <c r="J4" s="136"/>
      <c r="K4" s="45"/>
      <c r="L4" s="45"/>
      <c r="M4" s="45"/>
      <c r="N4" s="45"/>
      <c r="O4" s="45"/>
      <c r="P4" s="45"/>
    </row>
    <row r="5" spans="1:16" ht="18.75" customHeight="1">
      <c r="A5" s="142" t="s">
        <v>146</v>
      </c>
      <c r="B5" s="11">
        <v>475</v>
      </c>
      <c r="C5" s="11">
        <v>118</v>
      </c>
      <c r="D5" s="21">
        <v>113.9</v>
      </c>
      <c r="E5" s="143">
        <f>SUM(B5)</f>
        <v>475</v>
      </c>
      <c r="F5" s="144">
        <f>SUM(C5)</f>
        <v>118</v>
      </c>
      <c r="G5" s="144">
        <f>SUM(D5)</f>
        <v>113.9</v>
      </c>
      <c r="H5" s="145"/>
      <c r="I5" s="145"/>
      <c r="J5" s="145"/>
      <c r="K5" s="45"/>
      <c r="L5" s="45"/>
      <c r="M5" s="45"/>
      <c r="N5" s="45"/>
      <c r="O5" s="45"/>
      <c r="P5" s="45"/>
    </row>
    <row r="6" spans="1:16" ht="18.75" customHeight="1" thickBot="1">
      <c r="A6" s="146">
        <v>516</v>
      </c>
      <c r="B6" s="12">
        <f>SUM(B5)</f>
        <v>475</v>
      </c>
      <c r="C6" s="12">
        <f aca="true" t="shared" si="0" ref="C6:G7">SUM(C5)</f>
        <v>118</v>
      </c>
      <c r="D6" s="22">
        <f t="shared" si="0"/>
        <v>113.9</v>
      </c>
      <c r="E6" s="147">
        <f t="shared" si="0"/>
        <v>475</v>
      </c>
      <c r="F6" s="12">
        <f t="shared" si="0"/>
        <v>118</v>
      </c>
      <c r="G6" s="12">
        <f t="shared" si="0"/>
        <v>113.9</v>
      </c>
      <c r="H6" s="148"/>
      <c r="I6" s="148"/>
      <c r="J6" s="148"/>
      <c r="K6" s="45"/>
      <c r="L6" s="45"/>
      <c r="M6" s="45"/>
      <c r="N6" s="45"/>
      <c r="O6" s="45"/>
      <c r="P6" s="45"/>
    </row>
    <row r="7" spans="1:16" ht="26.25" customHeight="1">
      <c r="A7" s="149" t="s">
        <v>20</v>
      </c>
      <c r="B7" s="150">
        <f>SUM(B6)</f>
        <v>475</v>
      </c>
      <c r="C7" s="150">
        <f t="shared" si="0"/>
        <v>118</v>
      </c>
      <c r="D7" s="151">
        <f t="shared" si="0"/>
        <v>113.9</v>
      </c>
      <c r="E7" s="152">
        <f t="shared" si="0"/>
        <v>475</v>
      </c>
      <c r="F7" s="150">
        <f t="shared" si="0"/>
        <v>118</v>
      </c>
      <c r="G7" s="150">
        <f t="shared" si="0"/>
        <v>113.9</v>
      </c>
      <c r="H7" s="86"/>
      <c r="I7" s="86"/>
      <c r="J7" s="86"/>
      <c r="K7" s="45"/>
      <c r="L7" s="45"/>
      <c r="M7" s="45"/>
      <c r="N7" s="45"/>
      <c r="O7" s="45"/>
      <c r="P7" s="45"/>
    </row>
    <row r="8" spans="1:16" s="89" customFormat="1" ht="26.25" customHeight="1">
      <c r="A8" s="87"/>
      <c r="B8" s="86"/>
      <c r="C8" s="86"/>
      <c r="D8" s="86"/>
      <c r="E8" s="86"/>
      <c r="F8" s="86"/>
      <c r="G8" s="86"/>
      <c r="H8" s="86"/>
      <c r="I8" s="86"/>
      <c r="J8" s="86"/>
      <c r="K8" s="88"/>
      <c r="L8" s="88"/>
      <c r="M8" s="88"/>
      <c r="N8" s="88"/>
      <c r="O8" s="88"/>
      <c r="P8" s="88"/>
    </row>
    <row r="9" spans="1:16" ht="24.75" customHeight="1">
      <c r="A9" s="907" t="s">
        <v>121</v>
      </c>
      <c r="B9" s="895" t="s">
        <v>40</v>
      </c>
      <c r="C9" s="910"/>
      <c r="D9" s="975"/>
      <c r="E9" s="901" t="s">
        <v>4</v>
      </c>
      <c r="F9" s="976"/>
      <c r="G9" s="977"/>
      <c r="H9" s="136"/>
      <c r="I9" s="136"/>
      <c r="J9" s="136"/>
      <c r="K9" s="45"/>
      <c r="L9" s="45"/>
      <c r="M9" s="45"/>
      <c r="N9" s="45"/>
      <c r="O9" s="45"/>
      <c r="P9" s="45"/>
    </row>
    <row r="10" spans="1:16" ht="18.75" customHeight="1">
      <c r="A10" s="973"/>
      <c r="B10" s="899" t="s">
        <v>41</v>
      </c>
      <c r="C10" s="981"/>
      <c r="D10" s="982"/>
      <c r="E10" s="978"/>
      <c r="F10" s="979"/>
      <c r="G10" s="980"/>
      <c r="H10" s="136"/>
      <c r="I10" s="136"/>
      <c r="J10" s="136"/>
      <c r="K10" s="45"/>
      <c r="L10" s="45"/>
      <c r="M10" s="45"/>
      <c r="N10" s="45"/>
      <c r="O10" s="45"/>
      <c r="P10" s="45"/>
    </row>
    <row r="11" spans="1:16" ht="18.75" customHeight="1">
      <c r="A11" s="974"/>
      <c r="B11" s="13" t="s">
        <v>5</v>
      </c>
      <c r="C11" s="13" t="s">
        <v>6</v>
      </c>
      <c r="D11" s="13" t="s">
        <v>0</v>
      </c>
      <c r="E11" s="139" t="s">
        <v>5</v>
      </c>
      <c r="F11" s="140" t="s">
        <v>6</v>
      </c>
      <c r="G11" s="141" t="s">
        <v>0</v>
      </c>
      <c r="H11" s="136"/>
      <c r="I11" s="136"/>
      <c r="J11" s="136"/>
      <c r="K11" s="45"/>
      <c r="L11" s="45"/>
      <c r="M11" s="45"/>
      <c r="N11" s="45"/>
      <c r="O11" s="45"/>
      <c r="P11" s="45"/>
    </row>
    <row r="12" spans="1:16" ht="18.75" customHeight="1">
      <c r="A12" s="199" t="s">
        <v>154</v>
      </c>
      <c r="B12" s="2">
        <v>200</v>
      </c>
      <c r="C12" s="2">
        <v>213.8</v>
      </c>
      <c r="D12" s="7">
        <v>176.6</v>
      </c>
      <c r="E12" s="153">
        <f aca="true" t="shared" si="1" ref="E12:F17">SUM(B12)</f>
        <v>200</v>
      </c>
      <c r="F12" s="154">
        <f t="shared" si="1"/>
        <v>213.8</v>
      </c>
      <c r="G12" s="154">
        <f aca="true" t="shared" si="2" ref="G12:G17">SUM(D12)</f>
        <v>176.6</v>
      </c>
      <c r="H12" s="155"/>
      <c r="I12" s="155"/>
      <c r="J12" s="155"/>
      <c r="K12" s="45"/>
      <c r="L12" s="45"/>
      <c r="M12" s="45"/>
      <c r="N12" s="45"/>
      <c r="O12" s="45"/>
      <c r="P12" s="45"/>
    </row>
    <row r="13" spans="1:16" ht="18.75" customHeight="1">
      <c r="A13" s="718" t="s">
        <v>411</v>
      </c>
      <c r="B13" s="2">
        <v>5</v>
      </c>
      <c r="C13" s="2">
        <v>5</v>
      </c>
      <c r="D13" s="7">
        <v>3.8</v>
      </c>
      <c r="E13" s="153">
        <f t="shared" si="1"/>
        <v>5</v>
      </c>
      <c r="F13" s="154">
        <f t="shared" si="1"/>
        <v>5</v>
      </c>
      <c r="G13" s="154">
        <f t="shared" si="2"/>
        <v>3.8</v>
      </c>
      <c r="H13" s="155"/>
      <c r="I13" s="155"/>
      <c r="J13" s="155"/>
      <c r="K13" s="45"/>
      <c r="L13" s="45"/>
      <c r="M13" s="45"/>
      <c r="N13" s="45"/>
      <c r="O13" s="45"/>
      <c r="P13" s="45"/>
    </row>
    <row r="14" spans="1:16" ht="18.75" customHeight="1">
      <c r="A14" s="718" t="s">
        <v>412</v>
      </c>
      <c r="B14" s="2">
        <v>15</v>
      </c>
      <c r="C14" s="2">
        <v>15</v>
      </c>
      <c r="D14" s="7">
        <v>14.9</v>
      </c>
      <c r="E14" s="153">
        <f t="shared" si="1"/>
        <v>15</v>
      </c>
      <c r="F14" s="154">
        <f t="shared" si="1"/>
        <v>15</v>
      </c>
      <c r="G14" s="154">
        <f t="shared" si="2"/>
        <v>14.9</v>
      </c>
      <c r="H14" s="155"/>
      <c r="I14" s="155"/>
      <c r="J14" s="155"/>
      <c r="K14" s="45"/>
      <c r="L14" s="45"/>
      <c r="M14" s="45"/>
      <c r="N14" s="45"/>
      <c r="O14" s="45"/>
      <c r="P14" s="45"/>
    </row>
    <row r="15" spans="1:16" ht="18.75" customHeight="1">
      <c r="A15" s="718" t="s">
        <v>263</v>
      </c>
      <c r="B15" s="2">
        <v>5</v>
      </c>
      <c r="C15" s="2">
        <v>5</v>
      </c>
      <c r="D15" s="7">
        <v>3.9</v>
      </c>
      <c r="E15" s="153">
        <f t="shared" si="1"/>
        <v>5</v>
      </c>
      <c r="F15" s="154">
        <f t="shared" si="1"/>
        <v>5</v>
      </c>
      <c r="G15" s="154">
        <f t="shared" si="2"/>
        <v>3.9</v>
      </c>
      <c r="H15" s="155"/>
      <c r="I15" s="155"/>
      <c r="J15" s="155"/>
      <c r="K15" s="45"/>
      <c r="L15" s="45"/>
      <c r="M15" s="45"/>
      <c r="N15" s="45"/>
      <c r="O15" s="45"/>
      <c r="P15" s="45"/>
    </row>
    <row r="16" spans="1:16" ht="18.75" customHeight="1">
      <c r="A16" s="199" t="s">
        <v>93</v>
      </c>
      <c r="B16" s="3">
        <v>60</v>
      </c>
      <c r="C16" s="3">
        <v>10.9</v>
      </c>
      <c r="D16" s="4">
        <v>5.8</v>
      </c>
      <c r="E16" s="153">
        <f t="shared" si="1"/>
        <v>60</v>
      </c>
      <c r="F16" s="154">
        <f t="shared" si="1"/>
        <v>10.9</v>
      </c>
      <c r="G16" s="154">
        <f t="shared" si="2"/>
        <v>5.8</v>
      </c>
      <c r="H16" s="155"/>
      <c r="I16" s="155"/>
      <c r="J16" s="155"/>
      <c r="K16" s="45"/>
      <c r="L16" s="45"/>
      <c r="M16" s="45"/>
      <c r="N16" s="45"/>
      <c r="O16" s="45"/>
      <c r="P16" s="45"/>
    </row>
    <row r="17" spans="1:16" ht="18.75" customHeight="1">
      <c r="A17" s="718" t="s">
        <v>413</v>
      </c>
      <c r="B17" s="3">
        <v>100</v>
      </c>
      <c r="C17" s="3">
        <v>126</v>
      </c>
      <c r="D17" s="4">
        <v>121.3</v>
      </c>
      <c r="E17" s="153">
        <f t="shared" si="1"/>
        <v>100</v>
      </c>
      <c r="F17" s="154">
        <f t="shared" si="1"/>
        <v>126</v>
      </c>
      <c r="G17" s="154">
        <f t="shared" si="2"/>
        <v>121.3</v>
      </c>
      <c r="H17" s="155"/>
      <c r="I17" s="155"/>
      <c r="J17" s="155"/>
      <c r="K17" s="45"/>
      <c r="L17" s="45"/>
      <c r="M17" s="45"/>
      <c r="N17" s="45"/>
      <c r="O17" s="45"/>
      <c r="P17" s="45"/>
    </row>
    <row r="18" spans="1:16" ht="18.75" customHeight="1">
      <c r="A18" s="146">
        <v>513</v>
      </c>
      <c r="B18" s="5">
        <f aca="true" t="shared" si="3" ref="B18:G18">SUM(B12,B13,B14,B15,B16,B17)</f>
        <v>385</v>
      </c>
      <c r="C18" s="5">
        <f t="shared" si="3"/>
        <v>375.70000000000005</v>
      </c>
      <c r="D18" s="6">
        <f t="shared" si="3"/>
        <v>326.3</v>
      </c>
      <c r="E18" s="157">
        <f t="shared" si="3"/>
        <v>385</v>
      </c>
      <c r="F18" s="5">
        <f t="shared" si="3"/>
        <v>375.70000000000005</v>
      </c>
      <c r="G18" s="5">
        <f t="shared" si="3"/>
        <v>326.3</v>
      </c>
      <c r="H18" s="86"/>
      <c r="I18" s="86"/>
      <c r="J18" s="86"/>
      <c r="K18" s="45"/>
      <c r="L18" s="45"/>
      <c r="M18" s="45"/>
      <c r="N18" s="45"/>
      <c r="O18" s="45"/>
      <c r="P18" s="45"/>
    </row>
    <row r="19" spans="1:16" ht="18.75" customHeight="1">
      <c r="A19" s="718" t="s">
        <v>414</v>
      </c>
      <c r="B19" s="2">
        <v>45</v>
      </c>
      <c r="C19" s="2">
        <v>21</v>
      </c>
      <c r="D19" s="7">
        <v>18.7</v>
      </c>
      <c r="E19" s="153">
        <f aca="true" t="shared" si="4" ref="E19:G23">SUM(B19)</f>
        <v>45</v>
      </c>
      <c r="F19" s="154">
        <f t="shared" si="4"/>
        <v>21</v>
      </c>
      <c r="G19" s="154">
        <f t="shared" si="4"/>
        <v>18.7</v>
      </c>
      <c r="H19" s="155"/>
      <c r="I19" s="155"/>
      <c r="J19" s="155"/>
      <c r="K19" s="45"/>
      <c r="L19" s="45"/>
      <c r="M19" s="45"/>
      <c r="N19" s="45"/>
      <c r="O19" s="45"/>
      <c r="P19" s="45"/>
    </row>
    <row r="20" spans="1:16" ht="18.75" customHeight="1">
      <c r="A20" s="718" t="s">
        <v>415</v>
      </c>
      <c r="B20" s="2">
        <v>0</v>
      </c>
      <c r="C20" s="2">
        <v>49.1</v>
      </c>
      <c r="D20" s="7">
        <v>49.1</v>
      </c>
      <c r="E20" s="153">
        <f t="shared" si="4"/>
        <v>0</v>
      </c>
      <c r="F20" s="154">
        <f t="shared" si="4"/>
        <v>49.1</v>
      </c>
      <c r="G20" s="154">
        <f t="shared" si="4"/>
        <v>49.1</v>
      </c>
      <c r="H20" s="155"/>
      <c r="I20" s="155"/>
      <c r="J20" s="155"/>
      <c r="K20" s="45"/>
      <c r="L20" s="45"/>
      <c r="M20" s="45"/>
      <c r="N20" s="45"/>
      <c r="O20" s="45"/>
      <c r="P20" s="45"/>
    </row>
    <row r="21" spans="1:16" ht="18.75" customHeight="1">
      <c r="A21" s="719" t="s">
        <v>99</v>
      </c>
      <c r="B21" s="2">
        <v>250</v>
      </c>
      <c r="C21" s="2">
        <v>308.5</v>
      </c>
      <c r="D21" s="7">
        <v>308.1</v>
      </c>
      <c r="E21" s="153">
        <f t="shared" si="4"/>
        <v>250</v>
      </c>
      <c r="F21" s="154">
        <f t="shared" si="4"/>
        <v>308.5</v>
      </c>
      <c r="G21" s="154">
        <f t="shared" si="4"/>
        <v>308.1</v>
      </c>
      <c r="H21" s="155"/>
      <c r="I21" s="155"/>
      <c r="J21" s="155"/>
      <c r="K21" s="45"/>
      <c r="L21" s="45"/>
      <c r="M21" s="45"/>
      <c r="N21" s="45"/>
      <c r="O21" s="45"/>
      <c r="P21" s="45"/>
    </row>
    <row r="22" spans="1:16" ht="18.75" customHeight="1">
      <c r="A22" s="719" t="s">
        <v>95</v>
      </c>
      <c r="B22" s="2">
        <v>100</v>
      </c>
      <c r="C22" s="2">
        <v>203.2</v>
      </c>
      <c r="D22" s="4">
        <v>141.5</v>
      </c>
      <c r="E22" s="153">
        <f t="shared" si="4"/>
        <v>100</v>
      </c>
      <c r="F22" s="154">
        <f t="shared" si="4"/>
        <v>203.2</v>
      </c>
      <c r="G22" s="154">
        <f t="shared" si="4"/>
        <v>141.5</v>
      </c>
      <c r="H22" s="155"/>
      <c r="I22" s="155"/>
      <c r="J22" s="155"/>
      <c r="K22" s="45"/>
      <c r="L22" s="45"/>
      <c r="M22" s="45"/>
      <c r="N22" s="45"/>
      <c r="O22" s="45"/>
      <c r="P22" s="45"/>
    </row>
    <row r="23" spans="1:16" ht="18.75" customHeight="1">
      <c r="A23" s="718" t="s">
        <v>416</v>
      </c>
      <c r="B23" s="2">
        <v>2</v>
      </c>
      <c r="C23" s="2">
        <v>2</v>
      </c>
      <c r="D23" s="4">
        <v>1.3</v>
      </c>
      <c r="E23" s="153">
        <f t="shared" si="4"/>
        <v>2</v>
      </c>
      <c r="F23" s="154">
        <f t="shared" si="4"/>
        <v>2</v>
      </c>
      <c r="G23" s="154">
        <f t="shared" si="4"/>
        <v>1.3</v>
      </c>
      <c r="H23" s="155"/>
      <c r="I23" s="155"/>
      <c r="J23" s="155"/>
      <c r="K23" s="45"/>
      <c r="L23" s="45"/>
      <c r="M23" s="45"/>
      <c r="N23" s="45"/>
      <c r="O23" s="45"/>
      <c r="P23" s="45"/>
    </row>
    <row r="24" spans="1:16" ht="18.75" customHeight="1">
      <c r="A24" s="146">
        <v>515</v>
      </c>
      <c r="B24" s="5">
        <f aca="true" t="shared" si="5" ref="B24:G24">SUM(B19,B20,B21,B22,B23)</f>
        <v>397</v>
      </c>
      <c r="C24" s="5">
        <f t="shared" si="5"/>
        <v>583.8</v>
      </c>
      <c r="D24" s="6">
        <f t="shared" si="5"/>
        <v>518.7</v>
      </c>
      <c r="E24" s="157">
        <f t="shared" si="5"/>
        <v>397</v>
      </c>
      <c r="F24" s="5">
        <f t="shared" si="5"/>
        <v>583.8</v>
      </c>
      <c r="G24" s="5">
        <f t="shared" si="5"/>
        <v>518.7</v>
      </c>
      <c r="H24" s="86"/>
      <c r="I24" s="86"/>
      <c r="J24" s="86"/>
      <c r="K24" s="45"/>
      <c r="L24" s="45"/>
      <c r="M24" s="45"/>
      <c r="N24" s="45"/>
      <c r="O24" s="45"/>
      <c r="P24" s="45"/>
    </row>
    <row r="25" spans="1:16" ht="18.75" customHeight="1">
      <c r="A25" s="718" t="s">
        <v>417</v>
      </c>
      <c r="B25" s="2">
        <v>25</v>
      </c>
      <c r="C25" s="2">
        <v>29</v>
      </c>
      <c r="D25" s="4">
        <v>25.6</v>
      </c>
      <c r="E25" s="153">
        <f>SUM(B25)</f>
        <v>25</v>
      </c>
      <c r="F25" s="154">
        <f aca="true" t="shared" si="6" ref="F25:G28">SUM(C25)</f>
        <v>29</v>
      </c>
      <c r="G25" s="154">
        <f t="shared" si="6"/>
        <v>25.6</v>
      </c>
      <c r="H25" s="155"/>
      <c r="I25" s="155"/>
      <c r="J25" s="155"/>
      <c r="K25" s="45"/>
      <c r="L25" s="45"/>
      <c r="M25" s="45"/>
      <c r="N25" s="45"/>
      <c r="O25" s="45"/>
      <c r="P25" s="45"/>
    </row>
    <row r="26" spans="1:16" ht="18.75" customHeight="1">
      <c r="A26" s="718" t="s">
        <v>418</v>
      </c>
      <c r="B26" s="2">
        <v>20</v>
      </c>
      <c r="C26" s="2">
        <v>0</v>
      </c>
      <c r="D26" s="4">
        <v>0</v>
      </c>
      <c r="E26" s="153">
        <f>SUM(B26)</f>
        <v>20</v>
      </c>
      <c r="F26" s="154">
        <f t="shared" si="6"/>
        <v>0</v>
      </c>
      <c r="G26" s="154">
        <f t="shared" si="6"/>
        <v>0</v>
      </c>
      <c r="H26" s="155"/>
      <c r="I26" s="155"/>
      <c r="J26" s="155"/>
      <c r="K26" s="45"/>
      <c r="L26" s="45"/>
      <c r="M26" s="45"/>
      <c r="N26" s="45"/>
      <c r="O26" s="45"/>
      <c r="P26" s="45"/>
    </row>
    <row r="27" spans="1:16" ht="18.75" customHeight="1">
      <c r="A27" s="199" t="s">
        <v>193</v>
      </c>
      <c r="B27" s="3">
        <v>5</v>
      </c>
      <c r="C27" s="3">
        <v>5.5</v>
      </c>
      <c r="D27" s="4">
        <v>5.5</v>
      </c>
      <c r="E27" s="153">
        <f>SUM(B27)</f>
        <v>5</v>
      </c>
      <c r="F27" s="154">
        <f>SUM(C27)</f>
        <v>5.5</v>
      </c>
      <c r="G27" s="154">
        <f>SUM(D27)</f>
        <v>5.5</v>
      </c>
      <c r="H27" s="155"/>
      <c r="I27" s="155"/>
      <c r="J27" s="155"/>
      <c r="K27" s="45"/>
      <c r="L27" s="45"/>
      <c r="M27" s="45"/>
      <c r="N27" s="45"/>
      <c r="O27" s="45"/>
      <c r="P27" s="45"/>
    </row>
    <row r="28" spans="1:16" ht="18.75" customHeight="1">
      <c r="A28" s="199" t="s">
        <v>146</v>
      </c>
      <c r="B28" s="3">
        <v>100</v>
      </c>
      <c r="C28" s="3">
        <v>68.5</v>
      </c>
      <c r="D28" s="4">
        <v>53.9</v>
      </c>
      <c r="E28" s="153">
        <f>SUM(B28)</f>
        <v>100</v>
      </c>
      <c r="F28" s="154">
        <f t="shared" si="6"/>
        <v>68.5</v>
      </c>
      <c r="G28" s="154">
        <f t="shared" si="6"/>
        <v>53.9</v>
      </c>
      <c r="H28" s="155"/>
      <c r="I28" s="155"/>
      <c r="J28" s="155"/>
      <c r="K28" s="45"/>
      <c r="L28" s="45"/>
      <c r="M28" s="45"/>
      <c r="N28" s="45"/>
      <c r="O28" s="45"/>
      <c r="P28" s="45"/>
    </row>
    <row r="29" spans="1:16" ht="18.75" customHeight="1">
      <c r="A29" s="146">
        <v>516</v>
      </c>
      <c r="B29" s="8">
        <f aca="true" t="shared" si="7" ref="B29:G29">SUM(B25,B28+B26,B27)</f>
        <v>150</v>
      </c>
      <c r="C29" s="8">
        <f t="shared" si="7"/>
        <v>103</v>
      </c>
      <c r="D29" s="8">
        <f t="shared" si="7"/>
        <v>85</v>
      </c>
      <c r="E29" s="159">
        <f t="shared" si="7"/>
        <v>150</v>
      </c>
      <c r="F29" s="9">
        <f t="shared" si="7"/>
        <v>103</v>
      </c>
      <c r="G29" s="8">
        <f t="shared" si="7"/>
        <v>85</v>
      </c>
      <c r="H29" s="160"/>
      <c r="I29" s="160"/>
      <c r="J29" s="160"/>
      <c r="K29" s="45"/>
      <c r="L29" s="45"/>
      <c r="M29" s="45"/>
      <c r="N29" s="45"/>
      <c r="O29" s="45"/>
      <c r="P29" s="45"/>
    </row>
    <row r="30" spans="1:16" ht="18.75" customHeight="1">
      <c r="A30" s="199" t="s">
        <v>33</v>
      </c>
      <c r="B30" s="3">
        <v>250</v>
      </c>
      <c r="C30" s="3">
        <v>191.5</v>
      </c>
      <c r="D30" s="4">
        <v>188.3</v>
      </c>
      <c r="E30" s="153">
        <f aca="true" t="shared" si="8" ref="E30:G31">SUM(B30)</f>
        <v>250</v>
      </c>
      <c r="F30" s="154">
        <f t="shared" si="8"/>
        <v>191.5</v>
      </c>
      <c r="G30" s="154">
        <f t="shared" si="8"/>
        <v>188.3</v>
      </c>
      <c r="H30" s="155"/>
      <c r="I30" s="155"/>
      <c r="J30" s="155"/>
      <c r="K30" s="45"/>
      <c r="L30" s="45"/>
      <c r="M30" s="45"/>
      <c r="N30" s="45"/>
      <c r="O30" s="45"/>
      <c r="P30" s="45"/>
    </row>
    <row r="31" spans="1:16" ht="18.75" customHeight="1">
      <c r="A31" s="199" t="s">
        <v>34</v>
      </c>
      <c r="B31" s="3">
        <v>0</v>
      </c>
      <c r="C31" s="3">
        <v>0</v>
      </c>
      <c r="D31" s="4">
        <v>0</v>
      </c>
      <c r="E31" s="153">
        <f t="shared" si="8"/>
        <v>0</v>
      </c>
      <c r="F31" s="154">
        <f t="shared" si="8"/>
        <v>0</v>
      </c>
      <c r="G31" s="154">
        <f t="shared" si="8"/>
        <v>0</v>
      </c>
      <c r="H31" s="155"/>
      <c r="I31" s="155"/>
      <c r="J31" s="155"/>
      <c r="K31" s="45"/>
      <c r="L31" s="45"/>
      <c r="M31" s="45"/>
      <c r="N31" s="45"/>
      <c r="O31" s="45"/>
      <c r="P31" s="45"/>
    </row>
    <row r="32" spans="1:16" ht="18.75" customHeight="1" thickBot="1">
      <c r="A32" s="156">
        <v>517</v>
      </c>
      <c r="B32" s="8">
        <f aca="true" t="shared" si="9" ref="B32:G32">SUM(B30:B31)</f>
        <v>250</v>
      </c>
      <c r="C32" s="8">
        <f t="shared" si="9"/>
        <v>191.5</v>
      </c>
      <c r="D32" s="8">
        <f t="shared" si="9"/>
        <v>188.3</v>
      </c>
      <c r="E32" s="720">
        <f t="shared" si="9"/>
        <v>250</v>
      </c>
      <c r="F32" s="5">
        <f t="shared" si="9"/>
        <v>191.5</v>
      </c>
      <c r="G32" s="5">
        <f t="shared" si="9"/>
        <v>188.3</v>
      </c>
      <c r="H32" s="86"/>
      <c r="I32" s="86"/>
      <c r="J32" s="86"/>
      <c r="K32" s="45"/>
      <c r="L32" s="45"/>
      <c r="M32" s="45"/>
      <c r="N32" s="45"/>
      <c r="O32" s="45"/>
      <c r="P32" s="45"/>
    </row>
    <row r="33" spans="1:16" ht="25.5" customHeight="1">
      <c r="A33" s="149" t="s">
        <v>20</v>
      </c>
      <c r="B33" s="150">
        <f aca="true" t="shared" si="10" ref="B33:G33">SUM(B18,B24,B29,B32)</f>
        <v>1182</v>
      </c>
      <c r="C33" s="150">
        <f t="shared" si="10"/>
        <v>1254</v>
      </c>
      <c r="D33" s="151">
        <f t="shared" si="10"/>
        <v>1118.3</v>
      </c>
      <c r="E33" s="152">
        <f t="shared" si="10"/>
        <v>1182</v>
      </c>
      <c r="F33" s="150">
        <f t="shared" si="10"/>
        <v>1254</v>
      </c>
      <c r="G33" s="150">
        <f t="shared" si="10"/>
        <v>1118.3</v>
      </c>
      <c r="H33" s="86"/>
      <c r="I33" s="86"/>
      <c r="J33" s="86"/>
      <c r="K33" s="45"/>
      <c r="L33" s="45"/>
      <c r="M33" s="45"/>
      <c r="N33" s="45"/>
      <c r="O33" s="45"/>
      <c r="P33" s="45"/>
    </row>
    <row r="34" spans="1:16" ht="26.25" customHeight="1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45"/>
      <c r="L34" s="45"/>
      <c r="M34" s="45"/>
      <c r="N34" s="45"/>
      <c r="O34" s="45"/>
      <c r="P34" s="45"/>
    </row>
    <row r="35" spans="1:16" ht="12" customHeight="1">
      <c r="A35" s="907" t="s">
        <v>445</v>
      </c>
      <c r="B35" s="895" t="s">
        <v>40</v>
      </c>
      <c r="C35" s="910"/>
      <c r="D35" s="998"/>
      <c r="E35" s="895" t="s">
        <v>287</v>
      </c>
      <c r="F35" s="910"/>
      <c r="G35" s="998"/>
      <c r="H35" s="910" t="s">
        <v>328</v>
      </c>
      <c r="I35" s="910"/>
      <c r="J35" s="998"/>
      <c r="K35" s="901" t="s">
        <v>4</v>
      </c>
      <c r="L35" s="976"/>
      <c r="M35" s="977"/>
      <c r="N35" s="45"/>
      <c r="O35" s="45"/>
      <c r="P35" s="45"/>
    </row>
    <row r="36" spans="1:13" ht="50.25" customHeight="1">
      <c r="A36" s="973"/>
      <c r="B36" s="899" t="s">
        <v>88</v>
      </c>
      <c r="C36" s="981"/>
      <c r="D36" s="999"/>
      <c r="E36" s="1084" t="s">
        <v>288</v>
      </c>
      <c r="F36" s="1085"/>
      <c r="G36" s="1086"/>
      <c r="H36" s="1080" t="s">
        <v>329</v>
      </c>
      <c r="I36" s="985"/>
      <c r="J36" s="988"/>
      <c r="K36" s="978"/>
      <c r="L36" s="979"/>
      <c r="M36" s="980"/>
    </row>
    <row r="37" spans="1:13" ht="22.5" customHeight="1">
      <c r="A37" s="974"/>
      <c r="B37" s="13" t="s">
        <v>5</v>
      </c>
      <c r="C37" s="13" t="s">
        <v>6</v>
      </c>
      <c r="D37" s="13" t="s">
        <v>0</v>
      </c>
      <c r="E37" s="13" t="s">
        <v>5</v>
      </c>
      <c r="F37" s="13" t="s">
        <v>6</v>
      </c>
      <c r="G37" s="83" t="s">
        <v>0</v>
      </c>
      <c r="H37" s="13" t="s">
        <v>5</v>
      </c>
      <c r="I37" s="13" t="s">
        <v>6</v>
      </c>
      <c r="J37" s="13" t="s">
        <v>0</v>
      </c>
      <c r="K37" s="137" t="s">
        <v>5</v>
      </c>
      <c r="L37" s="13" t="s">
        <v>6</v>
      </c>
      <c r="M37" s="83" t="s">
        <v>0</v>
      </c>
    </row>
    <row r="38" spans="1:14" ht="18.75" customHeight="1">
      <c r="A38" s="163" t="s">
        <v>179</v>
      </c>
      <c r="B38" s="14">
        <v>2000</v>
      </c>
      <c r="C38" s="14">
        <v>2000</v>
      </c>
      <c r="D38" s="14">
        <v>1994.9</v>
      </c>
      <c r="E38" s="14">
        <v>0</v>
      </c>
      <c r="F38" s="14">
        <v>0</v>
      </c>
      <c r="G38" s="15">
        <v>0</v>
      </c>
      <c r="H38" s="14">
        <v>0</v>
      </c>
      <c r="I38" s="14">
        <v>145.4</v>
      </c>
      <c r="J38" s="14">
        <v>106.7</v>
      </c>
      <c r="K38" s="164">
        <f>E38+B38+H38</f>
        <v>2000</v>
      </c>
      <c r="L38" s="165">
        <f>F38+C38+I38</f>
        <v>2145.4</v>
      </c>
      <c r="M38" s="165">
        <f>G38+D38+J38</f>
        <v>2101.6</v>
      </c>
      <c r="N38" s="166"/>
    </row>
    <row r="39" spans="1:14" ht="18.75" customHeight="1">
      <c r="A39" s="167">
        <v>501</v>
      </c>
      <c r="B39" s="16">
        <f aca="true" t="shared" si="11" ref="B39:M39">SUM(B38)</f>
        <v>2000</v>
      </c>
      <c r="C39" s="16">
        <f t="shared" si="11"/>
        <v>2000</v>
      </c>
      <c r="D39" s="16">
        <f t="shared" si="11"/>
        <v>1994.9</v>
      </c>
      <c r="E39" s="16">
        <f t="shared" si="11"/>
        <v>0</v>
      </c>
      <c r="F39" s="16">
        <f t="shared" si="11"/>
        <v>0</v>
      </c>
      <c r="G39" s="16">
        <f t="shared" si="11"/>
        <v>0</v>
      </c>
      <c r="H39" s="16">
        <f t="shared" si="11"/>
        <v>0</v>
      </c>
      <c r="I39" s="16">
        <f t="shared" si="11"/>
        <v>145.4</v>
      </c>
      <c r="J39" s="16">
        <f t="shared" si="11"/>
        <v>106.7</v>
      </c>
      <c r="K39" s="168">
        <f t="shared" si="11"/>
        <v>2000</v>
      </c>
      <c r="L39" s="16">
        <f t="shared" si="11"/>
        <v>2145.4</v>
      </c>
      <c r="M39" s="5">
        <f t="shared" si="11"/>
        <v>2101.6</v>
      </c>
      <c r="N39" s="166"/>
    </row>
    <row r="40" spans="1:13" ht="18.75" customHeight="1">
      <c r="A40" s="84" t="s">
        <v>180</v>
      </c>
      <c r="B40" s="18">
        <v>0</v>
      </c>
      <c r="C40" s="18">
        <v>0</v>
      </c>
      <c r="D40" s="18">
        <v>0</v>
      </c>
      <c r="E40" s="14">
        <v>0</v>
      </c>
      <c r="F40" s="14">
        <v>106</v>
      </c>
      <c r="G40" s="15">
        <v>105.6</v>
      </c>
      <c r="H40" s="18">
        <v>0</v>
      </c>
      <c r="I40" s="18">
        <v>0</v>
      </c>
      <c r="J40" s="18">
        <v>0</v>
      </c>
      <c r="K40" s="164">
        <f>E40+B40+H40</f>
        <v>0</v>
      </c>
      <c r="L40" s="165">
        <f>F40+C40+I40</f>
        <v>106</v>
      </c>
      <c r="M40" s="165">
        <f>G40+D40+J40</f>
        <v>105.6</v>
      </c>
    </row>
    <row r="41" spans="1:14" ht="18.75" customHeight="1">
      <c r="A41" s="167">
        <v>502</v>
      </c>
      <c r="B41" s="16">
        <f aca="true" t="shared" si="12" ref="B41:M41">SUM(B40:B40)</f>
        <v>0</v>
      </c>
      <c r="C41" s="16">
        <f t="shared" si="12"/>
        <v>0</v>
      </c>
      <c r="D41" s="16">
        <f t="shared" si="12"/>
        <v>0</v>
      </c>
      <c r="E41" s="16">
        <f t="shared" si="12"/>
        <v>0</v>
      </c>
      <c r="F41" s="16">
        <f t="shared" si="12"/>
        <v>106</v>
      </c>
      <c r="G41" s="16">
        <f t="shared" si="12"/>
        <v>105.6</v>
      </c>
      <c r="H41" s="16">
        <f t="shared" si="12"/>
        <v>0</v>
      </c>
      <c r="I41" s="16">
        <f t="shared" si="12"/>
        <v>0</v>
      </c>
      <c r="J41" s="16">
        <f t="shared" si="12"/>
        <v>0</v>
      </c>
      <c r="K41" s="157">
        <f t="shared" si="12"/>
        <v>0</v>
      </c>
      <c r="L41" s="16">
        <f t="shared" si="12"/>
        <v>106</v>
      </c>
      <c r="M41" s="17">
        <f t="shared" si="12"/>
        <v>105.6</v>
      </c>
      <c r="N41" s="166"/>
    </row>
    <row r="42" spans="1:13" ht="18.75" customHeight="1">
      <c r="A42" s="163" t="s">
        <v>181</v>
      </c>
      <c r="B42" s="14">
        <v>565</v>
      </c>
      <c r="C42" s="14">
        <v>539</v>
      </c>
      <c r="D42" s="14">
        <v>494.8</v>
      </c>
      <c r="E42" s="14">
        <v>0</v>
      </c>
      <c r="F42" s="14">
        <v>0</v>
      </c>
      <c r="G42" s="15">
        <v>0</v>
      </c>
      <c r="H42" s="14">
        <v>0</v>
      </c>
      <c r="I42" s="14">
        <v>36.4</v>
      </c>
      <c r="J42" s="14">
        <v>26.7</v>
      </c>
      <c r="K42" s="164">
        <f aca="true" t="shared" si="13" ref="K42:M43">E42+B42+H42</f>
        <v>565</v>
      </c>
      <c r="L42" s="165">
        <f t="shared" si="13"/>
        <v>575.4</v>
      </c>
      <c r="M42" s="165">
        <f t="shared" si="13"/>
        <v>521.5</v>
      </c>
    </row>
    <row r="43" spans="1:13" ht="18.75" customHeight="1">
      <c r="A43" s="169" t="s">
        <v>182</v>
      </c>
      <c r="B43" s="14">
        <v>200</v>
      </c>
      <c r="C43" s="14">
        <v>195</v>
      </c>
      <c r="D43" s="14">
        <v>184.6</v>
      </c>
      <c r="E43" s="14">
        <v>0</v>
      </c>
      <c r="F43" s="14">
        <v>0</v>
      </c>
      <c r="G43" s="15">
        <v>0</v>
      </c>
      <c r="H43" s="14">
        <v>0</v>
      </c>
      <c r="I43" s="14">
        <v>13.2</v>
      </c>
      <c r="J43" s="14">
        <v>9.7</v>
      </c>
      <c r="K43" s="164">
        <f t="shared" si="13"/>
        <v>200</v>
      </c>
      <c r="L43" s="165">
        <f t="shared" si="13"/>
        <v>208.2</v>
      </c>
      <c r="M43" s="165">
        <f t="shared" si="13"/>
        <v>194.29999999999998</v>
      </c>
    </row>
    <row r="44" spans="1:14" ht="18.75" customHeight="1">
      <c r="A44" s="170">
        <v>503</v>
      </c>
      <c r="B44" s="16">
        <f>SUM(B42,B43)</f>
        <v>765</v>
      </c>
      <c r="C44" s="16">
        <f>SUM(C42,C43)</f>
        <v>734</v>
      </c>
      <c r="D44" s="16">
        <f>SUM(D42,D43)</f>
        <v>679.4</v>
      </c>
      <c r="E44" s="16">
        <f>SUM(E43)</f>
        <v>0</v>
      </c>
      <c r="F44" s="16">
        <f>SUM(F42:F43)</f>
        <v>0</v>
      </c>
      <c r="G44" s="17">
        <f>SUM(G42:G43)</f>
        <v>0</v>
      </c>
      <c r="H44" s="16">
        <f>SUM(H42,H43)</f>
        <v>0</v>
      </c>
      <c r="I44" s="16">
        <f>SUM(I42,I43)</f>
        <v>49.599999999999994</v>
      </c>
      <c r="J44" s="16">
        <f>SUM(J42,J43)</f>
        <v>36.4</v>
      </c>
      <c r="K44" s="168">
        <f>SUM(K42:K43)</f>
        <v>765</v>
      </c>
      <c r="L44" s="16">
        <f>SUM(L42:L43)</f>
        <v>783.5999999999999</v>
      </c>
      <c r="M44" s="17">
        <f>SUM(M42:M43)</f>
        <v>715.8</v>
      </c>
      <c r="N44" s="166"/>
    </row>
    <row r="45" spans="1:13" ht="18.75" customHeight="1">
      <c r="A45" s="142" t="s">
        <v>44</v>
      </c>
      <c r="B45" s="3">
        <v>1</v>
      </c>
      <c r="C45" s="3">
        <v>11</v>
      </c>
      <c r="D45" s="4">
        <v>3.8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64">
        <f>E45+B45+H45</f>
        <v>1</v>
      </c>
      <c r="L45" s="165">
        <f>F45+C45+I45</f>
        <v>11</v>
      </c>
      <c r="M45" s="165">
        <f>G45+D45+J45</f>
        <v>3.8</v>
      </c>
    </row>
    <row r="46" spans="1:14" ht="18.75" customHeight="1">
      <c r="A46" s="156">
        <v>517</v>
      </c>
      <c r="B46" s="8">
        <f aca="true" t="shared" si="14" ref="B46:M46">SUM(B45)</f>
        <v>1</v>
      </c>
      <c r="C46" s="8">
        <f t="shared" si="14"/>
        <v>11</v>
      </c>
      <c r="D46" s="9">
        <f t="shared" si="14"/>
        <v>3.8</v>
      </c>
      <c r="E46" s="9">
        <f t="shared" si="14"/>
        <v>0</v>
      </c>
      <c r="F46" s="9">
        <f t="shared" si="14"/>
        <v>0</v>
      </c>
      <c r="G46" s="9">
        <f t="shared" si="14"/>
        <v>0</v>
      </c>
      <c r="H46" s="8">
        <f t="shared" si="14"/>
        <v>0</v>
      </c>
      <c r="I46" s="8">
        <f t="shared" si="14"/>
        <v>0</v>
      </c>
      <c r="J46" s="9">
        <f t="shared" si="14"/>
        <v>0</v>
      </c>
      <c r="K46" s="168">
        <f>SUM(K45)</f>
        <v>1</v>
      </c>
      <c r="L46" s="16">
        <f t="shared" si="14"/>
        <v>11</v>
      </c>
      <c r="M46" s="17">
        <f t="shared" si="14"/>
        <v>3.8</v>
      </c>
      <c r="N46" s="166"/>
    </row>
    <row r="47" spans="1:14" ht="18.75" customHeight="1">
      <c r="A47" s="171" t="s">
        <v>420</v>
      </c>
      <c r="B47" s="125">
        <v>0</v>
      </c>
      <c r="C47" s="125">
        <v>21</v>
      </c>
      <c r="D47" s="124">
        <v>20.6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64">
        <f>E47+B47+H47</f>
        <v>0</v>
      </c>
      <c r="L47" s="165">
        <f>F47+C47+I47</f>
        <v>21</v>
      </c>
      <c r="M47" s="165">
        <f>G47+D47+J47</f>
        <v>20.6</v>
      </c>
      <c r="N47" s="89"/>
    </row>
    <row r="48" spans="1:14" ht="18.75" customHeight="1">
      <c r="A48" s="170">
        <v>519</v>
      </c>
      <c r="B48" s="8">
        <f aca="true" t="shared" si="15" ref="B48:J48">SUM(B47)</f>
        <v>0</v>
      </c>
      <c r="C48" s="8">
        <f t="shared" si="15"/>
        <v>21</v>
      </c>
      <c r="D48" s="9">
        <f t="shared" si="15"/>
        <v>20.6</v>
      </c>
      <c r="E48" s="9">
        <f t="shared" si="15"/>
        <v>0</v>
      </c>
      <c r="F48" s="9">
        <f t="shared" si="15"/>
        <v>0</v>
      </c>
      <c r="G48" s="9">
        <f t="shared" si="15"/>
        <v>0</v>
      </c>
      <c r="H48" s="8">
        <f t="shared" si="15"/>
        <v>0</v>
      </c>
      <c r="I48" s="8">
        <f t="shared" si="15"/>
        <v>0</v>
      </c>
      <c r="J48" s="9">
        <f t="shared" si="15"/>
        <v>0</v>
      </c>
      <c r="K48" s="168">
        <f>SUM(K47)</f>
        <v>0</v>
      </c>
      <c r="L48" s="16">
        <f>SUM(L47)</f>
        <v>21</v>
      </c>
      <c r="M48" s="17">
        <f>SUM(M47)</f>
        <v>20.6</v>
      </c>
      <c r="N48" s="89"/>
    </row>
    <row r="49" spans="1:13" ht="18.75" customHeight="1">
      <c r="A49" s="171" t="s">
        <v>419</v>
      </c>
      <c r="B49" s="125">
        <v>100</v>
      </c>
      <c r="C49" s="125">
        <v>100</v>
      </c>
      <c r="D49" s="124">
        <v>8.4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64">
        <f>E49+B49+H49</f>
        <v>100</v>
      </c>
      <c r="L49" s="165">
        <f>F49+C49+I49</f>
        <v>100</v>
      </c>
      <c r="M49" s="165">
        <f>G49+D49+J49</f>
        <v>8.4</v>
      </c>
    </row>
    <row r="50" spans="1:14" ht="18.75" customHeight="1">
      <c r="A50" s="170">
        <v>542</v>
      </c>
      <c r="B50" s="8">
        <f aca="true" t="shared" si="16" ref="B50:M50">SUM(B49)</f>
        <v>100</v>
      </c>
      <c r="C50" s="8">
        <f t="shared" si="16"/>
        <v>100</v>
      </c>
      <c r="D50" s="9">
        <f t="shared" si="16"/>
        <v>8.4</v>
      </c>
      <c r="E50" s="9">
        <f t="shared" si="16"/>
        <v>0</v>
      </c>
      <c r="F50" s="9">
        <f t="shared" si="16"/>
        <v>0</v>
      </c>
      <c r="G50" s="9">
        <f t="shared" si="16"/>
        <v>0</v>
      </c>
      <c r="H50" s="8">
        <f t="shared" si="16"/>
        <v>0</v>
      </c>
      <c r="I50" s="8">
        <f t="shared" si="16"/>
        <v>0</v>
      </c>
      <c r="J50" s="9">
        <f t="shared" si="16"/>
        <v>0</v>
      </c>
      <c r="K50" s="168">
        <f t="shared" si="16"/>
        <v>100</v>
      </c>
      <c r="L50" s="16">
        <f t="shared" si="16"/>
        <v>100</v>
      </c>
      <c r="M50" s="17">
        <f t="shared" si="16"/>
        <v>8.4</v>
      </c>
      <c r="N50" s="166"/>
    </row>
    <row r="51" spans="1:13" ht="21" customHeight="1">
      <c r="A51" s="172" t="s">
        <v>183</v>
      </c>
      <c r="B51" s="19">
        <v>0</v>
      </c>
      <c r="C51" s="19">
        <v>123.2</v>
      </c>
      <c r="D51" s="20">
        <v>118.7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64">
        <f>E51+B51+H51</f>
        <v>0</v>
      </c>
      <c r="L51" s="165">
        <f>F51+C51+I51</f>
        <v>123.2</v>
      </c>
      <c r="M51" s="165">
        <f>G51+D51+J51</f>
        <v>118.7</v>
      </c>
    </row>
    <row r="52" spans="1:13" ht="21" customHeight="1" thickBot="1">
      <c r="A52" s="170">
        <v>549</v>
      </c>
      <c r="B52" s="173">
        <f aca="true" t="shared" si="17" ref="B52:M52">SUM(B51)</f>
        <v>0</v>
      </c>
      <c r="C52" s="173">
        <f t="shared" si="17"/>
        <v>123.2</v>
      </c>
      <c r="D52" s="85">
        <f t="shared" si="17"/>
        <v>118.7</v>
      </c>
      <c r="E52" s="85">
        <f t="shared" si="17"/>
        <v>0</v>
      </c>
      <c r="F52" s="85">
        <f t="shared" si="17"/>
        <v>0</v>
      </c>
      <c r="G52" s="85">
        <f t="shared" si="17"/>
        <v>0</v>
      </c>
      <c r="H52" s="173">
        <f t="shared" si="17"/>
        <v>0</v>
      </c>
      <c r="I52" s="173">
        <f t="shared" si="17"/>
        <v>0</v>
      </c>
      <c r="J52" s="85">
        <f t="shared" si="17"/>
        <v>0</v>
      </c>
      <c r="K52" s="174">
        <f t="shared" si="17"/>
        <v>0</v>
      </c>
      <c r="L52" s="16">
        <f t="shared" si="17"/>
        <v>123.2</v>
      </c>
      <c r="M52" s="17">
        <f t="shared" si="17"/>
        <v>118.7</v>
      </c>
    </row>
    <row r="53" spans="1:13" ht="26.25" customHeight="1">
      <c r="A53" s="175" t="s">
        <v>20</v>
      </c>
      <c r="B53" s="150">
        <f aca="true" t="shared" si="18" ref="B53:M53">SUM(B39,B44,B41,B46,B52,B48,B50)</f>
        <v>2866</v>
      </c>
      <c r="C53" s="150">
        <f t="shared" si="18"/>
        <v>2989.2</v>
      </c>
      <c r="D53" s="150">
        <f t="shared" si="18"/>
        <v>2825.8</v>
      </c>
      <c r="E53" s="150">
        <f t="shared" si="18"/>
        <v>0</v>
      </c>
      <c r="F53" s="150">
        <f t="shared" si="18"/>
        <v>106</v>
      </c>
      <c r="G53" s="150">
        <f t="shared" si="18"/>
        <v>105.6</v>
      </c>
      <c r="H53" s="150">
        <f t="shared" si="18"/>
        <v>0</v>
      </c>
      <c r="I53" s="150">
        <f t="shared" si="18"/>
        <v>195</v>
      </c>
      <c r="J53" s="151">
        <f t="shared" si="18"/>
        <v>143.1</v>
      </c>
      <c r="K53" s="152">
        <f t="shared" si="18"/>
        <v>2866</v>
      </c>
      <c r="L53" s="150">
        <f t="shared" si="18"/>
        <v>3290.2</v>
      </c>
      <c r="M53" s="150">
        <f t="shared" si="18"/>
        <v>3074.4999999999995</v>
      </c>
    </row>
  </sheetData>
  <sheetProtection/>
  <mergeCells count="18">
    <mergeCell ref="A1:K1"/>
    <mergeCell ref="L1:M1"/>
    <mergeCell ref="E36:G36"/>
    <mergeCell ref="B36:D36"/>
    <mergeCell ref="B10:D10"/>
    <mergeCell ref="A9:A11"/>
    <mergeCell ref="B9:D9"/>
    <mergeCell ref="A2:A4"/>
    <mergeCell ref="B2:D2"/>
    <mergeCell ref="E2:G3"/>
    <mergeCell ref="B3:D3"/>
    <mergeCell ref="K35:M36"/>
    <mergeCell ref="E9:G10"/>
    <mergeCell ref="A35:A37"/>
    <mergeCell ref="B35:D35"/>
    <mergeCell ref="E35:G35"/>
    <mergeCell ref="H35:J35"/>
    <mergeCell ref="H36:J36"/>
  </mergeCells>
  <printOptions horizontalCentered="1"/>
  <pageMargins left="0.1968503937007874" right="0.31496062992125984" top="0.5118110236220472" bottom="0.1968503937007874" header="0.5118110236220472" footer="0.2362204724409449"/>
  <pageSetup horizontalDpi="600" verticalDpi="600" orientation="portrait" paperSize="9" scale="70" r:id="rId1"/>
  <headerFooter alignWithMargins="0">
    <oddFooter>&amp;L&amp;"Times New Roman,Obyčejné"&amp;8Rozbor za rok 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ObÚ Praha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jericho</dc:creator>
  <cp:keywords/>
  <dc:description/>
  <cp:lastModifiedBy> </cp:lastModifiedBy>
  <cp:lastPrinted>2010-04-30T09:46:59Z</cp:lastPrinted>
  <dcterms:created xsi:type="dcterms:W3CDTF">2000-01-19T12:05:13Z</dcterms:created>
  <dcterms:modified xsi:type="dcterms:W3CDTF">2010-05-04T11:25:35Z</dcterms:modified>
  <cp:category/>
  <cp:version/>
  <cp:contentType/>
  <cp:contentStatus/>
</cp:coreProperties>
</file>