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365" windowWidth="11400" windowHeight="5985" tabRatio="907" firstSheet="7" activeTab="23"/>
  </bookViews>
  <sheets>
    <sheet name="1 příjmy 03" sheetId="1" r:id="rId1"/>
    <sheet name="2 správní popl.03" sheetId="2" r:id="rId2"/>
    <sheet name="3 výdaje 03" sheetId="3" r:id="rId3"/>
    <sheet name="4 kapitál. 03" sheetId="4" r:id="rId4"/>
    <sheet name="5 závěr.účet 03" sheetId="5" r:id="rId5"/>
    <sheet name="6 FV 03" sheetId="6" r:id="rId6"/>
    <sheet name="7 FRR 03" sheetId="7" r:id="rId7"/>
    <sheet name="8 mzdy 03" sheetId="8" r:id="rId8"/>
    <sheet name="9" sheetId="9" r:id="rId9"/>
    <sheet name="10" sheetId="10" r:id="rId10"/>
    <sheet name="11" sheetId="11" r:id="rId11"/>
    <sheet name="12 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</sheets>
  <definedNames>
    <definedName name="_xlnm.Print_Area" localSheetId="16">'17'!$A$1:$S$79</definedName>
    <definedName name="_xlnm.Print_Area" localSheetId="6">'7 FRR 03'!$A$1:$B$15</definedName>
    <definedName name="_xlnm.Print_Area" localSheetId="8">'9'!$A$1:$R$92</definedName>
  </definedNames>
  <calcPr fullCalcOnLoad="1"/>
</workbook>
</file>

<file path=xl/sharedStrings.xml><?xml version="1.0" encoding="utf-8"?>
<sst xmlns="http://schemas.openxmlformats.org/spreadsheetml/2006/main" count="1512" uniqueCount="806">
  <si>
    <t>Sociální fond</t>
  </si>
  <si>
    <t>Skut.</t>
  </si>
  <si>
    <t>Pohřebnictví</t>
  </si>
  <si>
    <t>Bytové hospodářství</t>
  </si>
  <si>
    <t>Odvody branců</t>
  </si>
  <si>
    <t>Pojištění motor.vozidel</t>
  </si>
  <si>
    <t>§ 3635</t>
  </si>
  <si>
    <t xml:space="preserve">Ú H R N </t>
  </si>
  <si>
    <t>Rozpočtové položky</t>
  </si>
  <si>
    <t>SR</t>
  </si>
  <si>
    <t>UR</t>
  </si>
  <si>
    <t>5136-Knihy</t>
  </si>
  <si>
    <t xml:space="preserve">5139-Nákup mat. </t>
  </si>
  <si>
    <t>5168-Služby zpr.dat</t>
  </si>
  <si>
    <t>5169-Nákup služeb</t>
  </si>
  <si>
    <t>VÝDAJE  CELKEM</t>
  </si>
  <si>
    <t>§ 3723</t>
  </si>
  <si>
    <t>§ 3724</t>
  </si>
  <si>
    <t>§ 3729</t>
  </si>
  <si>
    <t>§ 3749</t>
  </si>
  <si>
    <t>Zneškod. nebezp. odpadu</t>
  </si>
  <si>
    <t>Ost. nákl.  s  odp.</t>
  </si>
  <si>
    <t>Ost. činnosti</t>
  </si>
  <si>
    <t>5137-DHM</t>
  </si>
  <si>
    <t>5139-Nákup mat.</t>
  </si>
  <si>
    <t>5151-Voda</t>
  </si>
  <si>
    <t>5154-El. energie</t>
  </si>
  <si>
    <t>5164-Nájemné</t>
  </si>
  <si>
    <t>5171-Opravy a udrž.</t>
  </si>
  <si>
    <t>5229-Neinv.dotace</t>
  </si>
  <si>
    <t>6121-Budovy,stavby</t>
  </si>
  <si>
    <t>6122-Stroje,zařízení</t>
  </si>
  <si>
    <t>6126-Projekt.dokument.</t>
  </si>
  <si>
    <t>Výdaje celkem</t>
  </si>
  <si>
    <t>ÚHRN</t>
  </si>
  <si>
    <t>5164 - Nájemné</t>
  </si>
  <si>
    <t>5229-Granty</t>
  </si>
  <si>
    <t>§ 2212</t>
  </si>
  <si>
    <t>Doprava</t>
  </si>
  <si>
    <t>VÝDAJE CELKEM</t>
  </si>
  <si>
    <t>§ 3111</t>
  </si>
  <si>
    <t>§ 3113</t>
  </si>
  <si>
    <t>§ 3121</t>
  </si>
  <si>
    <t>§ 3144</t>
  </si>
  <si>
    <t>§ 3149</t>
  </si>
  <si>
    <t>§ 3231</t>
  </si>
  <si>
    <t>Ú H R N</t>
  </si>
  <si>
    <t>Mateřské školy</t>
  </si>
  <si>
    <t>Základní školy</t>
  </si>
  <si>
    <t>Školy v přírodě</t>
  </si>
  <si>
    <t>Ostatní zařízení</t>
  </si>
  <si>
    <t>Základní umělecké školy</t>
  </si>
  <si>
    <t xml:space="preserve">SR </t>
  </si>
  <si>
    <t>5137 - Drobný hmotný majetek</t>
  </si>
  <si>
    <t>5139 - Nákup materiálu</t>
  </si>
  <si>
    <t>5162 - Služby telekomunikací</t>
  </si>
  <si>
    <t>5166 - Právní služby</t>
  </si>
  <si>
    <t>5167 - Sl. školení a vzdělávání</t>
  </si>
  <si>
    <t>5168 - Služby a zpracování dat</t>
  </si>
  <si>
    <t>5169 - Nákup služeb</t>
  </si>
  <si>
    <t>5171 - Opravy a udržování</t>
  </si>
  <si>
    <t>5172 - Programové vybavení</t>
  </si>
  <si>
    <t>5173 - Cestovné tuzem. a zahr.</t>
  </si>
  <si>
    <t>5229 - Neinv.dotace nezisk.org.</t>
  </si>
  <si>
    <t>5321 - Neinv.transfery obcím</t>
  </si>
  <si>
    <t>6121 - Budovy, stavby, haly</t>
  </si>
  <si>
    <t>6125 - Výpočetní technika</t>
  </si>
  <si>
    <t>6126- Projekt. dokumentace</t>
  </si>
  <si>
    <t>§ 3513</t>
  </si>
  <si>
    <t>§ 3541</t>
  </si>
  <si>
    <t>§ 3599</t>
  </si>
  <si>
    <t>§ 3523</t>
  </si>
  <si>
    <t xml:space="preserve"> LSPP</t>
  </si>
  <si>
    <t>5162-Telefonní poplatky</t>
  </si>
  <si>
    <t xml:space="preserve">5167-Školení </t>
  </si>
  <si>
    <t>5173-Cestovné</t>
  </si>
  <si>
    <t>§ 3539</t>
  </si>
  <si>
    <t xml:space="preserve"> Jesle</t>
  </si>
  <si>
    <t>5131-Potraviny</t>
  </si>
  <si>
    <t>5133-Léky</t>
  </si>
  <si>
    <t>5134-Prádlo, oděvy</t>
  </si>
  <si>
    <t>5151-Vodné,stočné</t>
  </si>
  <si>
    <t>5152-Pára</t>
  </si>
  <si>
    <t>5153-Plyn</t>
  </si>
  <si>
    <t>5156-Pohon.hmoty</t>
  </si>
  <si>
    <t>5162-Služby Telecom</t>
  </si>
  <si>
    <t>VÝDAJE   CELKEM</t>
  </si>
  <si>
    <t>§ 4319</t>
  </si>
  <si>
    <t>5131 - Potraviny</t>
  </si>
  <si>
    <t>5162 - Telefonní popl.</t>
  </si>
  <si>
    <t>5171 - Opravy a udržov.</t>
  </si>
  <si>
    <t>5173 - Cestovné</t>
  </si>
  <si>
    <t>5175 - Pohoštění</t>
  </si>
  <si>
    <t>5410-Soc. dávky</t>
  </si>
  <si>
    <t>§ 4329</t>
  </si>
  <si>
    <t>§ 4333</t>
  </si>
  <si>
    <t>§ 4349</t>
  </si>
  <si>
    <t>§ 4342</t>
  </si>
  <si>
    <t>SP a pomoc dětem</t>
  </si>
  <si>
    <t>Azylový dům</t>
  </si>
  <si>
    <t>5139-Nákup mater.</t>
  </si>
  <si>
    <t>5229 - Neinv. Dotace</t>
  </si>
  <si>
    <t>5410 - Soc. dávky</t>
  </si>
  <si>
    <t>§ 3317</t>
  </si>
  <si>
    <t>§ 3319</t>
  </si>
  <si>
    <t>§ 3321</t>
  </si>
  <si>
    <t>§ 3322</t>
  </si>
  <si>
    <t>Výstavní činnost</t>
  </si>
  <si>
    <t>5175-Pohoštění,dary</t>
  </si>
  <si>
    <t>6121-Budovy,haly</t>
  </si>
  <si>
    <t>§ 3349</t>
  </si>
  <si>
    <t>§ 3392</t>
  </si>
  <si>
    <t>§ 3399</t>
  </si>
  <si>
    <t>§ 3419</t>
  </si>
  <si>
    <t xml:space="preserve">              </t>
  </si>
  <si>
    <t>Zájmová činnost</t>
  </si>
  <si>
    <t>SPOZ</t>
  </si>
  <si>
    <t>Tělových.činnost</t>
  </si>
  <si>
    <t>§ 5199</t>
  </si>
  <si>
    <t>5139 - Materiál</t>
  </si>
  <si>
    <t>§ 5311</t>
  </si>
  <si>
    <t>MKDS</t>
  </si>
  <si>
    <t>5154 - El. energie</t>
  </si>
  <si>
    <t>§ 3612</t>
  </si>
  <si>
    <t>516</t>
  </si>
  <si>
    <t>517</t>
  </si>
  <si>
    <t xml:space="preserve">6126-Projekt.dokum. </t>
  </si>
  <si>
    <t>612</t>
  </si>
  <si>
    <t xml:space="preserve"> §  3632</t>
  </si>
  <si>
    <t>5192-Neinv.přísp.</t>
  </si>
  <si>
    <t>519</t>
  </si>
  <si>
    <t>§ 6112</t>
  </si>
  <si>
    <t>Místní zastupitel.orgány</t>
  </si>
  <si>
    <t xml:space="preserve">UR </t>
  </si>
  <si>
    <t>5161 - Služby pošt</t>
  </si>
  <si>
    <t>5162-Tel.poplatky</t>
  </si>
  <si>
    <t>5167-Služby,školení</t>
  </si>
  <si>
    <t>5168 - Služby zp. dat</t>
  </si>
  <si>
    <t xml:space="preserve">5429 - Náhrady plac. </t>
  </si>
  <si>
    <t>obyvatelstvem</t>
  </si>
  <si>
    <t>5161-Služby pošt</t>
  </si>
  <si>
    <t>§  6171</t>
  </si>
  <si>
    <t>§  6171/7</t>
  </si>
  <si>
    <t>Činnost místní správy</t>
  </si>
  <si>
    <t>5134-Prádlo,oděvy,obuv</t>
  </si>
  <si>
    <t xml:space="preserve">5139-Nákup mat. j.n. </t>
  </si>
  <si>
    <t>5156-Pohonné hmoty</t>
  </si>
  <si>
    <t>515</t>
  </si>
  <si>
    <t>5162-Telefonní popl.</t>
  </si>
  <si>
    <t>5167-Služby školení</t>
  </si>
  <si>
    <t>5168-Služby zp.dat</t>
  </si>
  <si>
    <t>5172-Program.vybav.</t>
  </si>
  <si>
    <t>5175-Pohošť.,dary</t>
  </si>
  <si>
    <t>5178-Nájem-leasing</t>
  </si>
  <si>
    <t>5179-Ostatní nákupy</t>
  </si>
  <si>
    <t>5195-Odvody</t>
  </si>
  <si>
    <t>5361-Nákup kolků</t>
  </si>
  <si>
    <t>5909-Ost. neinv.výd.</t>
  </si>
  <si>
    <t>6111-Program.vyb.</t>
  </si>
  <si>
    <t>6122-Stroje, přístr.</t>
  </si>
  <si>
    <t>6125-Výpočet.tech.</t>
  </si>
  <si>
    <t>6126-Projekt.dokument,</t>
  </si>
  <si>
    <t>§ 6310</t>
  </si>
  <si>
    <t>§ 6320</t>
  </si>
  <si>
    <t>§ 6399</t>
  </si>
  <si>
    <t>§ 6402</t>
  </si>
  <si>
    <t>§  6409</t>
  </si>
  <si>
    <t>Úroky</t>
  </si>
  <si>
    <t>Služby peněž.ústavů</t>
  </si>
  <si>
    <t>Finanční vypořádání</t>
  </si>
  <si>
    <t>Rezerva, granty</t>
  </si>
  <si>
    <t>5141-Úroky</t>
  </si>
  <si>
    <t>514</t>
  </si>
  <si>
    <t>5163-Služ.peněž.ústavů</t>
  </si>
  <si>
    <t>5229-Neinv. dotace</t>
  </si>
  <si>
    <t>5365-Odvody SR při FV</t>
  </si>
  <si>
    <r>
      <t>5163-</t>
    </r>
    <r>
      <rPr>
        <sz val="8"/>
        <rFont val="Times New Roman CE"/>
        <family val="1"/>
      </rPr>
      <t>Služby p. ústav.</t>
    </r>
  </si>
  <si>
    <t>Sběr a svoz komunálního odpadu</t>
  </si>
  <si>
    <t>Školy pro stř. vzdělávání</t>
  </si>
  <si>
    <t xml:space="preserve"> Protidrogová politika</t>
  </si>
  <si>
    <t xml:space="preserve"> Refundace mezd</t>
  </si>
  <si>
    <t xml:space="preserve"> Nemocnice Třebotov</t>
  </si>
  <si>
    <t>Záležitosti kultury</t>
  </si>
  <si>
    <t>Ochrana památek MČ</t>
  </si>
  <si>
    <t>Obnova kult. památek</t>
  </si>
  <si>
    <t>§ 3745</t>
  </si>
  <si>
    <t>§ 3745/5</t>
  </si>
  <si>
    <t>§ 3741</t>
  </si>
  <si>
    <t>Veřejná zeleň</t>
  </si>
  <si>
    <t>Péče o vzhled obcí</t>
  </si>
  <si>
    <t>Ochr. druhů a stanovišť</t>
  </si>
  <si>
    <t>5166-Konzul.por. sl.</t>
  </si>
  <si>
    <t>5019-Ostatní platy</t>
  </si>
  <si>
    <t>5021-OOV</t>
  </si>
  <si>
    <t>5023-Odměny členů zastup.</t>
  </si>
  <si>
    <t>5031-Sociální zabezpečení</t>
  </si>
  <si>
    <t>5032-Zdravotní pojištění</t>
  </si>
  <si>
    <t>5039-Ostatní povin.pojišt.</t>
  </si>
  <si>
    <t xml:space="preserve">5194-Dary </t>
  </si>
  <si>
    <t>5032-Zdrav.pojištění</t>
  </si>
  <si>
    <t>5011-Platy zaměst.</t>
  </si>
  <si>
    <t>5024-Odstupné</t>
  </si>
  <si>
    <t>5028-Civ.služba</t>
  </si>
  <si>
    <t>5032-Zdrav.poj.</t>
  </si>
  <si>
    <t>5038-Ost. povin. poj.</t>
  </si>
  <si>
    <t>5031-Sociál. Zabezpečení</t>
  </si>
  <si>
    <t>5362-Platby daní a poplatků</t>
  </si>
  <si>
    <t xml:space="preserve">5499-Ost.nein.transfery obyv. </t>
  </si>
  <si>
    <t>5660-Neinv.půjčené prostr.oby.</t>
  </si>
  <si>
    <t>§  6171/913</t>
  </si>
  <si>
    <t>Soudní poplatky</t>
  </si>
  <si>
    <t>6127-Umělecká díla a předměty</t>
  </si>
  <si>
    <t>5341-Převody vlast.fondům</t>
  </si>
  <si>
    <t>5909 - Ostatní neinv.výdaje</t>
  </si>
  <si>
    <t>§ 3613</t>
  </si>
  <si>
    <t>Nebytové hospodářství</t>
  </si>
  <si>
    <t>5341-Převody vlast. fondům</t>
  </si>
  <si>
    <t xml:space="preserve">          hospodář. činnosti</t>
  </si>
  <si>
    <t>5154-Elektrická energie</t>
  </si>
  <si>
    <t>5213 - Neinv.dotace nefin.podn.subj.</t>
  </si>
  <si>
    <t>5339 - Neinv.přísp.ost.přísp.org.</t>
  </si>
  <si>
    <t>5032-Zdravotní poj.</t>
  </si>
  <si>
    <t>5031-Sociální pojištění</t>
  </si>
  <si>
    <t>5039-Ostatní pov.poj.</t>
  </si>
  <si>
    <t>5011-Mzdové prostř.</t>
  </si>
  <si>
    <t>5499-Ostatní neinv.trans.</t>
  </si>
  <si>
    <t>5339-Neinv.příspěvky</t>
  </si>
  <si>
    <t>5499-Ostat.neinv.tran.</t>
  </si>
  <si>
    <t>6126-Projekt.dokum.</t>
  </si>
  <si>
    <t>5492-Dary obyvatelstvu</t>
  </si>
  <si>
    <t>§ 4174</t>
  </si>
  <si>
    <t>Dávky soc.péče pro staré ob.</t>
  </si>
  <si>
    <t>§ 4175</t>
  </si>
  <si>
    <t>Dávky soc.péče pro rodinu</t>
  </si>
  <si>
    <t>§ 4176</t>
  </si>
  <si>
    <t>Dávky soc.péče pro soc.vyloučené</t>
  </si>
  <si>
    <t>§ 4181</t>
  </si>
  <si>
    <t>Přísp. pří péči o osobu blíz.</t>
  </si>
  <si>
    <t>§ 4182</t>
  </si>
  <si>
    <t>Přísp.na zvl. Pomůcky</t>
  </si>
  <si>
    <t>§ 4183</t>
  </si>
  <si>
    <t>Přísp.na úpravu bezb.bytu</t>
  </si>
  <si>
    <t>§ 4184</t>
  </si>
  <si>
    <t>Přísp.na zakoup.mot.vozidla</t>
  </si>
  <si>
    <t>§ 4185</t>
  </si>
  <si>
    <t>Přísp.na provoz mot.voz.</t>
  </si>
  <si>
    <t>§ 4186</t>
  </si>
  <si>
    <t>Přísp.na individ.dopravu</t>
  </si>
  <si>
    <t>Soc.péče zdr.postiženým</t>
  </si>
  <si>
    <t>5021 - OON</t>
  </si>
  <si>
    <t>5031 - Sociální poj.</t>
  </si>
  <si>
    <t>5032 - Zdravotní poj.</t>
  </si>
  <si>
    <t>Ostatní soc.péče</t>
  </si>
  <si>
    <t>Soc.péče ostat.skup.ob.</t>
  </si>
  <si>
    <t>§ 4399</t>
  </si>
  <si>
    <t>Ostat.zál.soc.věcí</t>
  </si>
  <si>
    <t>5166-Konzultační a por.sl.</t>
  </si>
  <si>
    <t>5166-Konzultační a porad.sl</t>
  </si>
  <si>
    <t xml:space="preserve"> </t>
  </si>
  <si>
    <t>5166-Konzultační, poradenské
a právní služby</t>
  </si>
  <si>
    <t>neinvestiční</t>
  </si>
  <si>
    <t>kapitálové</t>
  </si>
  <si>
    <t>Správní poplatky</t>
  </si>
  <si>
    <t>Pobytové poplatky</t>
  </si>
  <si>
    <t>Poplatky ze vstupného</t>
  </si>
  <si>
    <t>Daň z nemovitosti</t>
  </si>
  <si>
    <t>T ř í d a   2</t>
  </si>
  <si>
    <t>služeb celkem</t>
  </si>
  <si>
    <t xml:space="preserve"> - jesle</t>
  </si>
  <si>
    <t>Příjmy z úroků</t>
  </si>
  <si>
    <t xml:space="preserve">Pokuty </t>
  </si>
  <si>
    <t>Třída 2   C E L K E M</t>
  </si>
  <si>
    <t xml:space="preserve">VLASTNÍ  PŘÍJMY  CELKEM </t>
  </si>
  <si>
    <t>T ř í d a  4</t>
  </si>
  <si>
    <t>Třída  4  C E L K E M</t>
  </si>
  <si>
    <t>Převody z vlast. hosp. činnosti</t>
  </si>
  <si>
    <t xml:space="preserve">Třída  1     C E L K E M   </t>
  </si>
  <si>
    <t>T ř í d a  1</t>
  </si>
  <si>
    <t xml:space="preserve">neinvestiční </t>
  </si>
  <si>
    <t xml:space="preserve">      ZŠ Nepomucká</t>
  </si>
  <si>
    <t xml:space="preserve">      ZŠ Plzeňská </t>
  </si>
  <si>
    <t xml:space="preserve">      ZŠ Weberova</t>
  </si>
  <si>
    <t xml:space="preserve">      ZŠ Radlická</t>
  </si>
  <si>
    <t xml:space="preserve">      FZŠ Drtinova  </t>
  </si>
  <si>
    <t xml:space="preserve">      ZŠ Podbělohorská </t>
  </si>
  <si>
    <t xml:space="preserve">      ZŠ Barrandov IV.</t>
  </si>
  <si>
    <t>Nahodilé příjmy</t>
  </si>
  <si>
    <t xml:space="preserve">      ZŠ Pod Žvahovem     </t>
  </si>
  <si>
    <t xml:space="preserve">      ZŠ Waldorfská          </t>
  </si>
  <si>
    <t xml:space="preserve">      ZŠ Grafická                 </t>
  </si>
  <si>
    <t>granty</t>
  </si>
  <si>
    <t>neinv.přísp.</t>
  </si>
  <si>
    <t>Místní správa</t>
  </si>
  <si>
    <t>Splátky půjček soc. fondu</t>
  </si>
  <si>
    <t>Poplatek z ubytovací kapacity</t>
  </si>
  <si>
    <t xml:space="preserve">      FZŠ Barrandov III.</t>
  </si>
  <si>
    <t xml:space="preserve">      ZŠ Kořenského</t>
  </si>
  <si>
    <t xml:space="preserve"> - školství</t>
  </si>
  <si>
    <t>limit</t>
  </si>
  <si>
    <t xml:space="preserve">skut. </t>
  </si>
  <si>
    <t>%</t>
  </si>
  <si>
    <t>rozpis</t>
  </si>
  <si>
    <t>skut.</t>
  </si>
  <si>
    <t>Zdravotnictví</t>
  </si>
  <si>
    <t>C E L K E M</t>
  </si>
  <si>
    <t xml:space="preserve">Kulturní klub Poštovka </t>
  </si>
  <si>
    <t>Spravované domy</t>
  </si>
  <si>
    <t>z toho podílové</t>
  </si>
  <si>
    <t>Bytové jednotky</t>
  </si>
  <si>
    <t>Nebytové prostory</t>
  </si>
  <si>
    <t>Kotelny</t>
  </si>
  <si>
    <t>Nedoplatky celkem, z toho:</t>
  </si>
  <si>
    <t>ostatní nedoplatky</t>
  </si>
  <si>
    <t>za byty</t>
  </si>
  <si>
    <t>za nebytové prostory</t>
  </si>
  <si>
    <t>Příjmy z poskytování</t>
  </si>
  <si>
    <t>Poplatek  ze psů</t>
  </si>
  <si>
    <t>Poplatek za užívání veřejn. prostranství</t>
  </si>
  <si>
    <t xml:space="preserve">      MŠ Trojdílná</t>
  </si>
  <si>
    <t xml:space="preserve">      MŠ Podbělohorská</t>
  </si>
  <si>
    <t xml:space="preserve">      MŠ Peroutkova</t>
  </si>
  <si>
    <t xml:space="preserve">      MŠ Holečkova  38</t>
  </si>
  <si>
    <t xml:space="preserve">      MŠ U železničního mostu</t>
  </si>
  <si>
    <t xml:space="preserve">      MŠ Nám. 14. října </t>
  </si>
  <si>
    <t xml:space="preserve">      MŠ Kurandové</t>
  </si>
  <si>
    <t xml:space="preserve">      MŠ Lohniského 830</t>
  </si>
  <si>
    <t xml:space="preserve">      MŠ Lohniského 851</t>
  </si>
  <si>
    <t xml:space="preserve">      MŠ Peškova</t>
  </si>
  <si>
    <t>Objem prací a dodávek  -  celkem:</t>
  </si>
  <si>
    <t>z toho: Životní prostředí</t>
  </si>
  <si>
    <t>Z celku: stavební práce</t>
  </si>
  <si>
    <t>Ž i v o t n í    p r o s t ř e d í</t>
  </si>
  <si>
    <t xml:space="preserve">      ZŠ+MŠ U Tyršovy školy </t>
  </si>
  <si>
    <t xml:space="preserve">      MŠ Beníškové </t>
  </si>
  <si>
    <t xml:space="preserve">      MŠ Kudrnova </t>
  </si>
  <si>
    <t xml:space="preserve">      MŠ Kroupova </t>
  </si>
  <si>
    <t xml:space="preserve">      MŠ Nad Palatou </t>
  </si>
  <si>
    <t xml:space="preserve">      MŠ Hlubočepská </t>
  </si>
  <si>
    <t xml:space="preserve">      MŠ Tréglova </t>
  </si>
  <si>
    <t>Zastupitelstva obcí</t>
  </si>
  <si>
    <t xml:space="preserve">      ZŠ+MŠ U Santošky    </t>
  </si>
  <si>
    <t xml:space="preserve">                              z toho :</t>
  </si>
  <si>
    <t xml:space="preserve">z toho: modernizace topných soustav domů                           </t>
  </si>
  <si>
    <t>neinv. přísp. G</t>
  </si>
  <si>
    <t>neinv. přísp.</t>
  </si>
  <si>
    <t>grant</t>
  </si>
  <si>
    <t xml:space="preserve">                               z toho :</t>
  </si>
  <si>
    <t>Neinvestiční dotace ze SR</t>
  </si>
  <si>
    <t>Neinvestiční dotace od jiných obcí</t>
  </si>
  <si>
    <t>Bankovní poplatky</t>
  </si>
  <si>
    <t xml:space="preserve">CELKEM PŘÍJMY  </t>
  </si>
  <si>
    <t>PŘÍJMY CELKEM</t>
  </si>
  <si>
    <t>P Ř Í J M Y - T Ř Í D Y</t>
  </si>
  <si>
    <t>V Ý D A J E  -  K A P I T O L Y</t>
  </si>
  <si>
    <t>druh
výdajů</t>
  </si>
  <si>
    <t>Místní  správa</t>
  </si>
  <si>
    <t>Kulturní klub Poštovka</t>
  </si>
  <si>
    <t>Odbor krizového řízení</t>
  </si>
  <si>
    <t>Kultura</t>
  </si>
  <si>
    <t>Odbor sociálních  věcí</t>
  </si>
  <si>
    <t>Školy v právní subjektivitě</t>
  </si>
  <si>
    <t>Školství vlastní</t>
  </si>
  <si>
    <t>Centrum soc. a ošetřovatelské pomoci</t>
  </si>
  <si>
    <t>Rezerva</t>
  </si>
  <si>
    <t xml:space="preserve">Vratky sociál.dávek </t>
  </si>
  <si>
    <t xml:space="preserve">          05 - Zdravotnictví a sociální věci - celkem</t>
  </si>
  <si>
    <t xml:space="preserve">          06 - Kultura  -  celkem             </t>
  </si>
  <si>
    <t xml:space="preserve">          07 Odvody branců a krizové řízení - celkem</t>
  </si>
  <si>
    <t xml:space="preserve">          08 - Bytové hospodářství a pohřebnictví - celkem</t>
  </si>
  <si>
    <t xml:space="preserve">          09 - Místní  správa  -  celkem</t>
  </si>
  <si>
    <t xml:space="preserve">          10 - Ostatní - celkem</t>
  </si>
  <si>
    <t xml:space="preserve">          CELKEM  VÝDAJE + třída 8</t>
  </si>
  <si>
    <t xml:space="preserve">          CELKEM VÝDAJE</t>
  </si>
  <si>
    <t>Poplatky za znečištěné ovzduší</t>
  </si>
  <si>
    <t>z toho:</t>
  </si>
  <si>
    <t>Poplatek za provozovaný výherní hrací přístroj</t>
  </si>
  <si>
    <t>Ostatní příjmy, z toho:</t>
  </si>
  <si>
    <t>Neinvestiční dotace od HMP</t>
  </si>
  <si>
    <t>Prostředky na platy</t>
  </si>
  <si>
    <t>Pracovníci</t>
  </si>
  <si>
    <t>Bytový
podnik</t>
  </si>
  <si>
    <t>Druh</t>
  </si>
  <si>
    <t xml:space="preserve">          02 - Ochrana život. prostředí</t>
  </si>
  <si>
    <t xml:space="preserve">          03 - Doprava</t>
  </si>
  <si>
    <t xml:space="preserve">          04 - Školství    </t>
  </si>
  <si>
    <t xml:space="preserve">                              z toho:</t>
  </si>
  <si>
    <t xml:space="preserve">                              z toho: </t>
  </si>
  <si>
    <t xml:space="preserve">                                z toho: </t>
  </si>
  <si>
    <t>Jeselská zařízení</t>
  </si>
  <si>
    <t>Š k o l s t v í</t>
  </si>
  <si>
    <t>B y t o v é    h o s p o d á ř s t v í</t>
  </si>
  <si>
    <t>M í s t n í    s p r á v a</t>
  </si>
  <si>
    <t>Z celku: stroje, přístroje a zařízení, výp. technika</t>
  </si>
  <si>
    <t>Druh výdaje</t>
  </si>
  <si>
    <t>SR 2003</t>
  </si>
  <si>
    <t>z toho: Modernizace stravovacích provozů ZŠ a MŠ MČ P5</t>
  </si>
  <si>
    <t xml:space="preserve">            Rekonstrukce a dostavba bazénu ZŠ Weberova</t>
  </si>
  <si>
    <t xml:space="preserve">            Sportovní centrum Barrandov</t>
  </si>
  <si>
    <t xml:space="preserve">            Rekonstrukce školní jídelny ZŠ U Tyršovy školy</t>
  </si>
  <si>
    <t xml:space="preserve">            Šatny ZŠ Plzeňská</t>
  </si>
  <si>
    <t xml:space="preserve">            Stavební úpravy dvora ZŠ U Tyršovy školy</t>
  </si>
  <si>
    <t xml:space="preserve">            Výdaje na "vynucené investice"</t>
  </si>
  <si>
    <t xml:space="preserve">            Výdaje na průzkumy a studie</t>
  </si>
  <si>
    <t xml:space="preserve">            Stavební úpravy Smíchovské tržnice</t>
  </si>
  <si>
    <t xml:space="preserve">            Rekonstrukce areálu Bertramka </t>
  </si>
  <si>
    <t xml:space="preserve">            Rekonstrukce domu Janáčkovo nábřeží 11</t>
  </si>
  <si>
    <t xml:space="preserve">            Rekonstrukce domu Mělnická  4 - II. část    </t>
  </si>
  <si>
    <t xml:space="preserve">            Stavební úpravy(sanace) přízemí domu Mělnická 4</t>
  </si>
  <si>
    <t xml:space="preserve">            Rek.73 bytových domů MČ P5 s využitím dotace fondů EU</t>
  </si>
  <si>
    <t xml:space="preserve">            Zateplení štítu domu Na Skalce 17</t>
  </si>
  <si>
    <t xml:space="preserve">            Zateplení fasád domů Zahradníčkova 26/28,25/30,24/32</t>
  </si>
  <si>
    <t xml:space="preserve">            Modernizace systému ústřed.topení domu Zubatého 1</t>
  </si>
  <si>
    <t xml:space="preserve">            Modernizace kotelny domu Pivovarská 9</t>
  </si>
  <si>
    <t xml:space="preserve">            Regenerace panel.domu Dubrovnická 1057/2,1056/4,1055/6</t>
  </si>
  <si>
    <t xml:space="preserve">            Rekonstrukce vzduchotechniky Zubatého č.p.330/10</t>
  </si>
  <si>
    <t xml:space="preserve">            Výdaje na modernizaci výtahů dle nařízení vlády č.14/99</t>
  </si>
  <si>
    <t xml:space="preserve">            Výdaje na rekonstrukci uvolněných prostor v bytových domech</t>
  </si>
  <si>
    <t xml:space="preserve">            Výdaje na vynucené investice</t>
  </si>
  <si>
    <t xml:space="preserve">            Výkup objektů</t>
  </si>
  <si>
    <t>z toho: Úprava vstupních prostor v budově Štefánikova 13,15</t>
  </si>
  <si>
    <t xml:space="preserve">            Rozšíření kamerového systému v budově Štefánikova 13,15</t>
  </si>
  <si>
    <t xml:space="preserve">            Výdaje na vynucené investice </t>
  </si>
  <si>
    <t>Z celku: umělecká díla a předměty</t>
  </si>
  <si>
    <t>ACCT</t>
  </si>
  <si>
    <t>Centra</t>
  </si>
  <si>
    <t>Správa
budov</t>
  </si>
  <si>
    <t>VISKUP</t>
  </si>
  <si>
    <t>Školství</t>
  </si>
  <si>
    <t>Ost.hosp.
činnost</t>
  </si>
  <si>
    <t>CELKEM</t>
  </si>
  <si>
    <t>Příjmy celkem :</t>
  </si>
  <si>
    <t>Nájmy z bytů</t>
  </si>
  <si>
    <t>Nájmy z nebytových prostor</t>
  </si>
  <si>
    <t>Nájmy z pozemků</t>
  </si>
  <si>
    <t>Úroky z účtů</t>
  </si>
  <si>
    <t xml:space="preserve">Ostatní příjmy </t>
  </si>
  <si>
    <t>Tržby z prodeje majetku-privatizace</t>
  </si>
  <si>
    <t>Tržby z prodeje majetku-statut</t>
  </si>
  <si>
    <t>Příjem z Lenory</t>
  </si>
  <si>
    <t>Pokuty, penále</t>
  </si>
  <si>
    <t>Výdaje celkem :</t>
  </si>
  <si>
    <t>Opravy a údržba (proplacené faktury)</t>
  </si>
  <si>
    <t xml:space="preserve">Převod MČ P 5 HV + 10 % nájm. </t>
  </si>
  <si>
    <t>Inženýring</t>
  </si>
  <si>
    <t>Odměna za správu</t>
  </si>
  <si>
    <t>Materiálové výdaje</t>
  </si>
  <si>
    <t>Ostatní služby /přes BÚ/</t>
  </si>
  <si>
    <t>Záloha na světlo</t>
  </si>
  <si>
    <t>Záloha na topení</t>
  </si>
  <si>
    <t>Záloha na vodu</t>
  </si>
  <si>
    <t xml:space="preserve">Ostatní zálohy </t>
  </si>
  <si>
    <t xml:space="preserve">Odhady, znalecké posudky </t>
  </si>
  <si>
    <t xml:space="preserve">Daň z příjmu </t>
  </si>
  <si>
    <t>Daň z převodu nemovitostí</t>
  </si>
  <si>
    <t>Ostatní výdaje /přes BÚ/</t>
  </si>
  <si>
    <t>% k UR</t>
  </si>
  <si>
    <t>Odvod výtěžku z provozování loterií</t>
  </si>
  <si>
    <t xml:space="preserve"> - místní správa</t>
  </si>
  <si>
    <t>Dary</t>
  </si>
  <si>
    <t xml:space="preserve">      Vratky sociálních dávek</t>
  </si>
  <si>
    <t>T ř í d a   3</t>
  </si>
  <si>
    <t>Přijaté dary na investice</t>
  </si>
  <si>
    <t>Třída 3   C E L K E M</t>
  </si>
  <si>
    <t>Účelová neinvestiční dotace ze SR</t>
  </si>
  <si>
    <t>Neinvestiční dotace - MČ Praha 13</t>
  </si>
  <si>
    <t>Investiční přijaté dotace od obcí</t>
  </si>
  <si>
    <t>UR 2003</t>
  </si>
  <si>
    <t xml:space="preserve">            z toho: ZŠ Barrandov, Chaplin.nám.651/1</t>
  </si>
  <si>
    <t xml:space="preserve">                        III.FZŠ Barrandov, V Remízku 919</t>
  </si>
  <si>
    <t xml:space="preserve">                        FZŠ Drtinova 1/861</t>
  </si>
  <si>
    <t xml:space="preserve">                        MŠ Beníškové 988</t>
  </si>
  <si>
    <t xml:space="preserve">                        MŠ Podbělohorská 1</t>
  </si>
  <si>
    <t>z toho: Skateboardové hřiště</t>
  </si>
  <si>
    <t xml:space="preserve">            Nádražní 42/82 - vrata s dálkovým ovládáním</t>
  </si>
  <si>
    <t xml:space="preserve">            Lidická 41/406 - zateplení štítu do dvora</t>
  </si>
  <si>
    <t xml:space="preserve">            Stavební úpravy místnosti č.508 v budově Štefánikova 13,15</t>
  </si>
  <si>
    <t xml:space="preserve">            Košířská radnice č.p.314 - stavební úpravy</t>
  </si>
  <si>
    <t>Referendum</t>
  </si>
  <si>
    <t>"Dny Evropské unie"</t>
  </si>
  <si>
    <t xml:space="preserve">Stav bankov.účtů k 1.1.2003+pokladna </t>
  </si>
  <si>
    <t>Kauce přijaté a vrácené v r. 2003</t>
  </si>
  <si>
    <t xml:space="preserve">za domy v privatizaci </t>
  </si>
  <si>
    <t xml:space="preserve">      Odvod výtěžku z provozování loterií</t>
  </si>
  <si>
    <t xml:space="preserve">K u l t u r a   </t>
  </si>
  <si>
    <t xml:space="preserve">            Smíchovská tržnice-knihovna</t>
  </si>
  <si>
    <t>Finanční vypořádání  za r. 2002-CSOP</t>
  </si>
  <si>
    <t xml:space="preserve">Třída 8 - financování    </t>
  </si>
  <si>
    <t>Třída    8 - financování</t>
  </si>
  <si>
    <t>Jesle</t>
  </si>
  <si>
    <t>Centrum sociální a ošetř. pomoci</t>
  </si>
  <si>
    <t>Zdravotnické zařízení Smíchov</t>
  </si>
  <si>
    <t xml:space="preserve">Zdravotnické zařízení Barrandov </t>
  </si>
  <si>
    <t>Příspěvkové organizace</t>
  </si>
  <si>
    <t>Zastupitelstvo obce</t>
  </si>
  <si>
    <t xml:space="preserve">            Klimatizace místnosti 110, Štefánikova 13,15  </t>
  </si>
  <si>
    <t>A C C T</t>
  </si>
  <si>
    <t>S P R Á V A   B U D O V</t>
  </si>
  <si>
    <t>V I S K U P</t>
  </si>
  <si>
    <t xml:space="preserve"> %</t>
  </si>
  <si>
    <t xml:space="preserve"> % </t>
  </si>
  <si>
    <t>Výnosy celkem, z toho:</t>
  </si>
  <si>
    <t>nájmy z bytů</t>
  </si>
  <si>
    <t>nájmy z nebyt. prostor</t>
  </si>
  <si>
    <t>nájmy z pozemků</t>
  </si>
  <si>
    <t>úroky z účtu</t>
  </si>
  <si>
    <t>platby za odepsané pohled.</t>
  </si>
  <si>
    <t>ostatní výnosy</t>
  </si>
  <si>
    <t>tržby z prodeje majetku, privat.</t>
  </si>
  <si>
    <t>tržby z prodeje majetku, statut</t>
  </si>
  <si>
    <t>příjem z Lenory</t>
  </si>
  <si>
    <t>pokuty, penále</t>
  </si>
  <si>
    <t>daň z příjmů práv.osob</t>
  </si>
  <si>
    <t>Náklady celkem, z toho:</t>
  </si>
  <si>
    <t>opravy a údržba</t>
  </si>
  <si>
    <t>odhady, znalecké posudky</t>
  </si>
  <si>
    <t>kolky</t>
  </si>
  <si>
    <t>odměna za správu</t>
  </si>
  <si>
    <t>materiálové náklady</t>
  </si>
  <si>
    <t>inženýring</t>
  </si>
  <si>
    <t>ostatní služby</t>
  </si>
  <si>
    <t>odměna za privatizaci</t>
  </si>
  <si>
    <t>daň z převodu nemovitostí</t>
  </si>
  <si>
    <t>odpis nedobyt.pohledávek</t>
  </si>
  <si>
    <t>úklid chodníků</t>
  </si>
  <si>
    <t>odměna za vybrané penále</t>
  </si>
  <si>
    <t>ostatní náklady</t>
  </si>
  <si>
    <t>zůstatková cena prod. DHM</t>
  </si>
  <si>
    <t>odpisy DHM</t>
  </si>
  <si>
    <t xml:space="preserve"> +  Z I S K     -   Z T R Á T A</t>
  </si>
  <si>
    <t>privatizace</t>
  </si>
  <si>
    <t>Š K O L S T V Í</t>
  </si>
  <si>
    <t xml:space="preserve">% </t>
  </si>
  <si>
    <t>zůstat. cena prodaného DHM</t>
  </si>
  <si>
    <t xml:space="preserve"> +  Z I S K      -   Z T R Á T A</t>
  </si>
  <si>
    <t>Zdravotnictví
                    z toho:</t>
  </si>
  <si>
    <t>CENTRA</t>
  </si>
  <si>
    <t xml:space="preserve"> - Refundace lékařů   </t>
  </si>
  <si>
    <t xml:space="preserve"> - Protidrogová politika</t>
  </si>
  <si>
    <t>Skutečnost
k 31.12.2003</t>
  </si>
  <si>
    <t xml:space="preserve"> - všeobecná hospodářská správa</t>
  </si>
  <si>
    <t>Příjmy úhrad z dobývacího prostoru</t>
  </si>
  <si>
    <t>Ostatní neinvestiční přijaté dotace ze SR</t>
  </si>
  <si>
    <t>Ostatní neinv.přijaté dotace od rozp.územ.úrov.</t>
  </si>
  <si>
    <t xml:space="preserve">          01 - Územní rozvoj a rozvoj bydlení</t>
  </si>
  <si>
    <t>z toho: Místní správa</t>
  </si>
  <si>
    <t xml:space="preserve">            Školství</t>
  </si>
  <si>
    <t xml:space="preserve">            Místní správa</t>
  </si>
  <si>
    <t>Z celku: pozemky</t>
  </si>
  <si>
    <t xml:space="preserve">             Komunální služby a územní rozvoj</t>
  </si>
  <si>
    <t>D o p r a v a</t>
  </si>
  <si>
    <t xml:space="preserve">            Výdaje na realizaci opatření dle energetických auditů</t>
  </si>
  <si>
    <t xml:space="preserve">            Rekonstrukce střechy MŠ Trojdílná</t>
  </si>
  <si>
    <t xml:space="preserve">            Zastřešení skateboardové rampy hřiště ZŠ Chaplin.nám.</t>
  </si>
  <si>
    <t>Š k o l s t v í  - právní subjekty</t>
  </si>
  <si>
    <t>z toho: ZŠ U Tyršovy školy</t>
  </si>
  <si>
    <t>B e z p e č n o s t    a    v e ř e j n ý    p o ř á d e k</t>
  </si>
  <si>
    <t xml:space="preserve">            Stavební úpravy domu Hlubočepská 281/31a) </t>
  </si>
  <si>
    <t xml:space="preserve">            Vybudování osobního výtahu Pod Kavalírkou 30</t>
  </si>
  <si>
    <t xml:space="preserve">            Rekonstrukce budovy U Santošky 17 (VŠMVV)</t>
  </si>
  <si>
    <t xml:space="preserve">            Životní prostředí</t>
  </si>
  <si>
    <t xml:space="preserve">            Doprava</t>
  </si>
  <si>
    <t xml:space="preserve">            Kultura </t>
  </si>
  <si>
    <t xml:space="preserve">            Bezpečnost a veřejný pořádek</t>
  </si>
  <si>
    <t xml:space="preserve">            Bytové hospodářství</t>
  </si>
  <si>
    <t>z toho: Ostatní záležitosti bydlení,komunál.služeb a územního rozvoje</t>
  </si>
  <si>
    <t>Vyúčtování výsledků hospodaření Městské části Praha 5 za rok 2003</t>
  </si>
  <si>
    <t>Ostatní programy rozvoje bydlení</t>
  </si>
  <si>
    <t>Územní rozhodování</t>
  </si>
  <si>
    <t>kapitál.příspěvek</t>
  </si>
  <si>
    <t>Ostatní záležit.bydlení,komunál.služby</t>
  </si>
  <si>
    <t>Ostatní záležit.civilní připravenosti</t>
  </si>
  <si>
    <t xml:space="preserve">Úroky z úvěru </t>
  </si>
  <si>
    <t>Finanční vypořádání 2002-odvod VHP</t>
  </si>
  <si>
    <t xml:space="preserve">Finanční vypořádání 2002-povodně od HMP </t>
  </si>
  <si>
    <t>PODROBNÝ ROZBOR  
ZA ROK 2003</t>
  </si>
  <si>
    <t>5175-Pohoštění</t>
  </si>
  <si>
    <t xml:space="preserve">      ZŠ  Barrandov+MŠ Renoirova      </t>
  </si>
  <si>
    <t>Poplatky za znečištění ovzduší</t>
  </si>
  <si>
    <t>Poplatky ze psů</t>
  </si>
  <si>
    <t xml:space="preserve">       03 Doprava</t>
  </si>
  <si>
    <t xml:space="preserve">       04 Školství vlastní</t>
  </si>
  <si>
    <t>Popl. za užív. veřej.prostor</t>
  </si>
  <si>
    <t xml:space="preserve">       04 Školy v právní subjekt.</t>
  </si>
  <si>
    <t xml:space="preserve">       05 Zdravotnictví</t>
  </si>
  <si>
    <t>Poplatky z ubytovací kapacity</t>
  </si>
  <si>
    <t xml:space="preserve">       05 Jesle</t>
  </si>
  <si>
    <t>Poplatky za provoz hracích přístrojů</t>
  </si>
  <si>
    <t xml:space="preserve">       05 Odbor soc. věcí</t>
  </si>
  <si>
    <t xml:space="preserve">       05 CSOP</t>
  </si>
  <si>
    <t>Příjmy z poskytování služeb</t>
  </si>
  <si>
    <t xml:space="preserve">       06 Kultura</t>
  </si>
  <si>
    <t xml:space="preserve">       06 KK Poštovka</t>
  </si>
  <si>
    <t>Pokuty</t>
  </si>
  <si>
    <t xml:space="preserve">       07 Odvody branců</t>
  </si>
  <si>
    <t xml:space="preserve">       08 Bytové hospodářství</t>
  </si>
  <si>
    <t xml:space="preserve">       08 Pohřebnictví</t>
  </si>
  <si>
    <t xml:space="preserve">       09 Zastupitelstva obcí</t>
  </si>
  <si>
    <t>Výtěžek z výherních hracích přístrojů</t>
  </si>
  <si>
    <t xml:space="preserve">       09 Místní správa</t>
  </si>
  <si>
    <t>Ostatní příjmy</t>
  </si>
  <si>
    <t xml:space="preserve">       10 Ostatní výdaje</t>
  </si>
  <si>
    <t>Neinvestiční dotace od ZHMP</t>
  </si>
  <si>
    <t>Neinv.příjaté dotace MČ P13</t>
  </si>
  <si>
    <t>C e l k e m</t>
  </si>
  <si>
    <t xml:space="preserve">         C e l k e m</t>
  </si>
  <si>
    <t xml:space="preserve">Závěrečný účet:  </t>
  </si>
  <si>
    <t xml:space="preserve">Příjmy celkem   </t>
  </si>
  <si>
    <t xml:space="preserve">Výdaje celkem    </t>
  </si>
  <si>
    <t xml:space="preserve">Přebytek                         </t>
  </si>
  <si>
    <t>Ověření podpisu, razítka    OOS</t>
  </si>
  <si>
    <t>Ověření stejnopisu  OOS</t>
  </si>
  <si>
    <t>Živnostenské listy, licence   OŽI</t>
  </si>
  <si>
    <t>Osvědčení o státním občanství   OOS</t>
  </si>
  <si>
    <t>Lovecké lístky   OOP</t>
  </si>
  <si>
    <t>Rybářské lístky   OOP</t>
  </si>
  <si>
    <t>Změna příjmení, jména    OOS</t>
  </si>
  <si>
    <t>Sňatky   OOS</t>
  </si>
  <si>
    <t>Stavební povolení   OVÝ</t>
  </si>
  <si>
    <t>Zábory   ODE</t>
  </si>
  <si>
    <t>Vydání stejnopisu   OOS</t>
  </si>
  <si>
    <t>Vydání stejnopisu   OVÝ</t>
  </si>
  <si>
    <t>Vydání stejnopisu OZD</t>
  </si>
  <si>
    <t>Vydání stejnopisu OŽI</t>
  </si>
  <si>
    <t>Duplikát občanského průkazu   OOS</t>
  </si>
  <si>
    <t>Vydání cestovního pasu   OOS</t>
  </si>
  <si>
    <t>Potvrzení, písemné sdělení o pobytu osob   OOS</t>
  </si>
  <si>
    <t>Výherní hrací přístroje   OEK</t>
  </si>
  <si>
    <t>Tombola   OEK</t>
  </si>
  <si>
    <t>Přemístění výherních hracích přístrojů   OEK</t>
  </si>
  <si>
    <t>Odvod z výherních hracích přístrojů</t>
  </si>
  <si>
    <t>C e l k e m    s p r á v n í    p o p l a t k y</t>
  </si>
  <si>
    <t>v Kč</t>
  </si>
  <si>
    <t>Přebytek hospodaření</t>
  </si>
  <si>
    <t>Zůstatek FRR</t>
  </si>
  <si>
    <t>Zůstatek fondu ekologie</t>
  </si>
  <si>
    <t>Zůstatek fondu pro zdravotnictví</t>
  </si>
  <si>
    <t>Zůstatek fondu pro sociální účely</t>
  </si>
  <si>
    <t>Zůstatek sociálního fondu /FKSP/</t>
  </si>
  <si>
    <t>*</t>
  </si>
  <si>
    <t>Zůstatek fondu bezpečí</t>
  </si>
  <si>
    <t>Zůstatek fondu sprejerů</t>
  </si>
  <si>
    <t>Zůstatek fondu bydlení</t>
  </si>
  <si>
    <t xml:space="preserve">Odvody do státního rozpočtu </t>
  </si>
  <si>
    <t xml:space="preserve"> - vratka dotace na zkoušky zvláštní odborné způsobilosti</t>
  </si>
  <si>
    <t>Další odvody</t>
  </si>
  <si>
    <t>A. Zdroje fondu rezerv a rozvoje</t>
  </si>
  <si>
    <t xml:space="preserve"> částka</t>
  </si>
  <si>
    <t xml:space="preserve">Úroky </t>
  </si>
  <si>
    <t xml:space="preserve">Z d r o j e    c e l k e m </t>
  </si>
  <si>
    <t>B. Použití fondu rezerv a rozvoje</t>
  </si>
  <si>
    <t>Poplatky bance</t>
  </si>
  <si>
    <t xml:space="preserve">PODROBNÝ ROZBOR  ZA ROK  2003    </t>
  </si>
  <si>
    <t>5163 - Služby peněžních ústavů</t>
  </si>
  <si>
    <t>5175 - Pohoštění a dary</t>
  </si>
  <si>
    <t>§ 3619</t>
  </si>
  <si>
    <r>
      <t>5213 -</t>
    </r>
    <r>
      <rPr>
        <sz val="8"/>
        <rFont val="Times New Roman CE"/>
        <family val="1"/>
      </rPr>
      <t xml:space="preserve"> Neinv.dot.právn.osobám</t>
    </r>
  </si>
  <si>
    <t>5229 - Ostatní neinv.dotace</t>
  </si>
  <si>
    <t>5493 - Účel.neinv.transf.</t>
  </si>
  <si>
    <t>§ 3699</t>
  </si>
  <si>
    <t>Ost.zálež.bydlení,kom.služeb</t>
  </si>
  <si>
    <t>6130 - Pozemky</t>
  </si>
  <si>
    <t>5179 - Ošatné</t>
  </si>
  <si>
    <t>5499 - Ostatní neinv. transf.</t>
  </si>
  <si>
    <t>PODROBNÝ  ROZBOR  ZA  ROK  2003</t>
  </si>
  <si>
    <t>5039 - Ost. povin. poj. plac. zam.</t>
  </si>
  <si>
    <t>5191 - Zaplacené sankce</t>
  </si>
  <si>
    <t>5363-Úhrady sankcí jiným rozp.</t>
  </si>
  <si>
    <t xml:space="preserve">5429-Ostat.náhrady plac. obyv. </t>
  </si>
  <si>
    <t>6123-Dopravní prostředky</t>
  </si>
  <si>
    <t>5166-Konzult. porad. a práv. sl.</t>
  </si>
  <si>
    <t>6121-Budovy, stavby</t>
  </si>
  <si>
    <t>6126-Projektová dokument.</t>
  </si>
  <si>
    <t>5213-Neinvestiční dot.</t>
  </si>
  <si>
    <t>5019-Ostatní platby</t>
  </si>
  <si>
    <t>PODROBNÝ ROZBOR ZA ROK  2003</t>
  </si>
  <si>
    <t>5499-Neinv.transfery</t>
  </si>
  <si>
    <t>5499 - Neinv. Transfery</t>
  </si>
  <si>
    <t>PODROBNÝ ROZBOR ZA ROK   2003</t>
  </si>
  <si>
    <t>5222-Neinv.dotace</t>
  </si>
  <si>
    <t>5219-Ost.neinv.dotace</t>
  </si>
  <si>
    <t>5219-Ost.neinv.dot.</t>
  </si>
  <si>
    <t>5194-Věcné dary</t>
  </si>
  <si>
    <t>5223-Neinv.dotace cír.</t>
  </si>
  <si>
    <t xml:space="preserve">PODROBNÝ ROZBOR ZA ROK   2003         </t>
  </si>
  <si>
    <t>6126-Projektová dok.</t>
  </si>
  <si>
    <t>PODROBNÝ ROZBOR ZA ROK 2003</t>
  </si>
  <si>
    <t>Zůst. bank. účtu k 31.12.2003+pokl.</t>
  </si>
  <si>
    <t>PODROBNÝ  ROZBOR  ZA ROK  2003</t>
  </si>
  <si>
    <t>Územní rozvoj</t>
  </si>
  <si>
    <t>5192-Poskyt. neinv. přísp. a náhrady</t>
  </si>
  <si>
    <t>6130-Pozemky</t>
  </si>
  <si>
    <t>613</t>
  </si>
  <si>
    <t>§ 3639</t>
  </si>
  <si>
    <t>Územní rozvoj a rozvoj obce</t>
  </si>
  <si>
    <t>PODROBNÝ ROZBOR  ZA ROK  2003</t>
  </si>
  <si>
    <t>§ 6114</t>
  </si>
  <si>
    <t>5029-Ostat.platby za práci</t>
  </si>
  <si>
    <t>Finanční vypořádání  za r. 2002-MHMP</t>
  </si>
  <si>
    <t>OOV</t>
  </si>
  <si>
    <t>Plnění plánu pracovníků a mzdových prostředků za rok 2003</t>
  </si>
  <si>
    <t>Skutečnost
k 31.12.2002</t>
  </si>
  <si>
    <t>Příjmy za správní poplatky za rok 2003</t>
  </si>
  <si>
    <t xml:space="preserve">částka </t>
  </si>
  <si>
    <t>Osvědčení o právní způsobilosti k manželství   OOS</t>
  </si>
  <si>
    <t>Osvědčení o zápisu samostatně hospařícího rolníka    OOP</t>
  </si>
  <si>
    <t>Vydání průkazu mimořádných výhod   OSV</t>
  </si>
  <si>
    <t>Podání žádosti (povolení záloh, jiné úlevy)   OVÝ</t>
  </si>
  <si>
    <t>Podání žádosti (povolení záloh, jiné úlevy)   OEK</t>
  </si>
  <si>
    <t xml:space="preserve">Místní šetření ke stavebnímu povolení   OVÝ   </t>
  </si>
  <si>
    <t>Fond rezerv a rozvoje Městské části Praha 5 za rok 2003</t>
  </si>
  <si>
    <t>Stav k 1.1.2003</t>
  </si>
  <si>
    <t xml:space="preserve">Převod ze zlepšeného hosp. výsledku za rok 2002 </t>
  </si>
  <si>
    <t>Převod na nákup a modernizaci vozového parku</t>
  </si>
  <si>
    <t>P o u ž i t í    c e l k e m</t>
  </si>
  <si>
    <t>Zůstatek fondu k 31.12.2003</t>
  </si>
  <si>
    <t xml:space="preserve">O d v ě t v í  </t>
  </si>
  <si>
    <t>Tabulka č.6</t>
  </si>
  <si>
    <t>Finanční vypořádání za rok 2003</t>
  </si>
  <si>
    <t>Zůstatek povodňového fondu</t>
  </si>
  <si>
    <t xml:space="preserve"> - nevyčerpaná dotace na soc.ošetř. zařízení  MČ a domovy</t>
  </si>
  <si>
    <t xml:space="preserve"> - nevyčerpaná dotace na sociální dávky (ÚZ 98072)</t>
  </si>
  <si>
    <t xml:space="preserve"> - nevyčerpaná dotace na sociální dávky (ÚZ 98272)</t>
  </si>
  <si>
    <t xml:space="preserve"> - nevyčerpaná dotace na poštovné v souvislosti s výplatou dávek st.sociál.podpory</t>
  </si>
  <si>
    <t>Odvody do rozpočtu HMP</t>
  </si>
  <si>
    <t xml:space="preserve"> - vratka dotace na údržbu plastik</t>
  </si>
  <si>
    <t xml:space="preserve"> - vratka dotace Evropské investiční banky - ZŠ Kořenského</t>
  </si>
  <si>
    <t xml:space="preserve"> - vratka dotace na výstavbu sportovního centra Barrandov</t>
  </si>
  <si>
    <t xml:space="preserve"> - vratka dotace na rekonstrukci obj. U Santošky 17</t>
  </si>
  <si>
    <t xml:space="preserve"> - odvod z poplatků ze psů za prosinec 2003</t>
  </si>
  <si>
    <t xml:space="preserve"> - odvod z rekr.poplatku za prosinec 2003</t>
  </si>
  <si>
    <t xml:space="preserve"> - převod 5% do sociálního fondu z objemu mezd za prosinec 2003</t>
  </si>
  <si>
    <t xml:space="preserve"> - ze správních poplatků za výherní hrací přístroje</t>
  </si>
  <si>
    <t>Převody z rozpočtu HMP</t>
  </si>
  <si>
    <t xml:space="preserve"> - výnos daně z nemovitostí za rok 2003</t>
  </si>
  <si>
    <t>Aktivní vypořádání PO</t>
  </si>
  <si>
    <t xml:space="preserve"> -  odvod příspěvkové organizace FZŠ Drtinova(přeplatek neinv.příspěvku na provoz)</t>
  </si>
  <si>
    <t>* U fondu sociálního se účetní stav liší od stavu peněžního z toho důvodu, že v účetním stavu se promítají</t>
  </si>
  <si>
    <t xml:space="preserve">   nesplacené půjčky zaměstnanců ve výši 467 032,50 Kč</t>
  </si>
  <si>
    <t>PODROBNÝ ROZBOR ZA ROK    2003</t>
  </si>
  <si>
    <t>Finanční vypořádání  za r. 2001-školy</t>
  </si>
  <si>
    <t xml:space="preserve">      Regresy</t>
  </si>
  <si>
    <t>Investiční přijaté dotace od rozp.územ.úrovně</t>
  </si>
  <si>
    <t>invest.přísp.</t>
  </si>
  <si>
    <t>Volby do Parlamentu ČR</t>
  </si>
  <si>
    <t>Volby do územních zastupitelských sborů</t>
  </si>
  <si>
    <t>Půjčky ze sociálního fondu</t>
  </si>
  <si>
    <t>Finanční vypořádání za r.2002-MHMP</t>
  </si>
  <si>
    <t>Finanční vypořádání za r.2002-CSOP</t>
  </si>
  <si>
    <t>Ostatní neinv.přijaté dotace-na MHMP</t>
  </si>
  <si>
    <t>Převody z hospodářské činnosti</t>
  </si>
  <si>
    <t xml:space="preserve">       01 Ostatní progr.rozvoje bydlení</t>
  </si>
  <si>
    <t xml:space="preserve">       01 Územní rozhodování</t>
  </si>
  <si>
    <t xml:space="preserve">       01 Ostatní záležitosti bydlení</t>
  </si>
  <si>
    <t xml:space="preserve">       02 Ochrana životního prostředí</t>
  </si>
  <si>
    <t xml:space="preserve">       07 Ostatní záležit.civilní připraven.</t>
  </si>
  <si>
    <t xml:space="preserve">       07 Odbor krizového řízení</t>
  </si>
  <si>
    <t xml:space="preserve">       08 Nebytové hospodářství</t>
  </si>
  <si>
    <t xml:space="preserve">       09 Referendum</t>
  </si>
  <si>
    <t>částka</t>
  </si>
  <si>
    <t>P ř í j m y</t>
  </si>
  <si>
    <t xml:space="preserve">            V ý d a j e</t>
  </si>
  <si>
    <t xml:space="preserve">Tabulka č. 5 </t>
  </si>
  <si>
    <t xml:space="preserve">
Tabulka č. 1
v tis.Kč</t>
  </si>
  <si>
    <t xml:space="preserve">
Tabulka č. 3/3
v tis.Kč</t>
  </si>
  <si>
    <t xml:space="preserve">
Tabulka č. 3/2
v tis.Kč</t>
  </si>
  <si>
    <t xml:space="preserve">
Tabulka č. 3/1
v tis.Kč</t>
  </si>
  <si>
    <t xml:space="preserve">
Tabulka č. 4
v tis.Kč</t>
  </si>
  <si>
    <t xml:space="preserve">      za rok 2003</t>
  </si>
  <si>
    <t xml:space="preserve">    Závěrečný účet - přehled celkových výsledků hospodaření </t>
  </si>
  <si>
    <t xml:space="preserve">
Tabulka č. 7
tis.Kč</t>
  </si>
  <si>
    <t xml:space="preserve">
Tabulka č. 8
tis.Kč</t>
  </si>
  <si>
    <t xml:space="preserve">
Tabulka č. 9/2
tis.Kč</t>
  </si>
  <si>
    <t xml:space="preserve">
Tabulka č.9/1
v tis.Kč</t>
  </si>
  <si>
    <t xml:space="preserve">
Tabulka č. 10
tis.Kč </t>
  </si>
  <si>
    <t xml:space="preserve">
Tabulka č. 11
v tis.Kč </t>
  </si>
  <si>
    <t xml:space="preserve"> Městská zeleň</t>
  </si>
  <si>
    <t>Životní prostředí</t>
  </si>
  <si>
    <t xml:space="preserve">    Tabulka č. 12                   v tis.Kč</t>
  </si>
  <si>
    <t xml:space="preserve">
Tabulka č. 13
v tis.Kč</t>
  </si>
  <si>
    <t xml:space="preserve">
Tabulka č. 14
v tis.Kč</t>
  </si>
  <si>
    <t xml:space="preserve">
Tabulka č. 15
v tis.Kč</t>
  </si>
  <si>
    <t xml:space="preserve">
Tabulka č. 16
v tis.Kč</t>
  </si>
  <si>
    <t xml:space="preserve">
Tabulka č. 17/1
v tis.Kč</t>
  </si>
  <si>
    <t xml:space="preserve">
Tabulka č. 17/2
v tis.Kč</t>
  </si>
  <si>
    <t xml:space="preserve">
Tabulka č. 17/3
v tis.Kč</t>
  </si>
  <si>
    <t xml:space="preserve">
Tabulka č. 18/1
v tis.Kč</t>
  </si>
  <si>
    <t xml:space="preserve">
Tabulka č. 18/2
v tis.Kč</t>
  </si>
  <si>
    <t xml:space="preserve">
Tabulka č. 19
v tis.Kč</t>
  </si>
  <si>
    <t xml:space="preserve">
Tabulka č. 20
v tis.Kč</t>
  </si>
  <si>
    <t xml:space="preserve">
Tabulka č. 21
v tis.Kč</t>
  </si>
  <si>
    <t xml:space="preserve">
Tabulka č. 22
v tis.Kč</t>
  </si>
  <si>
    <t xml:space="preserve">
Tabulka č. 23/1
v tis.Kč</t>
  </si>
  <si>
    <t xml:space="preserve">
Tabulka č.23/2
v tis.Kč</t>
  </si>
  <si>
    <t xml:space="preserve">
Tabulka č. 24
v tis.Kč</t>
  </si>
  <si>
    <t>Hospodářská (zdaňovaná) činnost MČ Praha 5 za rok 2003 - výsledky v hospodaření</t>
  </si>
  <si>
    <t xml:space="preserve">Sociální věci                                                               </t>
  </si>
  <si>
    <t xml:space="preserve">                   PODROBNÝ ROZBOR ZA ROK  2003          </t>
  </si>
  <si>
    <t>Krizové řízení</t>
  </si>
  <si>
    <t xml:space="preserve">                                            PODROBNÝ  ROZBOR  ZA  ROK  2003</t>
  </si>
  <si>
    <t xml:space="preserve">                                           PODROBNÝ  ROZBOR  ZA  ROK  2003</t>
  </si>
  <si>
    <t>Ostatní</t>
  </si>
  <si>
    <t>Ostatní hospodářská činnost</t>
  </si>
  <si>
    <t>Druh správního poplatku - odbor</t>
  </si>
  <si>
    <t xml:space="preserve">                                         Plnění plánu kapitálových výdajů za rok 2003</t>
  </si>
  <si>
    <t xml:space="preserve">Přehled o finančních tocích hospodářské (zdaňované) činnost za rok 2003 </t>
  </si>
  <si>
    <t>Tabulka č. 2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</si>
</sst>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_(* #,##0.000_);_(* \(#,##0.000\);_(* &quot;-&quot;??_);_(@_)"/>
    <numFmt numFmtId="174" formatCode="_(* #,##0.0_);_(* \(#,##0.0\);_(* &quot;-&quot;??_);_(@_)"/>
    <numFmt numFmtId="175" formatCode="#,##0.0"/>
    <numFmt numFmtId="176" formatCode="#\ #,#00"/>
    <numFmt numFmtId="177" formatCode="0.0"/>
    <numFmt numFmtId="178" formatCode="0.0_);\(0.0\)"/>
    <numFmt numFmtId="179" formatCode="#,##0.0_);\(#,##0.0\)"/>
    <numFmt numFmtId="180" formatCode="0_);\(0\)"/>
    <numFmt numFmtId="181" formatCode="#,##0.0_);[Red]\(#,##0.0\)"/>
    <numFmt numFmtId="182" formatCode="0.0%"/>
    <numFmt numFmtId="183" formatCode="#,##0.000"/>
    <numFmt numFmtId="184" formatCode="_-* #,##0.0\ _K_č_-;\-* #,##0.0\ _K_č_-;_-* &quot;-&quot;?\ _K_č_-;_-@_-"/>
    <numFmt numFmtId="185" formatCode="#,##0.0\ _K_č;\-#,##0.0\ _K_č"/>
    <numFmt numFmtId="186" formatCode="#,##0.0\ _K_č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.0;[Red]#,##0.0"/>
    <numFmt numFmtId="191" formatCode="0.0E+00"/>
    <numFmt numFmtId="192" formatCode="#,##0.00;[Red]#,##0.00"/>
    <numFmt numFmtId="193" formatCode="m/d/yyyy"/>
    <numFmt numFmtId="194" formatCode="0.0000000000"/>
    <numFmt numFmtId="195" formatCode="000\ 00"/>
    <numFmt numFmtId="196" formatCode="&quot;$&quot;#,##0.0"/>
    <numFmt numFmtId="197" formatCode="#,##0.00\ _K_č"/>
    <numFmt numFmtId="198" formatCode="#,##0.0\ &quot;Kč&quot;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12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0"/>
      <color indexed="8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u val="single"/>
      <sz val="10"/>
      <color indexed="8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1"/>
    </font>
    <font>
      <b/>
      <sz val="10"/>
      <color indexed="8"/>
      <name val="Times New Roman CE"/>
      <family val="1"/>
    </font>
    <font>
      <b/>
      <sz val="14"/>
      <name val="Times New Roman"/>
      <family val="1"/>
    </font>
    <font>
      <sz val="11"/>
      <name val="Times New Roman CE"/>
      <family val="1"/>
    </font>
    <font>
      <sz val="8"/>
      <name val="Arial CE"/>
      <family val="0"/>
    </font>
    <font>
      <sz val="10"/>
      <name val="Times New Roman"/>
      <family val="1"/>
    </font>
    <font>
      <b/>
      <sz val="12"/>
      <name val="Arial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5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5" fontId="5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175" fontId="6" fillId="0" borderId="4" xfId="0" applyNumberFormat="1" applyFont="1" applyBorder="1" applyAlignment="1">
      <alignment horizontal="right" vertical="center"/>
    </xf>
    <xf numFmtId="175" fontId="5" fillId="0" borderId="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5" fontId="5" fillId="0" borderId="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175" fontId="9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75" fontId="6" fillId="0" borderId="5" xfId="0" applyNumberFormat="1" applyFont="1" applyBorder="1" applyAlignment="1">
      <alignment vertical="center"/>
    </xf>
    <xf numFmtId="175" fontId="5" fillId="0" borderId="2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5" fontId="6" fillId="0" borderId="2" xfId="0" applyNumberFormat="1" applyFont="1" applyBorder="1" applyAlignment="1">
      <alignment vertical="center"/>
    </xf>
    <xf numFmtId="175" fontId="5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5" fontId="5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75" fontId="6" fillId="0" borderId="0" xfId="0" applyNumberFormat="1" applyFont="1" applyBorder="1" applyAlignment="1">
      <alignment vertical="center"/>
    </xf>
    <xf numFmtId="175" fontId="5" fillId="0" borderId="7" xfId="0" applyNumberFormat="1" applyFont="1" applyBorder="1" applyAlignment="1">
      <alignment vertical="center"/>
    </xf>
    <xf numFmtId="175" fontId="5" fillId="0" borderId="8" xfId="0" applyNumberFormat="1" applyFont="1" applyBorder="1" applyAlignment="1">
      <alignment vertical="center"/>
    </xf>
    <xf numFmtId="175" fontId="6" fillId="0" borderId="8" xfId="0" applyNumberFormat="1" applyFont="1" applyBorder="1" applyAlignment="1">
      <alignment vertical="center"/>
    </xf>
    <xf numFmtId="175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175" fontId="8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90" fontId="5" fillId="0" borderId="1" xfId="0" applyNumberFormat="1" applyFont="1" applyBorder="1" applyAlignment="1">
      <alignment horizontal="right" vertical="center"/>
    </xf>
    <xf numFmtId="175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190" fontId="6" fillId="0" borderId="1" xfId="0" applyNumberFormat="1" applyFont="1" applyBorder="1" applyAlignment="1">
      <alignment horizontal="right" vertical="center"/>
    </xf>
    <xf numFmtId="175" fontId="6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175" fontId="5" fillId="0" borderId="1" xfId="0" applyNumberFormat="1" applyFont="1" applyBorder="1" applyAlignment="1">
      <alignment horizontal="right" vertical="center"/>
    </xf>
    <xf numFmtId="175" fontId="6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75" fontId="5" fillId="0" borderId="0" xfId="0" applyNumberFormat="1" applyFont="1" applyBorder="1" applyAlignment="1">
      <alignment horizontal="right" vertical="center"/>
    </xf>
    <xf numFmtId="175" fontId="6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5" fontId="5" fillId="0" borderId="8" xfId="0" applyNumberFormat="1" applyFont="1" applyBorder="1" applyAlignment="1">
      <alignment horizontal="right" vertical="center"/>
    </xf>
    <xf numFmtId="175" fontId="6" fillId="0" borderId="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5" fontId="8" fillId="0" borderId="1" xfId="0" applyNumberFormat="1" applyFont="1" applyBorder="1" applyAlignment="1">
      <alignment vertical="center"/>
    </xf>
    <xf numFmtId="175" fontId="8" fillId="0" borderId="10" xfId="0" applyNumberFormat="1" applyFont="1" applyBorder="1" applyAlignment="1">
      <alignment vertical="center"/>
    </xf>
    <xf numFmtId="175" fontId="9" fillId="0" borderId="1" xfId="0" applyNumberFormat="1" applyFont="1" applyBorder="1" applyAlignment="1">
      <alignment vertical="center"/>
    </xf>
    <xf numFmtId="175" fontId="9" fillId="0" borderId="1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7" fontId="9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5" fontId="5" fillId="0" borderId="9" xfId="0" applyNumberFormat="1" applyFont="1" applyBorder="1" applyAlignment="1">
      <alignment vertical="center"/>
    </xf>
    <xf numFmtId="175" fontId="5" fillId="0" borderId="10" xfId="0" applyNumberFormat="1" applyFont="1" applyBorder="1" applyAlignment="1">
      <alignment vertical="center"/>
    </xf>
    <xf numFmtId="175" fontId="6" fillId="0" borderId="9" xfId="0" applyNumberFormat="1" applyFont="1" applyBorder="1" applyAlignment="1">
      <alignment horizontal="right" vertical="center"/>
    </xf>
    <xf numFmtId="175" fontId="6" fillId="0" borderId="3" xfId="0" applyNumberFormat="1" applyFont="1" applyBorder="1" applyAlignment="1">
      <alignment horizontal="center" vertical="center"/>
    </xf>
    <xf numFmtId="175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1" fontId="5" fillId="0" borderId="8" xfId="0" applyNumberFormat="1" applyFont="1" applyBorder="1" applyAlignment="1">
      <alignment horizontal="left" vertical="center"/>
    </xf>
    <xf numFmtId="175" fontId="6" fillId="0" borderId="12" xfId="0" applyNumberFormat="1" applyFont="1" applyBorder="1" applyAlignment="1">
      <alignment horizontal="right" vertical="center"/>
    </xf>
    <xf numFmtId="175" fontId="6" fillId="0" borderId="10" xfId="0" applyNumberFormat="1" applyFont="1" applyBorder="1" applyAlignment="1">
      <alignment horizontal="right" vertical="center"/>
    </xf>
    <xf numFmtId="175" fontId="6" fillId="0" borderId="12" xfId="0" applyNumberFormat="1" applyFont="1" applyBorder="1" applyAlignment="1">
      <alignment vertical="center"/>
    </xf>
    <xf numFmtId="175" fontId="5" fillId="0" borderId="12" xfId="0" applyNumberFormat="1" applyFont="1" applyBorder="1" applyAlignment="1">
      <alignment horizontal="right" vertical="center"/>
    </xf>
    <xf numFmtId="175" fontId="6" fillId="0" borderId="8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vertical="center"/>
    </xf>
    <xf numFmtId="0" fontId="5" fillId="0" borderId="8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190" fontId="6" fillId="0" borderId="1" xfId="0" applyNumberFormat="1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75" fontId="8" fillId="0" borderId="0" xfId="0" applyNumberFormat="1" applyFont="1" applyBorder="1" applyAlignment="1">
      <alignment horizontal="right" vertical="center"/>
    </xf>
    <xf numFmtId="175" fontId="8" fillId="0" borderId="0" xfId="0" applyNumberFormat="1" applyFont="1" applyBorder="1" applyAlignment="1">
      <alignment vertical="center"/>
    </xf>
    <xf numFmtId="175" fontId="8" fillId="0" borderId="1" xfId="0" applyNumberFormat="1" applyFont="1" applyBorder="1" applyAlignment="1">
      <alignment horizontal="right" vertical="center"/>
    </xf>
    <xf numFmtId="2" fontId="8" fillId="0" borderId="0" xfId="0" applyNumberFormat="1" applyFont="1" applyAlignment="1">
      <alignment vertical="center"/>
    </xf>
    <xf numFmtId="177" fontId="8" fillId="0" borderId="1" xfId="0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175" fontId="9" fillId="0" borderId="8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177" fontId="8" fillId="0" borderId="8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175" fontId="9" fillId="0" borderId="12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177" fontId="9" fillId="0" borderId="1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175" fontId="9" fillId="0" borderId="10" xfId="0" applyNumberFormat="1" applyFont="1" applyBorder="1" applyAlignment="1">
      <alignment horizontal="right" vertical="center"/>
    </xf>
    <xf numFmtId="175" fontId="9" fillId="0" borderId="1" xfId="0" applyNumberFormat="1" applyFont="1" applyBorder="1" applyAlignment="1">
      <alignment horizontal="center" vertical="center"/>
    </xf>
    <xf numFmtId="175" fontId="8" fillId="0" borderId="10" xfId="0" applyNumberFormat="1" applyFont="1" applyBorder="1" applyAlignment="1">
      <alignment horizontal="right" vertical="center"/>
    </xf>
    <xf numFmtId="175" fontId="9" fillId="0" borderId="10" xfId="0" applyNumberFormat="1" applyFont="1" applyBorder="1" applyAlignment="1">
      <alignment horizontal="center" vertical="center"/>
    </xf>
    <xf numFmtId="175" fontId="9" fillId="0" borderId="12" xfId="0" applyNumberFormat="1" applyFont="1" applyBorder="1" applyAlignment="1">
      <alignment horizontal="center" vertical="center"/>
    </xf>
    <xf numFmtId="175" fontId="5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7" fontId="6" fillId="0" borderId="1" xfId="0" applyNumberFormat="1" applyFont="1" applyBorder="1" applyAlignment="1">
      <alignment vertical="center"/>
    </xf>
    <xf numFmtId="175" fontId="8" fillId="0" borderId="3" xfId="0" applyNumberFormat="1" applyFont="1" applyBorder="1" applyAlignment="1">
      <alignment horizontal="right" vertical="center"/>
    </xf>
    <xf numFmtId="175" fontId="9" fillId="0" borderId="0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175" fontId="5" fillId="0" borderId="12" xfId="0" applyNumberFormat="1" applyFont="1" applyBorder="1" applyAlignment="1">
      <alignment vertical="center"/>
    </xf>
    <xf numFmtId="175" fontId="5" fillId="0" borderId="14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vertical="center"/>
    </xf>
    <xf numFmtId="175" fontId="6" fillId="0" borderId="14" xfId="0" applyNumberFormat="1" applyFont="1" applyBorder="1" applyAlignment="1">
      <alignment horizontal="right" vertical="center"/>
    </xf>
    <xf numFmtId="175" fontId="6" fillId="0" borderId="14" xfId="0" applyNumberFormat="1" applyFont="1" applyBorder="1" applyAlignment="1">
      <alignment vertical="center"/>
    </xf>
    <xf numFmtId="175" fontId="5" fillId="0" borderId="14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77" fontId="6" fillId="0" borderId="2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175" fontId="6" fillId="0" borderId="10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8" fillId="0" borderId="5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horizontal="left" vertical="center"/>
    </xf>
    <xf numFmtId="177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left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7" fontId="6" fillId="0" borderId="7" xfId="0" applyNumberFormat="1" applyFont="1" applyBorder="1" applyAlignment="1">
      <alignment vertical="center"/>
    </xf>
    <xf numFmtId="175" fontId="6" fillId="0" borderId="3" xfId="0" applyNumberFormat="1" applyFont="1" applyBorder="1" applyAlignment="1">
      <alignment horizontal="right" vertical="center"/>
    </xf>
    <xf numFmtId="175" fontId="9" fillId="0" borderId="9" xfId="0" applyNumberFormat="1" applyFont="1" applyBorder="1" applyAlignment="1">
      <alignment horizontal="center" vertical="center"/>
    </xf>
    <xf numFmtId="175" fontId="9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horizontal="center" vertical="center"/>
    </xf>
    <xf numFmtId="175" fontId="6" fillId="0" borderId="9" xfId="0" applyNumberFormat="1" applyFont="1" applyBorder="1" applyAlignment="1">
      <alignment vertical="center"/>
    </xf>
    <xf numFmtId="186" fontId="5" fillId="0" borderId="0" xfId="0" applyNumberFormat="1" applyFont="1" applyAlignment="1">
      <alignment horizontal="center" vertical="center"/>
    </xf>
    <xf numFmtId="186" fontId="6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175" fontId="5" fillId="0" borderId="11" xfId="0" applyNumberFormat="1" applyFont="1" applyBorder="1" applyAlignment="1">
      <alignment vertical="center"/>
    </xf>
    <xf numFmtId="175" fontId="6" fillId="0" borderId="4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175" fontId="9" fillId="0" borderId="15" xfId="0" applyNumberFormat="1" applyFont="1" applyBorder="1" applyAlignment="1">
      <alignment vertical="center"/>
    </xf>
    <xf numFmtId="175" fontId="9" fillId="0" borderId="16" xfId="0" applyNumberFormat="1" applyFont="1" applyBorder="1" applyAlignment="1">
      <alignment horizontal="right" vertical="center"/>
    </xf>
    <xf numFmtId="175" fontId="9" fillId="0" borderId="16" xfId="0" applyNumberFormat="1" applyFont="1" applyBorder="1" applyAlignment="1">
      <alignment vertical="center"/>
    </xf>
    <xf numFmtId="175" fontId="9" fillId="0" borderId="15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5" fontId="6" fillId="0" borderId="11" xfId="0" applyNumberFormat="1" applyFont="1" applyBorder="1" applyAlignment="1">
      <alignment vertical="center"/>
    </xf>
    <xf numFmtId="175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175" fontId="9" fillId="0" borderId="0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left" vertical="center"/>
    </xf>
    <xf numFmtId="175" fontId="8" fillId="0" borderId="3" xfId="0" applyNumberFormat="1" applyFont="1" applyBorder="1" applyAlignment="1">
      <alignment vertical="center"/>
    </xf>
    <xf numFmtId="175" fontId="8" fillId="0" borderId="4" xfId="0" applyNumberFormat="1" applyFont="1" applyBorder="1" applyAlignment="1">
      <alignment vertical="center"/>
    </xf>
    <xf numFmtId="175" fontId="9" fillId="0" borderId="0" xfId="0" applyNumberFormat="1" applyFont="1" applyBorder="1" applyAlignment="1">
      <alignment vertical="center"/>
    </xf>
    <xf numFmtId="175" fontId="9" fillId="0" borderId="0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175" fontId="9" fillId="0" borderId="3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175" fontId="8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77" fontId="5" fillId="0" borderId="9" xfId="0" applyNumberFormat="1" applyFont="1" applyBorder="1" applyAlignment="1">
      <alignment vertical="center"/>
    </xf>
    <xf numFmtId="177" fontId="8" fillId="0" borderId="5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vertical="center"/>
    </xf>
    <xf numFmtId="177" fontId="9" fillId="0" borderId="6" xfId="0" applyNumberFormat="1" applyFont="1" applyBorder="1" applyAlignment="1">
      <alignment horizontal="left" vertical="center"/>
    </xf>
    <xf numFmtId="177" fontId="9" fillId="0" borderId="3" xfId="0" applyNumberFormat="1" applyFont="1" applyBorder="1" applyAlignment="1">
      <alignment vertical="center"/>
    </xf>
    <xf numFmtId="177" fontId="9" fillId="0" borderId="3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9" fillId="0" borderId="3" xfId="0" applyNumberFormat="1" applyFont="1" applyBorder="1" applyAlignment="1">
      <alignment horizontal="right" vertical="center"/>
    </xf>
    <xf numFmtId="177" fontId="8" fillId="0" borderId="3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182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175" fontId="5" fillId="0" borderId="5" xfId="0" applyNumberFormat="1" applyFont="1" applyFill="1" applyBorder="1" applyAlignment="1">
      <alignment horizontal="right" vertical="center"/>
    </xf>
    <xf numFmtId="182" fontId="5" fillId="0" borderId="5" xfId="20" applyNumberFormat="1" applyFont="1" applyFill="1" applyBorder="1" applyAlignment="1">
      <alignment horizontal="right" vertical="center"/>
    </xf>
    <xf numFmtId="0" fontId="17" fillId="0" borderId="5" xfId="17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175" fontId="5" fillId="0" borderId="4" xfId="0" applyNumberFormat="1" applyFont="1" applyFill="1" applyBorder="1" applyAlignment="1">
      <alignment horizontal="right" vertical="center"/>
    </xf>
    <xf numFmtId="182" fontId="5" fillId="0" borderId="4" xfId="2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175" fontId="6" fillId="0" borderId="4" xfId="0" applyNumberFormat="1" applyFont="1" applyFill="1" applyBorder="1" applyAlignment="1">
      <alignment horizontal="right" vertical="center"/>
    </xf>
    <xf numFmtId="182" fontId="6" fillId="0" borderId="4" xfId="20" applyNumberFormat="1" applyFont="1" applyFill="1" applyBorder="1" applyAlignment="1">
      <alignment horizontal="right" vertical="center"/>
    </xf>
    <xf numFmtId="175" fontId="18" fillId="0" borderId="5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175" fontId="6" fillId="0" borderId="1" xfId="0" applyNumberFormat="1" applyFont="1" applyFill="1" applyBorder="1" applyAlignment="1">
      <alignment horizontal="right" vertical="center"/>
    </xf>
    <xf numFmtId="182" fontId="6" fillId="0" borderId="1" xfId="20" applyNumberFormat="1" applyFont="1" applyFill="1" applyBorder="1" applyAlignment="1">
      <alignment horizontal="right" vertical="center"/>
    </xf>
    <xf numFmtId="175" fontId="6" fillId="0" borderId="5" xfId="0" applyNumberFormat="1" applyFont="1" applyFill="1" applyBorder="1" applyAlignment="1">
      <alignment horizontal="right" vertical="center"/>
    </xf>
    <xf numFmtId="182" fontId="6" fillId="0" borderId="8" xfId="2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182" fontId="6" fillId="0" borderId="5" xfId="2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175" fontId="6" fillId="0" borderId="4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10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5" fontId="9" fillId="0" borderId="3" xfId="0" applyNumberFormat="1" applyFont="1" applyFill="1" applyBorder="1" applyAlignment="1">
      <alignment vertical="center"/>
    </xf>
    <xf numFmtId="175" fontId="9" fillId="0" borderId="4" xfId="0" applyNumberFormat="1" applyFont="1" applyFill="1" applyBorder="1" applyAlignment="1">
      <alignment vertical="center"/>
    </xf>
    <xf numFmtId="182" fontId="9" fillId="0" borderId="4" xfId="2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175" fontId="8" fillId="0" borderId="3" xfId="0" applyNumberFormat="1" applyFont="1" applyFill="1" applyBorder="1" applyAlignment="1">
      <alignment vertical="center"/>
    </xf>
    <xf numFmtId="175" fontId="8" fillId="0" borderId="4" xfId="0" applyNumberFormat="1" applyFont="1" applyFill="1" applyBorder="1" applyAlignment="1">
      <alignment vertical="center"/>
    </xf>
    <xf numFmtId="175" fontId="8" fillId="0" borderId="3" xfId="0" applyNumberFormat="1" applyFont="1" applyFill="1" applyBorder="1" applyAlignment="1">
      <alignment horizontal="right" vertical="center"/>
    </xf>
    <xf numFmtId="182" fontId="8" fillId="0" borderId="4" xfId="20" applyNumberFormat="1" applyFont="1" applyFill="1" applyBorder="1" applyAlignment="1">
      <alignment vertical="center"/>
    </xf>
    <xf numFmtId="175" fontId="9" fillId="0" borderId="3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175" fontId="8" fillId="0" borderId="0" xfId="0" applyNumberFormat="1" applyFont="1" applyFill="1" applyBorder="1" applyAlignment="1">
      <alignment horizontal="right" vertical="center"/>
    </xf>
    <xf numFmtId="175" fontId="8" fillId="0" borderId="5" xfId="0" applyNumberFormat="1" applyFont="1" applyFill="1" applyBorder="1" applyAlignment="1">
      <alignment horizontal="right" vertical="center"/>
    </xf>
    <xf numFmtId="182" fontId="8" fillId="0" borderId="8" xfId="20" applyNumberFormat="1" applyFont="1" applyFill="1" applyBorder="1" applyAlignment="1">
      <alignment vertical="center"/>
    </xf>
    <xf numFmtId="182" fontId="8" fillId="0" borderId="5" xfId="2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75" fontId="8" fillId="0" borderId="6" xfId="0" applyNumberFormat="1" applyFont="1" applyFill="1" applyBorder="1" applyAlignment="1">
      <alignment horizontal="right" vertical="center"/>
    </xf>
    <xf numFmtId="175" fontId="8" fillId="0" borderId="4" xfId="0" applyNumberFormat="1" applyFont="1" applyFill="1" applyBorder="1" applyAlignment="1">
      <alignment horizontal="right" vertical="center"/>
    </xf>
    <xf numFmtId="175" fontId="9" fillId="0" borderId="1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175" fontId="8" fillId="0" borderId="2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75" fontId="9" fillId="0" borderId="2" xfId="0" applyNumberFormat="1" applyFont="1" applyFill="1" applyBorder="1" applyAlignment="1">
      <alignment horizontal="center" vertical="center"/>
    </xf>
    <xf numFmtId="175" fontId="9" fillId="0" borderId="5" xfId="0" applyNumberFormat="1" applyFont="1" applyFill="1" applyBorder="1" applyAlignment="1">
      <alignment horizontal="center" vertical="center"/>
    </xf>
    <xf numFmtId="175" fontId="9" fillId="0" borderId="2" xfId="0" applyNumberFormat="1" applyFont="1" applyFill="1" applyBorder="1" applyAlignment="1">
      <alignment horizontal="right" vertical="center"/>
    </xf>
    <xf numFmtId="182" fontId="9" fillId="0" borderId="8" xfId="20" applyNumberFormat="1" applyFont="1" applyFill="1" applyBorder="1" applyAlignment="1">
      <alignment vertical="center"/>
    </xf>
    <xf numFmtId="0" fontId="14" fillId="0" borderId="5" xfId="17" applyFont="1" applyFill="1" applyBorder="1" applyAlignment="1">
      <alignment vertical="center"/>
    </xf>
    <xf numFmtId="182" fontId="9" fillId="0" borderId="5" xfId="2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1" xfId="17" applyFont="1" applyFill="1" applyBorder="1" applyAlignment="1">
      <alignment vertical="center"/>
    </xf>
    <xf numFmtId="0" fontId="14" fillId="0" borderId="8" xfId="17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/>
    </xf>
    <xf numFmtId="175" fontId="9" fillId="0" borderId="1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center"/>
    </xf>
    <xf numFmtId="0" fontId="14" fillId="0" borderId="2" xfId="17" applyFont="1" applyFill="1" applyBorder="1" applyAlignment="1">
      <alignment vertical="center"/>
    </xf>
    <xf numFmtId="0" fontId="14" fillId="0" borderId="10" xfId="17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4" fillId="0" borderId="4" xfId="17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82" fontId="6" fillId="0" borderId="17" xfId="0" applyNumberFormat="1" applyFont="1" applyBorder="1" applyAlignment="1">
      <alignment vertical="center"/>
    </xf>
    <xf numFmtId="182" fontId="5" fillId="0" borderId="14" xfId="0" applyNumberFormat="1" applyFont="1" applyBorder="1" applyAlignment="1">
      <alignment vertical="center"/>
    </xf>
    <xf numFmtId="182" fontId="5" fillId="0" borderId="4" xfId="0" applyNumberFormat="1" applyFont="1" applyBorder="1" applyAlignment="1">
      <alignment vertical="center"/>
    </xf>
    <xf numFmtId="182" fontId="5" fillId="0" borderId="1" xfId="0" applyNumberFormat="1" applyFont="1" applyBorder="1" applyAlignment="1">
      <alignment vertical="center"/>
    </xf>
    <xf numFmtId="175" fontId="5" fillId="2" borderId="4" xfId="0" applyNumberFormat="1" applyFont="1" applyFill="1" applyBorder="1" applyAlignment="1">
      <alignment vertical="center"/>
    </xf>
    <xf numFmtId="175" fontId="5" fillId="2" borderId="5" xfId="0" applyNumberFormat="1" applyFont="1" applyFill="1" applyBorder="1" applyAlignment="1">
      <alignment vertical="center"/>
    </xf>
    <xf numFmtId="175" fontId="5" fillId="2" borderId="2" xfId="0" applyNumberFormat="1" applyFont="1" applyFill="1" applyBorder="1" applyAlignment="1">
      <alignment vertical="center"/>
    </xf>
    <xf numFmtId="175" fontId="5" fillId="2" borderId="0" xfId="0" applyNumberFormat="1" applyFont="1" applyFill="1" applyBorder="1" applyAlignment="1">
      <alignment vertical="center"/>
    </xf>
    <xf numFmtId="175" fontId="5" fillId="2" borderId="3" xfId="0" applyNumberFormat="1" applyFont="1" applyFill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82" fontId="5" fillId="0" borderId="1" xfId="20" applyNumberFormat="1" applyFont="1" applyFill="1" applyBorder="1" applyAlignment="1">
      <alignment horizontal="right" vertical="center"/>
    </xf>
    <xf numFmtId="175" fontId="5" fillId="0" borderId="3" xfId="0" applyNumberFormat="1" applyFont="1" applyFill="1" applyBorder="1" applyAlignment="1">
      <alignment horizontal="right" vertical="center"/>
    </xf>
    <xf numFmtId="182" fontId="6" fillId="0" borderId="14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75" fontId="5" fillId="2" borderId="6" xfId="0" applyNumberFormat="1" applyFont="1" applyFill="1" applyBorder="1" applyAlignment="1">
      <alignment vertical="center"/>
    </xf>
    <xf numFmtId="182" fontId="5" fillId="0" borderId="9" xfId="0" applyNumberFormat="1" applyFont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175" fontId="8" fillId="0" borderId="5" xfId="0" applyNumberFormat="1" applyFont="1" applyFill="1" applyBorder="1" applyAlignment="1">
      <alignment vertical="center"/>
    </xf>
    <xf numFmtId="175" fontId="9" fillId="0" borderId="10" xfId="0" applyNumberFormat="1" applyFont="1" applyFill="1" applyBorder="1" applyAlignment="1">
      <alignment vertical="center"/>
    </xf>
    <xf numFmtId="182" fontId="9" fillId="0" borderId="1" xfId="20" applyNumberFormat="1" applyFont="1" applyFill="1" applyBorder="1" applyAlignment="1">
      <alignment vertical="center"/>
    </xf>
    <xf numFmtId="175" fontId="8" fillId="0" borderId="8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175" fontId="8" fillId="0" borderId="8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horizontal="right" vertical="center"/>
    </xf>
    <xf numFmtId="175" fontId="8" fillId="0" borderId="1" xfId="0" applyNumberFormat="1" applyFont="1" applyFill="1" applyBorder="1" applyAlignment="1">
      <alignment horizontal="right" vertical="center"/>
    </xf>
    <xf numFmtId="0" fontId="14" fillId="0" borderId="7" xfId="17" applyFont="1" applyFill="1" applyBorder="1" applyAlignment="1">
      <alignment vertical="center"/>
    </xf>
    <xf numFmtId="175" fontId="8" fillId="0" borderId="7" xfId="0" applyNumberFormat="1" applyFont="1" applyFill="1" applyBorder="1" applyAlignment="1">
      <alignment horizontal="right" vertical="center"/>
    </xf>
    <xf numFmtId="175" fontId="8" fillId="0" borderId="1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175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0" fontId="7" fillId="0" borderId="0" xfId="0" applyFont="1" applyBorder="1" applyAlignment="1">
      <alignment horizontal="right" vertical="center" wrapText="1"/>
    </xf>
    <xf numFmtId="0" fontId="22" fillId="0" borderId="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75" fontId="5" fillId="0" borderId="1" xfId="0" applyNumberFormat="1" applyFont="1" applyBorder="1" applyAlignment="1">
      <alignment horizontal="right" vertical="center"/>
    </xf>
    <xf numFmtId="175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175" fontId="6" fillId="0" borderId="1" xfId="0" applyNumberFormat="1" applyFont="1" applyBorder="1" applyAlignment="1">
      <alignment horizontal="right" vertical="center"/>
    </xf>
    <xf numFmtId="175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1" xfId="0" applyNumberFormat="1" applyFont="1" applyBorder="1" applyAlignment="1">
      <alignment vertical="center"/>
    </xf>
    <xf numFmtId="175" fontId="5" fillId="0" borderId="19" xfId="0" applyNumberFormat="1" applyFont="1" applyBorder="1" applyAlignment="1">
      <alignment vertical="center"/>
    </xf>
    <xf numFmtId="175" fontId="6" fillId="0" borderId="15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175" fontId="9" fillId="0" borderId="8" xfId="0" applyNumberFormat="1" applyFont="1" applyBorder="1" applyAlignment="1">
      <alignment vertical="center"/>
    </xf>
    <xf numFmtId="175" fontId="9" fillId="0" borderId="13" xfId="0" applyNumberFormat="1" applyFont="1" applyBorder="1" applyAlignment="1">
      <alignment horizontal="right" vertical="center"/>
    </xf>
    <xf numFmtId="175" fontId="9" fillId="0" borderId="13" xfId="0" applyNumberFormat="1" applyFont="1" applyBorder="1" applyAlignment="1">
      <alignment vertical="center"/>
    </xf>
    <xf numFmtId="4" fontId="9" fillId="0" borderId="8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horizontal="center" vertical="center"/>
    </xf>
    <xf numFmtId="175" fontId="9" fillId="0" borderId="13" xfId="0" applyNumberFormat="1" applyFont="1" applyBorder="1" applyAlignment="1">
      <alignment horizontal="center" vertical="center"/>
    </xf>
    <xf numFmtId="175" fontId="9" fillId="0" borderId="5" xfId="0" applyNumberFormat="1" applyFont="1" applyBorder="1" applyAlignment="1">
      <alignment vertical="center"/>
    </xf>
    <xf numFmtId="175" fontId="9" fillId="0" borderId="5" xfId="0" applyNumberFormat="1" applyFont="1" applyBorder="1" applyAlignment="1">
      <alignment horizontal="right" vertical="center"/>
    </xf>
    <xf numFmtId="175" fontId="9" fillId="0" borderId="2" xfId="0" applyNumberFormat="1" applyFont="1" applyBorder="1" applyAlignment="1">
      <alignment horizontal="right" vertical="center"/>
    </xf>
    <xf numFmtId="175" fontId="8" fillId="0" borderId="5" xfId="0" applyNumberFormat="1" applyFont="1" applyBorder="1" applyAlignment="1">
      <alignment horizontal="right" vertical="center"/>
    </xf>
    <xf numFmtId="175" fontId="8" fillId="0" borderId="8" xfId="0" applyNumberFormat="1" applyFont="1" applyBorder="1" applyAlignment="1">
      <alignment horizontal="right" vertical="center"/>
    </xf>
    <xf numFmtId="175" fontId="9" fillId="0" borderId="20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175" fontId="8" fillId="0" borderId="2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left" vertical="center"/>
    </xf>
    <xf numFmtId="177" fontId="6" fillId="0" borderId="12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vertical="center"/>
    </xf>
    <xf numFmtId="177" fontId="8" fillId="0" borderId="4" xfId="0" applyNumberFormat="1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0" fontId="24" fillId="0" borderId="4" xfId="0" applyFont="1" applyBorder="1" applyAlignment="1">
      <alignment vertical="center"/>
    </xf>
    <xf numFmtId="175" fontId="6" fillId="0" borderId="13" xfId="0" applyNumberFormat="1" applyFont="1" applyBorder="1" applyAlignment="1">
      <alignment vertical="center"/>
    </xf>
    <xf numFmtId="175" fontId="5" fillId="0" borderId="13" xfId="0" applyNumberFormat="1" applyFont="1" applyBorder="1" applyAlignment="1">
      <alignment vertical="center"/>
    </xf>
    <xf numFmtId="175" fontId="6" fillId="0" borderId="5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left" vertical="center" wrapText="1"/>
    </xf>
    <xf numFmtId="175" fontId="9" fillId="0" borderId="3" xfId="0" applyNumberFormat="1" applyFont="1" applyBorder="1" applyAlignment="1">
      <alignment vertical="center"/>
    </xf>
    <xf numFmtId="175" fontId="9" fillId="0" borderId="4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175" fontId="9" fillId="0" borderId="4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175" fontId="5" fillId="0" borderId="5" xfId="0" applyNumberFormat="1" applyFont="1" applyBorder="1" applyAlignment="1">
      <alignment horizontal="right" vertical="center"/>
    </xf>
    <xf numFmtId="175" fontId="15" fillId="0" borderId="22" xfId="0" applyNumberFormat="1" applyFont="1" applyBorder="1" applyAlignment="1">
      <alignment vertical="center"/>
    </xf>
    <xf numFmtId="175" fontId="15" fillId="0" borderId="15" xfId="0" applyNumberFormat="1" applyFont="1" applyBorder="1" applyAlignment="1">
      <alignment horizontal="right" vertical="center"/>
    </xf>
    <xf numFmtId="175" fontId="15" fillId="0" borderId="22" xfId="0" applyNumberFormat="1" applyFont="1" applyBorder="1" applyAlignment="1">
      <alignment horizontal="right" vertical="center"/>
    </xf>
    <xf numFmtId="175" fontId="15" fillId="0" borderId="5" xfId="0" applyNumberFormat="1" applyFont="1" applyBorder="1" applyAlignment="1">
      <alignment horizontal="right" vertical="center"/>
    </xf>
    <xf numFmtId="175" fontId="15" fillId="0" borderId="0" xfId="0" applyNumberFormat="1" applyFont="1" applyBorder="1" applyAlignment="1">
      <alignment horizontal="right" vertical="center"/>
    </xf>
    <xf numFmtId="175" fontId="2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0" fillId="0" borderId="23" xfId="0" applyBorder="1" applyAlignment="1">
      <alignment/>
    </xf>
    <xf numFmtId="175" fontId="15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75" fontId="5" fillId="0" borderId="27" xfId="0" applyNumberFormat="1" applyFont="1" applyBorder="1" applyAlignment="1">
      <alignment vertical="center"/>
    </xf>
    <xf numFmtId="175" fontId="5" fillId="0" borderId="28" xfId="0" applyNumberFormat="1" applyFont="1" applyBorder="1" applyAlignment="1">
      <alignment vertical="center"/>
    </xf>
    <xf numFmtId="182" fontId="5" fillId="0" borderId="28" xfId="0" applyNumberFormat="1" applyFont="1" applyBorder="1" applyAlignment="1">
      <alignment vertical="center"/>
    </xf>
    <xf numFmtId="175" fontId="5" fillId="0" borderId="29" xfId="0" applyNumberFormat="1" applyFont="1" applyBorder="1" applyAlignment="1">
      <alignment vertical="center"/>
    </xf>
    <xf numFmtId="182" fontId="5" fillId="0" borderId="19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5" fontId="5" fillId="0" borderId="30" xfId="0" applyNumberFormat="1" applyFont="1" applyBorder="1" applyAlignment="1">
      <alignment vertical="center"/>
    </xf>
    <xf numFmtId="175" fontId="5" fillId="0" borderId="31" xfId="0" applyNumberFormat="1" applyFont="1" applyBorder="1" applyAlignment="1">
      <alignment vertical="center"/>
    </xf>
    <xf numFmtId="182" fontId="5" fillId="0" borderId="31" xfId="0" applyNumberFormat="1" applyFont="1" applyBorder="1" applyAlignment="1">
      <alignment vertical="center"/>
    </xf>
    <xf numFmtId="182" fontId="5" fillId="0" borderId="8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175" fontId="5" fillId="0" borderId="32" xfId="0" applyNumberFormat="1" applyFont="1" applyBorder="1" applyAlignment="1">
      <alignment vertical="center"/>
    </xf>
    <xf numFmtId="175" fontId="5" fillId="0" borderId="22" xfId="0" applyNumberFormat="1" applyFont="1" applyBorder="1" applyAlignment="1">
      <alignment vertical="center"/>
    </xf>
    <xf numFmtId="182" fontId="5" fillId="0" borderId="22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75" fontId="5" fillId="0" borderId="34" xfId="0" applyNumberFormat="1" applyFont="1" applyBorder="1" applyAlignment="1">
      <alignment vertical="center"/>
    </xf>
    <xf numFmtId="175" fontId="5" fillId="0" borderId="35" xfId="0" applyNumberFormat="1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175" fontId="15" fillId="0" borderId="24" xfId="0" applyNumberFormat="1" applyFont="1" applyBorder="1" applyAlignment="1">
      <alignment vertical="center"/>
    </xf>
    <xf numFmtId="175" fontId="15" fillId="0" borderId="25" xfId="0" applyNumberFormat="1" applyFont="1" applyBorder="1" applyAlignment="1">
      <alignment vertical="center"/>
    </xf>
    <xf numFmtId="175" fontId="15" fillId="0" borderId="26" xfId="0" applyNumberFormat="1" applyFont="1" applyBorder="1" applyAlignment="1">
      <alignment vertical="center"/>
    </xf>
    <xf numFmtId="182" fontId="15" fillId="0" borderId="25" xfId="0" applyNumberFormat="1" applyFont="1" applyBorder="1" applyAlignment="1">
      <alignment vertical="center"/>
    </xf>
    <xf numFmtId="182" fontId="15" fillId="0" borderId="26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175" fontId="15" fillId="0" borderId="32" xfId="0" applyNumberFormat="1" applyFont="1" applyBorder="1" applyAlignment="1">
      <alignment vertical="center"/>
    </xf>
    <xf numFmtId="175" fontId="15" fillId="0" borderId="33" xfId="0" applyNumberFormat="1" applyFont="1" applyBorder="1" applyAlignment="1">
      <alignment vertical="center"/>
    </xf>
    <xf numFmtId="182" fontId="15" fillId="0" borderId="33" xfId="0" applyNumberFormat="1" applyFont="1" applyBorder="1" applyAlignment="1">
      <alignment vertical="center"/>
    </xf>
    <xf numFmtId="182" fontId="15" fillId="0" borderId="22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17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4" fillId="0" borderId="0" xfId="0" applyFont="1" applyAlignment="1">
      <alignment horizontal="center"/>
    </xf>
    <xf numFmtId="4" fontId="5" fillId="0" borderId="13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5" fillId="0" borderId="6" xfId="0" applyNumberFormat="1" applyFont="1" applyBorder="1" applyAlignment="1">
      <alignment/>
    </xf>
    <xf numFmtId="175" fontId="5" fillId="0" borderId="8" xfId="0" applyNumberFormat="1" applyFont="1" applyBorder="1" applyAlignment="1">
      <alignment/>
    </xf>
    <xf numFmtId="175" fontId="5" fillId="0" borderId="5" xfId="0" applyNumberFormat="1" applyFont="1" applyBorder="1" applyAlignment="1">
      <alignment/>
    </xf>
    <xf numFmtId="175" fontId="5" fillId="0" borderId="1" xfId="0" applyNumberFormat="1" applyFont="1" applyBorder="1" applyAlignment="1">
      <alignment/>
    </xf>
    <xf numFmtId="175" fontId="5" fillId="0" borderId="4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7" fillId="0" borderId="0" xfId="0" applyFont="1" applyBorder="1" applyAlignment="1">
      <alignment horizontal="right"/>
    </xf>
    <xf numFmtId="175" fontId="8" fillId="0" borderId="2" xfId="0" applyNumberFormat="1" applyFont="1" applyFill="1" applyBorder="1" applyAlignment="1">
      <alignment vertical="center"/>
    </xf>
    <xf numFmtId="175" fontId="8" fillId="0" borderId="5" xfId="0" applyNumberFormat="1" applyFont="1" applyBorder="1" applyAlignment="1">
      <alignment/>
    </xf>
    <xf numFmtId="175" fontId="8" fillId="0" borderId="11" xfId="0" applyNumberFormat="1" applyFont="1" applyBorder="1" applyAlignment="1">
      <alignment/>
    </xf>
    <xf numFmtId="182" fontId="8" fillId="0" borderId="1" xfId="20" applyNumberFormat="1" applyFont="1" applyFill="1" applyBorder="1" applyAlignment="1">
      <alignment vertical="center"/>
    </xf>
    <xf numFmtId="0" fontId="8" fillId="0" borderId="1" xfId="0" applyFont="1" applyBorder="1" applyAlignment="1">
      <alignment/>
    </xf>
    <xf numFmtId="175" fontId="8" fillId="0" borderId="4" xfId="0" applyNumberFormat="1" applyFont="1" applyBorder="1" applyAlignment="1">
      <alignment/>
    </xf>
    <xf numFmtId="175" fontId="8" fillId="0" borderId="1" xfId="0" applyNumberFormat="1" applyFont="1" applyBorder="1" applyAlignment="1">
      <alignment/>
    </xf>
    <xf numFmtId="175" fontId="8" fillId="0" borderId="9" xfId="0" applyNumberFormat="1" applyFont="1" applyBorder="1" applyAlignment="1">
      <alignment/>
    </xf>
    <xf numFmtId="175" fontId="8" fillId="0" borderId="14" xfId="0" applyNumberFormat="1" applyFont="1" applyBorder="1" applyAlignment="1">
      <alignment/>
    </xf>
    <xf numFmtId="175" fontId="8" fillId="0" borderId="14" xfId="0" applyNumberFormat="1" applyFont="1" applyFill="1" applyBorder="1" applyAlignment="1">
      <alignment horizontal="right" vertical="center"/>
    </xf>
    <xf numFmtId="175" fontId="9" fillId="0" borderId="1" xfId="0" applyNumberFormat="1" applyFont="1" applyFill="1" applyBorder="1" applyAlignment="1">
      <alignment vertical="center"/>
    </xf>
    <xf numFmtId="175" fontId="9" fillId="0" borderId="4" xfId="0" applyNumberFormat="1" applyFont="1" applyFill="1" applyBorder="1" applyAlignment="1">
      <alignment horizontal="right" vertical="center"/>
    </xf>
    <xf numFmtId="175" fontId="9" fillId="0" borderId="5" xfId="0" applyNumberFormat="1" applyFont="1" applyFill="1" applyBorder="1" applyAlignment="1">
      <alignment horizontal="right" vertical="center"/>
    </xf>
    <xf numFmtId="175" fontId="8" fillId="0" borderId="1" xfId="0" applyNumberFormat="1" applyFont="1" applyFill="1" applyBorder="1" applyAlignment="1">
      <alignment vertical="center"/>
    </xf>
    <xf numFmtId="175" fontId="9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6" xfId="0" applyFont="1" applyBorder="1" applyAlignment="1">
      <alignment/>
    </xf>
    <xf numFmtId="0" fontId="9" fillId="0" borderId="2" xfId="0" applyFont="1" applyBorder="1" applyAlignment="1">
      <alignment vertical="center"/>
    </xf>
    <xf numFmtId="0" fontId="8" fillId="0" borderId="14" xfId="0" applyFont="1" applyBorder="1" applyAlignment="1">
      <alignment/>
    </xf>
    <xf numFmtId="0" fontId="9" fillId="0" borderId="2" xfId="0" applyFont="1" applyBorder="1" applyAlignment="1">
      <alignment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5" fillId="0" borderId="11" xfId="0" applyFont="1" applyBorder="1" applyAlignment="1">
      <alignment/>
    </xf>
    <xf numFmtId="4" fontId="8" fillId="0" borderId="5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4" fontId="9" fillId="0" borderId="5" xfId="0" applyNumberFormat="1" applyFont="1" applyBorder="1" applyAlignment="1">
      <alignment/>
    </xf>
    <xf numFmtId="0" fontId="3" fillId="0" borderId="1" xfId="0" applyFont="1" applyBorder="1" applyAlignment="1">
      <alignment vertical="center"/>
    </xf>
    <xf numFmtId="0" fontId="9" fillId="0" borderId="2" xfId="0" applyFont="1" applyBorder="1" applyAlignment="1">
      <alignment/>
    </xf>
    <xf numFmtId="175" fontId="6" fillId="0" borderId="22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175" fontId="6" fillId="0" borderId="22" xfId="0" applyNumberFormat="1" applyFont="1" applyBorder="1" applyAlignment="1">
      <alignment vertical="center"/>
    </xf>
    <xf numFmtId="175" fontId="6" fillId="0" borderId="22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90" fontId="6" fillId="0" borderId="22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vertical="center"/>
    </xf>
    <xf numFmtId="175" fontId="9" fillId="0" borderId="22" xfId="0" applyNumberFormat="1" applyFont="1" applyBorder="1" applyAlignment="1">
      <alignment horizontal="right" vertical="center"/>
    </xf>
    <xf numFmtId="175" fontId="9" fillId="0" borderId="22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5" fontId="6" fillId="0" borderId="23" xfId="0" applyNumberFormat="1" applyFont="1" applyBorder="1" applyAlignment="1">
      <alignment horizontal="right" vertical="center"/>
    </xf>
    <xf numFmtId="175" fontId="6" fillId="0" borderId="37" xfId="0" applyNumberFormat="1" applyFont="1" applyBorder="1" applyAlignment="1">
      <alignment vertical="center"/>
    </xf>
    <xf numFmtId="175" fontId="6" fillId="0" borderId="23" xfId="0" applyNumberFormat="1" applyFont="1" applyBorder="1" applyAlignment="1">
      <alignment vertical="center"/>
    </xf>
    <xf numFmtId="175" fontId="6" fillId="0" borderId="32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6" fillId="0" borderId="22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horizontal="left" vertical="center"/>
    </xf>
    <xf numFmtId="175" fontId="5" fillId="0" borderId="10" xfId="0" applyNumberFormat="1" applyFont="1" applyBorder="1" applyAlignment="1">
      <alignment horizontal="right" vertical="center"/>
    </xf>
    <xf numFmtId="175" fontId="6" fillId="0" borderId="10" xfId="0" applyNumberFormat="1" applyFont="1" applyBorder="1" applyAlignment="1">
      <alignment horizontal="left" vertical="center"/>
    </xf>
    <xf numFmtId="175" fontId="6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5" fontId="7" fillId="0" borderId="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175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/>
    </xf>
    <xf numFmtId="0" fontId="22" fillId="0" borderId="0" xfId="0" applyFont="1" applyAlignment="1">
      <alignment/>
    </xf>
    <xf numFmtId="0" fontId="22" fillId="0" borderId="40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44" xfId="0" applyFont="1" applyBorder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/>
    </xf>
    <xf numFmtId="0" fontId="22" fillId="0" borderId="47" xfId="0" applyFont="1" applyBorder="1" applyAlignment="1">
      <alignment/>
    </xf>
    <xf numFmtId="0" fontId="22" fillId="0" borderId="48" xfId="0" applyFont="1" applyBorder="1" applyAlignment="1">
      <alignment/>
    </xf>
    <xf numFmtId="0" fontId="22" fillId="0" borderId="38" xfId="0" applyFont="1" applyBorder="1" applyAlignment="1">
      <alignment/>
    </xf>
    <xf numFmtId="175" fontId="22" fillId="0" borderId="24" xfId="0" applyNumberFormat="1" applyFont="1" applyBorder="1" applyAlignment="1">
      <alignment/>
    </xf>
    <xf numFmtId="175" fontId="22" fillId="0" borderId="26" xfId="0" applyNumberFormat="1" applyFont="1" applyBorder="1" applyAlignment="1">
      <alignment/>
    </xf>
    <xf numFmtId="182" fontId="22" fillId="0" borderId="36" xfId="0" applyNumberFormat="1" applyFont="1" applyBorder="1" applyAlignment="1">
      <alignment/>
    </xf>
    <xf numFmtId="182" fontId="22" fillId="0" borderId="25" xfId="0" applyNumberFormat="1" applyFont="1" applyBorder="1" applyAlignment="1">
      <alignment/>
    </xf>
    <xf numFmtId="175" fontId="22" fillId="0" borderId="49" xfId="0" applyNumberFormat="1" applyFont="1" applyBorder="1" applyAlignment="1">
      <alignment/>
    </xf>
    <xf numFmtId="175" fontId="22" fillId="0" borderId="38" xfId="0" applyNumberFormat="1" applyFont="1" applyBorder="1" applyAlignment="1">
      <alignment/>
    </xf>
    <xf numFmtId="0" fontId="22" fillId="0" borderId="50" xfId="0" applyFont="1" applyBorder="1" applyAlignment="1">
      <alignment/>
    </xf>
    <xf numFmtId="175" fontId="22" fillId="0" borderId="32" xfId="0" applyNumberFormat="1" applyFont="1" applyBorder="1" applyAlignment="1">
      <alignment/>
    </xf>
    <xf numFmtId="175" fontId="22" fillId="0" borderId="22" xfId="0" applyNumberFormat="1" applyFont="1" applyBorder="1" applyAlignment="1">
      <alignment/>
    </xf>
    <xf numFmtId="175" fontId="22" fillId="0" borderId="23" xfId="0" applyNumberFormat="1" applyFont="1" applyBorder="1" applyAlignment="1">
      <alignment/>
    </xf>
    <xf numFmtId="182" fontId="22" fillId="0" borderId="3" xfId="0" applyNumberFormat="1" applyFont="1" applyBorder="1" applyAlignment="1">
      <alignment/>
    </xf>
    <xf numFmtId="182" fontId="22" fillId="0" borderId="28" xfId="0" applyNumberFormat="1" applyFont="1" applyBorder="1" applyAlignment="1">
      <alignment/>
    </xf>
    <xf numFmtId="175" fontId="22" fillId="0" borderId="51" xfId="0" applyNumberFormat="1" applyFont="1" applyBorder="1" applyAlignment="1">
      <alignment/>
    </xf>
    <xf numFmtId="175" fontId="22" fillId="0" borderId="50" xfId="0" applyNumberFormat="1" applyFont="1" applyBorder="1" applyAlignment="1">
      <alignment/>
    </xf>
    <xf numFmtId="0" fontId="22" fillId="0" borderId="52" xfId="0" applyFont="1" applyBorder="1" applyAlignment="1">
      <alignment/>
    </xf>
    <xf numFmtId="175" fontId="22" fillId="0" borderId="29" xfId="0" applyNumberFormat="1" applyFont="1" applyBorder="1" applyAlignment="1">
      <alignment/>
    </xf>
    <xf numFmtId="175" fontId="22" fillId="0" borderId="1" xfId="0" applyNumberFormat="1" applyFont="1" applyBorder="1" applyAlignment="1">
      <alignment/>
    </xf>
    <xf numFmtId="175" fontId="22" fillId="0" borderId="10" xfId="0" applyNumberFormat="1" applyFont="1" applyBorder="1" applyAlignment="1">
      <alignment/>
    </xf>
    <xf numFmtId="182" fontId="22" fillId="0" borderId="10" xfId="0" applyNumberFormat="1" applyFont="1" applyBorder="1" applyAlignment="1">
      <alignment/>
    </xf>
    <xf numFmtId="182" fontId="22" fillId="0" borderId="19" xfId="0" applyNumberFormat="1" applyFont="1" applyBorder="1" applyAlignment="1">
      <alignment/>
    </xf>
    <xf numFmtId="175" fontId="22" fillId="0" borderId="9" xfId="0" applyNumberFormat="1" applyFont="1" applyBorder="1" applyAlignment="1">
      <alignment/>
    </xf>
    <xf numFmtId="175" fontId="22" fillId="0" borderId="52" xfId="0" applyNumberFormat="1" applyFont="1" applyBorder="1" applyAlignment="1">
      <alignment/>
    </xf>
    <xf numFmtId="0" fontId="22" fillId="0" borderId="53" xfId="0" applyFont="1" applyBorder="1" applyAlignment="1">
      <alignment/>
    </xf>
    <xf numFmtId="175" fontId="22" fillId="0" borderId="34" xfId="0" applyNumberFormat="1" applyFont="1" applyBorder="1" applyAlignment="1">
      <alignment/>
    </xf>
    <xf numFmtId="175" fontId="22" fillId="0" borderId="15" xfId="0" applyNumberFormat="1" applyFont="1" applyBorder="1" applyAlignment="1">
      <alignment/>
    </xf>
    <xf numFmtId="175" fontId="22" fillId="0" borderId="20" xfId="0" applyNumberFormat="1" applyFont="1" applyBorder="1" applyAlignment="1">
      <alignment/>
    </xf>
    <xf numFmtId="182" fontId="22" fillId="0" borderId="7" xfId="0" applyNumberFormat="1" applyFont="1" applyBorder="1" applyAlignment="1">
      <alignment/>
    </xf>
    <xf numFmtId="182" fontId="22" fillId="0" borderId="31" xfId="0" applyNumberFormat="1" applyFont="1" applyBorder="1" applyAlignment="1">
      <alignment/>
    </xf>
    <xf numFmtId="175" fontId="22" fillId="0" borderId="54" xfId="0" applyNumberFormat="1" applyFont="1" applyBorder="1" applyAlignment="1">
      <alignment/>
    </xf>
    <xf numFmtId="175" fontId="22" fillId="0" borderId="53" xfId="0" applyNumberFormat="1" applyFont="1" applyBorder="1" applyAlignment="1">
      <alignment/>
    </xf>
    <xf numFmtId="175" fontId="22" fillId="0" borderId="39" xfId="0" applyNumberFormat="1" applyFont="1" applyBorder="1" applyAlignment="1">
      <alignment/>
    </xf>
    <xf numFmtId="175" fontId="22" fillId="0" borderId="41" xfId="0" applyNumberFormat="1" applyFont="1" applyBorder="1" applyAlignment="1">
      <alignment/>
    </xf>
    <xf numFmtId="175" fontId="22" fillId="0" borderId="18" xfId="0" applyNumberFormat="1" applyFont="1" applyBorder="1" applyAlignment="1">
      <alignment/>
    </xf>
    <xf numFmtId="175" fontId="22" fillId="0" borderId="40" xfId="0" applyNumberFormat="1" applyFont="1" applyBorder="1" applyAlignment="1">
      <alignment/>
    </xf>
    <xf numFmtId="182" fontId="22" fillId="0" borderId="40" xfId="0" applyNumberFormat="1" applyFont="1" applyBorder="1" applyAlignment="1">
      <alignment/>
    </xf>
    <xf numFmtId="175" fontId="22" fillId="0" borderId="42" xfId="0" applyNumberFormat="1" applyFont="1" applyBorder="1" applyAlignment="1">
      <alignment/>
    </xf>
    <xf numFmtId="175" fontId="22" fillId="0" borderId="44" xfId="0" applyNumberFormat="1" applyFont="1" applyBorder="1" applyAlignment="1">
      <alignment/>
    </xf>
    <xf numFmtId="175" fontId="22" fillId="0" borderId="0" xfId="0" applyNumberFormat="1" applyFont="1" applyBorder="1" applyAlignment="1">
      <alignment/>
    </xf>
    <xf numFmtId="175" fontId="22" fillId="0" borderId="43" xfId="0" applyNumberFormat="1" applyFont="1" applyBorder="1" applyAlignment="1">
      <alignment/>
    </xf>
    <xf numFmtId="182" fontId="22" fillId="0" borderId="43" xfId="0" applyNumberFormat="1" applyFont="1" applyBorder="1" applyAlignment="1">
      <alignment/>
    </xf>
    <xf numFmtId="175" fontId="22" fillId="0" borderId="48" xfId="0" applyNumberFormat="1" applyFont="1" applyBorder="1" applyAlignment="1">
      <alignment/>
    </xf>
    <xf numFmtId="175" fontId="22" fillId="0" borderId="47" xfId="0" applyNumberFormat="1" applyFont="1" applyBorder="1" applyAlignment="1">
      <alignment/>
    </xf>
    <xf numFmtId="175" fontId="22" fillId="0" borderId="46" xfId="0" applyNumberFormat="1" applyFont="1" applyBorder="1" applyAlignment="1">
      <alignment/>
    </xf>
    <xf numFmtId="0" fontId="22" fillId="0" borderId="55" xfId="0" applyFont="1" applyBorder="1" applyAlignment="1">
      <alignment/>
    </xf>
    <xf numFmtId="175" fontId="22" fillId="0" borderId="27" xfId="0" applyNumberFormat="1" applyFont="1" applyBorder="1" applyAlignment="1">
      <alignment/>
    </xf>
    <xf numFmtId="175" fontId="22" fillId="0" borderId="4" xfId="0" applyNumberFormat="1" applyFont="1" applyBorder="1" applyAlignment="1">
      <alignment/>
    </xf>
    <xf numFmtId="182" fontId="22" fillId="0" borderId="56" xfId="0" applyNumberFormat="1" applyFont="1" applyBorder="1" applyAlignment="1">
      <alignment/>
    </xf>
    <xf numFmtId="175" fontId="22" fillId="0" borderId="11" xfId="0" applyNumberFormat="1" applyFont="1" applyBorder="1" applyAlignment="1">
      <alignment/>
    </xf>
    <xf numFmtId="175" fontId="22" fillId="0" borderId="3" xfId="0" applyNumberFormat="1" applyFont="1" applyBorder="1" applyAlignment="1">
      <alignment/>
    </xf>
    <xf numFmtId="182" fontId="22" fillId="0" borderId="33" xfId="0" applyNumberFormat="1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/>
    </xf>
    <xf numFmtId="182" fontId="22" fillId="0" borderId="35" xfId="0" applyNumberFormat="1" applyFont="1" applyBorder="1" applyAlignment="1">
      <alignment/>
    </xf>
    <xf numFmtId="175" fontId="22" fillId="0" borderId="17" xfId="0" applyNumberFormat="1" applyFont="1" applyBorder="1" applyAlignment="1">
      <alignment/>
    </xf>
    <xf numFmtId="175" fontId="22" fillId="0" borderId="8" xfId="0" applyNumberFormat="1" applyFont="1" applyBorder="1" applyAlignment="1">
      <alignment/>
    </xf>
    <xf numFmtId="175" fontId="22" fillId="0" borderId="7" xfId="0" applyNumberFormat="1" applyFont="1" applyBorder="1" applyAlignment="1">
      <alignment/>
    </xf>
    <xf numFmtId="0" fontId="15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0" fontId="20" fillId="0" borderId="9" xfId="17" applyFont="1" applyFill="1" applyBorder="1" applyAlignment="1">
      <alignment horizontal="left" vertical="center"/>
    </xf>
    <xf numFmtId="0" fontId="20" fillId="0" borderId="10" xfId="17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5" fillId="0" borderId="44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3" fontId="5" fillId="0" borderId="60" xfId="0" applyNumberFormat="1" applyFont="1" applyBorder="1" applyAlignment="1">
      <alignment vertical="center"/>
    </xf>
    <xf numFmtId="3" fontId="5" fillId="0" borderId="61" xfId="0" applyNumberFormat="1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56" xfId="0" applyNumberFormat="1" applyFont="1" applyBorder="1" applyAlignment="1">
      <alignment vertical="center"/>
    </xf>
    <xf numFmtId="3" fontId="5" fillId="0" borderId="62" xfId="0" applyNumberFormat="1" applyFont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20" fillId="0" borderId="3" xfId="17" applyFont="1" applyFill="1" applyBorder="1" applyAlignment="1">
      <alignment horizontal="left" vertical="center"/>
    </xf>
    <xf numFmtId="3" fontId="5" fillId="0" borderId="21" xfId="0" applyNumberFormat="1" applyFont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64" xfId="0" applyNumberFormat="1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175" fontId="5" fillId="0" borderId="24" xfId="0" applyNumberFormat="1" applyFont="1" applyBorder="1" applyAlignment="1">
      <alignment vertical="center"/>
    </xf>
    <xf numFmtId="175" fontId="5" fillId="0" borderId="26" xfId="0" applyNumberFormat="1" applyFont="1" applyBorder="1" applyAlignment="1">
      <alignment vertical="center"/>
    </xf>
    <xf numFmtId="175" fontId="5" fillId="0" borderId="25" xfId="0" applyNumberFormat="1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175" fontId="5" fillId="0" borderId="5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5" fontId="5" fillId="0" borderId="3" xfId="0" applyNumberFormat="1" applyFont="1" applyBorder="1" applyAlignment="1">
      <alignment horizontal="right" vertical="center"/>
    </xf>
    <xf numFmtId="175" fontId="5" fillId="0" borderId="11" xfId="0" applyNumberFormat="1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5" fillId="0" borderId="13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7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4" xfId="0" applyFont="1" applyBorder="1" applyAlignment="1">
      <alignment vertical="center"/>
    </xf>
    <xf numFmtId="175" fontId="5" fillId="0" borderId="70" xfId="0" applyNumberFormat="1" applyFont="1" applyBorder="1" applyAlignment="1">
      <alignment horizontal="right" vertical="center"/>
    </xf>
    <xf numFmtId="175" fontId="5" fillId="0" borderId="71" xfId="0" applyNumberFormat="1" applyFont="1" applyBorder="1" applyAlignment="1">
      <alignment vertical="center"/>
    </xf>
    <xf numFmtId="175" fontId="6" fillId="0" borderId="67" xfId="0" applyNumberFormat="1" applyFont="1" applyBorder="1" applyAlignment="1">
      <alignment vertical="center"/>
    </xf>
    <xf numFmtId="175" fontId="6" fillId="0" borderId="69" xfId="0" applyNumberFormat="1" applyFont="1" applyBorder="1" applyAlignment="1">
      <alignment vertical="center"/>
    </xf>
    <xf numFmtId="0" fontId="5" fillId="0" borderId="70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75" fontId="5" fillId="0" borderId="2" xfId="0" applyNumberFormat="1" applyFont="1" applyBorder="1" applyAlignment="1">
      <alignment horizontal="right" vertical="center"/>
    </xf>
    <xf numFmtId="175" fontId="5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74" xfId="0" applyFont="1" applyBorder="1" applyAlignment="1">
      <alignment horizontal="center" vertical="center" shrinkToFit="1"/>
    </xf>
    <xf numFmtId="0" fontId="22" fillId="0" borderId="75" xfId="0" applyFont="1" applyBorder="1" applyAlignment="1">
      <alignment horizontal="center" vertical="center" shrinkToFit="1"/>
    </xf>
    <xf numFmtId="0" fontId="22" fillId="0" borderId="65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39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22" fillId="0" borderId="39" xfId="0" applyFont="1" applyBorder="1" applyAlignment="1">
      <alignment horizontal="center" vertical="center"/>
    </xf>
    <xf numFmtId="0" fontId="22" fillId="0" borderId="74" xfId="0" applyFont="1" applyBorder="1" applyAlignment="1">
      <alignment/>
    </xf>
    <xf numFmtId="0" fontId="22" fillId="0" borderId="75" xfId="0" applyFont="1" applyBorder="1" applyAlignment="1">
      <alignment/>
    </xf>
    <xf numFmtId="0" fontId="28" fillId="0" borderId="47" xfId="0" applyFont="1" applyBorder="1" applyAlignment="1">
      <alignment horizontal="right" vertical="center" wrapText="1"/>
    </xf>
    <xf numFmtId="0" fontId="28" fillId="0" borderId="47" xfId="0" applyFont="1" applyBorder="1" applyAlignment="1">
      <alignment horizontal="right" vertical="center"/>
    </xf>
    <xf numFmtId="0" fontId="26" fillId="0" borderId="47" xfId="0" applyFont="1" applyBorder="1" applyAlignment="1">
      <alignment horizontal="center" vertical="center"/>
    </xf>
    <xf numFmtId="0" fontId="22" fillId="0" borderId="47" xfId="0" applyFont="1" applyBorder="1" applyAlignment="1">
      <alignment horizontal="right" vertical="center" wrapText="1"/>
    </xf>
    <xf numFmtId="0" fontId="22" fillId="0" borderId="47" xfId="0" applyFont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5" fontId="6" fillId="0" borderId="6" xfId="0" applyNumberFormat="1" applyFont="1" applyBorder="1" applyAlignment="1">
      <alignment horizontal="center" vertical="center"/>
    </xf>
    <xf numFmtId="175" fontId="5" fillId="0" borderId="8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5" fontId="9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75" fontId="9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5" fontId="9" fillId="0" borderId="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5" fontId="7" fillId="0" borderId="0" xfId="0" applyNumberFormat="1" applyFont="1" applyBorder="1" applyAlignment="1">
      <alignment horizontal="right" vertical="center" wrapText="1"/>
    </xf>
    <xf numFmtId="175" fontId="6" fillId="0" borderId="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175" fontId="6" fillId="0" borderId="7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5" fontId="7" fillId="0" borderId="6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5" fontId="8" fillId="0" borderId="6" xfId="0" applyNumberFormat="1" applyFont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75" fontId="8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175" fontId="8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4"/>
  <sheetViews>
    <sheetView workbookViewId="0" topLeftCell="A1">
      <selection activeCell="A1" sqref="A1"/>
    </sheetView>
  </sheetViews>
  <sheetFormatPr defaultColWidth="9.00390625" defaultRowHeight="12.75"/>
  <cols>
    <col min="1" max="1" width="36.375" style="0" customWidth="1"/>
    <col min="2" max="3" width="11.125" style="0" customWidth="1"/>
    <col min="4" max="4" width="13.75390625" style="0" customWidth="1"/>
    <col min="5" max="5" width="8.875" style="0" customWidth="1"/>
    <col min="6" max="6" width="13.75390625" style="0" customWidth="1"/>
  </cols>
  <sheetData>
    <row r="1" spans="1:6" ht="33.75" customHeight="1">
      <c r="A1" s="231"/>
      <c r="B1" s="699"/>
      <c r="C1" s="700"/>
      <c r="D1" s="700"/>
      <c r="E1" s="700"/>
      <c r="F1" s="401" t="s">
        <v>762</v>
      </c>
    </row>
    <row r="2" spans="1:6" ht="34.5" customHeight="1">
      <c r="A2" s="696" t="s">
        <v>565</v>
      </c>
      <c r="B2" s="697"/>
      <c r="C2" s="697"/>
      <c r="D2" s="697"/>
      <c r="E2" s="697"/>
      <c r="F2" s="698"/>
    </row>
    <row r="3" spans="1:6" ht="25.5">
      <c r="A3" s="232" t="s">
        <v>352</v>
      </c>
      <c r="B3" s="233" t="s">
        <v>394</v>
      </c>
      <c r="C3" s="233" t="s">
        <v>466</v>
      </c>
      <c r="D3" s="234" t="s">
        <v>538</v>
      </c>
      <c r="E3" s="233" t="s">
        <v>455</v>
      </c>
      <c r="F3" s="234" t="s">
        <v>700</v>
      </c>
    </row>
    <row r="4" spans="1:6" ht="13.5">
      <c r="A4" s="235" t="s">
        <v>277</v>
      </c>
      <c r="B4" s="236"/>
      <c r="C4" s="236"/>
      <c r="D4" s="236"/>
      <c r="E4" s="237"/>
      <c r="F4" s="466"/>
    </row>
    <row r="5" spans="1:6" ht="12.75">
      <c r="A5" s="238" t="s">
        <v>373</v>
      </c>
      <c r="B5" s="239">
        <v>20</v>
      </c>
      <c r="C5" s="239">
        <v>20</v>
      </c>
      <c r="D5" s="239">
        <v>8.5</v>
      </c>
      <c r="E5" s="240">
        <f aca="true" t="shared" si="0" ref="E5:E15">D5/C5</f>
        <v>0.425</v>
      </c>
      <c r="F5" s="467">
        <v>29.4</v>
      </c>
    </row>
    <row r="6" spans="1:6" ht="12.75">
      <c r="A6" s="238" t="s">
        <v>316</v>
      </c>
      <c r="B6" s="239">
        <v>1700</v>
      </c>
      <c r="C6" s="239">
        <v>1700</v>
      </c>
      <c r="D6" s="239">
        <v>1750.3</v>
      </c>
      <c r="E6" s="240">
        <f t="shared" si="0"/>
        <v>1.0295882352941177</v>
      </c>
      <c r="F6" s="467">
        <v>1683.5</v>
      </c>
    </row>
    <row r="7" spans="1:6" ht="12.75">
      <c r="A7" s="238" t="s">
        <v>263</v>
      </c>
      <c r="B7" s="239">
        <v>400</v>
      </c>
      <c r="C7" s="239">
        <v>400</v>
      </c>
      <c r="D7" s="239">
        <v>524.1</v>
      </c>
      <c r="E7" s="240">
        <f t="shared" si="0"/>
        <v>1.3102500000000001</v>
      </c>
      <c r="F7" s="467">
        <v>454.5</v>
      </c>
    </row>
    <row r="8" spans="1:6" ht="12.75">
      <c r="A8" s="238" t="s">
        <v>317</v>
      </c>
      <c r="B8" s="239">
        <v>3800</v>
      </c>
      <c r="C8" s="239">
        <v>3800</v>
      </c>
      <c r="D8" s="239">
        <v>11133.6</v>
      </c>
      <c r="E8" s="240">
        <f t="shared" si="0"/>
        <v>2.9298947368421056</v>
      </c>
      <c r="F8" s="467">
        <v>4896.3</v>
      </c>
    </row>
    <row r="9" spans="1:6" ht="12.75">
      <c r="A9" s="238" t="s">
        <v>264</v>
      </c>
      <c r="B9" s="239">
        <v>30</v>
      </c>
      <c r="C9" s="239">
        <v>30</v>
      </c>
      <c r="D9" s="239">
        <v>26.4</v>
      </c>
      <c r="E9" s="240">
        <f t="shared" si="0"/>
        <v>0.88</v>
      </c>
      <c r="F9" s="467">
        <v>15.1</v>
      </c>
    </row>
    <row r="10" spans="1:6" ht="12.75">
      <c r="A10" s="238" t="s">
        <v>294</v>
      </c>
      <c r="B10" s="239">
        <v>200</v>
      </c>
      <c r="C10" s="239">
        <v>200</v>
      </c>
      <c r="D10" s="239">
        <v>266.3</v>
      </c>
      <c r="E10" s="240">
        <f t="shared" si="0"/>
        <v>1.3315000000000001</v>
      </c>
      <c r="F10" s="467">
        <v>227.5</v>
      </c>
    </row>
    <row r="11" spans="1:6" ht="12.75">
      <c r="A11" s="238" t="s">
        <v>375</v>
      </c>
      <c r="B11" s="239">
        <v>10000</v>
      </c>
      <c r="C11" s="239">
        <v>10000</v>
      </c>
      <c r="D11" s="239">
        <v>12035.5</v>
      </c>
      <c r="E11" s="240">
        <f t="shared" si="0"/>
        <v>1.20355</v>
      </c>
      <c r="F11" s="467">
        <v>11055.2</v>
      </c>
    </row>
    <row r="12" spans="1:6" ht="12.75">
      <c r="A12" s="238" t="s">
        <v>456</v>
      </c>
      <c r="B12" s="239">
        <v>0</v>
      </c>
      <c r="C12" s="239">
        <v>6468.7</v>
      </c>
      <c r="D12" s="239">
        <v>7822.3</v>
      </c>
      <c r="E12" s="240">
        <f t="shared" si="0"/>
        <v>1.209253791333653</v>
      </c>
      <c r="F12" s="467">
        <v>0</v>
      </c>
    </row>
    <row r="13" spans="1:6" ht="12.75">
      <c r="A13" s="241" t="s">
        <v>262</v>
      </c>
      <c r="B13" s="239">
        <v>18360</v>
      </c>
      <c r="C13" s="239">
        <v>18110</v>
      </c>
      <c r="D13" s="239">
        <v>24491.4</v>
      </c>
      <c r="E13" s="240">
        <f t="shared" si="0"/>
        <v>1.3523688569850911</v>
      </c>
      <c r="F13" s="467">
        <v>23166.2</v>
      </c>
    </row>
    <row r="14" spans="1:6" ht="12.75">
      <c r="A14" s="242" t="s">
        <v>265</v>
      </c>
      <c r="B14" s="243">
        <v>18900</v>
      </c>
      <c r="C14" s="243">
        <v>18900</v>
      </c>
      <c r="D14" s="243">
        <v>23412.1</v>
      </c>
      <c r="E14" s="244">
        <f t="shared" si="0"/>
        <v>1.2387354497354497</v>
      </c>
      <c r="F14" s="469">
        <v>20066.9</v>
      </c>
    </row>
    <row r="15" spans="1:6" ht="12.75">
      <c r="A15" s="245" t="s">
        <v>276</v>
      </c>
      <c r="B15" s="246">
        <f>SUM(B5,B6,B7,B8,B9,B10,B11,B12,B13,B14)</f>
        <v>53410</v>
      </c>
      <c r="C15" s="246">
        <f>SUM(C5,C6,C7,C8,C9,C10,C11,C12,C13,C14)</f>
        <v>59628.7</v>
      </c>
      <c r="D15" s="246">
        <f>SUM(D5,D6,D7,D8,D9,D10,D11,D12,D13,D14)</f>
        <v>81470.5</v>
      </c>
      <c r="E15" s="251">
        <f t="shared" si="0"/>
        <v>1.3662967664899621</v>
      </c>
      <c r="F15" s="246">
        <f>SUM(F5,F6,F7,F8,F9,F10,F11,F12,F13,F14)</f>
        <v>61594.6</v>
      </c>
    </row>
    <row r="16" spans="1:6" ht="12.75">
      <c r="A16" s="235" t="s">
        <v>266</v>
      </c>
      <c r="B16" s="239"/>
      <c r="C16" s="239"/>
      <c r="D16" s="239"/>
      <c r="E16" s="240"/>
      <c r="F16" s="467"/>
    </row>
    <row r="17" spans="1:6" ht="12.75">
      <c r="A17" s="238" t="s">
        <v>315</v>
      </c>
      <c r="B17" s="248"/>
      <c r="C17" s="248"/>
      <c r="D17" s="248"/>
      <c r="E17" s="240"/>
      <c r="F17" s="467"/>
    </row>
    <row r="18" spans="1:6" ht="12.75">
      <c r="A18" s="238" t="s">
        <v>267</v>
      </c>
      <c r="B18" s="239">
        <f>SUM(B20,B21,B22,B23)</f>
        <v>6085</v>
      </c>
      <c r="C18" s="239">
        <f>SUM(C20,C21,C22,C23)</f>
        <v>6064.2</v>
      </c>
      <c r="D18" s="239">
        <f>SUM(D20,D21,D22,D23)</f>
        <v>6901.700000000001</v>
      </c>
      <c r="E18" s="240">
        <f>D18/C18</f>
        <v>1.1381056033771975</v>
      </c>
      <c r="F18" s="239">
        <f>SUM(F20,F21,F22,F23)</f>
        <v>6798.8</v>
      </c>
    </row>
    <row r="19" spans="1:6" ht="12.75">
      <c r="A19" s="238" t="s">
        <v>374</v>
      </c>
      <c r="B19" s="239"/>
      <c r="C19" s="239"/>
      <c r="D19" s="239"/>
      <c r="E19" s="240"/>
      <c r="F19" s="467"/>
    </row>
    <row r="20" spans="1:6" ht="12.75">
      <c r="A20" s="238" t="s">
        <v>297</v>
      </c>
      <c r="B20" s="239">
        <v>5185</v>
      </c>
      <c r="C20" s="239">
        <v>5164.2</v>
      </c>
      <c r="D20" s="239">
        <v>5793.5</v>
      </c>
      <c r="E20" s="240">
        <f>D20/C20</f>
        <v>1.1218581774524612</v>
      </c>
      <c r="F20" s="467">
        <v>5771.1</v>
      </c>
    </row>
    <row r="21" spans="1:6" ht="12.75">
      <c r="A21" s="238" t="s">
        <v>539</v>
      </c>
      <c r="B21" s="239">
        <v>0</v>
      </c>
      <c r="C21" s="239">
        <v>0</v>
      </c>
      <c r="D21" s="239">
        <v>2.6</v>
      </c>
      <c r="E21" s="240">
        <v>0</v>
      </c>
      <c r="F21" s="467">
        <v>17.4</v>
      </c>
    </row>
    <row r="22" spans="1:6" ht="12.75">
      <c r="A22" s="238" t="s">
        <v>268</v>
      </c>
      <c r="B22" s="239">
        <v>900</v>
      </c>
      <c r="C22" s="239">
        <v>900</v>
      </c>
      <c r="D22" s="239">
        <v>1098.5</v>
      </c>
      <c r="E22" s="240">
        <f>D22/C22</f>
        <v>1.2205555555555556</v>
      </c>
      <c r="F22" s="467">
        <v>1001.6</v>
      </c>
    </row>
    <row r="23" spans="1:6" ht="12.75">
      <c r="A23" s="238" t="s">
        <v>457</v>
      </c>
      <c r="B23" s="239">
        <v>0</v>
      </c>
      <c r="C23" s="239">
        <v>0</v>
      </c>
      <c r="D23" s="239">
        <v>7.1</v>
      </c>
      <c r="E23" s="240">
        <v>0</v>
      </c>
      <c r="F23" s="467">
        <v>8.7</v>
      </c>
    </row>
    <row r="24" spans="1:6" ht="12.75">
      <c r="A24" s="238" t="s">
        <v>269</v>
      </c>
      <c r="B24" s="239">
        <v>4500</v>
      </c>
      <c r="C24" s="239">
        <v>4500</v>
      </c>
      <c r="D24" s="239">
        <v>7365.5</v>
      </c>
      <c r="E24" s="240">
        <f>D24/C24</f>
        <v>1.6367777777777779</v>
      </c>
      <c r="F24" s="467">
        <v>5211.5</v>
      </c>
    </row>
    <row r="25" spans="1:6" ht="12.75">
      <c r="A25" s="238" t="s">
        <v>270</v>
      </c>
      <c r="B25" s="239">
        <v>4200</v>
      </c>
      <c r="C25" s="239">
        <v>4517</v>
      </c>
      <c r="D25" s="239">
        <v>2687.4</v>
      </c>
      <c r="E25" s="240">
        <f>D25/C25</f>
        <v>0.59495240203675</v>
      </c>
      <c r="F25" s="467">
        <v>2430.9</v>
      </c>
    </row>
    <row r="26" spans="1:6" ht="12.75">
      <c r="A26" s="238" t="s">
        <v>697</v>
      </c>
      <c r="B26" s="239">
        <v>0</v>
      </c>
      <c r="C26" s="239">
        <v>21181.7</v>
      </c>
      <c r="D26" s="239">
        <v>21181.7</v>
      </c>
      <c r="E26" s="240">
        <f>D26/C26</f>
        <v>1</v>
      </c>
      <c r="F26" s="467">
        <v>17784.3</v>
      </c>
    </row>
    <row r="27" spans="1:6" ht="12.75">
      <c r="A27" s="238" t="s">
        <v>485</v>
      </c>
      <c r="B27" s="239">
        <v>0</v>
      </c>
      <c r="C27" s="239">
        <v>285.3</v>
      </c>
      <c r="D27" s="239">
        <v>285.3</v>
      </c>
      <c r="E27" s="240">
        <f>D27/C27</f>
        <v>1</v>
      </c>
      <c r="F27" s="467">
        <v>0</v>
      </c>
    </row>
    <row r="28" spans="1:6" ht="12.75">
      <c r="A28" s="238" t="s">
        <v>739</v>
      </c>
      <c r="B28" s="239">
        <v>0</v>
      </c>
      <c r="C28" s="239">
        <v>0</v>
      </c>
      <c r="D28" s="239">
        <v>0</v>
      </c>
      <c r="E28" s="240">
        <v>0</v>
      </c>
      <c r="F28" s="467">
        <v>700</v>
      </c>
    </row>
    <row r="29" spans="1:6" ht="12.75">
      <c r="A29" s="238" t="s">
        <v>458</v>
      </c>
      <c r="B29" s="239">
        <v>0</v>
      </c>
      <c r="C29" s="239">
        <v>200</v>
      </c>
      <c r="D29" s="239">
        <v>400</v>
      </c>
      <c r="E29" s="240">
        <f>D29/C29</f>
        <v>2</v>
      </c>
      <c r="F29" s="467">
        <v>4633.1</v>
      </c>
    </row>
    <row r="30" spans="1:6" ht="12.75">
      <c r="A30" s="238" t="s">
        <v>376</v>
      </c>
      <c r="B30" s="239"/>
      <c r="C30" s="239"/>
      <c r="D30" s="239"/>
      <c r="E30" s="240"/>
      <c r="F30" s="467"/>
    </row>
    <row r="31" spans="1:6" ht="12.75">
      <c r="A31" s="238" t="s">
        <v>482</v>
      </c>
      <c r="B31" s="239">
        <v>1000</v>
      </c>
      <c r="C31" s="239">
        <v>0</v>
      </c>
      <c r="D31" s="239">
        <v>0</v>
      </c>
      <c r="E31" s="240">
        <v>0</v>
      </c>
      <c r="F31" s="467">
        <v>6640.9</v>
      </c>
    </row>
    <row r="32" spans="1:6" ht="12.75">
      <c r="A32" s="238" t="s">
        <v>459</v>
      </c>
      <c r="B32" s="239">
        <v>0</v>
      </c>
      <c r="C32" s="239">
        <v>0</v>
      </c>
      <c r="D32" s="239">
        <v>6</v>
      </c>
      <c r="E32" s="240">
        <v>0</v>
      </c>
      <c r="F32" s="467">
        <v>12.7</v>
      </c>
    </row>
    <row r="33" spans="1:6" ht="12.75">
      <c r="A33" s="238" t="s">
        <v>740</v>
      </c>
      <c r="B33" s="239">
        <v>0</v>
      </c>
      <c r="C33" s="239">
        <v>0</v>
      </c>
      <c r="D33" s="239">
        <v>0</v>
      </c>
      <c r="E33" s="240">
        <v>0</v>
      </c>
      <c r="F33" s="467">
        <v>18.9</v>
      </c>
    </row>
    <row r="34" spans="1:6" ht="12.75">
      <c r="A34" s="238" t="s">
        <v>540</v>
      </c>
      <c r="B34" s="239">
        <v>0</v>
      </c>
      <c r="C34" s="239">
        <v>0</v>
      </c>
      <c r="D34" s="239">
        <v>10.1</v>
      </c>
      <c r="E34" s="240">
        <v>0</v>
      </c>
      <c r="F34" s="467">
        <v>10.4</v>
      </c>
    </row>
    <row r="35" spans="1:6" ht="12.75">
      <c r="A35" s="238" t="s">
        <v>293</v>
      </c>
      <c r="B35" s="239">
        <v>0</v>
      </c>
      <c r="C35" s="239">
        <v>250</v>
      </c>
      <c r="D35" s="239">
        <v>326.3</v>
      </c>
      <c r="E35" s="240">
        <f>D35/C35</f>
        <v>1.3052000000000001</v>
      </c>
      <c r="F35" s="467">
        <v>272.3</v>
      </c>
    </row>
    <row r="36" spans="1:6" ht="12.75">
      <c r="A36" s="238" t="s">
        <v>286</v>
      </c>
      <c r="B36" s="239">
        <v>2000</v>
      </c>
      <c r="C36" s="239">
        <v>2014.9</v>
      </c>
      <c r="D36" s="239">
        <v>7033</v>
      </c>
      <c r="E36" s="244">
        <f>D36/C36</f>
        <v>3.490495806243486</v>
      </c>
      <c r="F36" s="467">
        <v>4293.4</v>
      </c>
    </row>
    <row r="37" spans="1:6" ht="12.75">
      <c r="A37" s="249" t="s">
        <v>271</v>
      </c>
      <c r="B37" s="250">
        <f>SUM(B18,B24,B25,B26,B27,B29,B31,B32,B34,B35,B36)</f>
        <v>17785</v>
      </c>
      <c r="C37" s="250">
        <f>SUM(C18,C24,C25,C26,C27,C29,C31,C32,C34,C35,C36)</f>
        <v>39013.100000000006</v>
      </c>
      <c r="D37" s="250">
        <f>SUM(D18,D24,D25,D26,D27,D29,D31,D32,D34,D35,D36)</f>
        <v>46197.00000000001</v>
      </c>
      <c r="E37" s="256">
        <f>D37/C37</f>
        <v>1.1841407117096565</v>
      </c>
      <c r="F37" s="250">
        <f>SUM(F18,F24,F25,F26,F27,F28,F29,F31,F32,F33,F34,F35,F36)</f>
        <v>48807.200000000004</v>
      </c>
    </row>
    <row r="38" spans="1:6" ht="12.75">
      <c r="A38" s="235" t="s">
        <v>460</v>
      </c>
      <c r="B38" s="252"/>
      <c r="C38" s="252"/>
      <c r="D38" s="252"/>
      <c r="E38" s="253"/>
      <c r="F38" s="467"/>
    </row>
    <row r="39" spans="1:6" ht="12.75">
      <c r="A39" s="254" t="s">
        <v>461</v>
      </c>
      <c r="B39" s="239">
        <v>0</v>
      </c>
      <c r="C39" s="239">
        <v>300</v>
      </c>
      <c r="D39" s="239">
        <v>1350</v>
      </c>
      <c r="E39" s="244">
        <f>D39/C39</f>
        <v>4.5</v>
      </c>
      <c r="F39" s="467">
        <v>409.9</v>
      </c>
    </row>
    <row r="40" spans="1:6" ht="12.75">
      <c r="A40" s="249" t="s">
        <v>462</v>
      </c>
      <c r="B40" s="250">
        <f>SUM(B39)</f>
        <v>0</v>
      </c>
      <c r="C40" s="250">
        <f>SUM(C39)</f>
        <v>300</v>
      </c>
      <c r="D40" s="250">
        <f>SUM(D39)</f>
        <v>1350</v>
      </c>
      <c r="E40" s="247">
        <f>D40/C40</f>
        <v>4.5</v>
      </c>
      <c r="F40" s="250">
        <f>SUM(F39)</f>
        <v>409.9</v>
      </c>
    </row>
    <row r="41" spans="1:6" ht="12.75">
      <c r="A41" s="255" t="s">
        <v>272</v>
      </c>
      <c r="B41" s="246">
        <f>SUM(B15,B37,B40)</f>
        <v>71195</v>
      </c>
      <c r="C41" s="246">
        <f>SUM(C15,C37,C40)</f>
        <v>98941.8</v>
      </c>
      <c r="D41" s="246">
        <f>SUM(D15,D37,D40)</f>
        <v>129017.5</v>
      </c>
      <c r="E41" s="247">
        <f>D41/C41</f>
        <v>1.303973649155362</v>
      </c>
      <c r="F41" s="246">
        <f>SUM(F15,F37,F40)</f>
        <v>110811.7</v>
      </c>
    </row>
    <row r="42" spans="1:6" ht="12.75">
      <c r="A42" s="235" t="s">
        <v>273</v>
      </c>
      <c r="B42" s="239"/>
      <c r="C42" s="239"/>
      <c r="D42" s="239"/>
      <c r="E42" s="240"/>
      <c r="F42" s="467"/>
    </row>
    <row r="43" spans="1:6" ht="12.75">
      <c r="A43" s="238" t="s">
        <v>463</v>
      </c>
      <c r="B43" s="239">
        <v>0</v>
      </c>
      <c r="C43" s="239">
        <v>4256.3</v>
      </c>
      <c r="D43" s="239">
        <v>4256.3</v>
      </c>
      <c r="E43" s="240">
        <f aca="true" t="shared" si="1" ref="E43:E56">D43/C43</f>
        <v>1</v>
      </c>
      <c r="F43" s="467">
        <v>10149.6</v>
      </c>
    </row>
    <row r="44" spans="1:6" ht="12.75">
      <c r="A44" s="238" t="s">
        <v>347</v>
      </c>
      <c r="B44" s="239">
        <v>79490</v>
      </c>
      <c r="C44" s="239">
        <v>80490</v>
      </c>
      <c r="D44" s="239">
        <v>80490</v>
      </c>
      <c r="E44" s="240">
        <f t="shared" si="1"/>
        <v>1</v>
      </c>
      <c r="F44" s="467">
        <v>77525.8</v>
      </c>
    </row>
    <row r="45" spans="1:6" ht="12.75">
      <c r="A45" s="238" t="s">
        <v>541</v>
      </c>
      <c r="B45" s="239">
        <v>0</v>
      </c>
      <c r="C45" s="239">
        <v>957</v>
      </c>
      <c r="D45" s="239">
        <v>957</v>
      </c>
      <c r="E45" s="240">
        <f t="shared" si="1"/>
        <v>1</v>
      </c>
      <c r="F45" s="467">
        <v>500</v>
      </c>
    </row>
    <row r="46" spans="1:6" ht="12.75">
      <c r="A46" s="238" t="s">
        <v>377</v>
      </c>
      <c r="B46" s="239">
        <v>177513</v>
      </c>
      <c r="C46" s="239">
        <v>355264.6</v>
      </c>
      <c r="D46" s="239">
        <v>355264.6</v>
      </c>
      <c r="E46" s="240">
        <f t="shared" si="1"/>
        <v>1</v>
      </c>
      <c r="F46" s="467">
        <v>225873.4</v>
      </c>
    </row>
    <row r="47" spans="1:6" ht="12.75">
      <c r="A47" s="238" t="s">
        <v>348</v>
      </c>
      <c r="B47" s="239">
        <v>50</v>
      </c>
      <c r="C47" s="239">
        <v>50</v>
      </c>
      <c r="D47" s="239">
        <v>0</v>
      </c>
      <c r="E47" s="240">
        <f t="shared" si="1"/>
        <v>0</v>
      </c>
      <c r="F47" s="467">
        <v>397.4</v>
      </c>
    </row>
    <row r="48" spans="1:6" ht="12.75">
      <c r="A48" s="238" t="s">
        <v>464</v>
      </c>
      <c r="B48" s="239">
        <v>0</v>
      </c>
      <c r="C48" s="239">
        <v>68.3</v>
      </c>
      <c r="D48" s="239">
        <v>68.3</v>
      </c>
      <c r="E48" s="240">
        <f t="shared" si="1"/>
        <v>1</v>
      </c>
      <c r="F48" s="467">
        <v>146.2</v>
      </c>
    </row>
    <row r="49" spans="1:6" ht="12.75">
      <c r="A49" s="238" t="s">
        <v>542</v>
      </c>
      <c r="B49" s="239">
        <v>0</v>
      </c>
      <c r="C49" s="239">
        <v>-5921.7</v>
      </c>
      <c r="D49" s="239">
        <v>-5921.7</v>
      </c>
      <c r="E49" s="240">
        <f t="shared" si="1"/>
        <v>1</v>
      </c>
      <c r="F49" s="467">
        <v>-4000</v>
      </c>
    </row>
    <row r="50" spans="1:6" ht="12.75">
      <c r="A50" s="238" t="s">
        <v>275</v>
      </c>
      <c r="B50" s="239">
        <v>452507.1</v>
      </c>
      <c r="C50" s="239">
        <v>562673.4</v>
      </c>
      <c r="D50" s="239">
        <v>514118.7</v>
      </c>
      <c r="E50" s="240">
        <f t="shared" si="1"/>
        <v>0.9137071345473236</v>
      </c>
      <c r="F50" s="467">
        <v>227406.2</v>
      </c>
    </row>
    <row r="51" spans="1:6" ht="12.75">
      <c r="A51" s="254" t="s">
        <v>465</v>
      </c>
      <c r="B51" s="239">
        <v>0</v>
      </c>
      <c r="C51" s="239">
        <v>19500</v>
      </c>
      <c r="D51" s="239">
        <v>19500</v>
      </c>
      <c r="E51" s="240">
        <f t="shared" si="1"/>
        <v>1</v>
      </c>
      <c r="F51" s="467">
        <v>5800</v>
      </c>
    </row>
    <row r="52" spans="1:6" ht="12.75">
      <c r="A52" s="254" t="s">
        <v>741</v>
      </c>
      <c r="B52" s="239">
        <v>0</v>
      </c>
      <c r="C52" s="239">
        <v>0</v>
      </c>
      <c r="D52" s="239">
        <v>0</v>
      </c>
      <c r="E52" s="244">
        <v>0</v>
      </c>
      <c r="F52" s="467">
        <v>-2000</v>
      </c>
    </row>
    <row r="53" spans="1:6" ht="12.75">
      <c r="A53" s="249" t="s">
        <v>274</v>
      </c>
      <c r="B53" s="250">
        <f>SUM(B43,B44,B45,B46,B47,B48,B49,B50,B51,B52)</f>
        <v>709560.1</v>
      </c>
      <c r="C53" s="250">
        <f>SUM(C43,C44,C45,C46,C47,C48,C49,C50,C51,C52)</f>
        <v>1017337.8999999999</v>
      </c>
      <c r="D53" s="250">
        <f>SUM(D43,D44,D45,D46,D47,D48,D49,D50,D51,D52)</f>
        <v>968733.2</v>
      </c>
      <c r="E53" s="251">
        <f t="shared" si="1"/>
        <v>0.952223641722185</v>
      </c>
      <c r="F53" s="250">
        <f>SUM(F43,F44,F45,F46,F47,F48,F49,F50,F51,F52)</f>
        <v>541798.6000000001</v>
      </c>
    </row>
    <row r="54" spans="1:6" ht="12.75">
      <c r="A54" s="255" t="s">
        <v>350</v>
      </c>
      <c r="B54" s="246">
        <f>SUM(B41,B53)</f>
        <v>780755.1</v>
      </c>
      <c r="C54" s="246">
        <f>SUM(C41,C53)</f>
        <v>1116279.7</v>
      </c>
      <c r="D54" s="246">
        <f>SUM(D41,D53)</f>
        <v>1097750.7</v>
      </c>
      <c r="E54" s="251">
        <f t="shared" si="1"/>
        <v>0.9834011135381213</v>
      </c>
      <c r="F54" s="246">
        <f>SUM(F41,F53)</f>
        <v>652610.3</v>
      </c>
    </row>
    <row r="55" spans="1:6" ht="12.75">
      <c r="A55" s="255" t="s">
        <v>486</v>
      </c>
      <c r="B55" s="243">
        <v>836.6</v>
      </c>
      <c r="C55" s="326">
        <v>-31760.5</v>
      </c>
      <c r="D55" s="326">
        <v>-127716.8</v>
      </c>
      <c r="E55" s="325">
        <f t="shared" si="1"/>
        <v>4.0212465168999225</v>
      </c>
      <c r="F55" s="468">
        <v>-34186.3</v>
      </c>
    </row>
    <row r="56" spans="1:6" ht="12.75">
      <c r="A56" s="257" t="s">
        <v>351</v>
      </c>
      <c r="B56" s="258">
        <f>SUM(B54,B55)</f>
        <v>781591.7</v>
      </c>
      <c r="C56" s="258">
        <f>SUM(C54,C55)</f>
        <v>1084519.2</v>
      </c>
      <c r="D56" s="258">
        <f>SUM(D54,D55)</f>
        <v>970033.8999999999</v>
      </c>
      <c r="E56" s="251">
        <f t="shared" si="1"/>
        <v>0.894436815871955</v>
      </c>
      <c r="F56" s="258">
        <f>SUM(F54,F55)</f>
        <v>618424</v>
      </c>
    </row>
    <row r="57" spans="1:6" ht="12.75">
      <c r="A57" s="259"/>
      <c r="B57" s="259"/>
      <c r="C57" s="259"/>
      <c r="D57" s="259"/>
      <c r="E57" s="259"/>
      <c r="F57" s="259"/>
    </row>
    <row r="58" spans="1:6" ht="12.75">
      <c r="A58" s="259"/>
      <c r="B58" s="259"/>
      <c r="C58" s="259"/>
      <c r="D58" s="259"/>
      <c r="E58" s="259"/>
      <c r="F58" s="259"/>
    </row>
    <row r="59" spans="1:6" ht="12.75">
      <c r="A59" s="259"/>
      <c r="B59" s="259"/>
      <c r="C59" s="259"/>
      <c r="D59" s="259"/>
      <c r="E59" s="259"/>
      <c r="F59" s="259"/>
    </row>
    <row r="60" spans="1:6" ht="12.75">
      <c r="A60" s="259"/>
      <c r="B60" s="259"/>
      <c r="C60" s="259"/>
      <c r="D60" s="259"/>
      <c r="E60" s="259"/>
      <c r="F60" s="259"/>
    </row>
    <row r="61" spans="1:6" ht="12.75">
      <c r="A61" s="259"/>
      <c r="B61" s="259"/>
      <c r="C61" s="259"/>
      <c r="D61" s="259"/>
      <c r="E61" s="259"/>
      <c r="F61" s="259"/>
    </row>
    <row r="62" spans="1:6" ht="12.75">
      <c r="A62" s="259"/>
      <c r="B62" s="259"/>
      <c r="C62" s="259"/>
      <c r="D62" s="259"/>
      <c r="E62" s="259"/>
      <c r="F62" s="259"/>
    </row>
    <row r="63" spans="1:6" ht="12.75">
      <c r="A63" s="259"/>
      <c r="B63" s="259"/>
      <c r="C63" s="259"/>
      <c r="D63" s="259"/>
      <c r="E63" s="259"/>
      <c r="F63" s="259"/>
    </row>
    <row r="64" spans="1:6" ht="12.75">
      <c r="A64" s="259"/>
      <c r="B64" s="259"/>
      <c r="C64" s="259"/>
      <c r="D64" s="259"/>
      <c r="E64" s="259"/>
      <c r="F64" s="259"/>
    </row>
    <row r="65" spans="1:6" ht="12.75">
      <c r="A65" s="259"/>
      <c r="B65" s="259"/>
      <c r="C65" s="259"/>
      <c r="D65" s="259"/>
      <c r="E65" s="259"/>
      <c r="F65" s="259"/>
    </row>
    <row r="66" spans="1:6" ht="12.75">
      <c r="A66" s="259"/>
      <c r="B66" s="259"/>
      <c r="C66" s="259"/>
      <c r="D66" s="259"/>
      <c r="E66" s="259"/>
      <c r="F66" s="259"/>
    </row>
    <row r="67" spans="1:6" ht="12.75">
      <c r="A67" s="259"/>
      <c r="B67" s="259"/>
      <c r="C67" s="259"/>
      <c r="D67" s="259"/>
      <c r="E67" s="259"/>
      <c r="F67" s="259"/>
    </row>
    <row r="68" spans="1:6" ht="12.75">
      <c r="A68" s="259"/>
      <c r="B68" s="260"/>
      <c r="C68" s="260"/>
      <c r="D68" s="260"/>
      <c r="E68" s="260"/>
      <c r="F68" s="261"/>
    </row>
    <row r="69" spans="1:6" ht="12.75">
      <c r="A69" s="259"/>
      <c r="B69" s="259"/>
      <c r="C69" s="259"/>
      <c r="D69" s="259"/>
      <c r="E69" s="259"/>
      <c r="F69" s="261"/>
    </row>
    <row r="70" spans="1:6" ht="12.75">
      <c r="A70" s="259"/>
      <c r="B70" s="260"/>
      <c r="C70" s="260"/>
      <c r="D70" s="260"/>
      <c r="E70" s="260"/>
      <c r="F70" s="261"/>
    </row>
    <row r="71" spans="1:6" ht="12.75">
      <c r="A71" s="259"/>
      <c r="B71" s="259"/>
      <c r="C71" s="259"/>
      <c r="D71" s="259"/>
      <c r="E71" s="259"/>
      <c r="F71" s="261"/>
    </row>
    <row r="72" spans="1:6" ht="12.75">
      <c r="A72" s="259"/>
      <c r="B72" s="260"/>
      <c r="C72" s="260"/>
      <c r="D72" s="260"/>
      <c r="E72" s="260"/>
      <c r="F72" s="261"/>
    </row>
    <row r="73" spans="1:6" ht="12.75">
      <c r="A73" s="259"/>
      <c r="B73" s="259"/>
      <c r="C73" s="259"/>
      <c r="D73" s="259"/>
      <c r="E73" s="259"/>
      <c r="F73" s="261"/>
    </row>
    <row r="74" spans="1:6" ht="12.75">
      <c r="A74" s="259"/>
      <c r="B74" s="259"/>
      <c r="C74" s="259"/>
      <c r="D74" s="259"/>
      <c r="E74" s="259"/>
      <c r="F74" s="261"/>
    </row>
    <row r="75" spans="1:6" ht="12.75">
      <c r="A75" s="259"/>
      <c r="B75" s="260"/>
      <c r="C75" s="260"/>
      <c r="D75" s="260"/>
      <c r="E75" s="260"/>
      <c r="F75" s="261"/>
    </row>
    <row r="76" spans="1:6" ht="12.75">
      <c r="A76" s="259"/>
      <c r="B76" s="260"/>
      <c r="C76" s="260"/>
      <c r="D76" s="260"/>
      <c r="E76" s="260"/>
      <c r="F76" s="261"/>
    </row>
    <row r="77" spans="1:6" ht="12.75">
      <c r="A77" s="259"/>
      <c r="B77" s="259"/>
      <c r="C77" s="259"/>
      <c r="D77" s="259"/>
      <c r="E77" s="259"/>
      <c r="F77" s="259"/>
    </row>
    <row r="78" spans="1:6" ht="12.75">
      <c r="A78" s="259"/>
      <c r="B78" s="260"/>
      <c r="C78" s="260"/>
      <c r="D78" s="260"/>
      <c r="E78" s="260"/>
      <c r="F78" s="261"/>
    </row>
    <row r="79" spans="1:6" ht="12.75">
      <c r="A79" s="259"/>
      <c r="B79" s="259"/>
      <c r="C79" s="259"/>
      <c r="D79" s="259"/>
      <c r="E79" s="259"/>
      <c r="F79" s="259"/>
    </row>
    <row r="80" spans="1:6" ht="12.75">
      <c r="A80" s="259"/>
      <c r="B80" s="259"/>
      <c r="C80" s="259"/>
      <c r="D80" s="259"/>
      <c r="E80" s="259"/>
      <c r="F80" s="259"/>
    </row>
    <row r="81" spans="1:6" ht="12.75">
      <c r="A81" s="259"/>
      <c r="B81" s="259"/>
      <c r="C81" s="259"/>
      <c r="D81" s="259"/>
      <c r="E81" s="259"/>
      <c r="F81" s="259"/>
    </row>
    <row r="82" spans="1:6" ht="12.75">
      <c r="A82" s="259"/>
      <c r="B82" s="260"/>
      <c r="C82" s="260"/>
      <c r="D82" s="260"/>
      <c r="E82" s="260"/>
      <c r="F82" s="261"/>
    </row>
    <row r="83" spans="1:6" ht="12.75">
      <c r="A83" s="259"/>
      <c r="B83" s="259"/>
      <c r="C83" s="259"/>
      <c r="D83" s="259"/>
      <c r="E83" s="259"/>
      <c r="F83" s="259"/>
    </row>
    <row r="84" spans="1:6" ht="12.75">
      <c r="A84" s="259"/>
      <c r="B84" s="260"/>
      <c r="C84" s="260"/>
      <c r="D84" s="260"/>
      <c r="E84" s="260"/>
      <c r="F84" s="261"/>
    </row>
    <row r="85" spans="1:6" ht="12.75">
      <c r="A85" s="259"/>
      <c r="B85" s="259"/>
      <c r="C85" s="259"/>
      <c r="D85" s="259"/>
      <c r="E85" s="259"/>
      <c r="F85" s="261"/>
    </row>
    <row r="86" spans="1:6" ht="12.75">
      <c r="A86" s="259"/>
      <c r="B86" s="259"/>
      <c r="C86" s="259"/>
      <c r="D86" s="259"/>
      <c r="E86" s="259"/>
      <c r="F86" s="261"/>
    </row>
    <row r="87" spans="1:6" ht="12.75">
      <c r="A87" s="259"/>
      <c r="B87" s="259"/>
      <c r="C87" s="259"/>
      <c r="D87" s="259"/>
      <c r="E87" s="259"/>
      <c r="F87" s="261"/>
    </row>
    <row r="88" spans="1:6" ht="12.75">
      <c r="A88" s="259"/>
      <c r="B88" s="259"/>
      <c r="C88" s="259"/>
      <c r="D88" s="259"/>
      <c r="E88" s="259"/>
      <c r="F88" s="261"/>
    </row>
    <row r="89" spans="1:6" ht="12.75">
      <c r="A89" s="259"/>
      <c r="B89" s="260"/>
      <c r="C89" s="260"/>
      <c r="D89" s="260"/>
      <c r="E89" s="260"/>
      <c r="F89" s="261"/>
    </row>
    <row r="90" spans="1:6" ht="12.75">
      <c r="A90" s="259"/>
      <c r="B90" s="260"/>
      <c r="C90" s="260"/>
      <c r="D90" s="260"/>
      <c r="E90" s="260"/>
      <c r="F90" s="261"/>
    </row>
    <row r="91" spans="1:6" ht="12.75">
      <c r="A91" s="259"/>
      <c r="B91" s="259"/>
      <c r="C91" s="259"/>
      <c r="D91" s="260"/>
      <c r="E91" s="260"/>
      <c r="F91" s="261"/>
    </row>
    <row r="92" spans="1:6" ht="12.75">
      <c r="A92" s="259"/>
      <c r="B92" s="259"/>
      <c r="C92" s="259"/>
      <c r="D92" s="259"/>
      <c r="E92" s="259"/>
      <c r="F92" s="261"/>
    </row>
    <row r="93" spans="1:6" ht="12.75">
      <c r="A93" s="259"/>
      <c r="B93" s="259"/>
      <c r="C93" s="259"/>
      <c r="D93" s="260"/>
      <c r="E93" s="260"/>
      <c r="F93" s="261"/>
    </row>
    <row r="94" spans="1:6" ht="12.75">
      <c r="A94" s="259"/>
      <c r="B94" s="259"/>
      <c r="C94" s="259"/>
      <c r="D94" s="259"/>
      <c r="E94" s="259"/>
      <c r="F94" s="259"/>
    </row>
    <row r="95" spans="1:6" ht="12.75">
      <c r="A95" s="259"/>
      <c r="B95" s="259"/>
      <c r="C95" s="259"/>
      <c r="D95" s="260"/>
      <c r="E95" s="260"/>
      <c r="F95" s="261"/>
    </row>
    <row r="96" spans="1:6" ht="12.75">
      <c r="A96" s="259"/>
      <c r="B96" s="259"/>
      <c r="C96" s="259"/>
      <c r="D96" s="259"/>
      <c r="E96" s="259"/>
      <c r="F96" s="261"/>
    </row>
    <row r="97" spans="1:6" ht="12.75">
      <c r="A97" s="259"/>
      <c r="B97" s="259"/>
      <c r="C97" s="259"/>
      <c r="D97" s="259"/>
      <c r="E97" s="259"/>
      <c r="F97" s="261"/>
    </row>
    <row r="98" spans="1:6" ht="12.75">
      <c r="A98" s="259"/>
      <c r="B98" s="259"/>
      <c r="C98" s="259"/>
      <c r="D98" s="259"/>
      <c r="E98" s="259"/>
      <c r="F98" s="261"/>
    </row>
    <row r="99" spans="1:6" ht="12.75">
      <c r="A99" s="259"/>
      <c r="B99" s="259"/>
      <c r="C99" s="259"/>
      <c r="D99" s="259"/>
      <c r="E99" s="259"/>
      <c r="F99" s="261"/>
    </row>
    <row r="100" spans="1:6" ht="12.75">
      <c r="A100" s="259"/>
      <c r="B100" s="260"/>
      <c r="C100" s="260"/>
      <c r="D100" s="260"/>
      <c r="E100" s="260"/>
      <c r="F100" s="261"/>
    </row>
    <row r="101" spans="1:6" ht="12.75">
      <c r="A101" s="259"/>
      <c r="B101" s="259"/>
      <c r="C101" s="259"/>
      <c r="D101" s="259"/>
      <c r="E101" s="259"/>
      <c r="F101" s="259"/>
    </row>
    <row r="102" spans="1:6" ht="12.75">
      <c r="A102" s="259"/>
      <c r="B102" s="260"/>
      <c r="C102" s="260"/>
      <c r="D102" s="260"/>
      <c r="E102" s="260"/>
      <c r="F102" s="261"/>
    </row>
    <row r="103" spans="1:6" ht="12.75">
      <c r="A103" s="259"/>
      <c r="B103" s="259"/>
      <c r="C103" s="259"/>
      <c r="D103" s="259"/>
      <c r="E103" s="259"/>
      <c r="F103" s="259"/>
    </row>
    <row r="104" spans="1:6" ht="12.75">
      <c r="A104" s="259"/>
      <c r="B104" s="260"/>
      <c r="C104" s="260"/>
      <c r="D104" s="260"/>
      <c r="E104" s="260"/>
      <c r="F104" s="261"/>
    </row>
    <row r="105" spans="1:6" ht="12.75">
      <c r="A105" s="259"/>
      <c r="B105" s="259"/>
      <c r="C105" s="259"/>
      <c r="D105" s="259"/>
      <c r="E105" s="259"/>
      <c r="F105" s="259"/>
    </row>
    <row r="106" spans="1:6" ht="12.75">
      <c r="A106" s="259"/>
      <c r="B106" s="259"/>
      <c r="C106" s="259"/>
      <c r="D106" s="259"/>
      <c r="E106" s="259"/>
      <c r="F106" s="259"/>
    </row>
    <row r="107" spans="1:6" ht="12.75">
      <c r="A107" s="259"/>
      <c r="B107" s="259"/>
      <c r="C107" s="259"/>
      <c r="D107" s="260"/>
      <c r="E107" s="260"/>
      <c r="F107" s="261"/>
    </row>
    <row r="108" spans="1:6" ht="12.75">
      <c r="A108" s="259"/>
      <c r="B108" s="260"/>
      <c r="C108" s="260"/>
      <c r="D108" s="260"/>
      <c r="E108" s="260"/>
      <c r="F108" s="261"/>
    </row>
    <row r="109" spans="1:6" ht="12.75">
      <c r="A109" s="259"/>
      <c r="B109" s="260"/>
      <c r="C109" s="260"/>
      <c r="D109" s="260"/>
      <c r="E109" s="260"/>
      <c r="F109" s="261"/>
    </row>
    <row r="110" spans="1:6" ht="12.75">
      <c r="A110" s="259"/>
      <c r="B110" s="259"/>
      <c r="C110" s="259"/>
      <c r="D110" s="259"/>
      <c r="E110" s="259"/>
      <c r="F110" s="261"/>
    </row>
    <row r="111" spans="1:6" ht="12.75">
      <c r="A111" s="259"/>
      <c r="B111" s="259"/>
      <c r="C111" s="259"/>
      <c r="D111" s="259"/>
      <c r="E111" s="259"/>
      <c r="F111" s="261"/>
    </row>
    <row r="112" spans="1:6" ht="12.75">
      <c r="A112" s="259"/>
      <c r="B112" s="260"/>
      <c r="C112" s="260"/>
      <c r="D112" s="260"/>
      <c r="E112" s="260"/>
      <c r="F112" s="261"/>
    </row>
    <row r="113" spans="1:6" ht="12.75">
      <c r="A113" s="259"/>
      <c r="B113" s="259"/>
      <c r="C113" s="259"/>
      <c r="D113" s="259"/>
      <c r="E113" s="259"/>
      <c r="F113" s="261"/>
    </row>
    <row r="114" spans="1:6" ht="12.75">
      <c r="A114" s="259"/>
      <c r="B114" s="259"/>
      <c r="C114" s="259"/>
      <c r="D114" s="260"/>
      <c r="E114" s="260"/>
      <c r="F114" s="261"/>
    </row>
    <row r="115" spans="1:6" ht="12.75">
      <c r="A115" s="259"/>
      <c r="B115" s="259"/>
      <c r="C115" s="259"/>
      <c r="D115" s="259"/>
      <c r="E115" s="259"/>
      <c r="F115" s="259"/>
    </row>
    <row r="116" spans="1:6" ht="12.75">
      <c r="A116" s="259"/>
      <c r="B116" s="260"/>
      <c r="C116" s="260"/>
      <c r="D116" s="260"/>
      <c r="E116" s="260"/>
      <c r="F116" s="261"/>
    </row>
    <row r="117" spans="1:6" ht="12.75">
      <c r="A117" s="259"/>
      <c r="B117" s="259"/>
      <c r="C117" s="259"/>
      <c r="D117" s="259"/>
      <c r="E117" s="259"/>
      <c r="F117" s="259"/>
    </row>
    <row r="118" spans="1:6" ht="12.75">
      <c r="A118" s="259"/>
      <c r="B118" s="260"/>
      <c r="C118" s="260"/>
      <c r="D118" s="260"/>
      <c r="E118" s="260"/>
      <c r="F118" s="261"/>
    </row>
    <row r="119" spans="1:6" ht="12.75">
      <c r="A119" s="259"/>
      <c r="B119" s="259"/>
      <c r="C119" s="259"/>
      <c r="D119" s="259"/>
      <c r="E119" s="259"/>
      <c r="F119" s="259"/>
    </row>
    <row r="120" spans="1:6" ht="12.75">
      <c r="A120" s="259"/>
      <c r="B120" s="260"/>
      <c r="C120" s="260"/>
      <c r="D120" s="260"/>
      <c r="E120" s="260"/>
      <c r="F120" s="261"/>
    </row>
    <row r="121" spans="1:6" ht="12.75">
      <c r="A121" s="259"/>
      <c r="B121" s="259"/>
      <c r="C121" s="259"/>
      <c r="D121" s="259"/>
      <c r="E121" s="259"/>
      <c r="F121" s="259"/>
    </row>
    <row r="122" spans="1:6" ht="12.75">
      <c r="A122" s="259"/>
      <c r="B122" s="260"/>
      <c r="C122" s="260"/>
      <c r="D122" s="260"/>
      <c r="E122" s="260"/>
      <c r="F122" s="261"/>
    </row>
    <row r="123" spans="1:6" ht="12.75">
      <c r="A123" s="259"/>
      <c r="B123" s="259"/>
      <c r="C123" s="259"/>
      <c r="D123" s="259"/>
      <c r="E123" s="259"/>
      <c r="F123" s="259"/>
    </row>
    <row r="124" spans="1:6" ht="12.75">
      <c r="A124" s="259"/>
      <c r="B124" s="259"/>
      <c r="C124" s="259"/>
      <c r="D124" s="259"/>
      <c r="E124" s="259"/>
      <c r="F124" s="259"/>
    </row>
    <row r="125" spans="1:6" ht="12.75">
      <c r="A125" s="259"/>
      <c r="B125" s="259"/>
      <c r="C125" s="259"/>
      <c r="D125" s="259"/>
      <c r="E125" s="259"/>
      <c r="F125" s="259"/>
    </row>
    <row r="126" spans="1:6" ht="12.75">
      <c r="A126" s="259"/>
      <c r="B126" s="259"/>
      <c r="C126" s="259"/>
      <c r="D126" s="259"/>
      <c r="E126" s="259"/>
      <c r="F126" s="259"/>
    </row>
    <row r="127" spans="1:6" ht="12.75">
      <c r="A127" s="259"/>
      <c r="B127" s="259"/>
      <c r="C127" s="259"/>
      <c r="D127" s="259"/>
      <c r="E127" s="259"/>
      <c r="F127" s="259"/>
    </row>
    <row r="128" spans="1:6" ht="12.75">
      <c r="A128" s="259"/>
      <c r="B128" s="259"/>
      <c r="C128" s="259"/>
      <c r="D128" s="259"/>
      <c r="E128" s="259"/>
      <c r="F128" s="259"/>
    </row>
    <row r="129" spans="1:6" ht="12.75">
      <c r="A129" s="259"/>
      <c r="B129" s="259"/>
      <c r="C129" s="259"/>
      <c r="D129" s="259"/>
      <c r="E129" s="259"/>
      <c r="F129" s="259"/>
    </row>
    <row r="130" spans="1:6" ht="12.75">
      <c r="A130" s="259"/>
      <c r="B130" s="259"/>
      <c r="C130" s="259"/>
      <c r="D130" s="259"/>
      <c r="E130" s="259"/>
      <c r="F130" s="259"/>
    </row>
    <row r="131" spans="1:6" ht="12.75">
      <c r="A131" s="259"/>
      <c r="B131" s="259"/>
      <c r="C131" s="259"/>
      <c r="D131" s="259"/>
      <c r="E131" s="259"/>
      <c r="F131" s="259"/>
    </row>
    <row r="132" spans="1:6" ht="12.75">
      <c r="A132" s="259"/>
      <c r="B132" s="259"/>
      <c r="C132" s="259"/>
      <c r="D132" s="259"/>
      <c r="E132" s="259"/>
      <c r="F132" s="259"/>
    </row>
    <row r="133" spans="1:6" ht="12.75">
      <c r="A133" s="259"/>
      <c r="B133" s="259"/>
      <c r="C133" s="259"/>
      <c r="D133" s="259"/>
      <c r="E133" s="259"/>
      <c r="F133" s="259"/>
    </row>
    <row r="134" spans="1:6" ht="12.75">
      <c r="A134" s="259"/>
      <c r="B134" s="259"/>
      <c r="C134" s="259"/>
      <c r="D134" s="259"/>
      <c r="E134" s="259"/>
      <c r="F134" s="259"/>
    </row>
    <row r="135" spans="1:6" ht="12.75">
      <c r="A135" s="259"/>
      <c r="B135" s="259"/>
      <c r="C135" s="259"/>
      <c r="D135" s="259"/>
      <c r="E135" s="259"/>
      <c r="F135" s="259"/>
    </row>
    <row r="136" spans="1:6" ht="12.75">
      <c r="A136" s="259"/>
      <c r="B136" s="259"/>
      <c r="C136" s="259"/>
      <c r="D136" s="259"/>
      <c r="E136" s="259"/>
      <c r="F136" s="259"/>
    </row>
    <row r="137" spans="1:6" ht="12.75">
      <c r="A137" s="259"/>
      <c r="B137" s="259"/>
      <c r="C137" s="259"/>
      <c r="D137" s="259"/>
      <c r="E137" s="259"/>
      <c r="F137" s="259"/>
    </row>
    <row r="138" spans="1:6" ht="12.75">
      <c r="A138" s="259"/>
      <c r="B138" s="259"/>
      <c r="C138" s="259"/>
      <c r="D138" s="259"/>
      <c r="E138" s="259"/>
      <c r="F138" s="259"/>
    </row>
    <row r="139" spans="1:6" ht="12.75">
      <c r="A139" s="259"/>
      <c r="B139" s="259"/>
      <c r="C139" s="259"/>
      <c r="D139" s="259"/>
      <c r="E139" s="259"/>
      <c r="F139" s="259"/>
    </row>
    <row r="140" spans="1:6" ht="12.75">
      <c r="A140" s="259"/>
      <c r="B140" s="259"/>
      <c r="C140" s="259"/>
      <c r="D140" s="259"/>
      <c r="E140" s="259"/>
      <c r="F140" s="259"/>
    </row>
    <row r="141" spans="1:6" ht="12.75">
      <c r="A141" s="259"/>
      <c r="B141" s="259"/>
      <c r="C141" s="259"/>
      <c r="D141" s="259"/>
      <c r="E141" s="259"/>
      <c r="F141" s="259"/>
    </row>
    <row r="142" spans="1:6" ht="12.75">
      <c r="A142" s="259"/>
      <c r="B142" s="259"/>
      <c r="C142" s="259"/>
      <c r="D142" s="259"/>
      <c r="E142" s="259"/>
      <c r="F142" s="259"/>
    </row>
    <row r="143" spans="1:6" ht="12.75">
      <c r="A143" s="259"/>
      <c r="B143" s="259"/>
      <c r="C143" s="259"/>
      <c r="D143" s="259"/>
      <c r="E143" s="259"/>
      <c r="F143" s="259"/>
    </row>
    <row r="144" spans="1:6" ht="12.75">
      <c r="A144" s="259"/>
      <c r="B144" s="259"/>
      <c r="C144" s="259"/>
      <c r="D144" s="259"/>
      <c r="E144" s="259"/>
      <c r="F144" s="259"/>
    </row>
    <row r="145" spans="1:6" ht="12.75">
      <c r="A145" s="259"/>
      <c r="B145" s="259"/>
      <c r="C145" s="259"/>
      <c r="D145" s="259"/>
      <c r="E145" s="259"/>
      <c r="F145" s="259"/>
    </row>
    <row r="146" spans="1:6" ht="12.75">
      <c r="A146" s="259"/>
      <c r="B146" s="259"/>
      <c r="C146" s="259"/>
      <c r="D146" s="259"/>
      <c r="E146" s="259"/>
      <c r="F146" s="259"/>
    </row>
    <row r="147" spans="1:6" ht="12.75">
      <c r="A147" s="259"/>
      <c r="B147" s="259"/>
      <c r="C147" s="259"/>
      <c r="D147" s="259"/>
      <c r="E147" s="259"/>
      <c r="F147" s="259"/>
    </row>
    <row r="148" spans="1:6" ht="12.75">
      <c r="A148" s="259"/>
      <c r="B148" s="259"/>
      <c r="C148" s="259"/>
      <c r="D148" s="259"/>
      <c r="E148" s="259"/>
      <c r="F148" s="259"/>
    </row>
    <row r="149" spans="1:6" ht="12.75">
      <c r="A149" s="259"/>
      <c r="B149" s="259"/>
      <c r="C149" s="259"/>
      <c r="D149" s="259"/>
      <c r="E149" s="259"/>
      <c r="F149" s="259"/>
    </row>
    <row r="150" spans="1:6" ht="12.75">
      <c r="A150" s="259"/>
      <c r="B150" s="259"/>
      <c r="C150" s="259"/>
      <c r="D150" s="259"/>
      <c r="E150" s="259"/>
      <c r="F150" s="259"/>
    </row>
    <row r="151" spans="1:6" ht="12.75">
      <c r="A151" s="259"/>
      <c r="B151" s="259"/>
      <c r="C151" s="259"/>
      <c r="D151" s="259"/>
      <c r="E151" s="259"/>
      <c r="F151" s="259"/>
    </row>
    <row r="152" spans="1:6" ht="12.75">
      <c r="A152" s="259"/>
      <c r="B152" s="259"/>
      <c r="C152" s="259"/>
      <c r="D152" s="259"/>
      <c r="E152" s="259"/>
      <c r="F152" s="259"/>
    </row>
    <row r="153" spans="1:6" ht="12.75">
      <c r="A153" s="259"/>
      <c r="B153" s="259"/>
      <c r="C153" s="259"/>
      <c r="D153" s="259"/>
      <c r="E153" s="259"/>
      <c r="F153" s="259"/>
    </row>
    <row r="154" spans="1:6" ht="12.75">
      <c r="A154" s="259"/>
      <c r="B154" s="259"/>
      <c r="C154" s="259"/>
      <c r="D154" s="259"/>
      <c r="E154" s="259"/>
      <c r="F154" s="259"/>
    </row>
    <row r="155" spans="1:6" ht="12.75">
      <c r="A155" s="259"/>
      <c r="B155" s="259"/>
      <c r="C155" s="259"/>
      <c r="D155" s="259"/>
      <c r="E155" s="259"/>
      <c r="F155" s="259"/>
    </row>
    <row r="156" spans="1:6" ht="12.75">
      <c r="A156" s="259"/>
      <c r="B156" s="259"/>
      <c r="C156" s="259"/>
      <c r="D156" s="259"/>
      <c r="E156" s="259"/>
      <c r="F156" s="259"/>
    </row>
    <row r="157" spans="1:6" ht="12.75">
      <c r="A157" s="259"/>
      <c r="B157" s="259"/>
      <c r="C157" s="259"/>
      <c r="D157" s="259"/>
      <c r="E157" s="259"/>
      <c r="F157" s="259"/>
    </row>
    <row r="158" spans="1:6" ht="12.75">
      <c r="A158" s="259"/>
      <c r="B158" s="259"/>
      <c r="C158" s="259"/>
      <c r="D158" s="259"/>
      <c r="E158" s="259"/>
      <c r="F158" s="259"/>
    </row>
    <row r="159" spans="1:6" ht="12.75">
      <c r="A159" s="259"/>
      <c r="B159" s="259"/>
      <c r="C159" s="259"/>
      <c r="D159" s="259"/>
      <c r="E159" s="259"/>
      <c r="F159" s="259"/>
    </row>
    <row r="160" spans="1:6" ht="12.75">
      <c r="A160" s="259"/>
      <c r="B160" s="259"/>
      <c r="C160" s="259"/>
      <c r="D160" s="259"/>
      <c r="E160" s="259"/>
      <c r="F160" s="259"/>
    </row>
    <row r="161" spans="1:6" ht="12.75">
      <c r="A161" s="259"/>
      <c r="B161" s="259"/>
      <c r="C161" s="259"/>
      <c r="D161" s="259"/>
      <c r="E161" s="259"/>
      <c r="F161" s="259"/>
    </row>
    <row r="162" spans="1:6" ht="12.75">
      <c r="A162" s="259"/>
      <c r="B162" s="259"/>
      <c r="C162" s="259"/>
      <c r="D162" s="259"/>
      <c r="E162" s="259"/>
      <c r="F162" s="259"/>
    </row>
    <row r="163" spans="1:6" ht="12.75">
      <c r="A163" s="259"/>
      <c r="B163" s="259"/>
      <c r="C163" s="259"/>
      <c r="D163" s="259"/>
      <c r="E163" s="259"/>
      <c r="F163" s="259"/>
    </row>
    <row r="164" spans="1:6" ht="12.75">
      <c r="A164" s="259"/>
      <c r="B164" s="259"/>
      <c r="C164" s="259"/>
      <c r="D164" s="259"/>
      <c r="E164" s="259"/>
      <c r="F164" s="259"/>
    </row>
    <row r="165" spans="1:6" ht="12.75">
      <c r="A165" s="259"/>
      <c r="B165" s="259"/>
      <c r="C165" s="259"/>
      <c r="D165" s="259"/>
      <c r="E165" s="259"/>
      <c r="F165" s="259"/>
    </row>
    <row r="166" spans="1:6" ht="12.75">
      <c r="A166" s="259"/>
      <c r="B166" s="259"/>
      <c r="C166" s="259"/>
      <c r="D166" s="259"/>
      <c r="E166" s="259"/>
      <c r="F166" s="259"/>
    </row>
    <row r="167" spans="1:6" ht="12.75">
      <c r="A167" s="259"/>
      <c r="B167" s="259"/>
      <c r="C167" s="259"/>
      <c r="D167" s="259"/>
      <c r="E167" s="259"/>
      <c r="F167" s="259"/>
    </row>
    <row r="168" spans="1:6" ht="12.75">
      <c r="A168" s="259"/>
      <c r="B168" s="259"/>
      <c r="C168" s="259"/>
      <c r="D168" s="259"/>
      <c r="E168" s="259"/>
      <c r="F168" s="259"/>
    </row>
    <row r="169" spans="1:6" ht="12.75">
      <c r="A169" s="259"/>
      <c r="B169" s="259"/>
      <c r="C169" s="259"/>
      <c r="D169" s="259"/>
      <c r="E169" s="259"/>
      <c r="F169" s="259"/>
    </row>
    <row r="170" spans="1:6" ht="12.75">
      <c r="A170" s="259"/>
      <c r="B170" s="259"/>
      <c r="C170" s="259"/>
      <c r="D170" s="259"/>
      <c r="E170" s="259"/>
      <c r="F170" s="259"/>
    </row>
    <row r="171" spans="1:6" ht="12.75">
      <c r="A171" s="259"/>
      <c r="B171" s="259"/>
      <c r="C171" s="259"/>
      <c r="D171" s="259"/>
      <c r="E171" s="259"/>
      <c r="F171" s="259"/>
    </row>
    <row r="172" spans="1:6" ht="12.75">
      <c r="A172" s="259"/>
      <c r="B172" s="259"/>
      <c r="C172" s="259"/>
      <c r="D172" s="259"/>
      <c r="E172" s="259"/>
      <c r="F172" s="259"/>
    </row>
    <row r="173" spans="1:6" ht="12.75">
      <c r="A173" s="259"/>
      <c r="B173" s="259"/>
      <c r="C173" s="259"/>
      <c r="D173" s="259"/>
      <c r="E173" s="259"/>
      <c r="F173" s="259"/>
    </row>
    <row r="174" spans="1:6" ht="12.75">
      <c r="A174" s="259"/>
      <c r="B174" s="259"/>
      <c r="C174" s="259"/>
      <c r="D174" s="259"/>
      <c r="E174" s="259"/>
      <c r="F174" s="259"/>
    </row>
    <row r="175" spans="1:6" ht="12.75">
      <c r="A175" s="259"/>
      <c r="B175" s="259"/>
      <c r="C175" s="259"/>
      <c r="D175" s="259"/>
      <c r="E175" s="259"/>
      <c r="F175" s="259"/>
    </row>
    <row r="176" spans="1:6" ht="12.75">
      <c r="A176" s="259"/>
      <c r="B176" s="259"/>
      <c r="C176" s="259"/>
      <c r="D176" s="259"/>
      <c r="E176" s="259"/>
      <c r="F176" s="259"/>
    </row>
    <row r="177" spans="1:6" ht="12.75">
      <c r="A177" s="259"/>
      <c r="B177" s="259"/>
      <c r="C177" s="259"/>
      <c r="D177" s="259"/>
      <c r="E177" s="259"/>
      <c r="F177" s="259"/>
    </row>
    <row r="178" spans="1:6" ht="12.75">
      <c r="A178" s="259"/>
      <c r="B178" s="259"/>
      <c r="C178" s="259"/>
      <c r="D178" s="259"/>
      <c r="E178" s="259"/>
      <c r="F178" s="259"/>
    </row>
    <row r="179" spans="1:6" ht="12.75">
      <c r="A179" s="259"/>
      <c r="B179" s="259"/>
      <c r="C179" s="259"/>
      <c r="D179" s="259"/>
      <c r="E179" s="259"/>
      <c r="F179" s="259"/>
    </row>
    <row r="180" spans="1:6" ht="12.75">
      <c r="A180" s="259"/>
      <c r="B180" s="259"/>
      <c r="C180" s="259"/>
      <c r="D180" s="259"/>
      <c r="E180" s="259"/>
      <c r="F180" s="259"/>
    </row>
    <row r="181" spans="1:6" ht="12.75">
      <c r="A181" s="259"/>
      <c r="B181" s="259"/>
      <c r="C181" s="259"/>
      <c r="D181" s="259"/>
      <c r="E181" s="259"/>
      <c r="F181" s="259"/>
    </row>
    <row r="182" spans="1:6" ht="12.75">
      <c r="A182" s="259"/>
      <c r="B182" s="259"/>
      <c r="C182" s="259"/>
      <c r="D182" s="259"/>
      <c r="E182" s="259"/>
      <c r="F182" s="259"/>
    </row>
    <row r="183" spans="1:6" ht="12.75">
      <c r="A183" s="259"/>
      <c r="B183" s="259"/>
      <c r="C183" s="259"/>
      <c r="D183" s="259"/>
      <c r="E183" s="259"/>
      <c r="F183" s="259"/>
    </row>
    <row r="184" spans="1:6" ht="12.75">
      <c r="A184" s="259"/>
      <c r="B184" s="259"/>
      <c r="C184" s="259"/>
      <c r="D184" s="259"/>
      <c r="E184" s="259"/>
      <c r="F184" s="259"/>
    </row>
    <row r="185" spans="1:6" ht="12.75">
      <c r="A185" s="259"/>
      <c r="B185" s="259"/>
      <c r="C185" s="259"/>
      <c r="D185" s="259"/>
      <c r="E185" s="259"/>
      <c r="F185" s="259"/>
    </row>
    <row r="186" spans="1:6" ht="12.75">
      <c r="A186" s="259"/>
      <c r="B186" s="259"/>
      <c r="C186" s="259"/>
      <c r="D186" s="259"/>
      <c r="E186" s="259"/>
      <c r="F186" s="259"/>
    </row>
    <row r="187" spans="1:6" ht="12.75">
      <c r="A187" s="259"/>
      <c r="B187" s="259"/>
      <c r="C187" s="259"/>
      <c r="D187" s="259"/>
      <c r="E187" s="259"/>
      <c r="F187" s="259"/>
    </row>
    <row r="188" spans="1:6" ht="12.75">
      <c r="A188" s="259"/>
      <c r="B188" s="259"/>
      <c r="C188" s="259"/>
      <c r="D188" s="259"/>
      <c r="E188" s="259"/>
      <c r="F188" s="259"/>
    </row>
    <row r="189" spans="1:6" ht="12.75">
      <c r="A189" s="259"/>
      <c r="B189" s="259"/>
      <c r="C189" s="259"/>
      <c r="D189" s="259"/>
      <c r="E189" s="259"/>
      <c r="F189" s="259"/>
    </row>
    <row r="190" spans="1:6" ht="12.75">
      <c r="A190" s="259"/>
      <c r="B190" s="259"/>
      <c r="C190" s="259"/>
      <c r="D190" s="259"/>
      <c r="E190" s="259"/>
      <c r="F190" s="259"/>
    </row>
    <row r="191" spans="1:6" ht="12.75">
      <c r="A191" s="259"/>
      <c r="B191" s="259"/>
      <c r="C191" s="259"/>
      <c r="D191" s="259"/>
      <c r="E191" s="259"/>
      <c r="F191" s="259"/>
    </row>
    <row r="192" spans="1:6" ht="12.75">
      <c r="A192" s="259"/>
      <c r="B192" s="259"/>
      <c r="C192" s="259"/>
      <c r="D192" s="259"/>
      <c r="E192" s="259"/>
      <c r="F192" s="259"/>
    </row>
    <row r="193" spans="1:6" ht="12.75">
      <c r="A193" s="259"/>
      <c r="B193" s="259"/>
      <c r="C193" s="259"/>
      <c r="D193" s="259"/>
      <c r="E193" s="259"/>
      <c r="F193" s="259"/>
    </row>
    <row r="194" spans="1:6" ht="12.75">
      <c r="A194" s="259"/>
      <c r="B194" s="259"/>
      <c r="C194" s="259"/>
      <c r="D194" s="259"/>
      <c r="E194" s="259"/>
      <c r="F194" s="259"/>
    </row>
  </sheetData>
  <mergeCells count="2">
    <mergeCell ref="A2:F2"/>
    <mergeCell ref="B1:E1"/>
  </mergeCells>
  <hyperlinks>
    <hyperlink ref="A13" location="'2'!A1" display="Správní poplatky"/>
  </hyperlinks>
  <printOptions horizontalCentered="1"/>
  <pageMargins left="0.4724409448818898" right="0.4330708661417323" top="0.5118110236220472" bottom="0.5118110236220472" header="0.31496062992125984" footer="0.31496062992125984"/>
  <pageSetup horizontalDpi="600" verticalDpi="600" orientation="portrait" paperSize="9" r:id="rId1"/>
  <headerFooter alignWithMargins="0">
    <oddFooter>&amp;L&amp;"Times New Roman,obyčejné"&amp;8Rozbor za rok 2003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workbookViewId="0" topLeftCell="A1">
      <selection activeCell="A2" sqref="A2:I2"/>
    </sheetView>
  </sheetViews>
  <sheetFormatPr defaultColWidth="9.00390625" defaultRowHeight="12.75"/>
  <cols>
    <col min="1" max="1" width="35.25390625" style="0" customWidth="1"/>
    <col min="2" max="2" width="12.25390625" style="0" customWidth="1"/>
    <col min="3" max="3" width="11.625" style="0" customWidth="1"/>
    <col min="4" max="4" width="10.375" style="0" bestFit="1" customWidth="1"/>
    <col min="5" max="7" width="9.25390625" style="0" bestFit="1" customWidth="1"/>
    <col min="8" max="8" width="11.625" style="0" customWidth="1"/>
    <col min="9" max="9" width="12.00390625" style="0" customWidth="1"/>
  </cols>
  <sheetData>
    <row r="1" spans="1:9" ht="51" customHeight="1">
      <c r="A1" s="748" t="s">
        <v>773</v>
      </c>
      <c r="B1" s="695"/>
      <c r="C1" s="695"/>
      <c r="D1" s="695"/>
      <c r="E1" s="695"/>
      <c r="F1" s="695"/>
      <c r="G1" s="695"/>
      <c r="H1" s="695"/>
      <c r="I1" s="695"/>
    </row>
    <row r="2" spans="1:9" ht="27" customHeight="1" thickBot="1">
      <c r="A2" s="749" t="s">
        <v>804</v>
      </c>
      <c r="B2" s="750"/>
      <c r="C2" s="750"/>
      <c r="D2" s="750"/>
      <c r="E2" s="750"/>
      <c r="F2" s="750"/>
      <c r="G2" s="750"/>
      <c r="H2" s="750"/>
      <c r="I2" s="750"/>
    </row>
    <row r="3" spans="1:9" ht="41.25" customHeight="1" thickBot="1">
      <c r="A3" s="546" t="s">
        <v>381</v>
      </c>
      <c r="B3" s="547" t="s">
        <v>423</v>
      </c>
      <c r="C3" s="548" t="s">
        <v>424</v>
      </c>
      <c r="D3" s="549" t="s">
        <v>425</v>
      </c>
      <c r="E3" s="549" t="s">
        <v>380</v>
      </c>
      <c r="F3" s="550" t="s">
        <v>426</v>
      </c>
      <c r="G3" s="550" t="s">
        <v>427</v>
      </c>
      <c r="H3" s="551" t="s">
        <v>428</v>
      </c>
      <c r="I3" s="552" t="s">
        <v>429</v>
      </c>
    </row>
    <row r="4" spans="1:9" ht="21" customHeight="1">
      <c r="A4" s="636" t="s">
        <v>306</v>
      </c>
      <c r="B4" s="637">
        <v>231</v>
      </c>
      <c r="C4" s="638">
        <v>136</v>
      </c>
      <c r="D4" s="638">
        <v>187</v>
      </c>
      <c r="E4" s="639">
        <v>0</v>
      </c>
      <c r="F4" s="639">
        <v>1</v>
      </c>
      <c r="G4" s="639">
        <v>0</v>
      </c>
      <c r="H4" s="639">
        <v>0</v>
      </c>
      <c r="I4" s="640">
        <f>B4+C4+D4+E4+F4+G4+H4</f>
        <v>555</v>
      </c>
    </row>
    <row r="5" spans="1:9" ht="22.5" customHeight="1">
      <c r="A5" s="636" t="s">
        <v>307</v>
      </c>
      <c r="B5" s="641">
        <v>16</v>
      </c>
      <c r="C5" s="21">
        <v>3</v>
      </c>
      <c r="D5" s="21">
        <v>38</v>
      </c>
      <c r="E5" s="642">
        <v>0</v>
      </c>
      <c r="F5" s="642">
        <v>0</v>
      </c>
      <c r="G5" s="642">
        <v>0</v>
      </c>
      <c r="H5" s="642">
        <v>0</v>
      </c>
      <c r="I5" s="643">
        <f aca="true" t="shared" si="0" ref="I5:I10">B5+C5+D5+E5+F5+G5+H5</f>
        <v>57</v>
      </c>
    </row>
    <row r="6" spans="1:9" ht="22.5" customHeight="1">
      <c r="A6" s="636" t="s">
        <v>308</v>
      </c>
      <c r="B6" s="644">
        <v>2839</v>
      </c>
      <c r="C6" s="642">
        <v>1943</v>
      </c>
      <c r="D6" s="642">
        <v>2202</v>
      </c>
      <c r="E6" s="642">
        <v>0</v>
      </c>
      <c r="F6" s="642">
        <v>9</v>
      </c>
      <c r="G6" s="642">
        <v>0</v>
      </c>
      <c r="H6" s="642">
        <v>0</v>
      </c>
      <c r="I6" s="643">
        <f t="shared" si="0"/>
        <v>6993</v>
      </c>
    </row>
    <row r="7" spans="1:9" ht="21" customHeight="1">
      <c r="A7" s="636" t="s">
        <v>307</v>
      </c>
      <c r="B7" s="641">
        <v>177</v>
      </c>
      <c r="C7" s="21">
        <v>19</v>
      </c>
      <c r="D7" s="21">
        <v>285</v>
      </c>
      <c r="E7" s="642">
        <v>0</v>
      </c>
      <c r="F7" s="645">
        <v>0</v>
      </c>
      <c r="G7" s="642">
        <v>0</v>
      </c>
      <c r="H7" s="642">
        <v>0</v>
      </c>
      <c r="I7" s="643">
        <f t="shared" si="0"/>
        <v>481</v>
      </c>
    </row>
    <row r="8" spans="1:9" ht="23.25" customHeight="1">
      <c r="A8" s="636" t="s">
        <v>309</v>
      </c>
      <c r="B8" s="646">
        <v>494</v>
      </c>
      <c r="C8" s="21">
        <v>266</v>
      </c>
      <c r="D8" s="647">
        <v>367</v>
      </c>
      <c r="E8" s="642">
        <v>0</v>
      </c>
      <c r="F8" s="645">
        <v>3</v>
      </c>
      <c r="G8" s="642">
        <v>0</v>
      </c>
      <c r="H8" s="642">
        <v>0</v>
      </c>
      <c r="I8" s="643">
        <f t="shared" si="0"/>
        <v>1130</v>
      </c>
    </row>
    <row r="9" spans="1:9" ht="21" customHeight="1">
      <c r="A9" s="636" t="s">
        <v>307</v>
      </c>
      <c r="B9" s="646">
        <v>30</v>
      </c>
      <c r="C9" s="21">
        <v>1</v>
      </c>
      <c r="D9" s="647">
        <v>29</v>
      </c>
      <c r="E9" s="642">
        <v>0</v>
      </c>
      <c r="F9" s="645">
        <v>0</v>
      </c>
      <c r="G9" s="642">
        <v>0</v>
      </c>
      <c r="H9" s="642">
        <v>0</v>
      </c>
      <c r="I9" s="643">
        <f t="shared" si="0"/>
        <v>60</v>
      </c>
    </row>
    <row r="10" spans="1:9" ht="22.5" customHeight="1" thickBot="1">
      <c r="A10" s="636" t="s">
        <v>310</v>
      </c>
      <c r="B10" s="648">
        <v>33</v>
      </c>
      <c r="C10" s="649">
        <v>18</v>
      </c>
      <c r="D10" s="650">
        <v>35</v>
      </c>
      <c r="E10" s="656">
        <v>0</v>
      </c>
      <c r="F10" s="657">
        <v>0</v>
      </c>
      <c r="G10" s="656">
        <v>0</v>
      </c>
      <c r="H10" s="656">
        <v>0</v>
      </c>
      <c r="I10" s="658">
        <f t="shared" si="0"/>
        <v>86</v>
      </c>
    </row>
    <row r="11" spans="1:9" ht="23.25" customHeight="1" thickBot="1">
      <c r="A11" s="659" t="s">
        <v>430</v>
      </c>
      <c r="B11" s="660">
        <f aca="true" t="shared" si="1" ref="B11:H11">SUM(B12:B22)</f>
        <v>217429.8</v>
      </c>
      <c r="C11" s="661">
        <f t="shared" si="1"/>
        <v>167504</v>
      </c>
      <c r="D11" s="661">
        <f t="shared" si="1"/>
        <v>107838.8</v>
      </c>
      <c r="E11" s="661">
        <f t="shared" si="1"/>
        <v>2927</v>
      </c>
      <c r="F11" s="661">
        <f t="shared" si="1"/>
        <v>1424</v>
      </c>
      <c r="G11" s="661">
        <f t="shared" si="1"/>
        <v>2398</v>
      </c>
      <c r="H11" s="661">
        <f t="shared" si="1"/>
        <v>877687</v>
      </c>
      <c r="I11" s="662">
        <f>B11+C11+D11+E11+F11+G11+H11</f>
        <v>1377208.6</v>
      </c>
    </row>
    <row r="12" spans="1:9" ht="21" customHeight="1">
      <c r="A12" s="663" t="s">
        <v>479</v>
      </c>
      <c r="B12" s="423">
        <v>9668.6</v>
      </c>
      <c r="C12" s="11">
        <v>55044</v>
      </c>
      <c r="D12" s="11">
        <v>24420.1</v>
      </c>
      <c r="E12" s="11">
        <v>190</v>
      </c>
      <c r="F12" s="11">
        <v>762</v>
      </c>
      <c r="G12" s="11">
        <v>1130</v>
      </c>
      <c r="H12" s="11">
        <v>315077</v>
      </c>
      <c r="I12" s="424">
        <f>B12+C12+D12+E12+F12+G12+H12</f>
        <v>406291.7</v>
      </c>
    </row>
    <row r="13" spans="1:9" ht="20.25" customHeight="1">
      <c r="A13" s="664" t="s">
        <v>480</v>
      </c>
      <c r="B13" s="426">
        <v>-114.7</v>
      </c>
      <c r="C13" s="43">
        <v>-380</v>
      </c>
      <c r="D13" s="43">
        <v>52.7</v>
      </c>
      <c r="E13" s="43">
        <v>0</v>
      </c>
      <c r="F13" s="43">
        <v>0</v>
      </c>
      <c r="G13" s="43">
        <v>0</v>
      </c>
      <c r="H13" s="43">
        <v>1629</v>
      </c>
      <c r="I13" s="424">
        <f aca="true" t="shared" si="2" ref="I13:I44">B13+C13+D13+E13+F13+G13+H13</f>
        <v>1187</v>
      </c>
    </row>
    <row r="14" spans="1:9" ht="21" customHeight="1">
      <c r="A14" s="664" t="s">
        <v>431</v>
      </c>
      <c r="B14" s="426">
        <v>89251.8</v>
      </c>
      <c r="C14" s="43">
        <v>101209</v>
      </c>
      <c r="D14" s="43">
        <v>70055.6</v>
      </c>
      <c r="E14" s="43">
        <v>0</v>
      </c>
      <c r="F14" s="43">
        <v>283</v>
      </c>
      <c r="G14" s="43">
        <v>14</v>
      </c>
      <c r="H14" s="43">
        <v>216</v>
      </c>
      <c r="I14" s="424">
        <f t="shared" si="2"/>
        <v>261029.4</v>
      </c>
    </row>
    <row r="15" spans="1:9" ht="21" customHeight="1">
      <c r="A15" s="664" t="s">
        <v>432</v>
      </c>
      <c r="B15" s="426">
        <v>38536.5</v>
      </c>
      <c r="C15" s="43">
        <v>8228</v>
      </c>
      <c r="D15" s="43">
        <v>10740.2</v>
      </c>
      <c r="E15" s="43">
        <v>0</v>
      </c>
      <c r="F15" s="43">
        <v>352</v>
      </c>
      <c r="G15" s="43">
        <v>881</v>
      </c>
      <c r="H15" s="43">
        <v>26422</v>
      </c>
      <c r="I15" s="424">
        <f t="shared" si="2"/>
        <v>85159.7</v>
      </c>
    </row>
    <row r="16" spans="1:9" ht="21" customHeight="1">
      <c r="A16" s="664" t="s">
        <v>433</v>
      </c>
      <c r="B16" s="426">
        <v>203.9</v>
      </c>
      <c r="C16" s="43">
        <v>973</v>
      </c>
      <c r="D16" s="43">
        <v>0</v>
      </c>
      <c r="E16" s="43">
        <v>0</v>
      </c>
      <c r="F16" s="43">
        <v>0</v>
      </c>
      <c r="G16" s="43">
        <v>0</v>
      </c>
      <c r="H16" s="43">
        <v>2840</v>
      </c>
      <c r="I16" s="424">
        <f t="shared" si="2"/>
        <v>4016.9</v>
      </c>
    </row>
    <row r="17" spans="1:9" ht="19.5" customHeight="1">
      <c r="A17" s="664" t="s">
        <v>434</v>
      </c>
      <c r="B17" s="426">
        <v>185.8</v>
      </c>
      <c r="C17" s="43">
        <v>677</v>
      </c>
      <c r="D17" s="43">
        <v>858.9</v>
      </c>
      <c r="E17" s="43">
        <v>6</v>
      </c>
      <c r="F17" s="43">
        <v>27</v>
      </c>
      <c r="G17" s="43">
        <v>30</v>
      </c>
      <c r="H17" s="43">
        <v>13659</v>
      </c>
      <c r="I17" s="424">
        <f t="shared" si="2"/>
        <v>15443.7</v>
      </c>
    </row>
    <row r="18" spans="1:9" ht="21.75" customHeight="1">
      <c r="A18" s="664" t="s">
        <v>435</v>
      </c>
      <c r="B18" s="426">
        <v>79515.1</v>
      </c>
      <c r="C18" s="43">
        <v>0</v>
      </c>
      <c r="D18" s="43">
        <v>1569.2</v>
      </c>
      <c r="E18" s="43">
        <v>2731</v>
      </c>
      <c r="F18" s="43">
        <v>0</v>
      </c>
      <c r="G18" s="43">
        <v>11</v>
      </c>
      <c r="H18" s="43">
        <v>18754</v>
      </c>
      <c r="I18" s="424">
        <f t="shared" si="2"/>
        <v>102580.3</v>
      </c>
    </row>
    <row r="19" spans="1:9" ht="21" customHeight="1">
      <c r="A19" s="664" t="s">
        <v>436</v>
      </c>
      <c r="B19" s="426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284840</v>
      </c>
      <c r="I19" s="424">
        <f t="shared" si="2"/>
        <v>284840</v>
      </c>
    </row>
    <row r="20" spans="1:9" ht="21" customHeight="1">
      <c r="A20" s="664" t="s">
        <v>437</v>
      </c>
      <c r="B20" s="426">
        <v>0</v>
      </c>
      <c r="C20" s="43">
        <v>0</v>
      </c>
      <c r="D20" s="43">
        <v>0</v>
      </c>
      <c r="E20" s="43">
        <v>0</v>
      </c>
      <c r="F20" s="43">
        <v>0</v>
      </c>
      <c r="G20" s="43">
        <v>332</v>
      </c>
      <c r="H20" s="43">
        <v>213897</v>
      </c>
      <c r="I20" s="424">
        <f t="shared" si="2"/>
        <v>214229</v>
      </c>
    </row>
    <row r="21" spans="1:9" ht="22.5" customHeight="1">
      <c r="A21" s="664" t="s">
        <v>438</v>
      </c>
      <c r="B21" s="426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353</v>
      </c>
      <c r="I21" s="424">
        <f t="shared" si="2"/>
        <v>353</v>
      </c>
    </row>
    <row r="22" spans="1:9" ht="21" customHeight="1" thickBot="1">
      <c r="A22" s="665" t="s">
        <v>439</v>
      </c>
      <c r="B22" s="429">
        <v>182.8</v>
      </c>
      <c r="C22" s="31">
        <v>1753</v>
      </c>
      <c r="D22" s="31">
        <v>142.1</v>
      </c>
      <c r="E22" s="31">
        <v>0</v>
      </c>
      <c r="F22" s="31">
        <v>0</v>
      </c>
      <c r="G22" s="31">
        <v>0</v>
      </c>
      <c r="H22" s="31">
        <v>0</v>
      </c>
      <c r="I22" s="424">
        <f t="shared" si="2"/>
        <v>2077.9</v>
      </c>
    </row>
    <row r="23" spans="1:9" ht="22.5" customHeight="1" thickBot="1">
      <c r="A23" s="659" t="s">
        <v>440</v>
      </c>
      <c r="B23" s="660">
        <f aca="true" t="shared" si="3" ref="B23:H23">SUM(B24:B38)</f>
        <v>207421.80000000005</v>
      </c>
      <c r="C23" s="661">
        <f t="shared" si="3"/>
        <v>96105</v>
      </c>
      <c r="D23" s="661">
        <f t="shared" si="3"/>
        <v>84859.7</v>
      </c>
      <c r="E23" s="661">
        <f t="shared" si="3"/>
        <v>2732</v>
      </c>
      <c r="F23" s="661">
        <f t="shared" si="3"/>
        <v>680</v>
      </c>
      <c r="G23" s="661">
        <f t="shared" si="3"/>
        <v>1276</v>
      </c>
      <c r="H23" s="661">
        <f t="shared" si="3"/>
        <v>759772</v>
      </c>
      <c r="I23" s="662">
        <f>B23+C23+D23+E23+F23+G23+H23</f>
        <v>1152846.5</v>
      </c>
    </row>
    <row r="24" spans="1:9" ht="21" customHeight="1">
      <c r="A24" s="663" t="s">
        <v>441</v>
      </c>
      <c r="B24" s="423">
        <v>124764.5</v>
      </c>
      <c r="C24" s="11">
        <v>14700</v>
      </c>
      <c r="D24" s="11">
        <v>35245.6</v>
      </c>
      <c r="E24" s="11">
        <v>0</v>
      </c>
      <c r="F24" s="11">
        <v>333</v>
      </c>
      <c r="G24" s="11">
        <v>0</v>
      </c>
      <c r="H24" s="11">
        <v>2666</v>
      </c>
      <c r="I24" s="424">
        <f t="shared" si="2"/>
        <v>177709.1</v>
      </c>
    </row>
    <row r="25" spans="1:9" ht="21" customHeight="1">
      <c r="A25" s="664" t="s">
        <v>442</v>
      </c>
      <c r="B25" s="426">
        <v>7423.6</v>
      </c>
      <c r="C25" s="43">
        <v>259</v>
      </c>
      <c r="D25" s="43">
        <v>0</v>
      </c>
      <c r="E25" s="43">
        <v>0</v>
      </c>
      <c r="F25" s="43">
        <v>194</v>
      </c>
      <c r="G25" s="43">
        <v>1260</v>
      </c>
      <c r="H25" s="43">
        <v>503568</v>
      </c>
      <c r="I25" s="424">
        <f t="shared" si="2"/>
        <v>512704.6</v>
      </c>
    </row>
    <row r="26" spans="1:9" ht="21" customHeight="1">
      <c r="A26" s="664" t="s">
        <v>443</v>
      </c>
      <c r="B26" s="426">
        <v>2793.2</v>
      </c>
      <c r="C26" s="43">
        <v>280</v>
      </c>
      <c r="D26" s="43">
        <v>434.2</v>
      </c>
      <c r="E26" s="43">
        <v>0</v>
      </c>
      <c r="F26" s="43">
        <v>0</v>
      </c>
      <c r="G26" s="43">
        <v>0</v>
      </c>
      <c r="H26" s="43">
        <v>0</v>
      </c>
      <c r="I26" s="424">
        <f t="shared" si="2"/>
        <v>3507.3999999999996</v>
      </c>
    </row>
    <row r="27" spans="1:9" ht="23.25" customHeight="1">
      <c r="A27" s="664" t="s">
        <v>444</v>
      </c>
      <c r="B27" s="426">
        <v>9963</v>
      </c>
      <c r="C27" s="43">
        <v>5321</v>
      </c>
      <c r="D27" s="43">
        <v>5508.6</v>
      </c>
      <c r="E27" s="43">
        <v>0</v>
      </c>
      <c r="F27" s="43">
        <v>53</v>
      </c>
      <c r="G27" s="43">
        <v>0</v>
      </c>
      <c r="H27" s="43">
        <v>361</v>
      </c>
      <c r="I27" s="424">
        <f t="shared" si="2"/>
        <v>21206.6</v>
      </c>
    </row>
    <row r="28" spans="1:9" ht="21" customHeight="1">
      <c r="A28" s="664" t="s">
        <v>445</v>
      </c>
      <c r="B28" s="426">
        <v>2888.9</v>
      </c>
      <c r="C28" s="43">
        <v>165</v>
      </c>
      <c r="D28" s="43">
        <v>1975.2</v>
      </c>
      <c r="E28" s="43">
        <v>0</v>
      </c>
      <c r="F28" s="43">
        <v>0</v>
      </c>
      <c r="G28" s="43">
        <v>0</v>
      </c>
      <c r="H28" s="43">
        <v>340</v>
      </c>
      <c r="I28" s="424">
        <f t="shared" si="2"/>
        <v>5369.1</v>
      </c>
    </row>
    <row r="29" spans="1:9" ht="21" customHeight="1">
      <c r="A29" s="664" t="s">
        <v>446</v>
      </c>
      <c r="B29" s="426">
        <v>6098.9</v>
      </c>
      <c r="C29" s="43">
        <v>5083</v>
      </c>
      <c r="D29" s="43">
        <v>5548.6</v>
      </c>
      <c r="E29" s="43">
        <v>0</v>
      </c>
      <c r="F29" s="43">
        <v>11</v>
      </c>
      <c r="G29" s="43">
        <v>0</v>
      </c>
      <c r="H29" s="43">
        <v>1389</v>
      </c>
      <c r="I29" s="424">
        <f t="shared" si="2"/>
        <v>18130.5</v>
      </c>
    </row>
    <row r="30" spans="1:9" ht="21" customHeight="1">
      <c r="A30" s="664" t="s">
        <v>447</v>
      </c>
      <c r="B30" s="426">
        <v>1392.2</v>
      </c>
      <c r="C30" s="43">
        <v>3082</v>
      </c>
      <c r="D30" s="43">
        <v>1269.5</v>
      </c>
      <c r="E30" s="43">
        <v>0</v>
      </c>
      <c r="F30" s="43">
        <v>2</v>
      </c>
      <c r="G30" s="43">
        <v>0</v>
      </c>
      <c r="H30" s="43">
        <v>0</v>
      </c>
      <c r="I30" s="424">
        <f t="shared" si="2"/>
        <v>5745.7</v>
      </c>
    </row>
    <row r="31" spans="1:9" ht="20.25" customHeight="1">
      <c r="A31" s="664" t="s">
        <v>448</v>
      </c>
      <c r="B31" s="426">
        <v>14623.7</v>
      </c>
      <c r="C31" s="43">
        <v>38050</v>
      </c>
      <c r="D31" s="43">
        <v>14768.9</v>
      </c>
      <c r="E31" s="43">
        <v>0</v>
      </c>
      <c r="F31" s="43">
        <v>0</v>
      </c>
      <c r="G31" s="43">
        <v>0</v>
      </c>
      <c r="H31" s="43">
        <v>110</v>
      </c>
      <c r="I31" s="424">
        <f t="shared" si="2"/>
        <v>67552.59999999999</v>
      </c>
    </row>
    <row r="32" spans="1:9" ht="21.75" customHeight="1">
      <c r="A32" s="664" t="s">
        <v>449</v>
      </c>
      <c r="B32" s="426">
        <v>11761.7</v>
      </c>
      <c r="C32" s="43">
        <v>14368</v>
      </c>
      <c r="D32" s="43">
        <v>9190.6</v>
      </c>
      <c r="E32" s="43">
        <v>0</v>
      </c>
      <c r="F32" s="43">
        <v>40</v>
      </c>
      <c r="G32" s="43">
        <v>0</v>
      </c>
      <c r="H32" s="43">
        <v>19</v>
      </c>
      <c r="I32" s="424">
        <f t="shared" si="2"/>
        <v>35379.3</v>
      </c>
    </row>
    <row r="33" spans="1:9" ht="21" customHeight="1">
      <c r="A33" s="664" t="s">
        <v>450</v>
      </c>
      <c r="B33" s="426">
        <v>8865</v>
      </c>
      <c r="C33" s="43">
        <v>12601</v>
      </c>
      <c r="D33" s="43">
        <v>5411.6</v>
      </c>
      <c r="E33" s="43">
        <v>0</v>
      </c>
      <c r="F33" s="43">
        <v>24</v>
      </c>
      <c r="G33" s="43">
        <v>0</v>
      </c>
      <c r="H33" s="43">
        <v>30</v>
      </c>
      <c r="I33" s="424">
        <f t="shared" si="2"/>
        <v>26931.6</v>
      </c>
    </row>
    <row r="34" spans="1:9" ht="20.25" customHeight="1">
      <c r="A34" s="664" t="s">
        <v>451</v>
      </c>
      <c r="B34" s="426">
        <v>673.6</v>
      </c>
      <c r="C34" s="43">
        <v>78</v>
      </c>
      <c r="D34" s="43">
        <v>191.7</v>
      </c>
      <c r="E34" s="43">
        <v>0</v>
      </c>
      <c r="F34" s="43">
        <v>0</v>
      </c>
      <c r="G34" s="43">
        <v>0</v>
      </c>
      <c r="H34" s="43">
        <v>5</v>
      </c>
      <c r="I34" s="424">
        <f t="shared" si="2"/>
        <v>948.3</v>
      </c>
    </row>
    <row r="35" spans="1:9" ht="21" customHeight="1">
      <c r="A35" s="664" t="s">
        <v>452</v>
      </c>
      <c r="B35" s="426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142420</v>
      </c>
      <c r="I35" s="424">
        <f t="shared" si="2"/>
        <v>142420</v>
      </c>
    </row>
    <row r="36" spans="1:9" ht="21" customHeight="1">
      <c r="A36" s="664" t="s">
        <v>453</v>
      </c>
      <c r="B36" s="426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33880</v>
      </c>
      <c r="I36" s="424">
        <f t="shared" si="2"/>
        <v>33880</v>
      </c>
    </row>
    <row r="37" spans="1:9" ht="21" customHeight="1">
      <c r="A37" s="664" t="s">
        <v>349</v>
      </c>
      <c r="B37" s="426">
        <v>91</v>
      </c>
      <c r="C37" s="43">
        <v>110</v>
      </c>
      <c r="D37" s="43">
        <v>79.4</v>
      </c>
      <c r="E37" s="43">
        <v>1</v>
      </c>
      <c r="F37" s="43">
        <v>9</v>
      </c>
      <c r="G37" s="43">
        <v>5</v>
      </c>
      <c r="H37" s="43">
        <v>31</v>
      </c>
      <c r="I37" s="424">
        <f t="shared" si="2"/>
        <v>326.4</v>
      </c>
    </row>
    <row r="38" spans="1:9" ht="19.5" customHeight="1" thickBot="1">
      <c r="A38" s="665" t="s">
        <v>454</v>
      </c>
      <c r="B38" s="429">
        <v>16082.5</v>
      </c>
      <c r="C38" s="31">
        <v>2008</v>
      </c>
      <c r="D38" s="31">
        <v>5235.8</v>
      </c>
      <c r="E38" s="31">
        <v>2731</v>
      </c>
      <c r="F38" s="43">
        <v>14</v>
      </c>
      <c r="G38" s="31">
        <v>11</v>
      </c>
      <c r="H38" s="31">
        <v>74953</v>
      </c>
      <c r="I38" s="424">
        <f t="shared" si="2"/>
        <v>101035.3</v>
      </c>
    </row>
    <row r="39" spans="1:9" ht="23.25" customHeight="1" thickBot="1">
      <c r="A39" s="659" t="s">
        <v>686</v>
      </c>
      <c r="B39" s="660">
        <f aca="true" t="shared" si="4" ref="B39:I39">B11-B23</f>
        <v>10007.999999999942</v>
      </c>
      <c r="C39" s="661">
        <f t="shared" si="4"/>
        <v>71399</v>
      </c>
      <c r="D39" s="661">
        <f t="shared" si="4"/>
        <v>22979.100000000006</v>
      </c>
      <c r="E39" s="661">
        <f t="shared" si="4"/>
        <v>195</v>
      </c>
      <c r="F39" s="661">
        <f t="shared" si="4"/>
        <v>744</v>
      </c>
      <c r="G39" s="661">
        <f t="shared" si="4"/>
        <v>1122</v>
      </c>
      <c r="H39" s="661">
        <f t="shared" si="4"/>
        <v>117915</v>
      </c>
      <c r="I39" s="662">
        <f t="shared" si="4"/>
        <v>224362.1000000001</v>
      </c>
    </row>
    <row r="40" spans="1:9" ht="21" customHeight="1">
      <c r="A40" s="663" t="s">
        <v>311</v>
      </c>
      <c r="B40" s="423">
        <f aca="true" t="shared" si="5" ref="B40:H40">SUM(B41:B44)</f>
        <v>24714</v>
      </c>
      <c r="C40" s="11">
        <f t="shared" si="5"/>
        <v>9438</v>
      </c>
      <c r="D40" s="11">
        <f t="shared" si="5"/>
        <v>11035</v>
      </c>
      <c r="E40" s="11">
        <f t="shared" si="5"/>
        <v>0</v>
      </c>
      <c r="F40" s="11">
        <f t="shared" si="5"/>
        <v>56</v>
      </c>
      <c r="G40" s="11">
        <f t="shared" si="5"/>
        <v>116</v>
      </c>
      <c r="H40" s="11">
        <f t="shared" si="5"/>
        <v>89067</v>
      </c>
      <c r="I40" s="424">
        <f t="shared" si="2"/>
        <v>134426</v>
      </c>
    </row>
    <row r="41" spans="1:9" ht="20.25" customHeight="1">
      <c r="A41" s="664" t="s">
        <v>312</v>
      </c>
      <c r="B41" s="426">
        <v>541</v>
      </c>
      <c r="C41" s="43">
        <v>271</v>
      </c>
      <c r="D41" s="43">
        <v>448</v>
      </c>
      <c r="E41" s="43">
        <v>0</v>
      </c>
      <c r="F41" s="43">
        <v>0</v>
      </c>
      <c r="G41" s="43">
        <v>0</v>
      </c>
      <c r="H41" s="43">
        <v>9912</v>
      </c>
      <c r="I41" s="424">
        <f t="shared" si="2"/>
        <v>11172</v>
      </c>
    </row>
    <row r="42" spans="1:9" ht="20.25" customHeight="1">
      <c r="A42" s="664" t="s">
        <v>313</v>
      </c>
      <c r="B42" s="426">
        <v>11699</v>
      </c>
      <c r="C42" s="43">
        <v>7516</v>
      </c>
      <c r="D42" s="43">
        <v>6137</v>
      </c>
      <c r="E42" s="43">
        <v>0</v>
      </c>
      <c r="F42" s="43">
        <v>56</v>
      </c>
      <c r="G42" s="43">
        <v>33</v>
      </c>
      <c r="H42" s="43">
        <v>22</v>
      </c>
      <c r="I42" s="424">
        <f t="shared" si="2"/>
        <v>25463</v>
      </c>
    </row>
    <row r="43" spans="1:9" ht="20.25" customHeight="1" thickBot="1">
      <c r="A43" s="665" t="s">
        <v>314</v>
      </c>
      <c r="B43" s="429">
        <v>12474</v>
      </c>
      <c r="C43" s="31">
        <v>1651</v>
      </c>
      <c r="D43" s="31">
        <v>4450</v>
      </c>
      <c r="E43" s="31">
        <v>0</v>
      </c>
      <c r="F43" s="31">
        <v>0</v>
      </c>
      <c r="G43" s="31">
        <v>83</v>
      </c>
      <c r="H43" s="31">
        <v>1169</v>
      </c>
      <c r="I43" s="666">
        <f t="shared" si="2"/>
        <v>19827</v>
      </c>
    </row>
    <row r="44" spans="1:9" ht="23.25" customHeight="1" thickBot="1">
      <c r="A44" s="659" t="s">
        <v>481</v>
      </c>
      <c r="B44" s="660">
        <v>0</v>
      </c>
      <c r="C44" s="661">
        <v>0</v>
      </c>
      <c r="D44" s="661">
        <v>0</v>
      </c>
      <c r="E44" s="661">
        <v>0</v>
      </c>
      <c r="F44" s="661">
        <v>0</v>
      </c>
      <c r="G44" s="661">
        <v>0</v>
      </c>
      <c r="H44" s="661">
        <v>77964</v>
      </c>
      <c r="I44" s="662">
        <f t="shared" si="2"/>
        <v>77964</v>
      </c>
    </row>
    <row r="45" spans="1:9" ht="12.75">
      <c r="A45" s="322"/>
      <c r="B45" s="322"/>
      <c r="C45" s="322"/>
      <c r="D45" s="322"/>
      <c r="E45" s="322"/>
      <c r="F45" s="322"/>
      <c r="G45" s="322"/>
      <c r="H45" s="322"/>
      <c r="I45" s="322"/>
    </row>
    <row r="46" spans="1:9" ht="12.75">
      <c r="A46" s="322"/>
      <c r="B46" s="322"/>
      <c r="C46" s="322"/>
      <c r="D46" s="322"/>
      <c r="E46" s="322"/>
      <c r="F46" s="322"/>
      <c r="G46" s="322"/>
      <c r="H46" s="322"/>
      <c r="I46" s="322"/>
    </row>
    <row r="47" spans="1:9" ht="12.75">
      <c r="A47" s="322"/>
      <c r="B47" s="322"/>
      <c r="C47" s="322"/>
      <c r="D47" s="322"/>
      <c r="E47" s="322"/>
      <c r="F47" s="322"/>
      <c r="G47" s="322"/>
      <c r="H47" s="322"/>
      <c r="I47" s="322"/>
    </row>
    <row r="48" spans="1:9" ht="12.75">
      <c r="A48" s="322"/>
      <c r="B48" s="322"/>
      <c r="C48" s="322"/>
      <c r="D48" s="322"/>
      <c r="E48" s="322"/>
      <c r="F48" s="322"/>
      <c r="G48" s="322"/>
      <c r="H48" s="322"/>
      <c r="I48" s="322"/>
    </row>
    <row r="49" spans="1:9" ht="12.75">
      <c r="A49" s="322"/>
      <c r="B49" s="322"/>
      <c r="C49" s="322"/>
      <c r="D49" s="322"/>
      <c r="E49" s="322"/>
      <c r="F49" s="322"/>
      <c r="G49" s="322"/>
      <c r="H49" s="322"/>
      <c r="I49" s="322"/>
    </row>
    <row r="50" spans="1:9" ht="12.75">
      <c r="A50" s="322"/>
      <c r="B50" s="322"/>
      <c r="C50" s="322"/>
      <c r="D50" s="322"/>
      <c r="E50" s="322"/>
      <c r="F50" s="322"/>
      <c r="G50" s="322"/>
      <c r="H50" s="322"/>
      <c r="I50" s="322"/>
    </row>
    <row r="51" spans="1:9" ht="12.75">
      <c r="A51" s="322"/>
      <c r="B51" s="322"/>
      <c r="C51" s="322"/>
      <c r="D51" s="322"/>
      <c r="E51" s="322"/>
      <c r="F51" s="322"/>
      <c r="G51" s="322"/>
      <c r="H51" s="322"/>
      <c r="I51" s="322"/>
    </row>
    <row r="52" spans="1:9" ht="12.75">
      <c r="A52" s="322"/>
      <c r="B52" s="322"/>
      <c r="C52" s="322"/>
      <c r="D52" s="322"/>
      <c r="E52" s="322"/>
      <c r="F52" s="322"/>
      <c r="G52" s="322"/>
      <c r="H52" s="322"/>
      <c r="I52" s="322"/>
    </row>
    <row r="53" spans="1:9" ht="12.75">
      <c r="A53" s="322"/>
      <c r="B53" s="322"/>
      <c r="C53" s="322"/>
      <c r="D53" s="322"/>
      <c r="E53" s="322"/>
      <c r="F53" s="322"/>
      <c r="G53" s="322"/>
      <c r="H53" s="322"/>
      <c r="I53" s="322"/>
    </row>
    <row r="54" spans="1:9" ht="12.75">
      <c r="A54" s="322"/>
      <c r="B54" s="322"/>
      <c r="C54" s="322"/>
      <c r="D54" s="322"/>
      <c r="E54" s="322"/>
      <c r="F54" s="322"/>
      <c r="G54" s="322"/>
      <c r="H54" s="322"/>
      <c r="I54" s="322"/>
    </row>
    <row r="55" spans="1:9" ht="12.75">
      <c r="A55" s="322"/>
      <c r="B55" s="322"/>
      <c r="C55" s="322"/>
      <c r="D55" s="322"/>
      <c r="E55" s="322"/>
      <c r="F55" s="322"/>
      <c r="G55" s="322"/>
      <c r="H55" s="322"/>
      <c r="I55" s="322"/>
    </row>
    <row r="56" spans="1:9" ht="12.75">
      <c r="A56" s="322"/>
      <c r="B56" s="322"/>
      <c r="C56" s="322"/>
      <c r="D56" s="322"/>
      <c r="E56" s="322"/>
      <c r="F56" s="322"/>
      <c r="G56" s="322"/>
      <c r="H56" s="322"/>
      <c r="I56" s="322"/>
    </row>
    <row r="57" spans="1:9" ht="12.75">
      <c r="A57" s="322"/>
      <c r="B57" s="322"/>
      <c r="C57" s="322"/>
      <c r="D57" s="322"/>
      <c r="E57" s="322"/>
      <c r="F57" s="322"/>
      <c r="G57" s="322"/>
      <c r="H57" s="322"/>
      <c r="I57" s="322"/>
    </row>
    <row r="58" spans="1:9" ht="12.75">
      <c r="A58" s="322"/>
      <c r="B58" s="322"/>
      <c r="C58" s="322"/>
      <c r="D58" s="322"/>
      <c r="E58" s="322"/>
      <c r="F58" s="322"/>
      <c r="G58" s="322"/>
      <c r="H58" s="322"/>
      <c r="I58" s="322"/>
    </row>
    <row r="59" spans="1:9" ht="12.75">
      <c r="A59" s="322"/>
      <c r="B59" s="322"/>
      <c r="C59" s="322"/>
      <c r="D59" s="322"/>
      <c r="E59" s="322"/>
      <c r="F59" s="322"/>
      <c r="G59" s="322"/>
      <c r="H59" s="322"/>
      <c r="I59" s="322"/>
    </row>
    <row r="60" spans="1:9" ht="12.75">
      <c r="A60" s="322"/>
      <c r="B60" s="322"/>
      <c r="C60" s="322"/>
      <c r="D60" s="322"/>
      <c r="E60" s="322"/>
      <c r="F60" s="322"/>
      <c r="G60" s="322"/>
      <c r="H60" s="322"/>
      <c r="I60" s="322"/>
    </row>
    <row r="61" spans="1:9" ht="12.75">
      <c r="A61" s="322"/>
      <c r="B61" s="322"/>
      <c r="C61" s="322"/>
      <c r="D61" s="322"/>
      <c r="E61" s="322"/>
      <c r="F61" s="322"/>
      <c r="G61" s="322"/>
      <c r="H61" s="322"/>
      <c r="I61" s="322"/>
    </row>
    <row r="62" spans="1:9" ht="12.75">
      <c r="A62" s="322"/>
      <c r="B62" s="322"/>
      <c r="C62" s="322"/>
      <c r="D62" s="322"/>
      <c r="E62" s="322"/>
      <c r="F62" s="322"/>
      <c r="G62" s="322"/>
      <c r="H62" s="322"/>
      <c r="I62" s="322"/>
    </row>
  </sheetData>
  <mergeCells count="2">
    <mergeCell ref="A1:I1"/>
    <mergeCell ref="A2:I2"/>
  </mergeCells>
  <printOptions/>
  <pageMargins left="0.99" right="0.7874015748031497" top="0.79" bottom="0.9" header="0.5118110236220472" footer="0.5118110236220472"/>
  <pageSetup horizontalDpi="600" verticalDpi="600" orientation="portrait" paperSize="9" scale="65" r:id="rId1"/>
  <headerFooter alignWithMargins="0">
    <oddFooter>&amp;L&amp;"Times New Roman,obyčejné"Rozbor za rok 2003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3">
      <selection activeCell="F2" sqref="F2:G2"/>
    </sheetView>
  </sheetViews>
  <sheetFormatPr defaultColWidth="9.00390625" defaultRowHeight="12.75"/>
  <cols>
    <col min="1" max="1" width="21.875" style="1" customWidth="1"/>
    <col min="2" max="7" width="9.25390625" style="1" customWidth="1"/>
    <col min="8" max="16384" width="9.125" style="1" customWidth="1"/>
  </cols>
  <sheetData>
    <row r="1" ht="12.75" customHeight="1">
      <c r="A1" s="229"/>
    </row>
    <row r="2" spans="1:7" ht="33" customHeight="1">
      <c r="A2" s="398" t="s">
        <v>693</v>
      </c>
      <c r="B2" s="771" t="s">
        <v>574</v>
      </c>
      <c r="C2" s="772"/>
      <c r="D2" s="772"/>
      <c r="E2" s="772"/>
      <c r="F2" s="769" t="s">
        <v>774</v>
      </c>
      <c r="G2" s="770"/>
    </row>
    <row r="3" spans="1:7" ht="12.75">
      <c r="A3" s="751" t="s">
        <v>8</v>
      </c>
      <c r="B3" s="754" t="s">
        <v>6</v>
      </c>
      <c r="C3" s="755"/>
      <c r="D3" s="756"/>
      <c r="E3" s="757" t="s">
        <v>7</v>
      </c>
      <c r="F3" s="758"/>
      <c r="G3" s="759"/>
    </row>
    <row r="4" spans="1:7" ht="12.75">
      <c r="A4" s="752"/>
      <c r="B4" s="766" t="s">
        <v>567</v>
      </c>
      <c r="C4" s="767"/>
      <c r="D4" s="768"/>
      <c r="E4" s="760"/>
      <c r="F4" s="761"/>
      <c r="G4" s="762"/>
    </row>
    <row r="5" spans="1:7" ht="12.75" customHeight="1">
      <c r="A5" s="753"/>
      <c r="B5" s="41" t="s">
        <v>9</v>
      </c>
      <c r="C5" s="41" t="s">
        <v>10</v>
      </c>
      <c r="D5" s="41" t="s">
        <v>1</v>
      </c>
      <c r="E5" s="41" t="s">
        <v>9</v>
      </c>
      <c r="F5" s="41" t="s">
        <v>10</v>
      </c>
      <c r="G5" s="38" t="s">
        <v>1</v>
      </c>
    </row>
    <row r="6" spans="1:7" ht="12.75">
      <c r="A6" s="44" t="s">
        <v>12</v>
      </c>
      <c r="B6" s="42">
        <v>20</v>
      </c>
      <c r="C6" s="45">
        <v>20</v>
      </c>
      <c r="D6" s="45">
        <v>7.2</v>
      </c>
      <c r="E6" s="43">
        <f>B6</f>
        <v>20</v>
      </c>
      <c r="F6" s="43">
        <f>C6</f>
        <v>20</v>
      </c>
      <c r="G6" s="43">
        <f>D6</f>
        <v>7.2</v>
      </c>
    </row>
    <row r="7" spans="1:7" ht="12.75">
      <c r="A7" s="46">
        <v>513</v>
      </c>
      <c r="B7" s="47">
        <f aca="true" t="shared" si="0" ref="B7:G7">SUM(B6)</f>
        <v>20</v>
      </c>
      <c r="C7" s="47">
        <f t="shared" si="0"/>
        <v>20</v>
      </c>
      <c r="D7" s="47">
        <f t="shared" si="0"/>
        <v>7.2</v>
      </c>
      <c r="E7" s="47">
        <f t="shared" si="0"/>
        <v>20</v>
      </c>
      <c r="F7" s="47">
        <f t="shared" si="0"/>
        <v>20</v>
      </c>
      <c r="G7" s="47">
        <f t="shared" si="0"/>
        <v>7.2</v>
      </c>
    </row>
    <row r="8" spans="1:7" ht="12.75">
      <c r="A8" s="44"/>
      <c r="B8" s="44"/>
      <c r="C8" s="44"/>
      <c r="D8" s="44"/>
      <c r="E8" s="44"/>
      <c r="F8" s="44"/>
      <c r="G8" s="44"/>
    </row>
    <row r="9" spans="1:7" ht="12.75">
      <c r="A9" s="44" t="s">
        <v>13</v>
      </c>
      <c r="B9" s="42">
        <v>40</v>
      </c>
      <c r="C9" s="519">
        <v>40</v>
      </c>
      <c r="D9" s="45">
        <v>0</v>
      </c>
      <c r="E9" s="43">
        <f aca="true" t="shared" si="1" ref="E9:G10">B9</f>
        <v>40</v>
      </c>
      <c r="F9" s="43">
        <f t="shared" si="1"/>
        <v>40</v>
      </c>
      <c r="G9" s="43">
        <f t="shared" si="1"/>
        <v>0</v>
      </c>
    </row>
    <row r="10" spans="1:7" ht="12.75">
      <c r="A10" s="44" t="s">
        <v>14</v>
      </c>
      <c r="B10" s="42">
        <v>100</v>
      </c>
      <c r="C10" s="45">
        <v>95</v>
      </c>
      <c r="D10" s="45">
        <v>22.1</v>
      </c>
      <c r="E10" s="43">
        <f t="shared" si="1"/>
        <v>100</v>
      </c>
      <c r="F10" s="43">
        <f t="shared" si="1"/>
        <v>95</v>
      </c>
      <c r="G10" s="43">
        <f t="shared" si="1"/>
        <v>22.1</v>
      </c>
    </row>
    <row r="11" spans="1:7" ht="12.75">
      <c r="A11" s="46">
        <v>516</v>
      </c>
      <c r="B11" s="47">
        <f aca="true" t="shared" si="2" ref="B11:G11">SUM(B9:B10)</f>
        <v>140</v>
      </c>
      <c r="C11" s="47">
        <f t="shared" si="2"/>
        <v>135</v>
      </c>
      <c r="D11" s="47">
        <f t="shared" si="2"/>
        <v>22.1</v>
      </c>
      <c r="E11" s="48">
        <f t="shared" si="2"/>
        <v>140</v>
      </c>
      <c r="F11" s="48">
        <f t="shared" si="2"/>
        <v>135</v>
      </c>
      <c r="G11" s="48">
        <f t="shared" si="2"/>
        <v>22.1</v>
      </c>
    </row>
    <row r="12" spans="1:7" ht="12.75">
      <c r="A12" s="46"/>
      <c r="B12" s="47"/>
      <c r="C12" s="47"/>
      <c r="D12" s="47"/>
      <c r="E12" s="48"/>
      <c r="F12" s="48"/>
      <c r="G12" s="48"/>
    </row>
    <row r="13" spans="1:7" ht="12.75">
      <c r="A13" s="49" t="s">
        <v>575</v>
      </c>
      <c r="B13" s="42">
        <v>0</v>
      </c>
      <c r="C13" s="42">
        <v>5</v>
      </c>
      <c r="D13" s="42">
        <v>4.4</v>
      </c>
      <c r="E13" s="43">
        <f>B13</f>
        <v>0</v>
      </c>
      <c r="F13" s="43">
        <f>C13</f>
        <v>5</v>
      </c>
      <c r="G13" s="43">
        <f>D13</f>
        <v>4.4</v>
      </c>
    </row>
    <row r="14" spans="1:7" ht="12.75">
      <c r="A14" s="46">
        <v>517</v>
      </c>
      <c r="B14" s="47">
        <f aca="true" t="shared" si="3" ref="B14:G14">SUM(B13)</f>
        <v>0</v>
      </c>
      <c r="C14" s="47">
        <f t="shared" si="3"/>
        <v>5</v>
      </c>
      <c r="D14" s="47">
        <f t="shared" si="3"/>
        <v>4.4</v>
      </c>
      <c r="E14" s="47">
        <f t="shared" si="3"/>
        <v>0</v>
      </c>
      <c r="F14" s="47">
        <f t="shared" si="3"/>
        <v>5</v>
      </c>
      <c r="G14" s="47">
        <f t="shared" si="3"/>
        <v>4.4</v>
      </c>
    </row>
    <row r="15" spans="1:7" ht="13.5" thickBot="1">
      <c r="A15" s="46"/>
      <c r="B15" s="47"/>
      <c r="C15" s="47"/>
      <c r="D15" s="47"/>
      <c r="E15" s="48"/>
      <c r="F15" s="48"/>
      <c r="G15" s="48"/>
    </row>
    <row r="16" spans="1:11" s="10" customFormat="1" ht="15.75" customHeight="1">
      <c r="A16" s="516" t="s">
        <v>15</v>
      </c>
      <c r="B16" s="520">
        <f aca="true" t="shared" si="4" ref="B16:G16">SUM(B7,B11,B14)</f>
        <v>160</v>
      </c>
      <c r="C16" s="520">
        <f t="shared" si="4"/>
        <v>160</v>
      </c>
      <c r="D16" s="520">
        <f t="shared" si="4"/>
        <v>33.7</v>
      </c>
      <c r="E16" s="520">
        <f t="shared" si="4"/>
        <v>160</v>
      </c>
      <c r="F16" s="520">
        <f t="shared" si="4"/>
        <v>160</v>
      </c>
      <c r="G16" s="520">
        <f t="shared" si="4"/>
        <v>33.7</v>
      </c>
      <c r="K16" s="1"/>
    </row>
    <row r="17" ht="30" customHeight="1"/>
    <row r="18" spans="1:7" ht="12.75">
      <c r="A18" s="751" t="s">
        <v>8</v>
      </c>
      <c r="B18" s="754" t="s">
        <v>654</v>
      </c>
      <c r="C18" s="755"/>
      <c r="D18" s="756"/>
      <c r="E18" s="757" t="s">
        <v>7</v>
      </c>
      <c r="F18" s="758"/>
      <c r="G18" s="759"/>
    </row>
    <row r="19" spans="1:7" ht="12.75">
      <c r="A19" s="752"/>
      <c r="B19" s="766" t="s">
        <v>566</v>
      </c>
      <c r="C19" s="767"/>
      <c r="D19" s="768"/>
      <c r="E19" s="760"/>
      <c r="F19" s="761"/>
      <c r="G19" s="762"/>
    </row>
    <row r="20" spans="1:7" ht="12.75">
      <c r="A20" s="753"/>
      <c r="B20" s="41" t="s">
        <v>9</v>
      </c>
      <c r="C20" s="41" t="s">
        <v>10</v>
      </c>
      <c r="D20" s="41" t="s">
        <v>1</v>
      </c>
      <c r="E20" s="41" t="s">
        <v>9</v>
      </c>
      <c r="F20" s="41" t="s">
        <v>10</v>
      </c>
      <c r="G20" s="38" t="s">
        <v>1</v>
      </c>
    </row>
    <row r="21" spans="1:7" ht="12.75">
      <c r="A21" s="44" t="s">
        <v>655</v>
      </c>
      <c r="B21" s="42">
        <v>0</v>
      </c>
      <c r="C21" s="45">
        <v>566.5</v>
      </c>
      <c r="D21" s="45">
        <v>208.7</v>
      </c>
      <c r="E21" s="43">
        <f>B21</f>
        <v>0</v>
      </c>
      <c r="F21" s="43">
        <f>C21</f>
        <v>566.5</v>
      </c>
      <c r="G21" s="43">
        <f>D21</f>
        <v>208.7</v>
      </c>
    </row>
    <row r="22" spans="1:7" ht="12.75">
      <c r="A22" s="46">
        <v>521</v>
      </c>
      <c r="B22" s="47">
        <f aca="true" t="shared" si="5" ref="B22:G22">SUM(B21)</f>
        <v>0</v>
      </c>
      <c r="C22" s="47">
        <f t="shared" si="5"/>
        <v>566.5</v>
      </c>
      <c r="D22" s="47">
        <f t="shared" si="5"/>
        <v>208.7</v>
      </c>
      <c r="E22" s="47">
        <f t="shared" si="5"/>
        <v>0</v>
      </c>
      <c r="F22" s="47">
        <f t="shared" si="5"/>
        <v>566.5</v>
      </c>
      <c r="G22" s="47">
        <f t="shared" si="5"/>
        <v>208.7</v>
      </c>
    </row>
    <row r="23" spans="1:7" ht="12.75">
      <c r="A23" s="44"/>
      <c r="B23" s="44"/>
      <c r="C23" s="44"/>
      <c r="D23" s="44"/>
      <c r="E23" s="44"/>
      <c r="F23" s="44"/>
      <c r="G23" s="44"/>
    </row>
    <row r="24" spans="1:7" ht="12.75">
      <c r="A24" s="44" t="s">
        <v>656</v>
      </c>
      <c r="B24" s="42">
        <v>0</v>
      </c>
      <c r="C24" s="519">
        <v>1017.2</v>
      </c>
      <c r="D24" s="45">
        <v>1017.2</v>
      </c>
      <c r="E24" s="43">
        <f>B24</f>
        <v>0</v>
      </c>
      <c r="F24" s="43">
        <f>C24</f>
        <v>1017.2</v>
      </c>
      <c r="G24" s="43">
        <f>D24</f>
        <v>1017.2</v>
      </c>
    </row>
    <row r="25" spans="1:7" ht="12.75">
      <c r="A25" s="46">
        <v>522</v>
      </c>
      <c r="B25" s="47">
        <f aca="true" t="shared" si="6" ref="B25:G25">SUM(B24:B24)</f>
        <v>0</v>
      </c>
      <c r="C25" s="47">
        <f t="shared" si="6"/>
        <v>1017.2</v>
      </c>
      <c r="D25" s="47">
        <f t="shared" si="6"/>
        <v>1017.2</v>
      </c>
      <c r="E25" s="48">
        <f t="shared" si="6"/>
        <v>0</v>
      </c>
      <c r="F25" s="48">
        <f t="shared" si="6"/>
        <v>1017.2</v>
      </c>
      <c r="G25" s="48">
        <f t="shared" si="6"/>
        <v>1017.2</v>
      </c>
    </row>
    <row r="26" spans="1:7" ht="12.75">
      <c r="A26" s="46"/>
      <c r="B26" s="47"/>
      <c r="C26" s="47"/>
      <c r="D26" s="47"/>
      <c r="E26" s="48"/>
      <c r="F26" s="48"/>
      <c r="G26" s="48"/>
    </row>
    <row r="27" spans="1:7" ht="12.75">
      <c r="A27" s="49" t="s">
        <v>657</v>
      </c>
      <c r="B27" s="42">
        <v>0</v>
      </c>
      <c r="C27" s="42">
        <v>1180.8</v>
      </c>
      <c r="D27" s="42">
        <v>477.4</v>
      </c>
      <c r="E27" s="43">
        <f>B27</f>
        <v>0</v>
      </c>
      <c r="F27" s="43">
        <f>C27</f>
        <v>1180.8</v>
      </c>
      <c r="G27" s="43">
        <f>D27</f>
        <v>477.4</v>
      </c>
    </row>
    <row r="28" spans="1:7" ht="12.75">
      <c r="A28" s="46">
        <v>517</v>
      </c>
      <c r="B28" s="47">
        <f aca="true" t="shared" si="7" ref="B28:G28">SUM(B27)</f>
        <v>0</v>
      </c>
      <c r="C28" s="47">
        <f t="shared" si="7"/>
        <v>1180.8</v>
      </c>
      <c r="D28" s="47">
        <f t="shared" si="7"/>
        <v>477.4</v>
      </c>
      <c r="E28" s="47">
        <f t="shared" si="7"/>
        <v>0</v>
      </c>
      <c r="F28" s="47">
        <f t="shared" si="7"/>
        <v>1180.8</v>
      </c>
      <c r="G28" s="47">
        <f t="shared" si="7"/>
        <v>477.4</v>
      </c>
    </row>
    <row r="29" spans="1:7" ht="13.5" thickBot="1">
      <c r="A29" s="46"/>
      <c r="B29" s="47"/>
      <c r="C29" s="47"/>
      <c r="D29" s="47"/>
      <c r="E29" s="48"/>
      <c r="F29" s="48"/>
      <c r="G29" s="48"/>
    </row>
    <row r="30" spans="1:7" ht="12.75">
      <c r="A30" s="516" t="s">
        <v>15</v>
      </c>
      <c r="B30" s="520">
        <f aca="true" t="shared" si="8" ref="B30:G30">SUM(B22,B25,B28)</f>
        <v>0</v>
      </c>
      <c r="C30" s="520">
        <f t="shared" si="8"/>
        <v>2764.5</v>
      </c>
      <c r="D30" s="520">
        <f t="shared" si="8"/>
        <v>1703.3000000000002</v>
      </c>
      <c r="E30" s="520">
        <f t="shared" si="8"/>
        <v>0</v>
      </c>
      <c r="F30" s="520">
        <f t="shared" si="8"/>
        <v>2764.5</v>
      </c>
      <c r="G30" s="520">
        <f t="shared" si="8"/>
        <v>1703.3000000000002</v>
      </c>
    </row>
    <row r="31" ht="30" customHeight="1"/>
    <row r="32" spans="1:7" ht="12.75">
      <c r="A32" s="751" t="s">
        <v>8</v>
      </c>
      <c r="B32" s="754" t="s">
        <v>658</v>
      </c>
      <c r="C32" s="755"/>
      <c r="D32" s="756"/>
      <c r="E32" s="757" t="s">
        <v>7</v>
      </c>
      <c r="F32" s="758"/>
      <c r="G32" s="759"/>
    </row>
    <row r="33" spans="1:7" ht="12.75">
      <c r="A33" s="752"/>
      <c r="B33" s="763" t="s">
        <v>659</v>
      </c>
      <c r="C33" s="764"/>
      <c r="D33" s="765"/>
      <c r="E33" s="760"/>
      <c r="F33" s="761"/>
      <c r="G33" s="762"/>
    </row>
    <row r="34" spans="1:7" ht="12.75">
      <c r="A34" s="753"/>
      <c r="B34" s="41" t="s">
        <v>9</v>
      </c>
      <c r="C34" s="41" t="s">
        <v>10</v>
      </c>
      <c r="D34" s="41" t="s">
        <v>1</v>
      </c>
      <c r="E34" s="41" t="s">
        <v>9</v>
      </c>
      <c r="F34" s="41" t="s">
        <v>10</v>
      </c>
      <c r="G34" s="38" t="s">
        <v>1</v>
      </c>
    </row>
    <row r="35" spans="1:7" ht="12.75">
      <c r="A35" s="44" t="s">
        <v>60</v>
      </c>
      <c r="B35" s="42">
        <v>0</v>
      </c>
      <c r="C35" s="45">
        <v>150</v>
      </c>
      <c r="D35" s="45">
        <v>150</v>
      </c>
      <c r="E35" s="43">
        <f>B35</f>
        <v>0</v>
      </c>
      <c r="F35" s="43">
        <f>C35</f>
        <v>150</v>
      </c>
      <c r="G35" s="43">
        <f>D35</f>
        <v>150</v>
      </c>
    </row>
    <row r="36" spans="1:7" ht="12.75">
      <c r="A36" s="46">
        <v>517</v>
      </c>
      <c r="B36" s="47">
        <f aca="true" t="shared" si="9" ref="B36:G36">SUM(B35)</f>
        <v>0</v>
      </c>
      <c r="C36" s="47">
        <f t="shared" si="9"/>
        <v>150</v>
      </c>
      <c r="D36" s="47">
        <f t="shared" si="9"/>
        <v>150</v>
      </c>
      <c r="E36" s="47">
        <f t="shared" si="9"/>
        <v>0</v>
      </c>
      <c r="F36" s="47">
        <f t="shared" si="9"/>
        <v>150</v>
      </c>
      <c r="G36" s="47">
        <f t="shared" si="9"/>
        <v>150</v>
      </c>
    </row>
    <row r="37" spans="1:7" ht="12.75">
      <c r="A37" s="44"/>
      <c r="B37" s="44"/>
      <c r="C37" s="44"/>
      <c r="D37" s="44"/>
      <c r="E37" s="44"/>
      <c r="F37" s="44"/>
      <c r="G37" s="44"/>
    </row>
    <row r="38" spans="1:7" ht="12.75">
      <c r="A38" s="49" t="s">
        <v>660</v>
      </c>
      <c r="B38" s="42">
        <v>0</v>
      </c>
      <c r="C38" s="42">
        <v>233304</v>
      </c>
      <c r="D38" s="42">
        <v>233304</v>
      </c>
      <c r="E38" s="43">
        <f>B38</f>
        <v>0</v>
      </c>
      <c r="F38" s="43">
        <f>C38</f>
        <v>233304</v>
      </c>
      <c r="G38" s="43">
        <f>D38</f>
        <v>233304</v>
      </c>
    </row>
    <row r="39" spans="1:7" ht="12.75">
      <c r="A39" s="46">
        <v>613</v>
      </c>
      <c r="B39" s="47">
        <f aca="true" t="shared" si="10" ref="B39:G39">SUM(B38)</f>
        <v>0</v>
      </c>
      <c r="C39" s="47">
        <f t="shared" si="10"/>
        <v>233304</v>
      </c>
      <c r="D39" s="47">
        <f t="shared" si="10"/>
        <v>233304</v>
      </c>
      <c r="E39" s="47">
        <f t="shared" si="10"/>
        <v>0</v>
      </c>
      <c r="F39" s="47">
        <f t="shared" si="10"/>
        <v>233304</v>
      </c>
      <c r="G39" s="47">
        <f t="shared" si="10"/>
        <v>233304</v>
      </c>
    </row>
    <row r="40" spans="1:7" ht="13.5" thickBot="1">
      <c r="A40" s="46"/>
      <c r="B40" s="47"/>
      <c r="C40" s="47"/>
      <c r="D40" s="47"/>
      <c r="E40" s="48"/>
      <c r="F40" s="48"/>
      <c r="G40" s="48"/>
    </row>
    <row r="41" spans="1:7" ht="12.75">
      <c r="A41" s="516" t="s">
        <v>15</v>
      </c>
      <c r="B41" s="520">
        <f aca="true" t="shared" si="11" ref="B41:G41">SUM(B36,B39)</f>
        <v>0</v>
      </c>
      <c r="C41" s="520">
        <f t="shared" si="11"/>
        <v>233454</v>
      </c>
      <c r="D41" s="520">
        <f t="shared" si="11"/>
        <v>233454</v>
      </c>
      <c r="E41" s="520">
        <f t="shared" si="11"/>
        <v>0</v>
      </c>
      <c r="F41" s="520">
        <f t="shared" si="11"/>
        <v>233454</v>
      </c>
      <c r="G41" s="520">
        <f t="shared" si="11"/>
        <v>233454</v>
      </c>
    </row>
  </sheetData>
  <mergeCells count="14">
    <mergeCell ref="A3:A5"/>
    <mergeCell ref="B4:D4"/>
    <mergeCell ref="E3:G4"/>
    <mergeCell ref="F2:G2"/>
    <mergeCell ref="B2:E2"/>
    <mergeCell ref="B3:D3"/>
    <mergeCell ref="B19:D19"/>
    <mergeCell ref="A18:A20"/>
    <mergeCell ref="B18:D18"/>
    <mergeCell ref="E18:G19"/>
    <mergeCell ref="A32:A34"/>
    <mergeCell ref="B32:D32"/>
    <mergeCell ref="E32:G33"/>
    <mergeCell ref="B33:D33"/>
  </mergeCells>
  <printOptions horizontalCentered="1"/>
  <pageMargins left="0.7874015748031497" right="0.7874015748031497" top="0.984251968503937" bottom="0.59" header="0.5118110236220472" footer="0.33"/>
  <pageSetup horizontalDpi="300" verticalDpi="300" orientation="portrait" paperSize="9" r:id="rId1"/>
  <headerFooter alignWithMargins="0">
    <oddFooter>&amp;L&amp;"Times New Roman CE,obyčejné"&amp;8Rozbor za rok 2003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42"/>
  <sheetViews>
    <sheetView zoomScale="80" zoomScaleNormal="80" workbookViewId="0" topLeftCell="A16">
      <selection activeCell="A26" sqref="A26"/>
    </sheetView>
  </sheetViews>
  <sheetFormatPr defaultColWidth="9.00390625" defaultRowHeight="12.75"/>
  <cols>
    <col min="1" max="1" width="19.125" style="1" customWidth="1"/>
    <col min="2" max="2" width="8.375" style="1" customWidth="1"/>
    <col min="3" max="3" width="7.875" style="1" customWidth="1"/>
    <col min="4" max="4" width="7.75390625" style="1" customWidth="1"/>
    <col min="5" max="5" width="7.875" style="1" customWidth="1"/>
    <col min="6" max="6" width="7.375" style="1" customWidth="1"/>
    <col min="7" max="7" width="7.75390625" style="1" customWidth="1"/>
    <col min="8" max="9" width="7.875" style="1" customWidth="1"/>
    <col min="10" max="10" width="7.125" style="1" customWidth="1"/>
    <col min="11" max="11" width="8.875" style="1" customWidth="1"/>
    <col min="12" max="12" width="8.375" style="1" customWidth="1"/>
    <col min="13" max="13" width="9.00390625" style="1" customWidth="1"/>
    <col min="14" max="14" width="7.875" style="1" customWidth="1"/>
    <col min="15" max="15" width="7.75390625" style="1" customWidth="1"/>
    <col min="16" max="16" width="8.375" style="1" customWidth="1"/>
    <col min="17" max="16384" width="9.125" style="1" customWidth="1"/>
  </cols>
  <sheetData>
    <row r="1" spans="1:19" ht="45.75" customHeight="1">
      <c r="A1" s="544" t="s">
        <v>775</v>
      </c>
      <c r="B1" s="780" t="s">
        <v>663</v>
      </c>
      <c r="C1" s="720"/>
      <c r="D1" s="720"/>
      <c r="E1" s="720"/>
      <c r="F1" s="720"/>
      <c r="G1" s="720"/>
      <c r="H1" s="720"/>
      <c r="I1" s="720"/>
      <c r="J1" s="720"/>
      <c r="K1" s="720"/>
      <c r="L1" s="781"/>
      <c r="M1" s="781"/>
      <c r="N1" s="781"/>
      <c r="O1" s="781"/>
      <c r="P1" s="781"/>
      <c r="Q1" s="781"/>
      <c r="R1" s="748" t="s">
        <v>777</v>
      </c>
      <c r="S1" s="748"/>
    </row>
    <row r="2" spans="1:13" s="10" customFormat="1" ht="8.25" customHeight="1">
      <c r="A2" s="27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9" s="10" customFormat="1" ht="20.25" customHeight="1">
      <c r="A3" s="773" t="s">
        <v>8</v>
      </c>
      <c r="B3" s="754" t="s">
        <v>16</v>
      </c>
      <c r="C3" s="755"/>
      <c r="D3" s="756"/>
      <c r="E3" s="754" t="s">
        <v>17</v>
      </c>
      <c r="F3" s="755"/>
      <c r="G3" s="756"/>
      <c r="H3" s="754" t="s">
        <v>18</v>
      </c>
      <c r="I3" s="755"/>
      <c r="J3" s="756"/>
      <c r="K3" s="754" t="s">
        <v>185</v>
      </c>
      <c r="L3" s="767"/>
      <c r="M3" s="768"/>
      <c r="N3" s="754" t="s">
        <v>186</v>
      </c>
      <c r="O3" s="767"/>
      <c r="P3" s="767"/>
      <c r="Q3" s="757" t="s">
        <v>34</v>
      </c>
      <c r="R3" s="775"/>
      <c r="S3" s="776"/>
    </row>
    <row r="4" spans="1:19" s="10" customFormat="1" ht="20.25" customHeight="1">
      <c r="A4" s="774"/>
      <c r="B4" s="763" t="s">
        <v>177</v>
      </c>
      <c r="C4" s="767"/>
      <c r="D4" s="768"/>
      <c r="E4" s="763" t="s">
        <v>20</v>
      </c>
      <c r="F4" s="767"/>
      <c r="G4" s="768"/>
      <c r="H4" s="766" t="s">
        <v>21</v>
      </c>
      <c r="I4" s="767"/>
      <c r="J4" s="768"/>
      <c r="K4" s="763" t="s">
        <v>188</v>
      </c>
      <c r="L4" s="767"/>
      <c r="M4" s="768"/>
      <c r="N4" s="763" t="s">
        <v>189</v>
      </c>
      <c r="O4" s="767"/>
      <c r="P4" s="767"/>
      <c r="Q4" s="777"/>
      <c r="R4" s="778"/>
      <c r="S4" s="779"/>
    </row>
    <row r="5" spans="1:19" s="10" customFormat="1" ht="20.25" customHeight="1">
      <c r="A5" s="774"/>
      <c r="B5" s="41" t="s">
        <v>9</v>
      </c>
      <c r="C5" s="41" t="s">
        <v>10</v>
      </c>
      <c r="D5" s="41" t="s">
        <v>1</v>
      </c>
      <c r="E5" s="41" t="s">
        <v>9</v>
      </c>
      <c r="F5" s="41" t="s">
        <v>10</v>
      </c>
      <c r="G5" s="41" t="s">
        <v>1</v>
      </c>
      <c r="H5" s="41" t="s">
        <v>9</v>
      </c>
      <c r="I5" s="41" t="s">
        <v>10</v>
      </c>
      <c r="J5" s="41" t="s">
        <v>1</v>
      </c>
      <c r="K5" s="38" t="s">
        <v>9</v>
      </c>
      <c r="L5" s="38" t="s">
        <v>10</v>
      </c>
      <c r="M5" s="38" t="s">
        <v>1</v>
      </c>
      <c r="N5" s="38" t="s">
        <v>9</v>
      </c>
      <c r="O5" s="38" t="s">
        <v>10</v>
      </c>
      <c r="P5" s="59" t="s">
        <v>1</v>
      </c>
      <c r="Q5" s="38" t="s">
        <v>9</v>
      </c>
      <c r="R5" s="38" t="s">
        <v>10</v>
      </c>
      <c r="S5" s="38" t="s">
        <v>1</v>
      </c>
    </row>
    <row r="6" spans="1:19" ht="13.5" customHeight="1">
      <c r="A6" s="44" t="s">
        <v>23</v>
      </c>
      <c r="B6" s="51"/>
      <c r="C6" s="51"/>
      <c r="D6" s="51"/>
      <c r="E6" s="51"/>
      <c r="F6" s="51"/>
      <c r="G6" s="51"/>
      <c r="H6" s="51"/>
      <c r="I6" s="51"/>
      <c r="J6" s="51"/>
      <c r="K6" s="51">
        <v>1500</v>
      </c>
      <c r="L6" s="51">
        <v>1500</v>
      </c>
      <c r="M6" s="51">
        <v>1097</v>
      </c>
      <c r="N6" s="43"/>
      <c r="O6" s="51"/>
      <c r="P6" s="82"/>
      <c r="Q6" s="43">
        <f aca="true" t="shared" si="0" ref="Q6:S7">SUM(B6+E6+H6+K6+N6)</f>
        <v>1500</v>
      </c>
      <c r="R6" s="43">
        <f t="shared" si="0"/>
        <v>1500</v>
      </c>
      <c r="S6" s="43">
        <f t="shared" si="0"/>
        <v>1097</v>
      </c>
    </row>
    <row r="7" spans="1:19" ht="15" customHeight="1">
      <c r="A7" s="44" t="s">
        <v>24</v>
      </c>
      <c r="B7" s="51"/>
      <c r="C7" s="51"/>
      <c r="D7" s="51"/>
      <c r="E7" s="51"/>
      <c r="F7" s="51"/>
      <c r="G7" s="51"/>
      <c r="H7" s="51"/>
      <c r="I7" s="51"/>
      <c r="J7" s="51"/>
      <c r="K7" s="43">
        <v>1900</v>
      </c>
      <c r="L7" s="43">
        <v>2360</v>
      </c>
      <c r="M7" s="51">
        <v>2303.9</v>
      </c>
      <c r="N7" s="43">
        <v>100</v>
      </c>
      <c r="O7" s="51">
        <v>100</v>
      </c>
      <c r="P7" s="82">
        <v>16.2</v>
      </c>
      <c r="Q7" s="43">
        <f t="shared" si="0"/>
        <v>2000</v>
      </c>
      <c r="R7" s="43">
        <f t="shared" si="0"/>
        <v>2460</v>
      </c>
      <c r="S7" s="43">
        <f t="shared" si="0"/>
        <v>2320.1</v>
      </c>
    </row>
    <row r="8" spans="1:19" ht="15" customHeight="1">
      <c r="A8" s="46">
        <v>513</v>
      </c>
      <c r="B8" s="44"/>
      <c r="C8" s="44"/>
      <c r="D8" s="44"/>
      <c r="E8" s="44"/>
      <c r="F8" s="44"/>
      <c r="G8" s="44"/>
      <c r="H8" s="44"/>
      <c r="I8" s="44"/>
      <c r="J8" s="44"/>
      <c r="K8" s="52">
        <f>K6+K7</f>
        <v>3400</v>
      </c>
      <c r="L8" s="52">
        <f>L6+L7</f>
        <v>3860</v>
      </c>
      <c r="M8" s="52">
        <f>M6+M7</f>
        <v>3400.9</v>
      </c>
      <c r="N8" s="52">
        <f>SUM(N7)</f>
        <v>100</v>
      </c>
      <c r="O8" s="52">
        <f>SUM(O7)</f>
        <v>100</v>
      </c>
      <c r="P8" s="90">
        <f>SUM(P7)</f>
        <v>16.2</v>
      </c>
      <c r="Q8" s="48">
        <f>SUM(Q6:Q7)</f>
        <v>3500</v>
      </c>
      <c r="R8" s="48">
        <f>SUM(R6:R7)</f>
        <v>3960</v>
      </c>
      <c r="S8" s="48">
        <f>SUM(S6:S7)</f>
        <v>3417.1</v>
      </c>
    </row>
    <row r="9" spans="1:19" ht="14.25" customHeight="1">
      <c r="A9" s="49" t="s">
        <v>25</v>
      </c>
      <c r="B9" s="44"/>
      <c r="C9" s="44"/>
      <c r="D9" s="44"/>
      <c r="E9" s="44"/>
      <c r="F9" s="44"/>
      <c r="G9" s="44"/>
      <c r="H9" s="44"/>
      <c r="I9" s="44"/>
      <c r="J9" s="44"/>
      <c r="K9" s="51">
        <v>800</v>
      </c>
      <c r="L9" s="51">
        <v>340</v>
      </c>
      <c r="M9" s="51">
        <v>206</v>
      </c>
      <c r="N9" s="51"/>
      <c r="O9" s="51"/>
      <c r="P9" s="534"/>
      <c r="Q9" s="43">
        <f aca="true" t="shared" si="1" ref="Q9:S10">SUM(B9+E9+H9+K9+N9)</f>
        <v>800</v>
      </c>
      <c r="R9" s="43">
        <f t="shared" si="1"/>
        <v>340</v>
      </c>
      <c r="S9" s="43">
        <f t="shared" si="1"/>
        <v>206</v>
      </c>
    </row>
    <row r="10" spans="1:19" ht="15" customHeight="1">
      <c r="A10" s="49" t="s">
        <v>26</v>
      </c>
      <c r="B10" s="44"/>
      <c r="C10" s="44"/>
      <c r="D10" s="44"/>
      <c r="E10" s="44"/>
      <c r="F10" s="44"/>
      <c r="G10" s="44"/>
      <c r="H10" s="44"/>
      <c r="I10" s="44"/>
      <c r="J10" s="44"/>
      <c r="K10" s="51">
        <v>600</v>
      </c>
      <c r="L10" s="51">
        <v>600</v>
      </c>
      <c r="M10" s="51">
        <v>358.5</v>
      </c>
      <c r="N10" s="51"/>
      <c r="O10" s="51"/>
      <c r="P10" s="534"/>
      <c r="Q10" s="43">
        <f t="shared" si="1"/>
        <v>600</v>
      </c>
      <c r="R10" s="43">
        <f t="shared" si="1"/>
        <v>600</v>
      </c>
      <c r="S10" s="43">
        <f t="shared" si="1"/>
        <v>358.5</v>
      </c>
    </row>
    <row r="11" spans="1:20" ht="15.75" customHeight="1">
      <c r="A11" s="46">
        <v>515</v>
      </c>
      <c r="B11" s="44"/>
      <c r="C11" s="44"/>
      <c r="D11" s="44"/>
      <c r="E11" s="44"/>
      <c r="F11" s="44"/>
      <c r="G11" s="44"/>
      <c r="H11" s="52"/>
      <c r="I11" s="52"/>
      <c r="J11" s="52"/>
      <c r="K11" s="52">
        <f>K9+K10</f>
        <v>1400</v>
      </c>
      <c r="L11" s="52">
        <f>L9+L10</f>
        <v>940</v>
      </c>
      <c r="M11" s="52">
        <f>M9+M10</f>
        <v>564.5</v>
      </c>
      <c r="N11" s="52"/>
      <c r="O11" s="52"/>
      <c r="P11" s="90"/>
      <c r="Q11" s="48">
        <f>SUM(Q9:Q10)</f>
        <v>1400</v>
      </c>
      <c r="R11" s="48">
        <f>SUM(R9:R10)</f>
        <v>940</v>
      </c>
      <c r="S11" s="48">
        <f>SUM(S9:S10)</f>
        <v>564.5</v>
      </c>
      <c r="T11" s="10"/>
    </row>
    <row r="12" spans="1:19" s="27" customFormat="1" ht="15" customHeight="1">
      <c r="A12" s="49" t="s">
        <v>35</v>
      </c>
      <c r="B12" s="65"/>
      <c r="C12" s="65"/>
      <c r="D12" s="65"/>
      <c r="E12" s="65"/>
      <c r="F12" s="65"/>
      <c r="G12" s="65"/>
      <c r="H12" s="65"/>
      <c r="I12" s="65"/>
      <c r="J12" s="65"/>
      <c r="K12" s="51">
        <v>9</v>
      </c>
      <c r="L12" s="51">
        <v>9</v>
      </c>
      <c r="M12" s="51">
        <v>8.3</v>
      </c>
      <c r="N12" s="51"/>
      <c r="O12" s="51"/>
      <c r="P12" s="534"/>
      <c r="Q12" s="43">
        <f aca="true" t="shared" si="2" ref="Q12:S14">SUM(B12+E12+H12+K12+N12)</f>
        <v>9</v>
      </c>
      <c r="R12" s="43">
        <f t="shared" si="2"/>
        <v>9</v>
      </c>
      <c r="S12" s="43">
        <f t="shared" si="2"/>
        <v>8.3</v>
      </c>
    </row>
    <row r="13" spans="1:19" s="27" customFormat="1" ht="15" customHeight="1">
      <c r="A13" s="49" t="s">
        <v>191</v>
      </c>
      <c r="B13" s="65"/>
      <c r="C13" s="65"/>
      <c r="D13" s="65"/>
      <c r="E13" s="65"/>
      <c r="F13" s="65"/>
      <c r="G13" s="65"/>
      <c r="H13" s="65"/>
      <c r="I13" s="65"/>
      <c r="J13" s="65"/>
      <c r="K13" s="51"/>
      <c r="L13" s="51"/>
      <c r="M13" s="51"/>
      <c r="N13" s="51"/>
      <c r="O13" s="51"/>
      <c r="P13" s="534"/>
      <c r="Q13" s="43">
        <f t="shared" si="2"/>
        <v>0</v>
      </c>
      <c r="R13" s="43">
        <f t="shared" si="2"/>
        <v>0</v>
      </c>
      <c r="S13" s="43">
        <f t="shared" si="2"/>
        <v>0</v>
      </c>
    </row>
    <row r="14" spans="1:19" ht="15" customHeight="1">
      <c r="A14" s="49" t="s">
        <v>14</v>
      </c>
      <c r="B14" s="51">
        <v>2600</v>
      </c>
      <c r="C14" s="51">
        <v>1915.1</v>
      </c>
      <c r="D14" s="51">
        <v>1221.6</v>
      </c>
      <c r="E14" s="51">
        <v>16.5</v>
      </c>
      <c r="F14" s="51">
        <v>16.5</v>
      </c>
      <c r="G14" s="51">
        <v>12.6</v>
      </c>
      <c r="H14" s="51">
        <v>2050</v>
      </c>
      <c r="I14" s="51">
        <v>1990.6</v>
      </c>
      <c r="J14" s="51">
        <v>60.9</v>
      </c>
      <c r="K14" s="51">
        <v>23250</v>
      </c>
      <c r="L14" s="51">
        <v>24072.4</v>
      </c>
      <c r="M14" s="51">
        <v>23256.5</v>
      </c>
      <c r="N14" s="51">
        <v>7128.5</v>
      </c>
      <c r="O14" s="51">
        <v>7222</v>
      </c>
      <c r="P14" s="534">
        <v>5332.2</v>
      </c>
      <c r="Q14" s="43">
        <f t="shared" si="2"/>
        <v>35045</v>
      </c>
      <c r="R14" s="43">
        <f t="shared" si="2"/>
        <v>35216.600000000006</v>
      </c>
      <c r="S14" s="43">
        <f t="shared" si="2"/>
        <v>29883.8</v>
      </c>
    </row>
    <row r="15" spans="1:19" ht="14.25" customHeight="1">
      <c r="A15" s="46">
        <v>516</v>
      </c>
      <c r="B15" s="52">
        <f aca="true" t="shared" si="3" ref="B15:J15">SUM(B14)</f>
        <v>2600</v>
      </c>
      <c r="C15" s="52">
        <f t="shared" si="3"/>
        <v>1915.1</v>
      </c>
      <c r="D15" s="52">
        <f t="shared" si="3"/>
        <v>1221.6</v>
      </c>
      <c r="E15" s="52">
        <f t="shared" si="3"/>
        <v>16.5</v>
      </c>
      <c r="F15" s="52">
        <f t="shared" si="3"/>
        <v>16.5</v>
      </c>
      <c r="G15" s="52">
        <f t="shared" si="3"/>
        <v>12.6</v>
      </c>
      <c r="H15" s="52">
        <f t="shared" si="3"/>
        <v>2050</v>
      </c>
      <c r="I15" s="52">
        <f t="shared" si="3"/>
        <v>1990.6</v>
      </c>
      <c r="J15" s="52">
        <f t="shared" si="3"/>
        <v>60.9</v>
      </c>
      <c r="K15" s="48">
        <f>SUM(K12:K14)</f>
        <v>23259</v>
      </c>
      <c r="L15" s="48">
        <f>SUM(L12:L14)</f>
        <v>24081.4</v>
      </c>
      <c r="M15" s="48">
        <f>SUM(M12:M14)</f>
        <v>23264.8</v>
      </c>
      <c r="N15" s="52">
        <f>SUM(N14)</f>
        <v>7128.5</v>
      </c>
      <c r="O15" s="52">
        <f>SUM(O14)</f>
        <v>7222</v>
      </c>
      <c r="P15" s="90">
        <f>SUM(P14)</f>
        <v>5332.2</v>
      </c>
      <c r="Q15" s="48">
        <f>SUM(Q12:Q14)</f>
        <v>35054</v>
      </c>
      <c r="R15" s="48">
        <f>SUM(R12:R14)</f>
        <v>35225.600000000006</v>
      </c>
      <c r="S15" s="48">
        <f>SUM(S12:S14)</f>
        <v>29892.1</v>
      </c>
    </row>
    <row r="16" spans="1:19" ht="15" customHeight="1">
      <c r="A16" s="44" t="s">
        <v>28</v>
      </c>
      <c r="B16" s="48"/>
      <c r="C16" s="48"/>
      <c r="D16" s="48"/>
      <c r="E16" s="48"/>
      <c r="F16" s="48"/>
      <c r="G16" s="48"/>
      <c r="H16" s="48"/>
      <c r="I16" s="48"/>
      <c r="J16" s="48"/>
      <c r="K16" s="43">
        <v>4800</v>
      </c>
      <c r="L16" s="43">
        <v>9616.8</v>
      </c>
      <c r="M16" s="43">
        <v>7753.4</v>
      </c>
      <c r="N16" s="43"/>
      <c r="O16" s="51"/>
      <c r="P16" s="82"/>
      <c r="Q16" s="43">
        <f>SUM(B16+E16+H16+K16+N16)</f>
        <v>4800</v>
      </c>
      <c r="R16" s="43">
        <f>SUM(C16+F16+I16+L16+O16)</f>
        <v>9616.8</v>
      </c>
      <c r="S16" s="43">
        <f>SUM(D16+G16+J16+M16+P16)</f>
        <v>7753.4</v>
      </c>
    </row>
    <row r="17" spans="1:19" ht="15" customHeight="1">
      <c r="A17" s="46">
        <v>517</v>
      </c>
      <c r="B17" s="44"/>
      <c r="C17" s="44"/>
      <c r="D17" s="44"/>
      <c r="E17" s="44"/>
      <c r="F17" s="44"/>
      <c r="G17" s="44"/>
      <c r="H17" s="48"/>
      <c r="I17" s="48"/>
      <c r="J17" s="48"/>
      <c r="K17" s="48">
        <f>SUM(K16:K16)</f>
        <v>4800</v>
      </c>
      <c r="L17" s="48">
        <f>SUM(L16:L16)</f>
        <v>9616.8</v>
      </c>
      <c r="M17" s="52">
        <f>SUM(M16:M16)</f>
        <v>7753.4</v>
      </c>
      <c r="N17" s="48"/>
      <c r="O17" s="48"/>
      <c r="P17" s="146"/>
      <c r="Q17" s="48">
        <f>SUM(Q16)</f>
        <v>4800</v>
      </c>
      <c r="R17" s="48">
        <f>SUM(R16)</f>
        <v>9616.8</v>
      </c>
      <c r="S17" s="48">
        <f>SUM(S16)</f>
        <v>7753.4</v>
      </c>
    </row>
    <row r="18" spans="1:19" ht="15" customHeight="1">
      <c r="A18" s="44" t="s">
        <v>36</v>
      </c>
      <c r="B18" s="44"/>
      <c r="C18" s="44"/>
      <c r="D18" s="44"/>
      <c r="E18" s="44"/>
      <c r="F18" s="44"/>
      <c r="G18" s="44"/>
      <c r="H18" s="51"/>
      <c r="I18" s="51"/>
      <c r="J18" s="51"/>
      <c r="K18" s="51"/>
      <c r="L18" s="51"/>
      <c r="M18" s="51"/>
      <c r="N18" s="51"/>
      <c r="O18" s="51"/>
      <c r="P18" s="534"/>
      <c r="Q18" s="43">
        <f>SUM(B18+E18+H18+K18+N18)</f>
        <v>0</v>
      </c>
      <c r="R18" s="43">
        <f>SUM(C18+F18+I18+L18+O18)</f>
        <v>0</v>
      </c>
      <c r="S18" s="43">
        <f>SUM(D18+G18+J18+M18+P18)</f>
        <v>0</v>
      </c>
    </row>
    <row r="19" spans="1:19" s="56" customFormat="1" ht="15" customHeight="1">
      <c r="A19" s="46">
        <v>522</v>
      </c>
      <c r="B19" s="46"/>
      <c r="C19" s="46"/>
      <c r="D19" s="46"/>
      <c r="E19" s="46"/>
      <c r="F19" s="46"/>
      <c r="G19" s="46"/>
      <c r="H19" s="55"/>
      <c r="I19" s="55"/>
      <c r="J19" s="55"/>
      <c r="K19" s="52"/>
      <c r="L19" s="52"/>
      <c r="M19" s="52"/>
      <c r="N19" s="55"/>
      <c r="O19" s="55"/>
      <c r="P19" s="535"/>
      <c r="Q19" s="48">
        <f>SUM(Q18)</f>
        <v>0</v>
      </c>
      <c r="R19" s="48">
        <f>SUM(R18)</f>
        <v>0</v>
      </c>
      <c r="S19" s="48">
        <f>SUM(S18)</f>
        <v>0</v>
      </c>
    </row>
    <row r="20" spans="1:19" ht="15" customHeight="1">
      <c r="A20" s="44" t="s">
        <v>30</v>
      </c>
      <c r="B20" s="44"/>
      <c r="C20" s="44"/>
      <c r="D20" s="44"/>
      <c r="E20" s="44"/>
      <c r="F20" s="44"/>
      <c r="G20" s="44"/>
      <c r="H20" s="51"/>
      <c r="I20" s="51"/>
      <c r="J20" s="51"/>
      <c r="K20" s="51">
        <v>36214.8</v>
      </c>
      <c r="L20" s="51">
        <v>30084.9</v>
      </c>
      <c r="M20" s="51">
        <v>26782.3</v>
      </c>
      <c r="N20" s="51"/>
      <c r="O20" s="51"/>
      <c r="P20" s="534"/>
      <c r="Q20" s="43">
        <f aca="true" t="shared" si="4" ref="Q20:S22">SUM(B20+E20+H20+K20+N20)</f>
        <v>36214.8</v>
      </c>
      <c r="R20" s="43">
        <f t="shared" si="4"/>
        <v>30084.9</v>
      </c>
      <c r="S20" s="43">
        <f t="shared" si="4"/>
        <v>26782.3</v>
      </c>
    </row>
    <row r="21" spans="1:19" ht="12.75">
      <c r="A21" s="44" t="s">
        <v>31</v>
      </c>
      <c r="B21" s="44"/>
      <c r="C21" s="44"/>
      <c r="D21" s="44"/>
      <c r="E21" s="44"/>
      <c r="F21" s="44"/>
      <c r="G21" s="44"/>
      <c r="H21" s="51"/>
      <c r="I21" s="51"/>
      <c r="J21" s="51"/>
      <c r="K21" s="51">
        <v>3250</v>
      </c>
      <c r="L21" s="51">
        <v>5250</v>
      </c>
      <c r="M21" s="57">
        <v>4343</v>
      </c>
      <c r="N21" s="51"/>
      <c r="O21" s="51"/>
      <c r="P21" s="534"/>
      <c r="Q21" s="43">
        <f t="shared" si="4"/>
        <v>3250</v>
      </c>
      <c r="R21" s="43">
        <f t="shared" si="4"/>
        <v>5250</v>
      </c>
      <c r="S21" s="43">
        <f t="shared" si="4"/>
        <v>4343</v>
      </c>
    </row>
    <row r="22" spans="1:19" ht="14.25" customHeight="1">
      <c r="A22" s="44" t="s">
        <v>32</v>
      </c>
      <c r="B22" s="44"/>
      <c r="C22" s="44"/>
      <c r="D22" s="44"/>
      <c r="E22" s="44"/>
      <c r="F22" s="44"/>
      <c r="G22" s="44"/>
      <c r="H22" s="51"/>
      <c r="I22" s="51"/>
      <c r="J22" s="51"/>
      <c r="K22" s="51">
        <v>1500</v>
      </c>
      <c r="L22" s="51">
        <v>1500</v>
      </c>
      <c r="M22" s="57">
        <v>519.5</v>
      </c>
      <c r="N22" s="51"/>
      <c r="O22" s="51"/>
      <c r="P22" s="534"/>
      <c r="Q22" s="43">
        <f t="shared" si="4"/>
        <v>1500</v>
      </c>
      <c r="R22" s="43">
        <f t="shared" si="4"/>
        <v>1500</v>
      </c>
      <c r="S22" s="43">
        <f t="shared" si="4"/>
        <v>519.5</v>
      </c>
    </row>
    <row r="23" spans="1:19" ht="13.5" thickBot="1">
      <c r="A23" s="98">
        <v>612</v>
      </c>
      <c r="B23" s="95"/>
      <c r="C23" s="95"/>
      <c r="D23" s="95"/>
      <c r="E23" s="95"/>
      <c r="F23" s="95"/>
      <c r="G23" s="95"/>
      <c r="H23" s="93"/>
      <c r="I23" s="93"/>
      <c r="J23" s="93"/>
      <c r="K23" s="93">
        <f>K20+K21+K22</f>
        <v>40964.8</v>
      </c>
      <c r="L23" s="93">
        <f>L20+L21+L22</f>
        <v>36834.9</v>
      </c>
      <c r="M23" s="93">
        <f>M20+M21+M22</f>
        <v>31644.8</v>
      </c>
      <c r="N23" s="93"/>
      <c r="O23" s="93"/>
      <c r="P23" s="536"/>
      <c r="Q23" s="32">
        <f>SUM(Q20:Q22)</f>
        <v>40964.8</v>
      </c>
      <c r="R23" s="32">
        <f>SUM(R20:R22)</f>
        <v>36834.9</v>
      </c>
      <c r="S23" s="32">
        <f>SUM(S20:S22)</f>
        <v>31644.8</v>
      </c>
    </row>
    <row r="24" spans="1:20" ht="15.75" customHeight="1">
      <c r="A24" s="516" t="s">
        <v>33</v>
      </c>
      <c r="B24" s="517">
        <f aca="true" t="shared" si="5" ref="B24:J24">SUM(B15)</f>
        <v>2600</v>
      </c>
      <c r="C24" s="517">
        <f t="shared" si="5"/>
        <v>1915.1</v>
      </c>
      <c r="D24" s="517">
        <f t="shared" si="5"/>
        <v>1221.6</v>
      </c>
      <c r="E24" s="517">
        <f t="shared" si="5"/>
        <v>16.5</v>
      </c>
      <c r="F24" s="517">
        <f t="shared" si="5"/>
        <v>16.5</v>
      </c>
      <c r="G24" s="517">
        <f t="shared" si="5"/>
        <v>12.6</v>
      </c>
      <c r="H24" s="517">
        <f t="shared" si="5"/>
        <v>2050</v>
      </c>
      <c r="I24" s="517">
        <f t="shared" si="5"/>
        <v>1990.6</v>
      </c>
      <c r="J24" s="517">
        <f t="shared" si="5"/>
        <v>60.9</v>
      </c>
      <c r="K24" s="514">
        <f aca="true" t="shared" si="6" ref="K24:P24">K6+K7+K9+K10+K12+K14+K16+K18+K20+K21+K22</f>
        <v>73823.8</v>
      </c>
      <c r="L24" s="514">
        <f t="shared" si="6"/>
        <v>75333.1</v>
      </c>
      <c r="M24" s="514">
        <f t="shared" si="6"/>
        <v>66628.4</v>
      </c>
      <c r="N24" s="514">
        <f t="shared" si="6"/>
        <v>7228.5</v>
      </c>
      <c r="O24" s="514">
        <f t="shared" si="6"/>
        <v>7322</v>
      </c>
      <c r="P24" s="528">
        <f t="shared" si="6"/>
        <v>5348.4</v>
      </c>
      <c r="Q24" s="514">
        <f>SUM(Q8+Q11+Q15+Q17+Q19+Q23)</f>
        <v>85718.8</v>
      </c>
      <c r="R24" s="514">
        <f>SUM(R8+R11+R15+R17+R19+R23)</f>
        <v>86577.30000000002</v>
      </c>
      <c r="S24" s="514">
        <f>SUM(S8+S11+S15+S17+S19+S23)</f>
        <v>73271.9</v>
      </c>
      <c r="T24" s="29"/>
    </row>
    <row r="25" spans="1:20" ht="15.75" customHeight="1">
      <c r="A25" s="27"/>
      <c r="B25" s="541"/>
      <c r="C25" s="541"/>
      <c r="D25" s="541"/>
      <c r="E25" s="541"/>
      <c r="F25" s="541"/>
      <c r="G25" s="541"/>
      <c r="H25" s="541"/>
      <c r="I25" s="541"/>
      <c r="J25" s="541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45.75" customHeight="1">
      <c r="A26" s="544" t="s">
        <v>776</v>
      </c>
      <c r="B26" s="541"/>
      <c r="C26" s="541"/>
      <c r="D26" s="541"/>
      <c r="E26" s="541"/>
      <c r="F26" s="541"/>
      <c r="G26" s="541"/>
      <c r="H26" s="541"/>
      <c r="I26" s="541"/>
      <c r="J26" s="541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13" ht="14.25" customHeight="1">
      <c r="A27" s="53"/>
      <c r="C27" s="29"/>
      <c r="D27" s="54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2.75">
      <c r="A28" s="773" t="s">
        <v>8</v>
      </c>
      <c r="B28" s="754" t="s">
        <v>19</v>
      </c>
      <c r="C28" s="755"/>
      <c r="D28" s="756"/>
      <c r="E28" s="754" t="s">
        <v>187</v>
      </c>
      <c r="F28" s="767"/>
      <c r="G28" s="768"/>
      <c r="H28" s="757" t="s">
        <v>34</v>
      </c>
      <c r="I28" s="775"/>
      <c r="J28" s="776"/>
      <c r="K28" s="23"/>
      <c r="L28" s="54"/>
      <c r="M28" s="23"/>
    </row>
    <row r="29" spans="1:13" ht="12.75">
      <c r="A29" s="774"/>
      <c r="B29" s="766" t="s">
        <v>22</v>
      </c>
      <c r="C29" s="767"/>
      <c r="D29" s="768"/>
      <c r="E29" s="766" t="s">
        <v>190</v>
      </c>
      <c r="F29" s="767"/>
      <c r="G29" s="768"/>
      <c r="H29" s="777"/>
      <c r="I29" s="778"/>
      <c r="J29" s="779"/>
      <c r="K29" s="23"/>
      <c r="L29" s="54"/>
      <c r="M29" s="23"/>
    </row>
    <row r="30" spans="1:13" ht="12.75">
      <c r="A30" s="774"/>
      <c r="B30" s="41" t="s">
        <v>9</v>
      </c>
      <c r="C30" s="41" t="s">
        <v>10</v>
      </c>
      <c r="D30" s="38" t="s">
        <v>1</v>
      </c>
      <c r="E30" s="38" t="s">
        <v>9</v>
      </c>
      <c r="F30" s="38" t="s">
        <v>10</v>
      </c>
      <c r="G30" s="38" t="s">
        <v>1</v>
      </c>
      <c r="H30" s="38" t="s">
        <v>9</v>
      </c>
      <c r="I30" s="38" t="s">
        <v>10</v>
      </c>
      <c r="J30" s="38" t="s">
        <v>1</v>
      </c>
      <c r="K30" s="23"/>
      <c r="L30" s="54"/>
      <c r="M30" s="23"/>
    </row>
    <row r="31" spans="1:13" ht="12.75">
      <c r="A31" s="512"/>
      <c r="B31" s="41"/>
      <c r="C31" s="41"/>
      <c r="D31" s="38"/>
      <c r="E31" s="38"/>
      <c r="F31" s="38"/>
      <c r="G31" s="38"/>
      <c r="H31" s="38"/>
      <c r="I31" s="38"/>
      <c r="J31" s="38"/>
      <c r="K31" s="58"/>
      <c r="L31" s="58"/>
      <c r="M31" s="58"/>
    </row>
    <row r="32" spans="1:13" ht="12.75">
      <c r="A32" s="49" t="s">
        <v>191</v>
      </c>
      <c r="B32" s="43">
        <v>200</v>
      </c>
      <c r="C32" s="51">
        <v>200</v>
      </c>
      <c r="D32" s="43">
        <v>95.4</v>
      </c>
      <c r="E32" s="51">
        <v>190</v>
      </c>
      <c r="F32" s="51">
        <v>0</v>
      </c>
      <c r="G32" s="51">
        <v>0</v>
      </c>
      <c r="H32" s="43">
        <f aca="true" t="shared" si="7" ref="H32:J33">SUM(B32+E32)</f>
        <v>390</v>
      </c>
      <c r="I32" s="43">
        <f t="shared" si="7"/>
        <v>200</v>
      </c>
      <c r="J32" s="43">
        <f t="shared" si="7"/>
        <v>95.4</v>
      </c>
      <c r="K32" s="23"/>
      <c r="L32" s="54"/>
      <c r="M32" s="23"/>
    </row>
    <row r="33" spans="1:13" ht="12.75">
      <c r="A33" s="49" t="s">
        <v>14</v>
      </c>
      <c r="B33" s="43">
        <v>0</v>
      </c>
      <c r="C33" s="51">
        <v>0</v>
      </c>
      <c r="D33" s="43">
        <v>0</v>
      </c>
      <c r="E33" s="51">
        <v>0</v>
      </c>
      <c r="F33" s="51">
        <v>120</v>
      </c>
      <c r="G33" s="51">
        <v>113.8</v>
      </c>
      <c r="H33" s="43">
        <f t="shared" si="7"/>
        <v>0</v>
      </c>
      <c r="I33" s="43">
        <f t="shared" si="7"/>
        <v>120</v>
      </c>
      <c r="J33" s="43">
        <f t="shared" si="7"/>
        <v>113.8</v>
      </c>
      <c r="K33" s="23"/>
      <c r="L33" s="23"/>
      <c r="M33" s="23"/>
    </row>
    <row r="34" spans="1:13" ht="12.75">
      <c r="A34" s="46">
        <v>516</v>
      </c>
      <c r="B34" s="93">
        <f aca="true" t="shared" si="8" ref="B34:G34">SUM(B32:B33)</f>
        <v>200</v>
      </c>
      <c r="C34" s="93">
        <f t="shared" si="8"/>
        <v>200</v>
      </c>
      <c r="D34" s="93">
        <f t="shared" si="8"/>
        <v>95.4</v>
      </c>
      <c r="E34" s="52">
        <f t="shared" si="8"/>
        <v>190</v>
      </c>
      <c r="F34" s="52">
        <f t="shared" si="8"/>
        <v>120</v>
      </c>
      <c r="G34" s="52">
        <f t="shared" si="8"/>
        <v>113.8</v>
      </c>
      <c r="H34" s="48">
        <f>SUM(H32:H33)</f>
        <v>390</v>
      </c>
      <c r="I34" s="48">
        <f>SUM(I32:I33)</f>
        <v>320</v>
      </c>
      <c r="J34" s="48">
        <f>SUM(J32:J33)</f>
        <v>209.2</v>
      </c>
      <c r="K34" s="23"/>
      <c r="L34" s="23"/>
      <c r="M34" s="23"/>
    </row>
    <row r="35" spans="1:13" ht="12.75">
      <c r="A35" s="46"/>
      <c r="B35" s="48"/>
      <c r="C35" s="48"/>
      <c r="D35" s="48"/>
      <c r="E35" s="48"/>
      <c r="F35" s="48"/>
      <c r="G35" s="48"/>
      <c r="H35" s="48"/>
      <c r="I35" s="48"/>
      <c r="J35" s="48"/>
      <c r="K35" s="29"/>
      <c r="L35" s="29"/>
      <c r="M35" s="29"/>
    </row>
    <row r="36" spans="1:13" ht="12.75">
      <c r="A36" s="44" t="s">
        <v>36</v>
      </c>
      <c r="B36" s="51"/>
      <c r="C36" s="51"/>
      <c r="D36" s="51"/>
      <c r="E36" s="51">
        <v>250</v>
      </c>
      <c r="F36" s="43">
        <v>255</v>
      </c>
      <c r="G36" s="43">
        <v>250.3</v>
      </c>
      <c r="H36" s="43">
        <f>SUM(B36+E36)</f>
        <v>250</v>
      </c>
      <c r="I36" s="43">
        <f>SUM(C36+F36)</f>
        <v>255</v>
      </c>
      <c r="J36" s="43">
        <f>SUM(D36+G36)</f>
        <v>250.3</v>
      </c>
      <c r="K36" s="29"/>
      <c r="L36" s="58"/>
      <c r="M36" s="29"/>
    </row>
    <row r="37" spans="1:13" ht="12.75">
      <c r="A37" s="46">
        <v>522</v>
      </c>
      <c r="B37" s="55"/>
      <c r="C37" s="55"/>
      <c r="D37" s="55"/>
      <c r="E37" s="52">
        <f>SUM(E35)</f>
        <v>0</v>
      </c>
      <c r="F37" s="52">
        <f>SUM(F35)</f>
        <v>0</v>
      </c>
      <c r="G37" s="52">
        <f>SUM(G35)</f>
        <v>0</v>
      </c>
      <c r="H37" s="48">
        <f>SUM(H36)</f>
        <v>250</v>
      </c>
      <c r="I37" s="48">
        <f>SUM(I36)</f>
        <v>255</v>
      </c>
      <c r="J37" s="48">
        <f>SUM(J36)</f>
        <v>250.3</v>
      </c>
      <c r="K37" s="23"/>
      <c r="L37" s="54"/>
      <c r="M37" s="23"/>
    </row>
    <row r="38" spans="1:13" ht="13.5" thickBot="1">
      <c r="A38" s="515"/>
      <c r="B38" s="55"/>
      <c r="C38" s="55"/>
      <c r="D38" s="55"/>
      <c r="E38" s="52"/>
      <c r="F38" s="52"/>
      <c r="G38" s="52"/>
      <c r="H38" s="365"/>
      <c r="I38" s="365"/>
      <c r="J38" s="365"/>
      <c r="K38" s="23"/>
      <c r="L38" s="23"/>
      <c r="M38" s="23"/>
    </row>
    <row r="39" spans="1:13" ht="12.75">
      <c r="A39" s="516" t="s">
        <v>33</v>
      </c>
      <c r="B39" s="514">
        <f>SUM(B34+B37)</f>
        <v>200</v>
      </c>
      <c r="C39" s="514">
        <f aca="true" t="shared" si="9" ref="C39:J39">SUM(C34+C37)</f>
        <v>200</v>
      </c>
      <c r="D39" s="514">
        <f t="shared" si="9"/>
        <v>95.4</v>
      </c>
      <c r="E39" s="514">
        <f t="shared" si="9"/>
        <v>190</v>
      </c>
      <c r="F39" s="514">
        <f t="shared" si="9"/>
        <v>120</v>
      </c>
      <c r="G39" s="514">
        <f t="shared" si="9"/>
        <v>113.8</v>
      </c>
      <c r="H39" s="514">
        <f t="shared" si="9"/>
        <v>640</v>
      </c>
      <c r="I39" s="514">
        <f t="shared" si="9"/>
        <v>575</v>
      </c>
      <c r="J39" s="514">
        <f t="shared" si="9"/>
        <v>459.5</v>
      </c>
      <c r="K39" s="58"/>
      <c r="L39" s="58"/>
      <c r="M39" s="58"/>
    </row>
    <row r="40" spans="1:13" ht="12.75">
      <c r="A40" s="27"/>
      <c r="B40" s="23"/>
      <c r="C40" s="23"/>
      <c r="D40" s="10"/>
      <c r="E40" s="23"/>
      <c r="F40" s="23"/>
      <c r="G40" s="23"/>
      <c r="H40" s="23"/>
      <c r="I40" s="23"/>
      <c r="J40" s="23"/>
      <c r="K40" s="23"/>
      <c r="L40" s="54"/>
      <c r="M40" s="23"/>
    </row>
    <row r="41" spans="1:13" ht="12.75">
      <c r="A41" s="10"/>
      <c r="B41" s="29"/>
      <c r="C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2:13" ht="12.75">
      <c r="B42" s="10"/>
      <c r="C42" s="10"/>
      <c r="E42" s="10"/>
      <c r="F42" s="10"/>
      <c r="G42" s="10"/>
      <c r="H42" s="10"/>
      <c r="I42" s="10"/>
      <c r="J42" s="10"/>
      <c r="K42" s="10"/>
      <c r="L42" s="10"/>
      <c r="M42" s="10"/>
    </row>
  </sheetData>
  <mergeCells count="20">
    <mergeCell ref="A28:A30"/>
    <mergeCell ref="B28:D28"/>
    <mergeCell ref="E28:G28"/>
    <mergeCell ref="H28:J29"/>
    <mergeCell ref="B29:D29"/>
    <mergeCell ref="E29:G29"/>
    <mergeCell ref="R1:S1"/>
    <mergeCell ref="B4:D4"/>
    <mergeCell ref="E4:G4"/>
    <mergeCell ref="H4:J4"/>
    <mergeCell ref="B1:Q1"/>
    <mergeCell ref="A3:A5"/>
    <mergeCell ref="Q3:S4"/>
    <mergeCell ref="B3:D3"/>
    <mergeCell ref="E3:G3"/>
    <mergeCell ref="H3:J3"/>
    <mergeCell ref="N3:P3"/>
    <mergeCell ref="K3:M3"/>
    <mergeCell ref="N4:P4"/>
    <mergeCell ref="K4:M4"/>
  </mergeCells>
  <printOptions horizontalCentered="1"/>
  <pageMargins left="0.11811023622047245" right="0.5118110236220472" top="0.4330708661417323" bottom="0.5118110236220472" header="0.31496062992125984" footer="0.31496062992125984"/>
  <pageSetup horizontalDpi="300" verticalDpi="300" orientation="landscape" paperSize="9" scale="80" r:id="rId1"/>
  <headerFooter alignWithMargins="0">
    <oddFooter>&amp;L&amp;"Times New Roman CE,obyčejné"&amp;8Rozbor za rok 2003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B8" sqref="B8"/>
    </sheetView>
  </sheetViews>
  <sheetFormatPr defaultColWidth="9.00390625" defaultRowHeight="12.75"/>
  <cols>
    <col min="1" max="1" width="20.875" style="1" customWidth="1"/>
    <col min="2" max="7" width="10.625" style="1" customWidth="1"/>
    <col min="8" max="16384" width="9.125" style="1" customWidth="1"/>
  </cols>
  <sheetData>
    <row r="1" spans="1:7" ht="48" customHeight="1">
      <c r="A1" s="542" t="s">
        <v>38</v>
      </c>
      <c r="B1" s="782" t="s">
        <v>663</v>
      </c>
      <c r="C1" s="717"/>
      <c r="D1" s="717"/>
      <c r="E1" s="717"/>
      <c r="F1" s="769" t="s">
        <v>778</v>
      </c>
      <c r="G1" s="668"/>
    </row>
    <row r="2" spans="1:7" ht="24.75" customHeight="1">
      <c r="A2" s="783" t="s">
        <v>8</v>
      </c>
      <c r="B2" s="786" t="s">
        <v>37</v>
      </c>
      <c r="C2" s="787"/>
      <c r="D2" s="788"/>
      <c r="E2" s="792" t="s">
        <v>7</v>
      </c>
      <c r="F2" s="793"/>
      <c r="G2" s="794"/>
    </row>
    <row r="3" spans="1:7" ht="24.75" customHeight="1">
      <c r="A3" s="784"/>
      <c r="B3" s="789" t="s">
        <v>38</v>
      </c>
      <c r="C3" s="790"/>
      <c r="D3" s="791"/>
      <c r="E3" s="676"/>
      <c r="F3" s="668"/>
      <c r="G3" s="669"/>
    </row>
    <row r="4" spans="1:7" ht="24.75" customHeight="1">
      <c r="A4" s="785"/>
      <c r="B4" s="171" t="s">
        <v>9</v>
      </c>
      <c r="C4" s="171" t="s">
        <v>10</v>
      </c>
      <c r="D4" s="171" t="s">
        <v>1</v>
      </c>
      <c r="E4" s="171" t="s">
        <v>9</v>
      </c>
      <c r="F4" s="171" t="s">
        <v>10</v>
      </c>
      <c r="G4" s="117" t="s">
        <v>1</v>
      </c>
    </row>
    <row r="5" spans="1:7" ht="14.25" customHeight="1">
      <c r="A5" s="11" t="s">
        <v>14</v>
      </c>
      <c r="B5" s="51">
        <v>200</v>
      </c>
      <c r="C5" s="43">
        <v>200</v>
      </c>
      <c r="D5" s="43">
        <v>42.5</v>
      </c>
      <c r="E5" s="43">
        <f>SUM(B5)</f>
        <v>200</v>
      </c>
      <c r="F5" s="43">
        <f>SUM(C5)</f>
        <v>200</v>
      </c>
      <c r="G5" s="43">
        <f>SUM(D5)</f>
        <v>42.5</v>
      </c>
    </row>
    <row r="6" spans="1:7" ht="14.25" customHeight="1">
      <c r="A6" s="136">
        <v>516</v>
      </c>
      <c r="B6" s="48">
        <f aca="true" t="shared" si="0" ref="B6:G6">SUM(B5)</f>
        <v>200</v>
      </c>
      <c r="C6" s="48">
        <f t="shared" si="0"/>
        <v>200</v>
      </c>
      <c r="D6" s="48">
        <f t="shared" si="0"/>
        <v>42.5</v>
      </c>
      <c r="E6" s="48">
        <f t="shared" si="0"/>
        <v>200</v>
      </c>
      <c r="F6" s="48">
        <f t="shared" si="0"/>
        <v>200</v>
      </c>
      <c r="G6" s="48">
        <f t="shared" si="0"/>
        <v>42.5</v>
      </c>
    </row>
    <row r="7" spans="1:7" ht="13.5" customHeight="1">
      <c r="A7" s="43"/>
      <c r="B7" s="52"/>
      <c r="C7" s="52"/>
      <c r="D7" s="52"/>
      <c r="E7" s="43"/>
      <c r="F7" s="43"/>
      <c r="G7" s="43"/>
    </row>
    <row r="8" spans="1:7" ht="14.25" customHeight="1">
      <c r="A8" s="43" t="s">
        <v>28</v>
      </c>
      <c r="B8" s="51">
        <v>39400</v>
      </c>
      <c r="C8" s="51">
        <v>0</v>
      </c>
      <c r="D8" s="51">
        <v>0</v>
      </c>
      <c r="E8" s="43">
        <f>SUM(B8)</f>
        <v>39400</v>
      </c>
      <c r="F8" s="43">
        <f>SUM(C8)</f>
        <v>0</v>
      </c>
      <c r="G8" s="43">
        <f>SUM(D8)</f>
        <v>0</v>
      </c>
    </row>
    <row r="9" spans="1:7" ht="14.25" customHeight="1">
      <c r="A9" s="136">
        <v>517</v>
      </c>
      <c r="B9" s="52">
        <f aca="true" t="shared" si="1" ref="B9:G9">SUM(B8)</f>
        <v>39400</v>
      </c>
      <c r="C9" s="52">
        <f t="shared" si="1"/>
        <v>0</v>
      </c>
      <c r="D9" s="52">
        <f t="shared" si="1"/>
        <v>0</v>
      </c>
      <c r="E9" s="48">
        <f t="shared" si="1"/>
        <v>39400</v>
      </c>
      <c r="F9" s="48">
        <f t="shared" si="1"/>
        <v>0</v>
      </c>
      <c r="G9" s="48">
        <f t="shared" si="1"/>
        <v>0</v>
      </c>
    </row>
    <row r="10" spans="1:7" ht="14.25" customHeight="1">
      <c r="A10" s="43"/>
      <c r="B10" s="51"/>
      <c r="C10" s="51"/>
      <c r="D10" s="51"/>
      <c r="E10" s="43"/>
      <c r="F10" s="43"/>
      <c r="G10" s="43"/>
    </row>
    <row r="11" spans="1:7" ht="14.25" customHeight="1">
      <c r="A11" s="43" t="s">
        <v>670</v>
      </c>
      <c r="B11" s="51">
        <v>0</v>
      </c>
      <c r="C11" s="51">
        <v>44750</v>
      </c>
      <c r="D11" s="51">
        <v>38424.8</v>
      </c>
      <c r="E11" s="43">
        <f aca="true" t="shared" si="2" ref="E11:G12">SUM(B11)</f>
        <v>0</v>
      </c>
      <c r="F11" s="43">
        <f t="shared" si="2"/>
        <v>44750</v>
      </c>
      <c r="G11" s="43">
        <f t="shared" si="2"/>
        <v>38424.8</v>
      </c>
    </row>
    <row r="12" spans="1:7" ht="14.25" customHeight="1">
      <c r="A12" s="43" t="s">
        <v>671</v>
      </c>
      <c r="B12" s="51">
        <v>0</v>
      </c>
      <c r="C12" s="51">
        <v>250</v>
      </c>
      <c r="D12" s="51">
        <v>238.2</v>
      </c>
      <c r="E12" s="43">
        <f t="shared" si="2"/>
        <v>0</v>
      </c>
      <c r="F12" s="43">
        <f t="shared" si="2"/>
        <v>250</v>
      </c>
      <c r="G12" s="43">
        <f t="shared" si="2"/>
        <v>238.2</v>
      </c>
    </row>
    <row r="13" spans="1:7" ht="14.25" customHeight="1">
      <c r="A13" s="363">
        <v>612</v>
      </c>
      <c r="B13" s="360">
        <f aca="true" t="shared" si="3" ref="B13:G13">SUM(B11:B12)</f>
        <v>0</v>
      </c>
      <c r="C13" s="360">
        <f t="shared" si="3"/>
        <v>45000</v>
      </c>
      <c r="D13" s="360">
        <f t="shared" si="3"/>
        <v>38663</v>
      </c>
      <c r="E13" s="361">
        <f t="shared" si="3"/>
        <v>0</v>
      </c>
      <c r="F13" s="361">
        <f t="shared" si="3"/>
        <v>45000</v>
      </c>
      <c r="G13" s="361">
        <f t="shared" si="3"/>
        <v>38663</v>
      </c>
    </row>
    <row r="14" spans="1:7" ht="14.25" customHeight="1" thickBot="1">
      <c r="A14" s="136"/>
      <c r="B14" s="52"/>
      <c r="C14" s="52"/>
      <c r="D14" s="52"/>
      <c r="E14" s="48"/>
      <c r="F14" s="48"/>
      <c r="G14" s="48"/>
    </row>
    <row r="15" spans="1:7" s="10" customFormat="1" ht="15.75" customHeight="1">
      <c r="A15" s="514" t="s">
        <v>39</v>
      </c>
      <c r="B15" s="518">
        <f aca="true" t="shared" si="4" ref="B15:G15">B6+B9+B13</f>
        <v>39600</v>
      </c>
      <c r="C15" s="518">
        <f t="shared" si="4"/>
        <v>45200</v>
      </c>
      <c r="D15" s="518">
        <f t="shared" si="4"/>
        <v>38705.5</v>
      </c>
      <c r="E15" s="518">
        <f t="shared" si="4"/>
        <v>39600</v>
      </c>
      <c r="F15" s="518">
        <f t="shared" si="4"/>
        <v>45200</v>
      </c>
      <c r="G15" s="518">
        <f t="shared" si="4"/>
        <v>38705.5</v>
      </c>
    </row>
    <row r="16" ht="12.75">
      <c r="I16" s="362"/>
    </row>
  </sheetData>
  <mergeCells count="6">
    <mergeCell ref="F1:G1"/>
    <mergeCell ref="B1:E1"/>
    <mergeCell ref="A2:A4"/>
    <mergeCell ref="B2:D2"/>
    <mergeCell ref="B3:D3"/>
    <mergeCell ref="E2:G3"/>
  </mergeCells>
  <printOptions horizontalCentered="1"/>
  <pageMargins left="0.7874015748031497" right="0.7874015748031497" top="0.65" bottom="0.72" header="0.5118110236220472" footer="0.5118110236220472"/>
  <pageSetup horizontalDpi="300" verticalDpi="300" orientation="portrait" paperSize="9" r:id="rId1"/>
  <headerFooter alignWithMargins="0">
    <oddFooter>&amp;L&amp;"Times New Roman CE,obyčejné"&amp;8Rozbor za rok 2003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O48"/>
  <sheetViews>
    <sheetView zoomScale="75" zoomScaleNormal="75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28.25390625" style="1" customWidth="1"/>
    <col min="2" max="7" width="8.00390625" style="1" customWidth="1"/>
    <col min="8" max="10" width="6.125" style="1" customWidth="1"/>
    <col min="11" max="13" width="5.875" style="1" customWidth="1"/>
    <col min="14" max="19" width="6.875" style="1" customWidth="1"/>
    <col min="20" max="20" width="9.00390625" style="1" customWidth="1"/>
    <col min="21" max="22" width="8.875" style="1" customWidth="1"/>
    <col min="23" max="16384" width="9.125" style="1" customWidth="1"/>
  </cols>
  <sheetData>
    <row r="1" spans="1:22" ht="34.5" customHeight="1">
      <c r="A1" s="542" t="s">
        <v>427</v>
      </c>
      <c r="B1" s="692" t="s">
        <v>651</v>
      </c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  <c r="S1" s="795"/>
      <c r="T1" s="769" t="s">
        <v>779</v>
      </c>
      <c r="U1" s="770"/>
      <c r="V1" s="770"/>
    </row>
    <row r="2" spans="1:22" ht="19.5" customHeight="1">
      <c r="A2" s="751" t="s">
        <v>8</v>
      </c>
      <c r="B2" s="796" t="s">
        <v>40</v>
      </c>
      <c r="C2" s="755"/>
      <c r="D2" s="756"/>
      <c r="E2" s="796" t="s">
        <v>41</v>
      </c>
      <c r="F2" s="755"/>
      <c r="G2" s="756"/>
      <c r="H2" s="796" t="s">
        <v>42</v>
      </c>
      <c r="I2" s="755"/>
      <c r="J2" s="755"/>
      <c r="K2" s="796" t="s">
        <v>43</v>
      </c>
      <c r="L2" s="755"/>
      <c r="M2" s="756"/>
      <c r="N2" s="796" t="s">
        <v>44</v>
      </c>
      <c r="O2" s="755"/>
      <c r="P2" s="756"/>
      <c r="Q2" s="796" t="s">
        <v>45</v>
      </c>
      <c r="R2" s="755"/>
      <c r="S2" s="756"/>
      <c r="T2" s="706" t="s">
        <v>46</v>
      </c>
      <c r="U2" s="758"/>
      <c r="V2" s="759"/>
    </row>
    <row r="3" spans="1:22" ht="19.5" customHeight="1">
      <c r="A3" s="752"/>
      <c r="B3" s="799" t="s">
        <v>47</v>
      </c>
      <c r="C3" s="755"/>
      <c r="D3" s="756"/>
      <c r="E3" s="799" t="s">
        <v>48</v>
      </c>
      <c r="F3" s="790"/>
      <c r="G3" s="800"/>
      <c r="H3" s="766" t="s">
        <v>178</v>
      </c>
      <c r="I3" s="797"/>
      <c r="J3" s="797"/>
      <c r="K3" s="799" t="s">
        <v>49</v>
      </c>
      <c r="L3" s="755"/>
      <c r="M3" s="756"/>
      <c r="N3" s="799" t="s">
        <v>50</v>
      </c>
      <c r="O3" s="790"/>
      <c r="P3" s="800"/>
      <c r="Q3" s="766" t="s">
        <v>51</v>
      </c>
      <c r="R3" s="797"/>
      <c r="S3" s="798"/>
      <c r="T3" s="760"/>
      <c r="U3" s="761"/>
      <c r="V3" s="762"/>
    </row>
    <row r="4" spans="1:22" ht="19.5" customHeight="1">
      <c r="A4" s="753"/>
      <c r="B4" s="67" t="s">
        <v>9</v>
      </c>
      <c r="C4" s="2" t="s">
        <v>10</v>
      </c>
      <c r="D4" s="67" t="s">
        <v>1</v>
      </c>
      <c r="E4" s="67" t="s">
        <v>9</v>
      </c>
      <c r="F4" s="2" t="s">
        <v>10</v>
      </c>
      <c r="G4" s="67" t="s">
        <v>1</v>
      </c>
      <c r="H4" s="68" t="s">
        <v>9</v>
      </c>
      <c r="I4" s="2" t="s">
        <v>10</v>
      </c>
      <c r="J4" s="69" t="s">
        <v>1</v>
      </c>
      <c r="K4" s="67" t="s">
        <v>9</v>
      </c>
      <c r="L4" s="2" t="s">
        <v>10</v>
      </c>
      <c r="M4" s="67" t="s">
        <v>1</v>
      </c>
      <c r="N4" s="67" t="s">
        <v>9</v>
      </c>
      <c r="O4" s="2" t="s">
        <v>10</v>
      </c>
      <c r="P4" s="67" t="s">
        <v>1</v>
      </c>
      <c r="Q4" s="68" t="s">
        <v>9</v>
      </c>
      <c r="R4" s="2" t="s">
        <v>10</v>
      </c>
      <c r="S4" s="69" t="s">
        <v>1</v>
      </c>
      <c r="T4" s="40" t="s">
        <v>52</v>
      </c>
      <c r="U4" s="2" t="s">
        <v>10</v>
      </c>
      <c r="V4" s="62" t="s">
        <v>1</v>
      </c>
    </row>
    <row r="5" spans="1:22" ht="15.75" customHeight="1">
      <c r="A5" s="212"/>
      <c r="B5" s="67"/>
      <c r="C5" s="2"/>
      <c r="D5" s="67"/>
      <c r="E5" s="67"/>
      <c r="F5" s="2"/>
      <c r="G5" s="67"/>
      <c r="H5" s="68"/>
      <c r="I5" s="2"/>
      <c r="J5" s="69"/>
      <c r="K5" s="67"/>
      <c r="L5" s="2"/>
      <c r="M5" s="67"/>
      <c r="N5" s="67"/>
      <c r="O5" s="2"/>
      <c r="P5" s="67"/>
      <c r="Q5" s="68"/>
      <c r="R5" s="2"/>
      <c r="S5" s="69"/>
      <c r="T5" s="69"/>
      <c r="U5" s="67"/>
      <c r="V5" s="68"/>
    </row>
    <row r="6" spans="1:22" ht="15.75" customHeight="1">
      <c r="A6" s="79" t="s">
        <v>53</v>
      </c>
      <c r="B6" s="43"/>
      <c r="C6" s="43"/>
      <c r="D6" s="43"/>
      <c r="E6" s="43">
        <v>634.9</v>
      </c>
      <c r="F6" s="43">
        <v>899.9</v>
      </c>
      <c r="G6" s="43">
        <v>899.6</v>
      </c>
      <c r="H6" s="81"/>
      <c r="I6" s="43"/>
      <c r="J6" s="82"/>
      <c r="K6" s="43"/>
      <c r="L6" s="43"/>
      <c r="M6" s="43"/>
      <c r="N6" s="43"/>
      <c r="O6" s="43"/>
      <c r="P6" s="43"/>
      <c r="Q6" s="81"/>
      <c r="R6" s="43"/>
      <c r="S6" s="82"/>
      <c r="T6" s="11">
        <f aca="true" t="shared" si="0" ref="T6:V7">B6+E6+H6+K6+N6+Q6</f>
        <v>634.9</v>
      </c>
      <c r="U6" s="11">
        <f t="shared" si="0"/>
        <v>899.9</v>
      </c>
      <c r="V6" s="11">
        <f t="shared" si="0"/>
        <v>899.6</v>
      </c>
    </row>
    <row r="7" spans="1:22" ht="15.75" customHeight="1">
      <c r="A7" s="4" t="s">
        <v>54</v>
      </c>
      <c r="B7" s="9">
        <v>100</v>
      </c>
      <c r="C7" s="9">
        <v>47.5</v>
      </c>
      <c r="D7" s="9">
        <v>0.5</v>
      </c>
      <c r="E7" s="9">
        <v>350</v>
      </c>
      <c r="F7" s="9">
        <v>80.2</v>
      </c>
      <c r="G7" s="9">
        <v>0</v>
      </c>
      <c r="H7" s="135"/>
      <c r="I7" s="9"/>
      <c r="J7" s="20"/>
      <c r="K7" s="9"/>
      <c r="L7" s="9"/>
      <c r="M7" s="9"/>
      <c r="N7" s="9"/>
      <c r="O7" s="9"/>
      <c r="P7" s="9"/>
      <c r="Q7" s="135"/>
      <c r="R7" s="9"/>
      <c r="S7" s="30"/>
      <c r="T7" s="11">
        <f t="shared" si="0"/>
        <v>450</v>
      </c>
      <c r="U7" s="11">
        <f t="shared" si="0"/>
        <v>127.7</v>
      </c>
      <c r="V7" s="11">
        <f t="shared" si="0"/>
        <v>0.5</v>
      </c>
    </row>
    <row r="8" spans="1:25" ht="15.75" customHeight="1">
      <c r="A8" s="137">
        <v>513</v>
      </c>
      <c r="B8" s="48">
        <f aca="true" t="shared" si="1" ref="B8:G8">B6+B7</f>
        <v>100</v>
      </c>
      <c r="C8" s="48">
        <f t="shared" si="1"/>
        <v>47.5</v>
      </c>
      <c r="D8" s="48">
        <f t="shared" si="1"/>
        <v>0.5</v>
      </c>
      <c r="E8" s="48">
        <f t="shared" si="1"/>
        <v>984.9</v>
      </c>
      <c r="F8" s="48">
        <f t="shared" si="1"/>
        <v>980.1</v>
      </c>
      <c r="G8" s="48">
        <f t="shared" si="1"/>
        <v>899.6</v>
      </c>
      <c r="H8" s="174"/>
      <c r="I8" s="48"/>
      <c r="J8" s="146"/>
      <c r="K8" s="48"/>
      <c r="L8" s="48"/>
      <c r="M8" s="48"/>
      <c r="N8" s="48"/>
      <c r="O8" s="48"/>
      <c r="P8" s="48"/>
      <c r="Q8" s="174"/>
      <c r="R8" s="48"/>
      <c r="S8" s="146"/>
      <c r="T8" s="48">
        <f>SUM(T6:T7)</f>
        <v>1084.9</v>
      </c>
      <c r="U8" s="48">
        <f>SUM(U6:U7)</f>
        <v>1027.6</v>
      </c>
      <c r="V8" s="48">
        <f>SUM(V6:V7)</f>
        <v>900.1</v>
      </c>
      <c r="Y8" s="10"/>
    </row>
    <row r="9" spans="1:25" ht="15.75" customHeight="1">
      <c r="A9" s="137"/>
      <c r="B9" s="180"/>
      <c r="C9" s="180"/>
      <c r="D9" s="180"/>
      <c r="E9" s="180"/>
      <c r="F9" s="180"/>
      <c r="G9" s="180"/>
      <c r="H9" s="191"/>
      <c r="I9" s="180"/>
      <c r="J9" s="192"/>
      <c r="K9" s="180"/>
      <c r="L9" s="180"/>
      <c r="M9" s="180"/>
      <c r="N9" s="180"/>
      <c r="O9" s="180"/>
      <c r="P9" s="180"/>
      <c r="Q9" s="191"/>
      <c r="R9" s="180"/>
      <c r="S9" s="192"/>
      <c r="T9" s="192"/>
      <c r="U9" s="48"/>
      <c r="V9" s="48"/>
      <c r="Y9" s="10"/>
    </row>
    <row r="10" spans="1:25" ht="15.75" customHeight="1">
      <c r="A10" s="79" t="s">
        <v>55</v>
      </c>
      <c r="B10" s="43"/>
      <c r="C10" s="43"/>
      <c r="D10" s="43"/>
      <c r="E10" s="43">
        <v>0</v>
      </c>
      <c r="F10" s="43">
        <v>0.5</v>
      </c>
      <c r="G10" s="43">
        <v>0.4</v>
      </c>
      <c r="H10" s="81"/>
      <c r="I10" s="43"/>
      <c r="J10" s="82"/>
      <c r="K10" s="43"/>
      <c r="L10" s="43"/>
      <c r="M10" s="43"/>
      <c r="N10" s="43"/>
      <c r="O10" s="43"/>
      <c r="P10" s="43"/>
      <c r="Q10" s="81"/>
      <c r="R10" s="43"/>
      <c r="S10" s="82"/>
      <c r="T10" s="11">
        <f aca="true" t="shared" si="2" ref="T10:V15">B10+E10+H10+K10+N10+Q10</f>
        <v>0</v>
      </c>
      <c r="U10" s="11">
        <f t="shared" si="2"/>
        <v>0.5</v>
      </c>
      <c r="V10" s="11">
        <f t="shared" si="2"/>
        <v>0.4</v>
      </c>
      <c r="Y10" s="10"/>
    </row>
    <row r="11" spans="1:25" ht="15.75" customHeight="1">
      <c r="A11" s="79" t="s">
        <v>652</v>
      </c>
      <c r="B11" s="43"/>
      <c r="C11" s="43"/>
      <c r="D11" s="43"/>
      <c r="E11" s="43">
        <v>0</v>
      </c>
      <c r="F11" s="43">
        <v>5.3</v>
      </c>
      <c r="G11" s="43">
        <v>4.8</v>
      </c>
      <c r="H11" s="81"/>
      <c r="I11" s="43"/>
      <c r="J11" s="82"/>
      <c r="K11" s="43"/>
      <c r="L11" s="43"/>
      <c r="M11" s="43"/>
      <c r="N11" s="43"/>
      <c r="O11" s="43"/>
      <c r="P11" s="43"/>
      <c r="Q11" s="81"/>
      <c r="R11" s="43"/>
      <c r="S11" s="82"/>
      <c r="T11" s="11">
        <f>B11+E11+H11+K11+N11+Q11</f>
        <v>0</v>
      </c>
      <c r="U11" s="11">
        <f>C11+F11+I11+L11+O11+R11</f>
        <v>5.3</v>
      </c>
      <c r="V11" s="11">
        <f>D11+G11+J11+M11+P11+S11</f>
        <v>4.8</v>
      </c>
      <c r="Y11" s="10"/>
    </row>
    <row r="12" spans="1:22" ht="15.75" customHeight="1">
      <c r="A12" s="79" t="s">
        <v>56</v>
      </c>
      <c r="B12" s="43"/>
      <c r="C12" s="43"/>
      <c r="D12" s="43"/>
      <c r="E12" s="43">
        <v>100</v>
      </c>
      <c r="F12" s="43">
        <v>100</v>
      </c>
      <c r="G12" s="43">
        <v>78.5</v>
      </c>
      <c r="H12" s="81"/>
      <c r="I12" s="43"/>
      <c r="J12" s="82"/>
      <c r="K12" s="43"/>
      <c r="L12" s="43"/>
      <c r="M12" s="43"/>
      <c r="N12" s="43"/>
      <c r="O12" s="43"/>
      <c r="P12" s="43"/>
      <c r="Q12" s="81"/>
      <c r="R12" s="43"/>
      <c r="S12" s="82"/>
      <c r="T12" s="11">
        <f t="shared" si="2"/>
        <v>100</v>
      </c>
      <c r="U12" s="11">
        <f t="shared" si="2"/>
        <v>100</v>
      </c>
      <c r="V12" s="11">
        <f t="shared" si="2"/>
        <v>78.5</v>
      </c>
    </row>
    <row r="13" spans="1:22" ht="15.75" customHeight="1">
      <c r="A13" s="79" t="s">
        <v>57</v>
      </c>
      <c r="B13" s="43">
        <v>0</v>
      </c>
      <c r="C13" s="43">
        <v>21</v>
      </c>
      <c r="D13" s="43">
        <v>21</v>
      </c>
      <c r="E13" s="43">
        <v>30</v>
      </c>
      <c r="F13" s="43">
        <v>29</v>
      </c>
      <c r="G13" s="43">
        <v>1.8</v>
      </c>
      <c r="H13" s="81"/>
      <c r="I13" s="43"/>
      <c r="J13" s="82"/>
      <c r="K13" s="43"/>
      <c r="L13" s="43"/>
      <c r="M13" s="43"/>
      <c r="N13" s="43"/>
      <c r="O13" s="43"/>
      <c r="P13" s="43"/>
      <c r="Q13" s="81"/>
      <c r="R13" s="43"/>
      <c r="S13" s="82"/>
      <c r="T13" s="11">
        <f t="shared" si="2"/>
        <v>30</v>
      </c>
      <c r="U13" s="11">
        <f t="shared" si="2"/>
        <v>50</v>
      </c>
      <c r="V13" s="11">
        <f t="shared" si="2"/>
        <v>22.8</v>
      </c>
    </row>
    <row r="14" spans="1:22" ht="15.75" customHeight="1">
      <c r="A14" s="79" t="s">
        <v>58</v>
      </c>
      <c r="B14" s="43">
        <v>252</v>
      </c>
      <c r="C14" s="43">
        <v>252</v>
      </c>
      <c r="D14" s="43">
        <v>252</v>
      </c>
      <c r="E14" s="43">
        <v>3200</v>
      </c>
      <c r="F14" s="43">
        <v>3200</v>
      </c>
      <c r="G14" s="43">
        <v>3191.6</v>
      </c>
      <c r="H14" s="81"/>
      <c r="I14" s="43"/>
      <c r="J14" s="82"/>
      <c r="K14" s="43"/>
      <c r="L14" s="43"/>
      <c r="M14" s="43"/>
      <c r="N14" s="43"/>
      <c r="O14" s="43"/>
      <c r="P14" s="43"/>
      <c r="Q14" s="81"/>
      <c r="R14" s="43"/>
      <c r="S14" s="82"/>
      <c r="T14" s="11">
        <f t="shared" si="2"/>
        <v>3452</v>
      </c>
      <c r="U14" s="11">
        <f t="shared" si="2"/>
        <v>3452</v>
      </c>
      <c r="V14" s="11">
        <f t="shared" si="2"/>
        <v>3443.6</v>
      </c>
    </row>
    <row r="15" spans="1:22" ht="15.75" customHeight="1">
      <c r="A15" s="4" t="s">
        <v>59</v>
      </c>
      <c r="B15" s="9">
        <v>520</v>
      </c>
      <c r="C15" s="9">
        <v>340</v>
      </c>
      <c r="D15" s="9">
        <v>260.2</v>
      </c>
      <c r="E15" s="9">
        <v>850</v>
      </c>
      <c r="F15" s="9">
        <v>884.3</v>
      </c>
      <c r="G15" s="9">
        <v>757.7</v>
      </c>
      <c r="H15" s="135"/>
      <c r="I15" s="9"/>
      <c r="J15" s="20"/>
      <c r="K15" s="9"/>
      <c r="L15" s="9"/>
      <c r="M15" s="9"/>
      <c r="N15" s="9">
        <v>0</v>
      </c>
      <c r="O15" s="9">
        <v>75</v>
      </c>
      <c r="P15" s="9">
        <v>75</v>
      </c>
      <c r="Q15" s="135"/>
      <c r="R15" s="9"/>
      <c r="S15" s="20"/>
      <c r="T15" s="11">
        <f t="shared" si="2"/>
        <v>1370</v>
      </c>
      <c r="U15" s="11">
        <f t="shared" si="2"/>
        <v>1299.3</v>
      </c>
      <c r="V15" s="11">
        <f t="shared" si="2"/>
        <v>1092.9</v>
      </c>
    </row>
    <row r="16" spans="1:22" ht="15.75" customHeight="1">
      <c r="A16" s="137">
        <v>516</v>
      </c>
      <c r="B16" s="48">
        <f aca="true" t="shared" si="3" ref="B16:G16">SUM(B10:B15)</f>
        <v>772</v>
      </c>
      <c r="C16" s="48">
        <f t="shared" si="3"/>
        <v>613</v>
      </c>
      <c r="D16" s="48">
        <f t="shared" si="3"/>
        <v>533.2</v>
      </c>
      <c r="E16" s="48">
        <f t="shared" si="3"/>
        <v>4180</v>
      </c>
      <c r="F16" s="48">
        <f t="shared" si="3"/>
        <v>4219.1</v>
      </c>
      <c r="G16" s="48">
        <f t="shared" si="3"/>
        <v>4034.8</v>
      </c>
      <c r="H16" s="174"/>
      <c r="I16" s="48"/>
      <c r="J16" s="146"/>
      <c r="K16" s="48"/>
      <c r="L16" s="48"/>
      <c r="M16" s="48"/>
      <c r="N16" s="48">
        <f>SUM(N10:N15)</f>
        <v>0</v>
      </c>
      <c r="O16" s="48">
        <f>SUM(O10:O15)</f>
        <v>75</v>
      </c>
      <c r="P16" s="48">
        <f>SUM(P10:P15)</f>
        <v>75</v>
      </c>
      <c r="Q16" s="174"/>
      <c r="R16" s="48"/>
      <c r="S16" s="146"/>
      <c r="T16" s="146">
        <f>SUM(T10:T15)</f>
        <v>4952</v>
      </c>
      <c r="U16" s="48">
        <f>SUM(U10:U15)</f>
        <v>4907.1</v>
      </c>
      <c r="V16" s="48">
        <f>SUM(V10:V15)</f>
        <v>4643</v>
      </c>
    </row>
    <row r="17" spans="1:22" ht="15.75" customHeight="1">
      <c r="A17" s="193"/>
      <c r="B17" s="180"/>
      <c r="C17" s="180"/>
      <c r="D17" s="180"/>
      <c r="E17" s="180"/>
      <c r="F17" s="180"/>
      <c r="G17" s="180"/>
      <c r="H17" s="191"/>
      <c r="I17" s="180"/>
      <c r="J17" s="192"/>
      <c r="K17" s="180"/>
      <c r="L17" s="180"/>
      <c r="M17" s="180"/>
      <c r="N17" s="180"/>
      <c r="O17" s="180"/>
      <c r="P17" s="180"/>
      <c r="Q17" s="191"/>
      <c r="R17" s="180"/>
      <c r="S17" s="192"/>
      <c r="T17" s="146"/>
      <c r="U17" s="48"/>
      <c r="V17" s="48"/>
    </row>
    <row r="18" spans="1:41" ht="15.75" customHeight="1">
      <c r="A18" s="5" t="s">
        <v>60</v>
      </c>
      <c r="B18" s="11">
        <v>6000</v>
      </c>
      <c r="C18" s="11">
        <v>5769</v>
      </c>
      <c r="D18" s="11">
        <v>5767.6</v>
      </c>
      <c r="E18" s="11">
        <v>18900</v>
      </c>
      <c r="F18" s="11">
        <v>18435.1</v>
      </c>
      <c r="G18" s="11">
        <v>14979.7</v>
      </c>
      <c r="H18" s="179"/>
      <c r="I18" s="11"/>
      <c r="J18" s="25"/>
      <c r="K18" s="11"/>
      <c r="L18" s="11"/>
      <c r="M18" s="11"/>
      <c r="N18" s="194"/>
      <c r="O18" s="194"/>
      <c r="P18" s="194"/>
      <c r="Q18" s="195"/>
      <c r="R18" s="194"/>
      <c r="S18" s="7"/>
      <c r="T18" s="11">
        <f aca="true" t="shared" si="4" ref="T18:V20">B18+E18+H18+K18+N18+Q18</f>
        <v>24900</v>
      </c>
      <c r="U18" s="11">
        <f t="shared" si="4"/>
        <v>24204.1</v>
      </c>
      <c r="V18" s="11">
        <f t="shared" si="4"/>
        <v>20747.300000000003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ht="15.75" customHeight="1">
      <c r="A19" s="5" t="s">
        <v>61</v>
      </c>
      <c r="B19" s="11"/>
      <c r="C19" s="11"/>
      <c r="D19" s="11"/>
      <c r="E19" s="11">
        <v>156.4</v>
      </c>
      <c r="F19" s="11">
        <v>256.4</v>
      </c>
      <c r="G19" s="11">
        <v>241.4</v>
      </c>
      <c r="H19" s="179"/>
      <c r="I19" s="11"/>
      <c r="J19" s="25"/>
      <c r="K19" s="11"/>
      <c r="L19" s="11"/>
      <c r="M19" s="11"/>
      <c r="N19" s="65"/>
      <c r="O19" s="65"/>
      <c r="P19" s="65"/>
      <c r="Q19" s="195"/>
      <c r="R19" s="194"/>
      <c r="S19" s="7"/>
      <c r="T19" s="11">
        <f t="shared" si="4"/>
        <v>156.4</v>
      </c>
      <c r="U19" s="11">
        <f t="shared" si="4"/>
        <v>256.4</v>
      </c>
      <c r="V19" s="11">
        <f t="shared" si="4"/>
        <v>241.4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ht="15.75" customHeight="1">
      <c r="A20" s="79" t="s">
        <v>62</v>
      </c>
      <c r="B20" s="43">
        <v>0</v>
      </c>
      <c r="C20" s="43">
        <v>12.5</v>
      </c>
      <c r="D20" s="43">
        <v>11</v>
      </c>
      <c r="E20" s="43">
        <v>30</v>
      </c>
      <c r="F20" s="43">
        <v>59</v>
      </c>
      <c r="G20" s="43">
        <v>50.4</v>
      </c>
      <c r="H20" s="81"/>
      <c r="I20" s="43"/>
      <c r="J20" s="82"/>
      <c r="K20" s="43">
        <v>200</v>
      </c>
      <c r="L20" s="43">
        <v>96</v>
      </c>
      <c r="M20" s="43">
        <v>0</v>
      </c>
      <c r="N20" s="43"/>
      <c r="O20" s="43"/>
      <c r="P20" s="43"/>
      <c r="Q20" s="64"/>
      <c r="R20" s="65"/>
      <c r="S20" s="63"/>
      <c r="T20" s="11">
        <f t="shared" si="4"/>
        <v>230</v>
      </c>
      <c r="U20" s="11">
        <f t="shared" si="4"/>
        <v>167.5</v>
      </c>
      <c r="V20" s="11">
        <f t="shared" si="4"/>
        <v>61.4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ht="15.75" customHeight="1">
      <c r="A21" s="79" t="s">
        <v>653</v>
      </c>
      <c r="B21" s="43"/>
      <c r="C21" s="43"/>
      <c r="D21" s="43"/>
      <c r="E21" s="43">
        <v>0</v>
      </c>
      <c r="F21" s="43">
        <v>4</v>
      </c>
      <c r="G21" s="43">
        <v>3.7</v>
      </c>
      <c r="H21" s="81"/>
      <c r="I21" s="43"/>
      <c r="J21" s="82"/>
      <c r="K21" s="43"/>
      <c r="L21" s="43"/>
      <c r="M21" s="43"/>
      <c r="N21" s="9"/>
      <c r="O21" s="9"/>
      <c r="P21" s="9"/>
      <c r="Q21" s="64"/>
      <c r="R21" s="65"/>
      <c r="S21" s="63"/>
      <c r="T21" s="11">
        <f>B21+E21+H21+K21+N21+Q21</f>
        <v>0</v>
      </c>
      <c r="U21" s="11">
        <f>C21+F21+I21+L21+O21+R21</f>
        <v>4</v>
      </c>
      <c r="V21" s="11">
        <f>D21+G21+J21+M21+P21+S21</f>
        <v>3.7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ht="15.75" customHeight="1">
      <c r="A22" s="137">
        <v>517</v>
      </c>
      <c r="B22" s="48">
        <f>SUM(B18:B20)</f>
        <v>6000</v>
      </c>
      <c r="C22" s="48">
        <f>SUM(C18:C20)</f>
        <v>5781.5</v>
      </c>
      <c r="D22" s="48">
        <f>SUM(D18:D20)</f>
        <v>5778.6</v>
      </c>
      <c r="E22" s="48">
        <f>SUM(E18:E21)</f>
        <v>19086.4</v>
      </c>
      <c r="F22" s="48">
        <f>SUM(F18:F21)</f>
        <v>18754.5</v>
      </c>
      <c r="G22" s="48">
        <f>SUM(G18:G21)</f>
        <v>15275.2</v>
      </c>
      <c r="H22" s="174"/>
      <c r="I22" s="48"/>
      <c r="J22" s="146"/>
      <c r="K22" s="48">
        <f>SUM(K18:K20)</f>
        <v>200</v>
      </c>
      <c r="L22" s="48">
        <f>SUM(L18:L20)</f>
        <v>96</v>
      </c>
      <c r="M22" s="48">
        <f>SUM(M18:M20)</f>
        <v>0</v>
      </c>
      <c r="N22" s="48"/>
      <c r="O22" s="48"/>
      <c r="P22" s="48"/>
      <c r="Q22" s="196"/>
      <c r="R22" s="125"/>
      <c r="S22" s="197"/>
      <c r="T22" s="48">
        <f>SUM(T18:T21)</f>
        <v>25286.4</v>
      </c>
      <c r="U22" s="48">
        <f>SUM(U18:U21)</f>
        <v>24632</v>
      </c>
      <c r="V22" s="48">
        <f>SUM(V18:V21)</f>
        <v>21053.800000000007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ht="15.75" customHeight="1">
      <c r="A23" s="137"/>
      <c r="B23" s="48"/>
      <c r="C23" s="48"/>
      <c r="D23" s="48"/>
      <c r="E23" s="48"/>
      <c r="F23" s="48"/>
      <c r="G23" s="48"/>
      <c r="H23" s="174"/>
      <c r="I23" s="48"/>
      <c r="J23" s="146"/>
      <c r="K23" s="48"/>
      <c r="L23" s="48"/>
      <c r="M23" s="48"/>
      <c r="N23" s="48"/>
      <c r="O23" s="48"/>
      <c r="P23" s="48"/>
      <c r="Q23" s="196"/>
      <c r="R23" s="125"/>
      <c r="S23" s="197"/>
      <c r="T23" s="146"/>
      <c r="U23" s="48"/>
      <c r="V23" s="48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ht="15.75" customHeight="1">
      <c r="A24" s="213" t="s">
        <v>219</v>
      </c>
      <c r="B24" s="43"/>
      <c r="C24" s="43"/>
      <c r="D24" s="43"/>
      <c r="E24" s="43"/>
      <c r="F24" s="43"/>
      <c r="G24" s="43"/>
      <c r="H24" s="81"/>
      <c r="I24" s="43"/>
      <c r="J24" s="82"/>
      <c r="K24" s="43"/>
      <c r="L24" s="43"/>
      <c r="M24" s="43"/>
      <c r="N24" s="43"/>
      <c r="O24" s="43"/>
      <c r="P24" s="43"/>
      <c r="Q24" s="214">
        <v>0</v>
      </c>
      <c r="R24" s="45">
        <v>100</v>
      </c>
      <c r="S24" s="141">
        <v>100</v>
      </c>
      <c r="T24" s="11">
        <f>B24+E24+H24+K24+N24+Q24</f>
        <v>0</v>
      </c>
      <c r="U24" s="11">
        <f>C24+F24+I24+L24+O24+R24</f>
        <v>100</v>
      </c>
      <c r="V24" s="11">
        <f>D24+G24+J24+M24+P24+S24</f>
        <v>100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ht="15.75" customHeight="1">
      <c r="A25" s="137">
        <v>521</v>
      </c>
      <c r="B25" s="48"/>
      <c r="C25" s="48"/>
      <c r="D25" s="48"/>
      <c r="E25" s="48"/>
      <c r="F25" s="48"/>
      <c r="G25" s="48"/>
      <c r="H25" s="174"/>
      <c r="I25" s="48"/>
      <c r="J25" s="146"/>
      <c r="K25" s="48"/>
      <c r="L25" s="48"/>
      <c r="M25" s="48"/>
      <c r="N25" s="48"/>
      <c r="O25" s="48"/>
      <c r="P25" s="48"/>
      <c r="Q25" s="196">
        <f aca="true" t="shared" si="5" ref="Q25:V25">SUM(Q24)</f>
        <v>0</v>
      </c>
      <c r="R25" s="125">
        <f t="shared" si="5"/>
        <v>100</v>
      </c>
      <c r="S25" s="197">
        <f t="shared" si="5"/>
        <v>100</v>
      </c>
      <c r="T25" s="146">
        <f t="shared" si="5"/>
        <v>0</v>
      </c>
      <c r="U25" s="48">
        <f t="shared" si="5"/>
        <v>100</v>
      </c>
      <c r="V25" s="48">
        <f t="shared" si="5"/>
        <v>100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ht="15.75" customHeight="1">
      <c r="A26" s="137"/>
      <c r="B26" s="48"/>
      <c r="C26" s="48"/>
      <c r="D26" s="48"/>
      <c r="E26" s="48"/>
      <c r="F26" s="48"/>
      <c r="G26" s="48"/>
      <c r="H26" s="174"/>
      <c r="I26" s="48"/>
      <c r="J26" s="146"/>
      <c r="K26" s="48"/>
      <c r="L26" s="48"/>
      <c r="M26" s="48"/>
      <c r="N26" s="48"/>
      <c r="O26" s="48"/>
      <c r="P26" s="48"/>
      <c r="Q26" s="196"/>
      <c r="R26" s="125"/>
      <c r="S26" s="197"/>
      <c r="T26" s="146"/>
      <c r="U26" s="48"/>
      <c r="V26" s="48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22" s="10" customFormat="1" ht="15.75" customHeight="1">
      <c r="A27" s="4" t="s">
        <v>63</v>
      </c>
      <c r="B27" s="9"/>
      <c r="C27" s="9"/>
      <c r="D27" s="9"/>
      <c r="E27" s="9"/>
      <c r="F27" s="9"/>
      <c r="G27" s="9"/>
      <c r="H27" s="135"/>
      <c r="I27" s="9"/>
      <c r="J27" s="20"/>
      <c r="K27" s="9"/>
      <c r="L27" s="9"/>
      <c r="M27" s="9"/>
      <c r="N27" s="9">
        <v>1000</v>
      </c>
      <c r="O27" s="9">
        <v>606.9</v>
      </c>
      <c r="P27" s="9">
        <v>606.9</v>
      </c>
      <c r="Q27" s="135">
        <v>100</v>
      </c>
      <c r="R27" s="9">
        <v>0</v>
      </c>
      <c r="S27" s="20">
        <v>0</v>
      </c>
      <c r="T27" s="11">
        <f>B27+E27+H27+K27+N27+Q27</f>
        <v>1100</v>
      </c>
      <c r="U27" s="11">
        <f>C27+F27+I27+L27+O27+R27</f>
        <v>606.9</v>
      </c>
      <c r="V27" s="11">
        <f>D27+G27+J27+M27+P27+S27</f>
        <v>606.9</v>
      </c>
    </row>
    <row r="28" spans="1:22" s="10" customFormat="1" ht="15.75" customHeight="1">
      <c r="A28" s="137">
        <v>522</v>
      </c>
      <c r="B28" s="48"/>
      <c r="C28" s="48"/>
      <c r="D28" s="48"/>
      <c r="E28" s="48"/>
      <c r="F28" s="48"/>
      <c r="G28" s="48"/>
      <c r="H28" s="91"/>
      <c r="I28" s="48"/>
      <c r="J28" s="91"/>
      <c r="K28" s="48"/>
      <c r="L28" s="48"/>
      <c r="M28" s="48"/>
      <c r="N28" s="48">
        <f aca="true" t="shared" si="6" ref="N28:V28">SUM(N27)</f>
        <v>1000</v>
      </c>
      <c r="O28" s="48">
        <f t="shared" si="6"/>
        <v>606.9</v>
      </c>
      <c r="P28" s="48">
        <f t="shared" si="6"/>
        <v>606.9</v>
      </c>
      <c r="Q28" s="174">
        <f t="shared" si="6"/>
        <v>100</v>
      </c>
      <c r="R28" s="48">
        <f t="shared" si="6"/>
        <v>0</v>
      </c>
      <c r="S28" s="146">
        <f t="shared" si="6"/>
        <v>0</v>
      </c>
      <c r="T28" s="146">
        <f t="shared" si="6"/>
        <v>1100</v>
      </c>
      <c r="U28" s="48">
        <f t="shared" si="6"/>
        <v>606.9</v>
      </c>
      <c r="V28" s="48">
        <f t="shared" si="6"/>
        <v>606.9</v>
      </c>
    </row>
    <row r="29" spans="1:22" s="10" customFormat="1" ht="15.75" customHeight="1">
      <c r="A29" s="137"/>
      <c r="B29" s="48"/>
      <c r="C29" s="48"/>
      <c r="D29" s="48"/>
      <c r="E29" s="48"/>
      <c r="F29" s="48"/>
      <c r="G29" s="48"/>
      <c r="H29" s="174"/>
      <c r="I29" s="48"/>
      <c r="J29" s="146"/>
      <c r="K29" s="48"/>
      <c r="L29" s="48"/>
      <c r="M29" s="48"/>
      <c r="N29" s="48"/>
      <c r="O29" s="48"/>
      <c r="P29" s="48"/>
      <c r="Q29" s="174"/>
      <c r="R29" s="48"/>
      <c r="S29" s="146"/>
      <c r="T29" s="192"/>
      <c r="U29" s="48"/>
      <c r="V29" s="180"/>
    </row>
    <row r="30" spans="1:22" s="10" customFormat="1" ht="15.75" customHeight="1">
      <c r="A30" s="198" t="s">
        <v>64</v>
      </c>
      <c r="B30" s="19"/>
      <c r="C30" s="19"/>
      <c r="D30" s="19"/>
      <c r="E30" s="9">
        <v>50</v>
      </c>
      <c r="F30" s="9">
        <v>56</v>
      </c>
      <c r="G30" s="9">
        <v>55.4</v>
      </c>
      <c r="H30" s="135"/>
      <c r="I30" s="9"/>
      <c r="J30" s="20"/>
      <c r="K30" s="19"/>
      <c r="L30" s="19"/>
      <c r="M30" s="19"/>
      <c r="N30" s="19"/>
      <c r="O30" s="19"/>
      <c r="P30" s="19"/>
      <c r="Q30" s="134"/>
      <c r="R30" s="19"/>
      <c r="S30" s="22"/>
      <c r="T30" s="11">
        <f>B30+E30+H30+K30+N30+Q30</f>
        <v>50</v>
      </c>
      <c r="U30" s="11">
        <f>C30+F30+I30+L30+O30+R30</f>
        <v>56</v>
      </c>
      <c r="V30" s="11">
        <f>D30+G30+J30+M30+P30+S30</f>
        <v>55.4</v>
      </c>
    </row>
    <row r="31" spans="1:22" s="10" customFormat="1" ht="15.75" customHeight="1">
      <c r="A31" s="137">
        <v>532</v>
      </c>
      <c r="B31" s="43"/>
      <c r="C31" s="43"/>
      <c r="D31" s="43"/>
      <c r="E31" s="48">
        <f>SUM(E30)</f>
        <v>50</v>
      </c>
      <c r="F31" s="48">
        <f>SUM(F30)</f>
        <v>56</v>
      </c>
      <c r="G31" s="48">
        <f>SUM(G30)</f>
        <v>55.4</v>
      </c>
      <c r="H31" s="174"/>
      <c r="I31" s="48"/>
      <c r="J31" s="146"/>
      <c r="K31" s="43"/>
      <c r="L31" s="81"/>
      <c r="M31" s="43"/>
      <c r="N31" s="43"/>
      <c r="O31" s="43"/>
      <c r="P31" s="43"/>
      <c r="Q31" s="81"/>
      <c r="R31" s="43"/>
      <c r="S31" s="82"/>
      <c r="T31" s="48">
        <f>SUM(T30)</f>
        <v>50</v>
      </c>
      <c r="U31" s="48">
        <f>SUM(U30)</f>
        <v>56</v>
      </c>
      <c r="V31" s="48">
        <f>SUM(V30)</f>
        <v>55.4</v>
      </c>
    </row>
    <row r="32" spans="1:22" s="10" customFormat="1" ht="15.75" customHeight="1">
      <c r="A32" s="137"/>
      <c r="B32" s="43"/>
      <c r="C32" s="43"/>
      <c r="D32" s="43"/>
      <c r="E32" s="48"/>
      <c r="F32" s="48"/>
      <c r="G32" s="48"/>
      <c r="H32" s="174"/>
      <c r="I32" s="48"/>
      <c r="J32" s="146"/>
      <c r="K32" s="43"/>
      <c r="L32" s="81"/>
      <c r="M32" s="43"/>
      <c r="N32" s="43"/>
      <c r="O32" s="43"/>
      <c r="P32" s="43"/>
      <c r="Q32" s="81"/>
      <c r="R32" s="43"/>
      <c r="S32" s="82"/>
      <c r="T32" s="48"/>
      <c r="U32" s="48"/>
      <c r="V32" s="48"/>
    </row>
    <row r="33" spans="1:22" s="10" customFormat="1" ht="15.75" customHeight="1">
      <c r="A33" s="213" t="s">
        <v>220</v>
      </c>
      <c r="B33" s="43"/>
      <c r="C33" s="43"/>
      <c r="D33" s="43"/>
      <c r="E33" s="43"/>
      <c r="F33" s="43"/>
      <c r="G33" s="43"/>
      <c r="H33" s="81">
        <v>0</v>
      </c>
      <c r="I33" s="43">
        <v>10</v>
      </c>
      <c r="J33" s="82">
        <v>10</v>
      </c>
      <c r="K33" s="43"/>
      <c r="L33" s="81"/>
      <c r="M33" s="43"/>
      <c r="N33" s="43"/>
      <c r="O33" s="43"/>
      <c r="P33" s="43"/>
      <c r="Q33" s="81"/>
      <c r="R33" s="43"/>
      <c r="S33" s="82"/>
      <c r="T33" s="11">
        <f>B33+E33+H33+K33+N33+Q33</f>
        <v>0</v>
      </c>
      <c r="U33" s="11">
        <f>C33+F33+I33+L33+O33+R33</f>
        <v>10</v>
      </c>
      <c r="V33" s="11">
        <f>D33+G33+J33+M33+P33+S33</f>
        <v>10</v>
      </c>
    </row>
    <row r="34" spans="1:22" s="10" customFormat="1" ht="15.75" customHeight="1">
      <c r="A34" s="137">
        <v>533</v>
      </c>
      <c r="B34" s="43"/>
      <c r="C34" s="43"/>
      <c r="D34" s="43"/>
      <c r="E34" s="48"/>
      <c r="F34" s="48"/>
      <c r="G34" s="48"/>
      <c r="H34" s="174">
        <f>SUM(H33)</f>
        <v>0</v>
      </c>
      <c r="I34" s="48">
        <f>SUM(I33)</f>
        <v>10</v>
      </c>
      <c r="J34" s="146">
        <f>SUM(J33)</f>
        <v>10</v>
      </c>
      <c r="K34" s="43"/>
      <c r="L34" s="81"/>
      <c r="M34" s="43"/>
      <c r="N34" s="43"/>
      <c r="O34" s="43"/>
      <c r="P34" s="43"/>
      <c r="Q34" s="81"/>
      <c r="R34" s="43"/>
      <c r="S34" s="82"/>
      <c r="T34" s="48">
        <f>SUM(T33)</f>
        <v>0</v>
      </c>
      <c r="U34" s="48">
        <f>SUM(U33)</f>
        <v>10</v>
      </c>
      <c r="V34" s="48">
        <f>SUM(V33)</f>
        <v>10</v>
      </c>
    </row>
    <row r="35" spans="1:22" s="10" customFormat="1" ht="15.75" customHeight="1">
      <c r="A35" s="137"/>
      <c r="B35" s="43"/>
      <c r="C35" s="43"/>
      <c r="D35" s="43"/>
      <c r="E35" s="48"/>
      <c r="F35" s="48"/>
      <c r="G35" s="48"/>
      <c r="H35" s="174"/>
      <c r="I35" s="48"/>
      <c r="J35" s="146"/>
      <c r="K35" s="43"/>
      <c r="L35" s="81"/>
      <c r="M35" s="43"/>
      <c r="N35" s="43"/>
      <c r="O35" s="43"/>
      <c r="P35" s="43"/>
      <c r="Q35" s="81"/>
      <c r="R35" s="43"/>
      <c r="S35" s="82"/>
      <c r="T35" s="48"/>
      <c r="U35" s="48"/>
      <c r="V35" s="48"/>
    </row>
    <row r="36" spans="1:22" s="10" customFormat="1" ht="15.75" customHeight="1">
      <c r="A36" s="5" t="s">
        <v>65</v>
      </c>
      <c r="B36" s="11">
        <v>0</v>
      </c>
      <c r="C36" s="11">
        <v>10730.4</v>
      </c>
      <c r="D36" s="11">
        <v>10729.6</v>
      </c>
      <c r="E36" s="11">
        <v>67620</v>
      </c>
      <c r="F36" s="11">
        <v>62082.1</v>
      </c>
      <c r="G36" s="11">
        <v>60290.5</v>
      </c>
      <c r="H36" s="179"/>
      <c r="I36" s="11"/>
      <c r="J36" s="25"/>
      <c r="K36" s="11"/>
      <c r="L36" s="11"/>
      <c r="M36" s="11"/>
      <c r="N36" s="11"/>
      <c r="O36" s="11"/>
      <c r="P36" s="11"/>
      <c r="Q36" s="179"/>
      <c r="R36" s="11"/>
      <c r="S36" s="25"/>
      <c r="T36" s="11">
        <f aca="true" t="shared" si="7" ref="T36:V38">B36+E36+H36+K36+N36+Q36</f>
        <v>67620</v>
      </c>
      <c r="U36" s="11">
        <f t="shared" si="7"/>
        <v>72812.5</v>
      </c>
      <c r="V36" s="11">
        <f t="shared" si="7"/>
        <v>71020.1</v>
      </c>
    </row>
    <row r="37" spans="1:22" s="10" customFormat="1" ht="15.75" customHeight="1">
      <c r="A37" s="79" t="s">
        <v>66</v>
      </c>
      <c r="B37" s="43"/>
      <c r="C37" s="43"/>
      <c r="D37" s="43"/>
      <c r="E37" s="43">
        <v>1093.3</v>
      </c>
      <c r="F37" s="43">
        <v>923.3</v>
      </c>
      <c r="G37" s="43">
        <v>921.1</v>
      </c>
      <c r="H37" s="81"/>
      <c r="I37" s="43"/>
      <c r="J37" s="82"/>
      <c r="K37" s="43"/>
      <c r="L37" s="43"/>
      <c r="M37" s="43"/>
      <c r="N37" s="43"/>
      <c r="O37" s="43"/>
      <c r="P37" s="43"/>
      <c r="Q37" s="81"/>
      <c r="R37" s="43"/>
      <c r="S37" s="82"/>
      <c r="T37" s="11">
        <f t="shared" si="7"/>
        <v>1093.3</v>
      </c>
      <c r="U37" s="11">
        <f t="shared" si="7"/>
        <v>923.3</v>
      </c>
      <c r="V37" s="11">
        <f t="shared" si="7"/>
        <v>921.1</v>
      </c>
    </row>
    <row r="38" spans="1:22" s="10" customFormat="1" ht="15.75" customHeight="1">
      <c r="A38" s="4" t="s">
        <v>67</v>
      </c>
      <c r="B38" s="9">
        <v>0</v>
      </c>
      <c r="C38" s="9">
        <v>317.4</v>
      </c>
      <c r="D38" s="9">
        <v>317.3</v>
      </c>
      <c r="E38" s="9">
        <v>6260</v>
      </c>
      <c r="F38" s="9">
        <v>2431.1</v>
      </c>
      <c r="G38" s="9">
        <v>1842.2</v>
      </c>
      <c r="H38" s="135"/>
      <c r="I38" s="9"/>
      <c r="J38" s="20"/>
      <c r="K38" s="9"/>
      <c r="L38" s="9"/>
      <c r="M38" s="9"/>
      <c r="N38" s="9"/>
      <c r="O38" s="9"/>
      <c r="P38" s="9"/>
      <c r="Q38" s="135"/>
      <c r="R38" s="9"/>
      <c r="S38" s="20"/>
      <c r="T38" s="11">
        <f t="shared" si="7"/>
        <v>6260</v>
      </c>
      <c r="U38" s="11">
        <f t="shared" si="7"/>
        <v>2748.5</v>
      </c>
      <c r="V38" s="11">
        <f t="shared" si="7"/>
        <v>2159.5</v>
      </c>
    </row>
    <row r="39" spans="1:22" ht="15.75" customHeight="1" thickBot="1">
      <c r="A39" s="137">
        <v>612</v>
      </c>
      <c r="B39" s="48">
        <f aca="true" t="shared" si="8" ref="B39:G39">SUM(B36:B38)</f>
        <v>0</v>
      </c>
      <c r="C39" s="48">
        <f t="shared" si="8"/>
        <v>11047.8</v>
      </c>
      <c r="D39" s="48">
        <f t="shared" si="8"/>
        <v>11046.9</v>
      </c>
      <c r="E39" s="48">
        <f t="shared" si="8"/>
        <v>74973.3</v>
      </c>
      <c r="F39" s="48">
        <f t="shared" si="8"/>
        <v>65436.5</v>
      </c>
      <c r="G39" s="48">
        <f t="shared" si="8"/>
        <v>63053.799999999996</v>
      </c>
      <c r="H39" s="174"/>
      <c r="I39" s="48"/>
      <c r="J39" s="146"/>
      <c r="K39" s="48"/>
      <c r="L39" s="48"/>
      <c r="M39" s="48"/>
      <c r="N39" s="48"/>
      <c r="O39" s="48"/>
      <c r="P39" s="48"/>
      <c r="Q39" s="174"/>
      <c r="R39" s="48"/>
      <c r="S39" s="146"/>
      <c r="T39" s="146">
        <f>SUM(T36:T38)</f>
        <v>74973.3</v>
      </c>
      <c r="U39" s="48">
        <f>SUM(U36:U38)</f>
        <v>76484.3</v>
      </c>
      <c r="V39" s="174">
        <f>SUM(V36:V38)</f>
        <v>74100.70000000001</v>
      </c>
    </row>
    <row r="40" spans="1:22" ht="20.25" customHeight="1">
      <c r="A40" s="516" t="s">
        <v>15</v>
      </c>
      <c r="B40" s="514">
        <f aca="true" t="shared" si="9" ref="B40:G40">SUM(B8,B16,B22,B25,B28,B31,B34,B39)</f>
        <v>6872</v>
      </c>
      <c r="C40" s="514">
        <f t="shared" si="9"/>
        <v>17489.8</v>
      </c>
      <c r="D40" s="514">
        <f t="shared" si="9"/>
        <v>17359.2</v>
      </c>
      <c r="E40" s="514">
        <f t="shared" si="9"/>
        <v>99274.6</v>
      </c>
      <c r="F40" s="514">
        <f t="shared" si="9"/>
        <v>89446.2</v>
      </c>
      <c r="G40" s="514">
        <f t="shared" si="9"/>
        <v>83318.8</v>
      </c>
      <c r="H40" s="514">
        <f aca="true" t="shared" si="10" ref="H40:V40">SUM(H8,H16,H22,H25,H28,H31,H34,H39)</f>
        <v>0</v>
      </c>
      <c r="I40" s="514">
        <f t="shared" si="10"/>
        <v>10</v>
      </c>
      <c r="J40" s="514">
        <f t="shared" si="10"/>
        <v>10</v>
      </c>
      <c r="K40" s="514">
        <f t="shared" si="10"/>
        <v>200</v>
      </c>
      <c r="L40" s="514">
        <f t="shared" si="10"/>
        <v>96</v>
      </c>
      <c r="M40" s="514">
        <f t="shared" si="10"/>
        <v>0</v>
      </c>
      <c r="N40" s="514">
        <f t="shared" si="10"/>
        <v>1000</v>
      </c>
      <c r="O40" s="514">
        <f t="shared" si="10"/>
        <v>681.9</v>
      </c>
      <c r="P40" s="514">
        <f t="shared" si="10"/>
        <v>681.9</v>
      </c>
      <c r="Q40" s="514">
        <f t="shared" si="10"/>
        <v>100</v>
      </c>
      <c r="R40" s="514">
        <f t="shared" si="10"/>
        <v>100</v>
      </c>
      <c r="S40" s="514">
        <f t="shared" si="10"/>
        <v>100</v>
      </c>
      <c r="T40" s="514">
        <f t="shared" si="10"/>
        <v>107446.6</v>
      </c>
      <c r="U40" s="514">
        <f t="shared" si="10"/>
        <v>107823.90000000001</v>
      </c>
      <c r="V40" s="514">
        <f t="shared" si="10"/>
        <v>101469.90000000002</v>
      </c>
    </row>
    <row r="41" ht="15.75" customHeight="1">
      <c r="V41" s="29"/>
    </row>
    <row r="42" spans="1:21" ht="15.75" customHeight="1">
      <c r="A42" s="53"/>
      <c r="U42" s="10"/>
    </row>
    <row r="43" ht="15.75" customHeight="1"/>
    <row r="44" ht="15.75" customHeight="1"/>
    <row r="45" ht="15.75" customHeight="1">
      <c r="R45" s="181"/>
    </row>
    <row r="46" ht="15.75" customHeight="1"/>
    <row r="47" ht="15.75" customHeight="1"/>
    <row r="48" spans="1:22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</sheetData>
  <mergeCells count="16">
    <mergeCell ref="N3:P3"/>
    <mergeCell ref="A2:A4"/>
    <mergeCell ref="B3:D3"/>
    <mergeCell ref="K3:M3"/>
    <mergeCell ref="H3:J3"/>
    <mergeCell ref="E3:G3"/>
    <mergeCell ref="T1:V1"/>
    <mergeCell ref="B1:S1"/>
    <mergeCell ref="B2:D2"/>
    <mergeCell ref="E2:G2"/>
    <mergeCell ref="H2:J2"/>
    <mergeCell ref="K2:M2"/>
    <mergeCell ref="N2:P2"/>
    <mergeCell ref="Q2:S2"/>
    <mergeCell ref="T2:V3"/>
    <mergeCell ref="Q3:S3"/>
  </mergeCells>
  <printOptions horizontalCentered="1" verticalCentered="1"/>
  <pageMargins left="0.1968503937007874" right="0.1968503937007874" top="0.32" bottom="0.3937007874015748" header="0.17" footer="0.2362204724409449"/>
  <pageSetup horizontalDpi="300" verticalDpi="300" orientation="landscape" paperSize="9" scale="80" r:id="rId1"/>
  <headerFooter alignWithMargins="0">
    <oddFooter>&amp;L&amp;"Times New Roman CE,obyčejné"&amp;8Rozbor za rok 2003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44"/>
  <sheetViews>
    <sheetView zoomScale="80" zoomScaleNormal="8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22.375" style="1" customWidth="1"/>
    <col min="2" max="5" width="8.625" style="1" customWidth="1"/>
    <col min="6" max="6" width="9.625" style="1" customWidth="1"/>
    <col min="7" max="7" width="10.00390625" style="1" customWidth="1"/>
    <col min="8" max="16" width="8.625" style="1" customWidth="1"/>
    <col min="17" max="16384" width="9.125" style="1" customWidth="1"/>
  </cols>
  <sheetData>
    <row r="1" spans="1:17" ht="37.5" customHeight="1">
      <c r="A1" s="542" t="s">
        <v>303</v>
      </c>
      <c r="B1" s="802" t="s">
        <v>738</v>
      </c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801" t="s">
        <v>780</v>
      </c>
      <c r="O1" s="653"/>
      <c r="P1" s="653"/>
      <c r="Q1" s="33"/>
    </row>
    <row r="2" spans="1:17" ht="19.5" customHeight="1">
      <c r="A2" s="806" t="s">
        <v>8</v>
      </c>
      <c r="B2" s="803" t="s">
        <v>68</v>
      </c>
      <c r="C2" s="755"/>
      <c r="D2" s="756"/>
      <c r="E2" s="803" t="s">
        <v>69</v>
      </c>
      <c r="F2" s="755"/>
      <c r="G2" s="756"/>
      <c r="H2" s="803" t="s">
        <v>70</v>
      </c>
      <c r="I2" s="755"/>
      <c r="J2" s="756"/>
      <c r="K2" s="803" t="s">
        <v>71</v>
      </c>
      <c r="L2" s="755"/>
      <c r="M2" s="756"/>
      <c r="N2" s="804" t="s">
        <v>7</v>
      </c>
      <c r="O2" s="758"/>
      <c r="P2" s="759"/>
      <c r="Q2" s="33"/>
    </row>
    <row r="3" spans="1:17" ht="19.5" customHeight="1">
      <c r="A3" s="752"/>
      <c r="B3" s="805" t="s">
        <v>72</v>
      </c>
      <c r="C3" s="755"/>
      <c r="D3" s="756"/>
      <c r="E3" s="805" t="s">
        <v>179</v>
      </c>
      <c r="F3" s="767"/>
      <c r="G3" s="768"/>
      <c r="H3" s="805" t="s">
        <v>180</v>
      </c>
      <c r="I3" s="755"/>
      <c r="J3" s="756"/>
      <c r="K3" s="805" t="s">
        <v>181</v>
      </c>
      <c r="L3" s="755"/>
      <c r="M3" s="756"/>
      <c r="N3" s="760"/>
      <c r="O3" s="761"/>
      <c r="P3" s="762"/>
      <c r="Q3" s="33"/>
    </row>
    <row r="4" spans="1:17" ht="19.5" customHeight="1">
      <c r="A4" s="753"/>
      <c r="B4" s="84" t="s">
        <v>9</v>
      </c>
      <c r="C4" s="84" t="s">
        <v>10</v>
      </c>
      <c r="D4" s="84" t="s">
        <v>1</v>
      </c>
      <c r="E4" s="84" t="s">
        <v>9</v>
      </c>
      <c r="F4" s="84" t="s">
        <v>10</v>
      </c>
      <c r="G4" s="84" t="s">
        <v>1</v>
      </c>
      <c r="H4" s="84" t="s">
        <v>9</v>
      </c>
      <c r="I4" s="84" t="s">
        <v>10</v>
      </c>
      <c r="J4" s="84" t="s">
        <v>1</v>
      </c>
      <c r="K4" s="84" t="s">
        <v>9</v>
      </c>
      <c r="L4" s="84" t="s">
        <v>10</v>
      </c>
      <c r="M4" s="84" t="s">
        <v>1</v>
      </c>
      <c r="N4" s="84" t="s">
        <v>9</v>
      </c>
      <c r="O4" s="84" t="s">
        <v>10</v>
      </c>
      <c r="P4" s="85" t="s">
        <v>1</v>
      </c>
      <c r="Q4" s="33"/>
    </row>
    <row r="5" spans="1:17" ht="12.75" customHeight="1">
      <c r="A5" s="367" t="s">
        <v>673</v>
      </c>
      <c r="B5" s="84"/>
      <c r="C5" s="84"/>
      <c r="D5" s="84"/>
      <c r="E5" s="84"/>
      <c r="F5" s="84"/>
      <c r="G5" s="84"/>
      <c r="H5" s="121">
        <v>0</v>
      </c>
      <c r="I5" s="121">
        <v>487</v>
      </c>
      <c r="J5" s="121">
        <v>477.7</v>
      </c>
      <c r="K5" s="84"/>
      <c r="L5" s="84"/>
      <c r="M5" s="84"/>
      <c r="N5" s="43">
        <f aca="true" t="shared" si="0" ref="N5:P6">B5+E5+H5+K5</f>
        <v>0</v>
      </c>
      <c r="O5" s="43">
        <f t="shared" si="0"/>
        <v>487</v>
      </c>
      <c r="P5" s="43">
        <f t="shared" si="0"/>
        <v>477.7</v>
      </c>
      <c r="Q5" s="33"/>
    </row>
    <row r="6" spans="1:17" ht="12.75" customHeight="1">
      <c r="A6" s="368">
        <v>501</v>
      </c>
      <c r="B6" s="84"/>
      <c r="C6" s="84"/>
      <c r="D6" s="84"/>
      <c r="E6" s="84"/>
      <c r="F6" s="84"/>
      <c r="G6" s="84"/>
      <c r="H6" s="169">
        <f>SUM(H5)</f>
        <v>0</v>
      </c>
      <c r="I6" s="169">
        <f>SUM(I5)</f>
        <v>487</v>
      </c>
      <c r="J6" s="169">
        <f>SUM(J5)</f>
        <v>477.7</v>
      </c>
      <c r="K6" s="84"/>
      <c r="L6" s="84"/>
      <c r="M6" s="84"/>
      <c r="N6" s="48">
        <f t="shared" si="0"/>
        <v>0</v>
      </c>
      <c r="O6" s="48">
        <f t="shared" si="0"/>
        <v>487</v>
      </c>
      <c r="P6" s="48">
        <f t="shared" si="0"/>
        <v>477.7</v>
      </c>
      <c r="Q6" s="33"/>
    </row>
    <row r="7" spans="1:17" ht="12.75" customHeight="1">
      <c r="A7" s="366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  <c r="Q7" s="33"/>
    </row>
    <row r="8" spans="1:17" ht="12.75">
      <c r="A8" s="87" t="s">
        <v>193</v>
      </c>
      <c r="B8" s="52"/>
      <c r="C8" s="52"/>
      <c r="D8" s="52"/>
      <c r="E8" s="51">
        <v>60</v>
      </c>
      <c r="F8" s="51">
        <v>60</v>
      </c>
      <c r="G8" s="51">
        <v>53.3</v>
      </c>
      <c r="H8" s="51">
        <v>487</v>
      </c>
      <c r="I8" s="51">
        <v>0</v>
      </c>
      <c r="J8" s="51">
        <v>0</v>
      </c>
      <c r="K8" s="52"/>
      <c r="L8" s="52"/>
      <c r="M8" s="52"/>
      <c r="N8" s="43">
        <f aca="true" t="shared" si="1" ref="N8:P9">B8+E8+H8+K8</f>
        <v>547</v>
      </c>
      <c r="O8" s="43">
        <f t="shared" si="1"/>
        <v>60</v>
      </c>
      <c r="P8" s="43">
        <f t="shared" si="1"/>
        <v>53.3</v>
      </c>
      <c r="Q8" s="33"/>
    </row>
    <row r="9" spans="1:17" ht="12.75">
      <c r="A9" s="86">
        <v>502</v>
      </c>
      <c r="B9" s="52"/>
      <c r="C9" s="52"/>
      <c r="D9" s="52"/>
      <c r="E9" s="52">
        <f aca="true" t="shared" si="2" ref="E9:J9">SUM(E8)</f>
        <v>60</v>
      </c>
      <c r="F9" s="52">
        <f t="shared" si="2"/>
        <v>60</v>
      </c>
      <c r="G9" s="52">
        <f t="shared" si="2"/>
        <v>53.3</v>
      </c>
      <c r="H9" s="52">
        <f t="shared" si="2"/>
        <v>487</v>
      </c>
      <c r="I9" s="52">
        <f t="shared" si="2"/>
        <v>0</v>
      </c>
      <c r="J9" s="52">
        <f t="shared" si="2"/>
        <v>0</v>
      </c>
      <c r="K9" s="52"/>
      <c r="L9" s="52"/>
      <c r="M9" s="52"/>
      <c r="N9" s="48">
        <f t="shared" si="1"/>
        <v>547</v>
      </c>
      <c r="O9" s="48">
        <f t="shared" si="1"/>
        <v>60</v>
      </c>
      <c r="P9" s="48">
        <f t="shared" si="1"/>
        <v>53.3</v>
      </c>
      <c r="Q9" s="33"/>
    </row>
    <row r="10" spans="1:17" ht="12.75">
      <c r="A10" s="87"/>
      <c r="B10" s="52"/>
      <c r="C10" s="52"/>
      <c r="D10" s="52"/>
      <c r="E10" s="51"/>
      <c r="F10" s="51"/>
      <c r="G10" s="51"/>
      <c r="H10" s="52"/>
      <c r="I10" s="52"/>
      <c r="J10" s="52"/>
      <c r="K10" s="52"/>
      <c r="L10" s="52"/>
      <c r="M10" s="52"/>
      <c r="N10" s="43"/>
      <c r="O10" s="43"/>
      <c r="P10" s="43"/>
      <c r="Q10" s="33"/>
    </row>
    <row r="11" spans="1:17" ht="12.75">
      <c r="A11" s="87" t="s">
        <v>222</v>
      </c>
      <c r="B11" s="52"/>
      <c r="C11" s="52"/>
      <c r="D11" s="52"/>
      <c r="E11" s="51">
        <v>17</v>
      </c>
      <c r="F11" s="51">
        <v>17</v>
      </c>
      <c r="G11" s="51">
        <v>15</v>
      </c>
      <c r="H11" s="52"/>
      <c r="I11" s="52"/>
      <c r="J11" s="52"/>
      <c r="K11" s="52"/>
      <c r="L11" s="52"/>
      <c r="M11" s="52"/>
      <c r="N11" s="43">
        <f aca="true" t="shared" si="3" ref="N11:P14">B11+E11+H11+K11</f>
        <v>17</v>
      </c>
      <c r="O11" s="43">
        <f t="shared" si="3"/>
        <v>17</v>
      </c>
      <c r="P11" s="43">
        <f t="shared" si="3"/>
        <v>15</v>
      </c>
      <c r="Q11" s="33"/>
    </row>
    <row r="12" spans="1:17" ht="12.75">
      <c r="A12" s="87" t="s">
        <v>221</v>
      </c>
      <c r="B12" s="52"/>
      <c r="C12" s="52"/>
      <c r="D12" s="52"/>
      <c r="E12" s="51">
        <v>3</v>
      </c>
      <c r="F12" s="51">
        <v>3</v>
      </c>
      <c r="G12" s="51">
        <v>2.8</v>
      </c>
      <c r="H12" s="52"/>
      <c r="I12" s="52"/>
      <c r="J12" s="52"/>
      <c r="K12" s="52"/>
      <c r="L12" s="52"/>
      <c r="M12" s="52"/>
      <c r="N12" s="43">
        <f t="shared" si="3"/>
        <v>3</v>
      </c>
      <c r="O12" s="43">
        <f t="shared" si="3"/>
        <v>3</v>
      </c>
      <c r="P12" s="43">
        <f t="shared" si="3"/>
        <v>2.8</v>
      </c>
      <c r="Q12" s="33"/>
    </row>
    <row r="13" spans="1:17" ht="12.75">
      <c r="A13" s="87" t="s">
        <v>223</v>
      </c>
      <c r="B13" s="52"/>
      <c r="C13" s="52"/>
      <c r="D13" s="52"/>
      <c r="E13" s="51">
        <v>0</v>
      </c>
      <c r="F13" s="51">
        <v>0</v>
      </c>
      <c r="G13" s="51">
        <v>0</v>
      </c>
      <c r="H13" s="51">
        <v>263</v>
      </c>
      <c r="I13" s="51">
        <v>263</v>
      </c>
      <c r="J13" s="51">
        <v>167.2</v>
      </c>
      <c r="K13" s="52"/>
      <c r="L13" s="52"/>
      <c r="M13" s="52"/>
      <c r="N13" s="43">
        <f t="shared" si="3"/>
        <v>263</v>
      </c>
      <c r="O13" s="43">
        <f t="shared" si="3"/>
        <v>263</v>
      </c>
      <c r="P13" s="43">
        <f t="shared" si="3"/>
        <v>167.2</v>
      </c>
      <c r="Q13" s="33"/>
    </row>
    <row r="14" spans="1:17" ht="12.75">
      <c r="A14" s="86">
        <v>503</v>
      </c>
      <c r="B14" s="52"/>
      <c r="C14" s="52"/>
      <c r="D14" s="52"/>
      <c r="E14" s="52">
        <f>SUM(E11:E13)</f>
        <v>20</v>
      </c>
      <c r="F14" s="52">
        <f>SUM(F11:F13)</f>
        <v>20</v>
      </c>
      <c r="G14" s="52">
        <f>SUM(G11:G13)</f>
        <v>17.8</v>
      </c>
      <c r="H14" s="52">
        <f>SUM(H13)</f>
        <v>263</v>
      </c>
      <c r="I14" s="52">
        <f>SUM(I13)</f>
        <v>263</v>
      </c>
      <c r="J14" s="52">
        <f>SUM(J13)</f>
        <v>167.2</v>
      </c>
      <c r="K14" s="52"/>
      <c r="L14" s="52"/>
      <c r="M14" s="52"/>
      <c r="N14" s="48">
        <f t="shared" si="3"/>
        <v>283</v>
      </c>
      <c r="O14" s="48">
        <f t="shared" si="3"/>
        <v>283</v>
      </c>
      <c r="P14" s="48">
        <f t="shared" si="3"/>
        <v>185</v>
      </c>
      <c r="Q14" s="33"/>
    </row>
    <row r="15" spans="1:17" ht="12.75">
      <c r="A15" s="87"/>
      <c r="B15" s="52"/>
      <c r="C15" s="52"/>
      <c r="D15" s="52"/>
      <c r="E15" s="51"/>
      <c r="F15" s="51"/>
      <c r="G15" s="51"/>
      <c r="H15" s="52"/>
      <c r="I15" s="52"/>
      <c r="J15" s="52"/>
      <c r="K15" s="52"/>
      <c r="L15" s="52"/>
      <c r="M15" s="52"/>
      <c r="N15" s="43"/>
      <c r="O15" s="43"/>
      <c r="P15" s="43"/>
      <c r="Q15" s="33"/>
    </row>
    <row r="16" spans="1:17" ht="12.75">
      <c r="A16" s="87" t="s">
        <v>78</v>
      </c>
      <c r="B16" s="52"/>
      <c r="C16" s="52"/>
      <c r="D16" s="52"/>
      <c r="E16" s="51">
        <v>0</v>
      </c>
      <c r="F16" s="51">
        <v>10</v>
      </c>
      <c r="G16" s="51">
        <v>3.7</v>
      </c>
      <c r="H16" s="52"/>
      <c r="I16" s="52"/>
      <c r="J16" s="52"/>
      <c r="K16" s="52"/>
      <c r="L16" s="52"/>
      <c r="M16" s="52"/>
      <c r="N16" s="43">
        <f aca="true" t="shared" si="4" ref="N16:P19">B16+E16+H16+K16</f>
        <v>0</v>
      </c>
      <c r="O16" s="43">
        <f t="shared" si="4"/>
        <v>10</v>
      </c>
      <c r="P16" s="43">
        <f t="shared" si="4"/>
        <v>3.7</v>
      </c>
      <c r="Q16" s="33"/>
    </row>
    <row r="17" spans="1:17" ht="12.75">
      <c r="A17" s="87" t="s">
        <v>11</v>
      </c>
      <c r="B17" s="52"/>
      <c r="C17" s="52"/>
      <c r="D17" s="52"/>
      <c r="E17" s="51">
        <v>5</v>
      </c>
      <c r="F17" s="51">
        <v>5</v>
      </c>
      <c r="G17" s="51">
        <v>0</v>
      </c>
      <c r="H17" s="52"/>
      <c r="I17" s="52"/>
      <c r="J17" s="52"/>
      <c r="K17" s="52"/>
      <c r="L17" s="52"/>
      <c r="M17" s="52"/>
      <c r="N17" s="43">
        <f t="shared" si="4"/>
        <v>5</v>
      </c>
      <c r="O17" s="43">
        <f t="shared" si="4"/>
        <v>5</v>
      </c>
      <c r="P17" s="43">
        <f t="shared" si="4"/>
        <v>0</v>
      </c>
      <c r="Q17" s="33"/>
    </row>
    <row r="18" spans="1:17" ht="12.75">
      <c r="A18" s="87" t="s">
        <v>24</v>
      </c>
      <c r="B18" s="51"/>
      <c r="C18" s="51"/>
      <c r="D18" s="51"/>
      <c r="E18" s="51">
        <v>40</v>
      </c>
      <c r="F18" s="51">
        <v>40</v>
      </c>
      <c r="G18" s="51">
        <v>22.4</v>
      </c>
      <c r="H18" s="51"/>
      <c r="I18" s="51"/>
      <c r="J18" s="51"/>
      <c r="K18" s="51"/>
      <c r="L18" s="51"/>
      <c r="M18" s="51"/>
      <c r="N18" s="43">
        <f t="shared" si="4"/>
        <v>40</v>
      </c>
      <c r="O18" s="43">
        <f t="shared" si="4"/>
        <v>40</v>
      </c>
      <c r="P18" s="43">
        <f t="shared" si="4"/>
        <v>22.4</v>
      </c>
      <c r="Q18" s="33"/>
    </row>
    <row r="19" spans="1:17" ht="12.75">
      <c r="A19" s="86">
        <v>513</v>
      </c>
      <c r="B19" s="52"/>
      <c r="C19" s="52"/>
      <c r="D19" s="52"/>
      <c r="E19" s="52">
        <f>SUM(E16:E18)</f>
        <v>45</v>
      </c>
      <c r="F19" s="52">
        <f>SUM(F16:F18)</f>
        <v>55</v>
      </c>
      <c r="G19" s="52">
        <f>SUM(G16:G18)</f>
        <v>26.099999999999998</v>
      </c>
      <c r="H19" s="51"/>
      <c r="I19" s="51"/>
      <c r="J19" s="51"/>
      <c r="K19" s="51"/>
      <c r="L19" s="51"/>
      <c r="M19" s="51"/>
      <c r="N19" s="48">
        <f t="shared" si="4"/>
        <v>45</v>
      </c>
      <c r="O19" s="48">
        <f t="shared" si="4"/>
        <v>55</v>
      </c>
      <c r="P19" s="48">
        <f t="shared" si="4"/>
        <v>26.099999999999998</v>
      </c>
      <c r="Q19" s="33"/>
    </row>
    <row r="20" spans="1:17" ht="12.75">
      <c r="A20" s="87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33"/>
    </row>
    <row r="21" spans="1:17" ht="12.75">
      <c r="A21" s="87" t="s">
        <v>73</v>
      </c>
      <c r="B21" s="51"/>
      <c r="C21" s="51"/>
      <c r="D21" s="51"/>
      <c r="E21" s="51">
        <v>5</v>
      </c>
      <c r="F21" s="51">
        <v>5</v>
      </c>
      <c r="G21" s="51">
        <v>4.4</v>
      </c>
      <c r="H21" s="51"/>
      <c r="I21" s="51"/>
      <c r="J21" s="51"/>
      <c r="K21" s="51"/>
      <c r="L21" s="51"/>
      <c r="M21" s="51"/>
      <c r="N21" s="43">
        <f aca="true" t="shared" si="5" ref="N21:P24">B21+E21+H21+K21</f>
        <v>5</v>
      </c>
      <c r="O21" s="43">
        <f t="shared" si="5"/>
        <v>5</v>
      </c>
      <c r="P21" s="43">
        <f t="shared" si="5"/>
        <v>4.4</v>
      </c>
      <c r="Q21" s="33"/>
    </row>
    <row r="22" spans="1:17" ht="12.75">
      <c r="A22" s="87" t="s">
        <v>74</v>
      </c>
      <c r="B22" s="48"/>
      <c r="C22" s="48"/>
      <c r="D22" s="48"/>
      <c r="E22" s="43">
        <v>70</v>
      </c>
      <c r="F22" s="43">
        <v>70</v>
      </c>
      <c r="G22" s="43">
        <v>2.4</v>
      </c>
      <c r="H22" s="48"/>
      <c r="I22" s="48"/>
      <c r="J22" s="48"/>
      <c r="K22" s="48"/>
      <c r="L22" s="48"/>
      <c r="M22" s="48"/>
      <c r="N22" s="43">
        <f t="shared" si="5"/>
        <v>70</v>
      </c>
      <c r="O22" s="43">
        <f t="shared" si="5"/>
        <v>70</v>
      </c>
      <c r="P22" s="43">
        <f t="shared" si="5"/>
        <v>2.4</v>
      </c>
      <c r="Q22" s="33"/>
    </row>
    <row r="23" spans="1:17" s="10" customFormat="1" ht="11.25" customHeight="1">
      <c r="A23" s="88" t="s">
        <v>14</v>
      </c>
      <c r="B23" s="31">
        <v>7800</v>
      </c>
      <c r="C23" s="31">
        <v>7800</v>
      </c>
      <c r="D23" s="31">
        <v>7701.1</v>
      </c>
      <c r="E23" s="31">
        <v>320</v>
      </c>
      <c r="F23" s="57">
        <v>265</v>
      </c>
      <c r="G23" s="31">
        <v>250.8</v>
      </c>
      <c r="H23" s="31"/>
      <c r="I23" s="31"/>
      <c r="J23" s="31"/>
      <c r="K23" s="31">
        <v>70</v>
      </c>
      <c r="L23" s="31">
        <v>70</v>
      </c>
      <c r="M23" s="31">
        <v>16.8</v>
      </c>
      <c r="N23" s="43">
        <f t="shared" si="5"/>
        <v>8190</v>
      </c>
      <c r="O23" s="43">
        <f t="shared" si="5"/>
        <v>8135</v>
      </c>
      <c r="P23" s="43">
        <f t="shared" si="5"/>
        <v>7968.700000000001</v>
      </c>
      <c r="Q23" s="23"/>
    </row>
    <row r="24" spans="1:17" s="10" customFormat="1" ht="12.75">
      <c r="A24" s="86">
        <v>516</v>
      </c>
      <c r="B24" s="52">
        <f>SUM(B23)</f>
        <v>7800</v>
      </c>
      <c r="C24" s="83">
        <f>SUM(C23)</f>
        <v>7800</v>
      </c>
      <c r="D24" s="83">
        <f>SUM(D23)</f>
        <v>7701.1</v>
      </c>
      <c r="E24" s="89">
        <f>SUM(E21:E23)</f>
        <v>395</v>
      </c>
      <c r="F24" s="52">
        <f>SUM(F21:F23)</f>
        <v>340</v>
      </c>
      <c r="G24" s="89">
        <f>SUM(G21:G23)</f>
        <v>257.6</v>
      </c>
      <c r="H24" s="52"/>
      <c r="I24" s="89"/>
      <c r="J24" s="52"/>
      <c r="K24" s="89">
        <f>SUM(K23)</f>
        <v>70</v>
      </c>
      <c r="L24" s="52">
        <f>SUM(K24)</f>
        <v>70</v>
      </c>
      <c r="M24" s="89">
        <f>SUM(M23)</f>
        <v>16.8</v>
      </c>
      <c r="N24" s="48">
        <f t="shared" si="5"/>
        <v>8265</v>
      </c>
      <c r="O24" s="48">
        <f t="shared" si="5"/>
        <v>8210</v>
      </c>
      <c r="P24" s="48">
        <f t="shared" si="5"/>
        <v>7975.500000000001</v>
      </c>
      <c r="Q24" s="29"/>
    </row>
    <row r="25" spans="1:17" s="10" customFormat="1" ht="12.75">
      <c r="A25" s="86"/>
      <c r="B25" s="55"/>
      <c r="C25" s="83"/>
      <c r="D25" s="89"/>
      <c r="E25" s="52"/>
      <c r="F25" s="89"/>
      <c r="G25" s="52"/>
      <c r="H25" s="89"/>
      <c r="I25" s="52"/>
      <c r="J25" s="90"/>
      <c r="K25" s="52"/>
      <c r="L25" s="89"/>
      <c r="M25" s="52"/>
      <c r="N25" s="91"/>
      <c r="O25" s="48"/>
      <c r="P25" s="48"/>
      <c r="Q25" s="29"/>
    </row>
    <row r="26" spans="1:17" s="10" customFormat="1" ht="12.75">
      <c r="A26" s="87" t="s">
        <v>75</v>
      </c>
      <c r="B26" s="55"/>
      <c r="C26" s="83"/>
      <c r="D26" s="89"/>
      <c r="E26" s="51">
        <v>15</v>
      </c>
      <c r="F26" s="92">
        <v>15</v>
      </c>
      <c r="G26" s="51">
        <v>0.4</v>
      </c>
      <c r="H26" s="89"/>
      <c r="I26" s="52"/>
      <c r="J26" s="90"/>
      <c r="K26" s="52"/>
      <c r="L26" s="89"/>
      <c r="M26" s="52"/>
      <c r="N26" s="43">
        <f>B26+E26+H26+K26</f>
        <v>15</v>
      </c>
      <c r="O26" s="43">
        <f>C26+F26+I26+L26</f>
        <v>15</v>
      </c>
      <c r="P26" s="43">
        <f>D26+G26+J26+M26</f>
        <v>0.4</v>
      </c>
      <c r="Q26" s="29"/>
    </row>
    <row r="27" spans="1:17" s="10" customFormat="1" ht="12.75">
      <c r="A27" s="86">
        <v>517</v>
      </c>
      <c r="B27" s="55"/>
      <c r="C27" s="83"/>
      <c r="D27" s="89"/>
      <c r="E27" s="52">
        <f>SUM(E26)</f>
        <v>15</v>
      </c>
      <c r="F27" s="89">
        <f>SUM(F26)</f>
        <v>15</v>
      </c>
      <c r="G27" s="52">
        <f>SUM(G26)</f>
        <v>0.4</v>
      </c>
      <c r="H27" s="89"/>
      <c r="I27" s="52"/>
      <c r="J27" s="90"/>
      <c r="K27" s="52"/>
      <c r="L27" s="89"/>
      <c r="M27" s="52"/>
      <c r="N27" s="48">
        <f>SUM(N26)</f>
        <v>15</v>
      </c>
      <c r="O27" s="48">
        <f>SUM(O26)</f>
        <v>15</v>
      </c>
      <c r="P27" s="48">
        <f>SUM(P26)</f>
        <v>0.4</v>
      </c>
      <c r="Q27" s="29"/>
    </row>
    <row r="28" spans="1:17" s="10" customFormat="1" ht="12.75">
      <c r="A28" s="43" t="s">
        <v>672</v>
      </c>
      <c r="B28" s="89"/>
      <c r="C28" s="52"/>
      <c r="D28" s="89"/>
      <c r="E28" s="51">
        <v>0</v>
      </c>
      <c r="F28" s="92">
        <v>200</v>
      </c>
      <c r="G28" s="51">
        <v>200</v>
      </c>
      <c r="H28" s="89"/>
      <c r="I28" s="90"/>
      <c r="J28" s="90"/>
      <c r="K28" s="52"/>
      <c r="L28" s="89"/>
      <c r="M28" s="52"/>
      <c r="N28" s="51">
        <v>0</v>
      </c>
      <c r="O28" s="92">
        <v>200</v>
      </c>
      <c r="P28" s="51">
        <v>200</v>
      </c>
      <c r="Q28" s="29"/>
    </row>
    <row r="29" spans="1:17" s="10" customFormat="1" ht="12.75">
      <c r="A29" s="43" t="s">
        <v>36</v>
      </c>
      <c r="B29" s="89"/>
      <c r="C29" s="52"/>
      <c r="D29" s="89"/>
      <c r="E29" s="51">
        <v>0</v>
      </c>
      <c r="F29" s="92">
        <v>30</v>
      </c>
      <c r="G29" s="51">
        <v>30</v>
      </c>
      <c r="H29" s="89"/>
      <c r="I29" s="90"/>
      <c r="J29" s="90"/>
      <c r="K29" s="52"/>
      <c r="L29" s="89"/>
      <c r="M29" s="52"/>
      <c r="N29" s="43">
        <f>B29+E29+H29+K29</f>
        <v>0</v>
      </c>
      <c r="O29" s="43">
        <f>C29+F29+I29+L29</f>
        <v>30</v>
      </c>
      <c r="P29" s="43">
        <f>D29+G29+J29+M29</f>
        <v>30</v>
      </c>
      <c r="Q29" s="29"/>
    </row>
    <row r="30" spans="1:17" s="10" customFormat="1" ht="12.75">
      <c r="A30" s="86">
        <v>522</v>
      </c>
      <c r="B30" s="89"/>
      <c r="C30" s="52"/>
      <c r="D30" s="89"/>
      <c r="E30" s="52">
        <f>SUM(E28:E29)</f>
        <v>0</v>
      </c>
      <c r="F30" s="89">
        <f>SUM(F28:F29)</f>
        <v>230</v>
      </c>
      <c r="G30" s="52">
        <f>SUM(G28:G29)</f>
        <v>230</v>
      </c>
      <c r="H30" s="89"/>
      <c r="I30" s="90"/>
      <c r="J30" s="90"/>
      <c r="K30" s="52"/>
      <c r="L30" s="89"/>
      <c r="M30" s="52"/>
      <c r="N30" s="52">
        <f>SUM(N28:N29)</f>
        <v>0</v>
      </c>
      <c r="O30" s="89">
        <f>SUM(O28:O29)</f>
        <v>230</v>
      </c>
      <c r="P30" s="52">
        <f>SUM(P28:P29)</f>
        <v>230</v>
      </c>
      <c r="Q30" s="29"/>
    </row>
    <row r="31" spans="1:17" s="10" customFormat="1" ht="13.5" thickBot="1">
      <c r="A31" s="48"/>
      <c r="B31" s="89"/>
      <c r="C31" s="52"/>
      <c r="D31" s="89"/>
      <c r="E31" s="52"/>
      <c r="F31" s="89"/>
      <c r="G31" s="52"/>
      <c r="H31" s="89"/>
      <c r="I31" s="90"/>
      <c r="J31" s="90"/>
      <c r="K31" s="52"/>
      <c r="L31" s="89"/>
      <c r="M31" s="52"/>
      <c r="N31" s="89"/>
      <c r="O31" s="52"/>
      <c r="P31" s="52"/>
      <c r="Q31" s="29"/>
    </row>
    <row r="32" spans="1:17" ht="12.75">
      <c r="A32" s="514" t="s">
        <v>39</v>
      </c>
      <c r="B32" s="514">
        <f>SUM(B24:B31)</f>
        <v>7800</v>
      </c>
      <c r="C32" s="514">
        <f>SUM(C24:C31)</f>
        <v>7800</v>
      </c>
      <c r="D32" s="514">
        <f>SUM(D24:D31)</f>
        <v>7701.1</v>
      </c>
      <c r="E32" s="514">
        <f>E9+E14+E19+E24+E27+E30</f>
        <v>535</v>
      </c>
      <c r="F32" s="514">
        <f>F9+F14+F19+F24+F27+F30</f>
        <v>720</v>
      </c>
      <c r="G32" s="514">
        <f>G9+G14+G19+G24+G27+G30</f>
        <v>585.2</v>
      </c>
      <c r="H32" s="514">
        <f>H6+H9+H14</f>
        <v>750</v>
      </c>
      <c r="I32" s="514">
        <f>I6+I9+I14</f>
        <v>750</v>
      </c>
      <c r="J32" s="514">
        <f>J6+J9+J14</f>
        <v>644.9</v>
      </c>
      <c r="K32" s="514">
        <f>SUM(K24:K31)</f>
        <v>70</v>
      </c>
      <c r="L32" s="514">
        <f>SUM(K32)</f>
        <v>70</v>
      </c>
      <c r="M32" s="514">
        <f>SUM(M24:M31)</f>
        <v>16.8</v>
      </c>
      <c r="N32" s="514">
        <f>N5+N9+N14+N19+N24+N27+N30</f>
        <v>9155</v>
      </c>
      <c r="O32" s="514">
        <f>O5+O9+O14+O19+O24+O27+O30</f>
        <v>9340</v>
      </c>
      <c r="P32" s="514">
        <f>P5+P9+P14+P19+P24+P27+P30</f>
        <v>8948</v>
      </c>
      <c r="Q32" s="33"/>
    </row>
    <row r="33" spans="1:17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44" spans="2:16" ht="12.75">
      <c r="B44" s="94"/>
      <c r="C44" s="94"/>
      <c r="D44" s="94"/>
      <c r="N44" s="94"/>
      <c r="O44" s="94"/>
      <c r="P44" s="94"/>
    </row>
  </sheetData>
  <mergeCells count="12">
    <mergeCell ref="K3:M3"/>
    <mergeCell ref="A2:A4"/>
    <mergeCell ref="N1:P1"/>
    <mergeCell ref="B1:M1"/>
    <mergeCell ref="B2:D2"/>
    <mergeCell ref="E2:G2"/>
    <mergeCell ref="H2:J2"/>
    <mergeCell ref="K2:M2"/>
    <mergeCell ref="N2:P3"/>
    <mergeCell ref="B3:D3"/>
    <mergeCell ref="E3:G3"/>
    <mergeCell ref="H3:J3"/>
  </mergeCells>
  <printOptions horizontalCentered="1"/>
  <pageMargins left="0.4330708661417323" right="0.4330708661417323" top="0.86" bottom="0.5118110236220472" header="0.5118110236220472" footer="0.3"/>
  <pageSetup horizontalDpi="300" verticalDpi="300" orientation="landscape" paperSize="9" scale="90" r:id="rId1"/>
  <headerFooter alignWithMargins="0">
    <oddFooter>&amp;L&amp;"Times New Roman CE,obyčejné"&amp;8Rozbor za rok 2003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1" ySplit="4" topLeftCell="B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21.375" style="1" customWidth="1"/>
    <col min="2" max="7" width="11.125" style="1" customWidth="1"/>
    <col min="8" max="16384" width="9.125" style="1" customWidth="1"/>
  </cols>
  <sheetData>
    <row r="1" spans="1:7" ht="35.25" customHeight="1">
      <c r="A1" s="542" t="s">
        <v>388</v>
      </c>
      <c r="B1" s="813" t="s">
        <v>674</v>
      </c>
      <c r="C1" s="814"/>
      <c r="D1" s="814"/>
      <c r="E1" s="814"/>
      <c r="F1" s="812" t="s">
        <v>781</v>
      </c>
      <c r="G1" s="812"/>
    </row>
    <row r="2" spans="1:7" ht="12.75">
      <c r="A2" s="751" t="s">
        <v>8</v>
      </c>
      <c r="B2" s="754" t="s">
        <v>76</v>
      </c>
      <c r="C2" s="755"/>
      <c r="D2" s="756"/>
      <c r="E2" s="706" t="s">
        <v>7</v>
      </c>
      <c r="F2" s="807"/>
      <c r="G2" s="808"/>
    </row>
    <row r="3" spans="1:7" ht="12.75">
      <c r="A3" s="752"/>
      <c r="B3" s="766" t="s">
        <v>77</v>
      </c>
      <c r="C3" s="755"/>
      <c r="D3" s="756"/>
      <c r="E3" s="809"/>
      <c r="F3" s="810"/>
      <c r="G3" s="811"/>
    </row>
    <row r="4" spans="1:7" ht="12.75">
      <c r="A4" s="753"/>
      <c r="B4" s="41" t="s">
        <v>9</v>
      </c>
      <c r="C4" s="41" t="s">
        <v>10</v>
      </c>
      <c r="D4" s="41" t="s">
        <v>1</v>
      </c>
      <c r="E4" s="40" t="s">
        <v>9</v>
      </c>
      <c r="F4" s="67" t="s">
        <v>10</v>
      </c>
      <c r="G4" s="62" t="s">
        <v>1</v>
      </c>
    </row>
    <row r="5" spans="1:10" ht="12.75">
      <c r="A5" s="49" t="s">
        <v>224</v>
      </c>
      <c r="B5" s="42">
        <v>3700</v>
      </c>
      <c r="C5" s="43">
        <v>3850</v>
      </c>
      <c r="D5" s="43">
        <v>3792.7</v>
      </c>
      <c r="E5" s="42">
        <f>B5</f>
        <v>3700</v>
      </c>
      <c r="F5" s="42">
        <f>C5</f>
        <v>3850</v>
      </c>
      <c r="G5" s="42">
        <f>D5</f>
        <v>3792.7</v>
      </c>
      <c r="J5" s="10"/>
    </row>
    <row r="6" spans="1:7" ht="12.75">
      <c r="A6" s="46">
        <v>511</v>
      </c>
      <c r="B6" s="97">
        <f aca="true" t="shared" si="0" ref="B6:G6">SUM(B5)</f>
        <v>3700</v>
      </c>
      <c r="C6" s="97">
        <f t="shared" si="0"/>
        <v>3850</v>
      </c>
      <c r="D6" s="97">
        <f t="shared" si="0"/>
        <v>3792.7</v>
      </c>
      <c r="E6" s="97">
        <f t="shared" si="0"/>
        <v>3700</v>
      </c>
      <c r="F6" s="97">
        <f t="shared" si="0"/>
        <v>3850</v>
      </c>
      <c r="G6" s="97">
        <f t="shared" si="0"/>
        <v>3792.7</v>
      </c>
    </row>
    <row r="7" spans="1:7" ht="12.75">
      <c r="A7" s="46"/>
      <c r="B7" s="97"/>
      <c r="C7" s="97"/>
      <c r="D7" s="97"/>
      <c r="E7" s="97"/>
      <c r="F7" s="97"/>
      <c r="G7" s="97"/>
    </row>
    <row r="8" spans="1:7" ht="12.75">
      <c r="A8" s="49" t="s">
        <v>222</v>
      </c>
      <c r="B8" s="51">
        <v>962</v>
      </c>
      <c r="C8" s="51">
        <v>1001</v>
      </c>
      <c r="D8" s="51">
        <v>1000.8</v>
      </c>
      <c r="E8" s="42">
        <f aca="true" t="shared" si="1" ref="E8:G9">B8</f>
        <v>962</v>
      </c>
      <c r="F8" s="42">
        <f t="shared" si="1"/>
        <v>1001</v>
      </c>
      <c r="G8" s="42">
        <f t="shared" si="1"/>
        <v>1000.8</v>
      </c>
    </row>
    <row r="9" spans="1:7" ht="12.75">
      <c r="A9" s="49" t="s">
        <v>199</v>
      </c>
      <c r="B9" s="51">
        <v>333</v>
      </c>
      <c r="C9" s="51">
        <v>346.5</v>
      </c>
      <c r="D9" s="51">
        <v>343</v>
      </c>
      <c r="E9" s="42">
        <f t="shared" si="1"/>
        <v>333</v>
      </c>
      <c r="F9" s="42">
        <f t="shared" si="1"/>
        <v>346.5</v>
      </c>
      <c r="G9" s="42">
        <f t="shared" si="1"/>
        <v>343</v>
      </c>
    </row>
    <row r="10" spans="1:7" ht="12.75">
      <c r="A10" s="46">
        <v>512</v>
      </c>
      <c r="B10" s="52">
        <f aca="true" t="shared" si="2" ref="B10:G10">SUM(B8:B9)</f>
        <v>1295</v>
      </c>
      <c r="C10" s="52">
        <f t="shared" si="2"/>
        <v>1347.5</v>
      </c>
      <c r="D10" s="52">
        <f t="shared" si="2"/>
        <v>1343.8</v>
      </c>
      <c r="E10" s="52">
        <f t="shared" si="2"/>
        <v>1295</v>
      </c>
      <c r="F10" s="52">
        <f t="shared" si="2"/>
        <v>1347.5</v>
      </c>
      <c r="G10" s="52">
        <f t="shared" si="2"/>
        <v>1343.8</v>
      </c>
    </row>
    <row r="11" spans="1:7" ht="12.75">
      <c r="A11" s="46"/>
      <c r="B11" s="52"/>
      <c r="C11" s="52"/>
      <c r="D11" s="52"/>
      <c r="E11" s="52"/>
      <c r="F11" s="52"/>
      <c r="G11" s="52"/>
    </row>
    <row r="12" spans="1:7" ht="12.75">
      <c r="A12" s="49" t="s">
        <v>78</v>
      </c>
      <c r="B12" s="51">
        <v>400</v>
      </c>
      <c r="C12" s="51">
        <v>400</v>
      </c>
      <c r="D12" s="51">
        <v>304.4</v>
      </c>
      <c r="E12" s="42">
        <f aca="true" t="shared" si="3" ref="E12:G17">B12</f>
        <v>400</v>
      </c>
      <c r="F12" s="42">
        <f t="shared" si="3"/>
        <v>400</v>
      </c>
      <c r="G12" s="42">
        <f t="shared" si="3"/>
        <v>304.4</v>
      </c>
    </row>
    <row r="13" spans="1:7" ht="12.75">
      <c r="A13" s="49" t="s">
        <v>79</v>
      </c>
      <c r="B13" s="51">
        <v>10</v>
      </c>
      <c r="C13" s="51">
        <f>SUM(B13)</f>
        <v>10</v>
      </c>
      <c r="D13" s="51">
        <v>7.7</v>
      </c>
      <c r="E13" s="42">
        <f t="shared" si="3"/>
        <v>10</v>
      </c>
      <c r="F13" s="42">
        <f t="shared" si="3"/>
        <v>10</v>
      </c>
      <c r="G13" s="42">
        <f t="shared" si="3"/>
        <v>7.7</v>
      </c>
    </row>
    <row r="14" spans="1:7" ht="12.75">
      <c r="A14" s="49" t="s">
        <v>80</v>
      </c>
      <c r="B14" s="51">
        <v>20</v>
      </c>
      <c r="C14" s="51">
        <f>SUM(B14)</f>
        <v>20</v>
      </c>
      <c r="D14" s="51">
        <v>14.3</v>
      </c>
      <c r="E14" s="42">
        <f t="shared" si="3"/>
        <v>20</v>
      </c>
      <c r="F14" s="42">
        <f t="shared" si="3"/>
        <v>20</v>
      </c>
      <c r="G14" s="42">
        <f t="shared" si="3"/>
        <v>14.3</v>
      </c>
    </row>
    <row r="15" spans="1:7" ht="12.75">
      <c r="A15" s="49" t="s">
        <v>11</v>
      </c>
      <c r="B15" s="51">
        <v>10</v>
      </c>
      <c r="C15" s="51">
        <v>10</v>
      </c>
      <c r="D15" s="51">
        <v>7.8</v>
      </c>
      <c r="E15" s="42">
        <f t="shared" si="3"/>
        <v>10</v>
      </c>
      <c r="F15" s="42">
        <f t="shared" si="3"/>
        <v>10</v>
      </c>
      <c r="G15" s="42">
        <f t="shared" si="3"/>
        <v>7.8</v>
      </c>
    </row>
    <row r="16" spans="1:7" ht="12.75">
      <c r="A16" s="49" t="s">
        <v>23</v>
      </c>
      <c r="B16" s="43">
        <v>90</v>
      </c>
      <c r="C16" s="43">
        <v>90</v>
      </c>
      <c r="D16" s="43">
        <v>89.8</v>
      </c>
      <c r="E16" s="42">
        <f t="shared" si="3"/>
        <v>90</v>
      </c>
      <c r="F16" s="42">
        <f t="shared" si="3"/>
        <v>90</v>
      </c>
      <c r="G16" s="42">
        <f t="shared" si="3"/>
        <v>89.8</v>
      </c>
    </row>
    <row r="17" spans="1:7" ht="12.75">
      <c r="A17" s="49" t="s">
        <v>24</v>
      </c>
      <c r="B17" s="43">
        <v>165</v>
      </c>
      <c r="C17" s="43">
        <v>195</v>
      </c>
      <c r="D17" s="43">
        <v>184.9</v>
      </c>
      <c r="E17" s="42">
        <f t="shared" si="3"/>
        <v>165</v>
      </c>
      <c r="F17" s="42">
        <f t="shared" si="3"/>
        <v>195</v>
      </c>
      <c r="G17" s="42">
        <f t="shared" si="3"/>
        <v>184.9</v>
      </c>
    </row>
    <row r="18" spans="1:7" ht="12.75">
      <c r="A18" s="46">
        <v>513</v>
      </c>
      <c r="B18" s="52">
        <f aca="true" t="shared" si="4" ref="B18:G18">SUM(B12:B17)</f>
        <v>695</v>
      </c>
      <c r="C18" s="52">
        <f t="shared" si="4"/>
        <v>725</v>
      </c>
      <c r="D18" s="52">
        <f t="shared" si="4"/>
        <v>608.9</v>
      </c>
      <c r="E18" s="52">
        <f t="shared" si="4"/>
        <v>695</v>
      </c>
      <c r="F18" s="52">
        <f t="shared" si="4"/>
        <v>725</v>
      </c>
      <c r="G18" s="52">
        <f t="shared" si="4"/>
        <v>608.9</v>
      </c>
    </row>
    <row r="19" spans="1:7" ht="12.75">
      <c r="A19" s="46"/>
      <c r="B19" s="48"/>
      <c r="C19" s="48"/>
      <c r="D19" s="48"/>
      <c r="E19" s="48"/>
      <c r="F19" s="48"/>
      <c r="G19" s="48"/>
    </row>
    <row r="20" spans="1:7" ht="12.75">
      <c r="A20" s="44" t="s">
        <v>81</v>
      </c>
      <c r="B20" s="51">
        <v>76</v>
      </c>
      <c r="C20" s="51">
        <v>76</v>
      </c>
      <c r="D20" s="51">
        <v>51.3</v>
      </c>
      <c r="E20" s="42">
        <f aca="true" t="shared" si="5" ref="E20:G24">B20</f>
        <v>76</v>
      </c>
      <c r="F20" s="42">
        <f t="shared" si="5"/>
        <v>76</v>
      </c>
      <c r="G20" s="42">
        <f t="shared" si="5"/>
        <v>51.3</v>
      </c>
    </row>
    <row r="21" spans="1:7" ht="12.75">
      <c r="A21" s="44" t="s">
        <v>82</v>
      </c>
      <c r="B21" s="51">
        <v>185</v>
      </c>
      <c r="C21" s="51">
        <v>185</v>
      </c>
      <c r="D21" s="51">
        <v>136.5</v>
      </c>
      <c r="E21" s="42">
        <f t="shared" si="5"/>
        <v>185</v>
      </c>
      <c r="F21" s="42">
        <f t="shared" si="5"/>
        <v>185</v>
      </c>
      <c r="G21" s="42">
        <f t="shared" si="5"/>
        <v>136.5</v>
      </c>
    </row>
    <row r="22" spans="1:7" ht="12.75">
      <c r="A22" s="44" t="s">
        <v>83</v>
      </c>
      <c r="B22" s="51">
        <v>220</v>
      </c>
      <c r="C22" s="51">
        <v>250</v>
      </c>
      <c r="D22" s="51">
        <v>249.6</v>
      </c>
      <c r="E22" s="42">
        <f t="shared" si="5"/>
        <v>220</v>
      </c>
      <c r="F22" s="42">
        <f t="shared" si="5"/>
        <v>250</v>
      </c>
      <c r="G22" s="42">
        <f t="shared" si="5"/>
        <v>249.6</v>
      </c>
    </row>
    <row r="23" spans="1:7" ht="12.75">
      <c r="A23" s="44" t="s">
        <v>26</v>
      </c>
      <c r="B23" s="51">
        <v>240</v>
      </c>
      <c r="C23" s="51">
        <v>240</v>
      </c>
      <c r="D23" s="43">
        <v>193.6</v>
      </c>
      <c r="E23" s="42">
        <f t="shared" si="5"/>
        <v>240</v>
      </c>
      <c r="F23" s="42">
        <f t="shared" si="5"/>
        <v>240</v>
      </c>
      <c r="G23" s="42">
        <f t="shared" si="5"/>
        <v>193.6</v>
      </c>
    </row>
    <row r="24" spans="1:7" ht="12.75">
      <c r="A24" s="44" t="s">
        <v>84</v>
      </c>
      <c r="B24" s="51">
        <v>3</v>
      </c>
      <c r="C24" s="51">
        <f>SUM(B24)</f>
        <v>3</v>
      </c>
      <c r="D24" s="43">
        <v>1.5</v>
      </c>
      <c r="E24" s="42">
        <f t="shared" si="5"/>
        <v>3</v>
      </c>
      <c r="F24" s="42">
        <f t="shared" si="5"/>
        <v>3</v>
      </c>
      <c r="G24" s="42">
        <f t="shared" si="5"/>
        <v>1.5</v>
      </c>
    </row>
    <row r="25" spans="1:7" ht="12.75">
      <c r="A25" s="46">
        <v>515</v>
      </c>
      <c r="B25" s="52">
        <f>SUM(B20:B24)</f>
        <v>724</v>
      </c>
      <c r="C25" s="52">
        <f>SUM(C20:C24)</f>
        <v>754</v>
      </c>
      <c r="D25" s="52">
        <f>SUM(D19:D24)</f>
        <v>632.5</v>
      </c>
      <c r="E25" s="52">
        <f>SUM(E20:E24)</f>
        <v>724</v>
      </c>
      <c r="F25" s="52">
        <f>SUM(F20:F24)</f>
        <v>754</v>
      </c>
      <c r="G25" s="52">
        <f>SUM(G19:G24)</f>
        <v>632.5</v>
      </c>
    </row>
    <row r="26" spans="1:7" ht="12.75">
      <c r="A26" s="49" t="s">
        <v>85</v>
      </c>
      <c r="B26" s="51">
        <v>45</v>
      </c>
      <c r="C26" s="51">
        <f>SUM(B26)</f>
        <v>45</v>
      </c>
      <c r="D26" s="43">
        <v>28.9</v>
      </c>
      <c r="E26" s="42">
        <f aca="true" t="shared" si="6" ref="E26:G27">B26</f>
        <v>45</v>
      </c>
      <c r="F26" s="42">
        <f t="shared" si="6"/>
        <v>45</v>
      </c>
      <c r="G26" s="42">
        <f t="shared" si="6"/>
        <v>28.9</v>
      </c>
    </row>
    <row r="27" spans="1:7" ht="12.75">
      <c r="A27" s="49" t="s">
        <v>14</v>
      </c>
      <c r="B27" s="43">
        <v>275</v>
      </c>
      <c r="C27" s="43">
        <v>201.8</v>
      </c>
      <c r="D27" s="43">
        <v>113.1</v>
      </c>
      <c r="E27" s="42">
        <f t="shared" si="6"/>
        <v>275</v>
      </c>
      <c r="F27" s="42">
        <f t="shared" si="6"/>
        <v>201.8</v>
      </c>
      <c r="G27" s="42">
        <f t="shared" si="6"/>
        <v>113.1</v>
      </c>
    </row>
    <row r="28" spans="1:7" ht="12.75">
      <c r="A28" s="46">
        <v>516</v>
      </c>
      <c r="B28" s="48">
        <f aca="true" t="shared" si="7" ref="B28:G28">SUM(B26:B27)</f>
        <v>320</v>
      </c>
      <c r="C28" s="52">
        <f t="shared" si="7"/>
        <v>246.8</v>
      </c>
      <c r="D28" s="52">
        <f t="shared" si="7"/>
        <v>142</v>
      </c>
      <c r="E28" s="48">
        <f t="shared" si="7"/>
        <v>320</v>
      </c>
      <c r="F28" s="52">
        <f t="shared" si="7"/>
        <v>246.8</v>
      </c>
      <c r="G28" s="52">
        <f t="shared" si="7"/>
        <v>142</v>
      </c>
    </row>
    <row r="29" spans="1:7" ht="12.75">
      <c r="A29" s="49" t="s">
        <v>28</v>
      </c>
      <c r="B29" s="43">
        <v>500</v>
      </c>
      <c r="C29" s="43">
        <v>500</v>
      </c>
      <c r="D29" s="43">
        <v>364</v>
      </c>
      <c r="E29" s="42">
        <f aca="true" t="shared" si="8" ref="E29:G30">B29</f>
        <v>500</v>
      </c>
      <c r="F29" s="42">
        <f t="shared" si="8"/>
        <v>500</v>
      </c>
      <c r="G29" s="42">
        <f t="shared" si="8"/>
        <v>364</v>
      </c>
    </row>
    <row r="30" spans="1:7" ht="12.75">
      <c r="A30" s="49" t="s">
        <v>75</v>
      </c>
      <c r="B30" s="43">
        <v>6</v>
      </c>
      <c r="C30" s="43">
        <v>6</v>
      </c>
      <c r="D30" s="43">
        <v>5.7</v>
      </c>
      <c r="E30" s="42">
        <f t="shared" si="8"/>
        <v>6</v>
      </c>
      <c r="F30" s="42">
        <f t="shared" si="8"/>
        <v>6</v>
      </c>
      <c r="G30" s="42">
        <f t="shared" si="8"/>
        <v>5.7</v>
      </c>
    </row>
    <row r="31" spans="1:7" ht="12.75">
      <c r="A31" s="46">
        <v>517</v>
      </c>
      <c r="B31" s="48">
        <f aca="true" t="shared" si="9" ref="B31:G31">SUM(B29:B30)</f>
        <v>506</v>
      </c>
      <c r="C31" s="52">
        <f t="shared" si="9"/>
        <v>506</v>
      </c>
      <c r="D31" s="52">
        <f t="shared" si="9"/>
        <v>369.7</v>
      </c>
      <c r="E31" s="48">
        <f t="shared" si="9"/>
        <v>506</v>
      </c>
      <c r="F31" s="52">
        <f t="shared" si="9"/>
        <v>506</v>
      </c>
      <c r="G31" s="52">
        <f t="shared" si="9"/>
        <v>369.7</v>
      </c>
    </row>
    <row r="32" spans="1:7" ht="12.75">
      <c r="A32" s="98"/>
      <c r="B32" s="32"/>
      <c r="C32" s="32"/>
      <c r="D32" s="93"/>
      <c r="E32" s="32"/>
      <c r="F32" s="32"/>
      <c r="G32" s="93"/>
    </row>
    <row r="33" spans="1:7" ht="12.75">
      <c r="A33" s="99" t="s">
        <v>225</v>
      </c>
      <c r="B33" s="31">
        <v>0</v>
      </c>
      <c r="C33" s="31">
        <v>73.3</v>
      </c>
      <c r="D33" s="57">
        <v>73.3</v>
      </c>
      <c r="E33" s="42">
        <f>B33</f>
        <v>0</v>
      </c>
      <c r="F33" s="42">
        <f>C33</f>
        <v>73.3</v>
      </c>
      <c r="G33" s="42">
        <f>D33</f>
        <v>73.3</v>
      </c>
    </row>
    <row r="34" spans="1:7" ht="12.75">
      <c r="A34" s="98">
        <v>549</v>
      </c>
      <c r="B34" s="32">
        <f aca="true" t="shared" si="10" ref="B34:G34">SUM(B33)</f>
        <v>0</v>
      </c>
      <c r="C34" s="32">
        <f t="shared" si="10"/>
        <v>73.3</v>
      </c>
      <c r="D34" s="93">
        <f t="shared" si="10"/>
        <v>73.3</v>
      </c>
      <c r="E34" s="32">
        <f t="shared" si="10"/>
        <v>0</v>
      </c>
      <c r="F34" s="32">
        <f t="shared" si="10"/>
        <v>73.3</v>
      </c>
      <c r="G34" s="93">
        <f t="shared" si="10"/>
        <v>73.3</v>
      </c>
    </row>
    <row r="35" spans="1:7" ht="13.5" thickBot="1">
      <c r="A35" s="98"/>
      <c r="B35" s="32"/>
      <c r="C35" s="32"/>
      <c r="D35" s="32"/>
      <c r="E35" s="32"/>
      <c r="F35" s="32"/>
      <c r="G35" s="32"/>
    </row>
    <row r="36" spans="1:7" ht="12.75">
      <c r="A36" s="521" t="s">
        <v>86</v>
      </c>
      <c r="B36" s="518">
        <f>B6+B10+B18+B25+B28+B31</f>
        <v>7240</v>
      </c>
      <c r="C36" s="518">
        <f>C6+C10+C18+C25+C28+C31+C33</f>
        <v>7502.6</v>
      </c>
      <c r="D36" s="518">
        <f>D6+D10+D18+D25+D28+D31+D33</f>
        <v>6962.9</v>
      </c>
      <c r="E36" s="518">
        <f>E6+E10+E18+E25+E28+E31</f>
        <v>7240</v>
      </c>
      <c r="F36" s="518">
        <f>F6+F10+F18+F25+F28+F31+F33</f>
        <v>7502.6</v>
      </c>
      <c r="G36" s="518">
        <f>G6+G10+G18+G25+G28+G31+G33</f>
        <v>6962.9</v>
      </c>
    </row>
  </sheetData>
  <mergeCells count="6">
    <mergeCell ref="B3:D3"/>
    <mergeCell ref="E2:G3"/>
    <mergeCell ref="A2:A4"/>
    <mergeCell ref="F1:G1"/>
    <mergeCell ref="B1:E1"/>
    <mergeCell ref="B2:D2"/>
  </mergeCells>
  <printOptions horizontalCentered="1"/>
  <pageMargins left="0.55" right="0.5" top="0.64" bottom="0.59" header="0.5118110236220472" footer="0.35"/>
  <pageSetup horizontalDpi="300" verticalDpi="300" orientation="portrait" paperSize="9" r:id="rId1"/>
  <headerFooter alignWithMargins="0">
    <oddFooter>&amp;L&amp;"Times New Roman CE,obyčejné"&amp;8Rozbor za rok 2003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V79"/>
  <sheetViews>
    <sheetView zoomScaleSheetLayoutView="90" workbookViewId="0" topLeftCell="A1">
      <selection activeCell="A1" sqref="A1"/>
    </sheetView>
  </sheetViews>
  <sheetFormatPr defaultColWidth="9.00390625" defaultRowHeight="12.75"/>
  <cols>
    <col min="1" max="1" width="22.125" style="1" customWidth="1"/>
    <col min="2" max="6" width="7.75390625" style="1" customWidth="1"/>
    <col min="7" max="7" width="8.125" style="1" customWidth="1"/>
    <col min="8" max="8" width="8.75390625" style="1" customWidth="1"/>
    <col min="9" max="9" width="8.125" style="1" customWidth="1"/>
    <col min="10" max="10" width="8.00390625" style="1" customWidth="1"/>
    <col min="11" max="11" width="7.875" style="1" customWidth="1"/>
    <col min="12" max="12" width="8.25390625" style="1" customWidth="1"/>
    <col min="13" max="13" width="8.00390625" style="1" customWidth="1"/>
    <col min="14" max="14" width="6.875" style="1" customWidth="1"/>
    <col min="15" max="15" width="6.75390625" style="1" customWidth="1"/>
    <col min="16" max="16" width="6.875" style="1" customWidth="1"/>
    <col min="17" max="17" width="9.625" style="1" customWidth="1"/>
    <col min="18" max="19" width="7.625" style="1" customWidth="1"/>
    <col min="20" max="16384" width="9.125" style="1" customWidth="1"/>
  </cols>
  <sheetData>
    <row r="1" spans="1:19" ht="32.25" customHeight="1">
      <c r="A1" s="545" t="s">
        <v>795</v>
      </c>
      <c r="B1" s="813" t="s">
        <v>674</v>
      </c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2" t="s">
        <v>782</v>
      </c>
      <c r="O1" s="812"/>
      <c r="P1" s="812"/>
      <c r="Q1" s="39"/>
      <c r="R1" s="28"/>
      <c r="S1" s="28"/>
    </row>
    <row r="2" spans="1:16" s="12" customFormat="1" ht="16.5" customHeight="1">
      <c r="A2" s="815" t="s">
        <v>8</v>
      </c>
      <c r="B2" s="754" t="s">
        <v>230</v>
      </c>
      <c r="C2" s="797"/>
      <c r="D2" s="798"/>
      <c r="E2" s="754" t="s">
        <v>232</v>
      </c>
      <c r="F2" s="797"/>
      <c r="G2" s="798"/>
      <c r="H2" s="754" t="s">
        <v>234</v>
      </c>
      <c r="I2" s="797"/>
      <c r="J2" s="798"/>
      <c r="K2" s="754" t="s">
        <v>236</v>
      </c>
      <c r="L2" s="797"/>
      <c r="M2" s="798"/>
      <c r="N2" s="754" t="s">
        <v>238</v>
      </c>
      <c r="O2" s="797"/>
      <c r="P2" s="798"/>
    </row>
    <row r="3" spans="1:16" s="12" customFormat="1" ht="16.5" customHeight="1">
      <c r="A3" s="816"/>
      <c r="B3" s="766" t="s">
        <v>231</v>
      </c>
      <c r="C3" s="797"/>
      <c r="D3" s="798"/>
      <c r="E3" s="766" t="s">
        <v>233</v>
      </c>
      <c r="F3" s="797"/>
      <c r="G3" s="798"/>
      <c r="H3" s="766" t="s">
        <v>235</v>
      </c>
      <c r="I3" s="797"/>
      <c r="J3" s="798"/>
      <c r="K3" s="766" t="s">
        <v>237</v>
      </c>
      <c r="L3" s="797"/>
      <c r="M3" s="798"/>
      <c r="N3" s="766" t="s">
        <v>239</v>
      </c>
      <c r="O3" s="797"/>
      <c r="P3" s="798"/>
    </row>
    <row r="4" spans="1:16" s="12" customFormat="1" ht="16.5" customHeight="1">
      <c r="A4" s="817"/>
      <c r="B4" s="41" t="s">
        <v>9</v>
      </c>
      <c r="C4" s="41" t="s">
        <v>10</v>
      </c>
      <c r="D4" s="41" t="s">
        <v>1</v>
      </c>
      <c r="E4" s="41" t="s">
        <v>9</v>
      </c>
      <c r="F4" s="41" t="s">
        <v>10</v>
      </c>
      <c r="G4" s="41" t="s">
        <v>1</v>
      </c>
      <c r="H4" s="41" t="s">
        <v>9</v>
      </c>
      <c r="I4" s="41" t="s">
        <v>10</v>
      </c>
      <c r="J4" s="41" t="s">
        <v>1</v>
      </c>
      <c r="K4" s="41" t="s">
        <v>9</v>
      </c>
      <c r="L4" s="41" t="s">
        <v>10</v>
      </c>
      <c r="M4" s="41" t="s">
        <v>1</v>
      </c>
      <c r="N4" s="41" t="s">
        <v>9</v>
      </c>
      <c r="O4" s="41" t="s">
        <v>10</v>
      </c>
      <c r="P4" s="70" t="s">
        <v>1</v>
      </c>
    </row>
    <row r="5" spans="1:16" s="12" customFormat="1" ht="16.5" customHeight="1">
      <c r="A5" s="78" t="s">
        <v>14</v>
      </c>
      <c r="B5" s="102"/>
      <c r="C5" s="102"/>
      <c r="D5" s="102"/>
      <c r="E5" s="78"/>
      <c r="F5" s="102"/>
      <c r="G5" s="102"/>
      <c r="H5" s="78"/>
      <c r="I5" s="102"/>
      <c r="J5" s="102"/>
      <c r="K5" s="71"/>
      <c r="L5" s="71"/>
      <c r="M5" s="102"/>
      <c r="N5" s="104"/>
      <c r="O5" s="104"/>
      <c r="P5" s="104"/>
    </row>
    <row r="6" spans="1:16" s="12" customFormat="1" ht="16.5" customHeight="1">
      <c r="A6" s="105">
        <v>516</v>
      </c>
      <c r="B6" s="106"/>
      <c r="C6" s="106"/>
      <c r="D6" s="106"/>
      <c r="E6" s="106"/>
      <c r="F6" s="106"/>
      <c r="G6" s="106"/>
      <c r="H6" s="106"/>
      <c r="I6" s="106"/>
      <c r="J6" s="106"/>
      <c r="K6" s="15"/>
      <c r="L6" s="15"/>
      <c r="M6" s="106"/>
      <c r="N6" s="106"/>
      <c r="O6" s="106"/>
      <c r="P6" s="106"/>
    </row>
    <row r="7" spans="1:16" s="12" customFormat="1" ht="16.5" customHeight="1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5"/>
      <c r="L7" s="15"/>
      <c r="M7" s="106"/>
      <c r="N7" s="106"/>
      <c r="O7" s="106"/>
      <c r="P7" s="106"/>
    </row>
    <row r="8" spans="1:16" s="12" customFormat="1" ht="16.5" customHeight="1">
      <c r="A8" s="78" t="s">
        <v>90</v>
      </c>
      <c r="B8" s="102"/>
      <c r="C8" s="102"/>
      <c r="D8" s="102"/>
      <c r="E8" s="78"/>
      <c r="F8" s="102"/>
      <c r="G8" s="102"/>
      <c r="H8" s="78"/>
      <c r="I8" s="102"/>
      <c r="J8" s="102"/>
      <c r="K8" s="102"/>
      <c r="L8" s="107"/>
      <c r="M8" s="107"/>
      <c r="N8" s="78"/>
      <c r="O8" s="78"/>
      <c r="P8" s="78"/>
    </row>
    <row r="9" spans="1:16" s="12" customFormat="1" ht="16.5" customHeight="1">
      <c r="A9" s="108" t="s">
        <v>91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</row>
    <row r="10" spans="1:16" s="12" customFormat="1" ht="16.5" customHeight="1">
      <c r="A10" s="35" t="s">
        <v>92</v>
      </c>
      <c r="B10" s="35"/>
      <c r="C10" s="35"/>
      <c r="D10" s="35"/>
      <c r="E10" s="35"/>
      <c r="F10" s="36"/>
      <c r="G10" s="36"/>
      <c r="H10" s="35"/>
      <c r="I10" s="36"/>
      <c r="J10" s="36"/>
      <c r="K10" s="36"/>
      <c r="L10" s="35"/>
      <c r="M10" s="35"/>
      <c r="N10" s="109"/>
      <c r="O10" s="110"/>
      <c r="P10" s="109"/>
    </row>
    <row r="11" spans="1:16" s="12" customFormat="1" ht="16.5" customHeight="1">
      <c r="A11" s="14">
        <v>517</v>
      </c>
      <c r="B11" s="15"/>
      <c r="C11" s="111"/>
      <c r="D11" s="15"/>
      <c r="E11" s="111"/>
      <c r="F11" s="15"/>
      <c r="G11" s="111"/>
      <c r="H11" s="15"/>
      <c r="I11" s="15"/>
      <c r="J11" s="111"/>
      <c r="K11" s="15"/>
      <c r="L11" s="111"/>
      <c r="M11" s="15"/>
      <c r="N11" s="112"/>
      <c r="O11" s="113"/>
      <c r="P11" s="112"/>
    </row>
    <row r="12" spans="1:16" s="12" customFormat="1" ht="16.5" customHeight="1">
      <c r="A12" s="14"/>
      <c r="B12" s="15"/>
      <c r="C12" s="111"/>
      <c r="D12" s="15"/>
      <c r="E12" s="111"/>
      <c r="F12" s="15"/>
      <c r="G12" s="111"/>
      <c r="H12" s="15"/>
      <c r="I12" s="15"/>
      <c r="J12" s="111"/>
      <c r="K12" s="15"/>
      <c r="L12" s="111"/>
      <c r="M12" s="15"/>
      <c r="N12" s="112"/>
      <c r="O12" s="113"/>
      <c r="P12" s="112"/>
    </row>
    <row r="13" spans="1:16" s="12" customFormat="1" ht="16.5" customHeight="1">
      <c r="A13" s="78" t="s">
        <v>174</v>
      </c>
      <c r="B13" s="78"/>
      <c r="C13" s="114"/>
      <c r="D13" s="78"/>
      <c r="E13" s="114"/>
      <c r="F13" s="78"/>
      <c r="G13" s="114"/>
      <c r="H13" s="78"/>
      <c r="I13" s="78"/>
      <c r="J13" s="114"/>
      <c r="K13" s="78"/>
      <c r="L13" s="114"/>
      <c r="M13" s="78"/>
      <c r="N13" s="104"/>
      <c r="O13" s="115"/>
      <c r="P13" s="104"/>
    </row>
    <row r="14" spans="1:19" s="12" customFormat="1" ht="16.5" customHeight="1">
      <c r="A14" s="14">
        <v>522</v>
      </c>
      <c r="B14" s="14"/>
      <c r="C14" s="78"/>
      <c r="D14" s="182"/>
      <c r="E14" s="78"/>
      <c r="F14" s="78"/>
      <c r="G14" s="78"/>
      <c r="H14" s="78"/>
      <c r="I14" s="78"/>
      <c r="J14" s="78"/>
      <c r="K14" s="78"/>
      <c r="L14" s="78"/>
      <c r="M14" s="78"/>
      <c r="N14" s="77"/>
      <c r="O14" s="77"/>
      <c r="P14" s="77"/>
      <c r="S14" s="103"/>
    </row>
    <row r="15" spans="1:19" s="12" customFormat="1" ht="16.5" customHeight="1">
      <c r="A15" s="14"/>
      <c r="B15" s="14"/>
      <c r="C15" s="78"/>
      <c r="D15" s="182"/>
      <c r="E15" s="78"/>
      <c r="F15" s="78"/>
      <c r="G15" s="78"/>
      <c r="H15" s="78"/>
      <c r="I15" s="78"/>
      <c r="J15" s="78"/>
      <c r="K15" s="78"/>
      <c r="L15" s="78"/>
      <c r="M15" s="78"/>
      <c r="N15" s="77"/>
      <c r="O15" s="77"/>
      <c r="P15" s="77"/>
      <c r="S15" s="103"/>
    </row>
    <row r="16" spans="1:16" s="12" customFormat="1" ht="16.5" customHeight="1">
      <c r="A16" s="78" t="s">
        <v>93</v>
      </c>
      <c r="B16" s="102">
        <v>500</v>
      </c>
      <c r="C16" s="102">
        <v>500</v>
      </c>
      <c r="D16" s="102">
        <v>514.1</v>
      </c>
      <c r="E16" s="71">
        <v>17900</v>
      </c>
      <c r="F16" s="71">
        <v>25995</v>
      </c>
      <c r="G16" s="71">
        <v>22973.2</v>
      </c>
      <c r="H16" s="71">
        <v>10580</v>
      </c>
      <c r="I16" s="71">
        <v>1180</v>
      </c>
      <c r="J16" s="71">
        <v>1015.1</v>
      </c>
      <c r="K16" s="224">
        <v>7500</v>
      </c>
      <c r="L16" s="224">
        <v>8190</v>
      </c>
      <c r="M16" s="224">
        <v>8146.9</v>
      </c>
      <c r="N16" s="71">
        <v>2000</v>
      </c>
      <c r="O16" s="71">
        <v>1765</v>
      </c>
      <c r="P16" s="102">
        <v>1762.3</v>
      </c>
    </row>
    <row r="17" spans="1:16" s="12" customFormat="1" ht="16.5" customHeight="1">
      <c r="A17" s="14">
        <v>541</v>
      </c>
      <c r="B17" s="73">
        <f aca="true" t="shared" si="0" ref="B17:J17">SUM(B16)</f>
        <v>500</v>
      </c>
      <c r="C17" s="15">
        <f t="shared" si="0"/>
        <v>500</v>
      </c>
      <c r="D17" s="73">
        <f t="shared" si="0"/>
        <v>514.1</v>
      </c>
      <c r="E17" s="73">
        <f t="shared" si="0"/>
        <v>17900</v>
      </c>
      <c r="F17" s="15">
        <f t="shared" si="0"/>
        <v>25995</v>
      </c>
      <c r="G17" s="15">
        <f t="shared" si="0"/>
        <v>22973.2</v>
      </c>
      <c r="H17" s="73">
        <f t="shared" si="0"/>
        <v>10580</v>
      </c>
      <c r="I17" s="15">
        <f t="shared" si="0"/>
        <v>1180</v>
      </c>
      <c r="J17" s="15">
        <f t="shared" si="0"/>
        <v>1015.1</v>
      </c>
      <c r="K17" s="225">
        <f aca="true" t="shared" si="1" ref="K17:P17">SUM(K16)</f>
        <v>7500</v>
      </c>
      <c r="L17" s="226">
        <f t="shared" si="1"/>
        <v>8190</v>
      </c>
      <c r="M17" s="225">
        <f t="shared" si="1"/>
        <v>8146.9</v>
      </c>
      <c r="N17" s="73">
        <f t="shared" si="1"/>
        <v>2000</v>
      </c>
      <c r="O17" s="117">
        <f t="shared" si="1"/>
        <v>1765</v>
      </c>
      <c r="P17" s="73">
        <f t="shared" si="1"/>
        <v>1762.3</v>
      </c>
    </row>
    <row r="18" spans="1:16" s="12" customFormat="1" ht="16.5" customHeight="1">
      <c r="A18" s="108" t="s">
        <v>675</v>
      </c>
      <c r="B18" s="369"/>
      <c r="C18" s="370"/>
      <c r="D18" s="369"/>
      <c r="E18" s="371"/>
      <c r="F18" s="106"/>
      <c r="G18" s="370"/>
      <c r="H18" s="369"/>
      <c r="I18" s="106"/>
      <c r="J18" s="370"/>
      <c r="K18" s="372"/>
      <c r="L18" s="373"/>
      <c r="M18" s="372"/>
      <c r="N18" s="369"/>
      <c r="O18" s="374"/>
      <c r="P18" s="369"/>
    </row>
    <row r="19" spans="1:16" s="12" customFormat="1" ht="16.5" customHeight="1" thickBot="1">
      <c r="A19" s="183">
        <v>549</v>
      </c>
      <c r="B19" s="184"/>
      <c r="C19" s="185"/>
      <c r="D19" s="184"/>
      <c r="E19" s="186"/>
      <c r="F19" s="187"/>
      <c r="G19" s="185"/>
      <c r="H19" s="184"/>
      <c r="I19" s="187"/>
      <c r="J19" s="185"/>
      <c r="K19" s="188"/>
      <c r="L19" s="189"/>
      <c r="M19" s="188"/>
      <c r="N19" s="188"/>
      <c r="O19" s="190"/>
      <c r="P19" s="188"/>
    </row>
    <row r="20" spans="1:16" s="12" customFormat="1" ht="16.5" customHeight="1">
      <c r="A20" s="522" t="s">
        <v>86</v>
      </c>
      <c r="B20" s="523">
        <f aca="true" t="shared" si="2" ref="B20:P20">SUM(B17:B17)</f>
        <v>500</v>
      </c>
      <c r="C20" s="524">
        <f t="shared" si="2"/>
        <v>500</v>
      </c>
      <c r="D20" s="524">
        <f t="shared" si="2"/>
        <v>514.1</v>
      </c>
      <c r="E20" s="523">
        <f t="shared" si="2"/>
        <v>17900</v>
      </c>
      <c r="F20" s="523">
        <f t="shared" si="2"/>
        <v>25995</v>
      </c>
      <c r="G20" s="523">
        <f t="shared" si="2"/>
        <v>22973.2</v>
      </c>
      <c r="H20" s="523">
        <f t="shared" si="2"/>
        <v>10580</v>
      </c>
      <c r="I20" s="523">
        <f t="shared" si="2"/>
        <v>1180</v>
      </c>
      <c r="J20" s="523">
        <f t="shared" si="2"/>
        <v>1015.1</v>
      </c>
      <c r="K20" s="523">
        <f t="shared" si="2"/>
        <v>7500</v>
      </c>
      <c r="L20" s="523">
        <f t="shared" si="2"/>
        <v>8190</v>
      </c>
      <c r="M20" s="523">
        <f t="shared" si="2"/>
        <v>8146.9</v>
      </c>
      <c r="N20" s="523">
        <f t="shared" si="2"/>
        <v>2000</v>
      </c>
      <c r="O20" s="523">
        <f t="shared" si="2"/>
        <v>1765</v>
      </c>
      <c r="P20" s="523">
        <f t="shared" si="2"/>
        <v>1762.3</v>
      </c>
    </row>
    <row r="21" spans="1:16" s="12" customFormat="1" ht="16.5" customHeight="1">
      <c r="A21" s="13"/>
      <c r="B21" s="100"/>
      <c r="C21" s="100"/>
      <c r="D21" s="100"/>
      <c r="E21" s="100"/>
      <c r="F21" s="100"/>
      <c r="G21" s="100"/>
      <c r="H21" s="100"/>
      <c r="I21" s="26"/>
      <c r="J21" s="26"/>
      <c r="K21" s="26"/>
      <c r="L21" s="26"/>
      <c r="M21" s="26"/>
      <c r="N21" s="101"/>
      <c r="O21" s="100"/>
      <c r="P21" s="101"/>
    </row>
    <row r="22" spans="1:17" s="12" customFormat="1" ht="33.75" customHeight="1">
      <c r="A22" s="545" t="s">
        <v>795</v>
      </c>
      <c r="B22" s="543"/>
      <c r="C22" s="813" t="s">
        <v>677</v>
      </c>
      <c r="D22" s="761"/>
      <c r="E22" s="761"/>
      <c r="F22" s="761"/>
      <c r="G22" s="761"/>
      <c r="H22" s="761"/>
      <c r="I22" s="761"/>
      <c r="J22" s="761"/>
      <c r="K22" s="761"/>
      <c r="L22" s="761"/>
      <c r="M22" s="761"/>
      <c r="N22" s="761"/>
      <c r="O22" s="812" t="s">
        <v>783</v>
      </c>
      <c r="P22" s="812"/>
      <c r="Q22" s="61"/>
    </row>
    <row r="23" spans="1:16" s="12" customFormat="1" ht="16.5" customHeight="1">
      <c r="A23" s="815" t="s">
        <v>8</v>
      </c>
      <c r="B23" s="754" t="s">
        <v>240</v>
      </c>
      <c r="C23" s="767"/>
      <c r="D23" s="768"/>
      <c r="E23" s="754" t="s">
        <v>242</v>
      </c>
      <c r="F23" s="767"/>
      <c r="G23" s="768"/>
      <c r="H23" s="754" t="s">
        <v>244</v>
      </c>
      <c r="I23" s="767"/>
      <c r="J23" s="768"/>
      <c r="K23" s="754" t="s">
        <v>246</v>
      </c>
      <c r="L23" s="767"/>
      <c r="M23" s="768"/>
      <c r="N23" s="754" t="s">
        <v>87</v>
      </c>
      <c r="O23" s="797"/>
      <c r="P23" s="798"/>
    </row>
    <row r="24" spans="1:16" s="12" customFormat="1" ht="16.5" customHeight="1">
      <c r="A24" s="816"/>
      <c r="B24" s="766" t="s">
        <v>241</v>
      </c>
      <c r="C24" s="767"/>
      <c r="D24" s="768"/>
      <c r="E24" s="766" t="s">
        <v>243</v>
      </c>
      <c r="F24" s="767"/>
      <c r="G24" s="768"/>
      <c r="H24" s="766" t="s">
        <v>245</v>
      </c>
      <c r="I24" s="767"/>
      <c r="J24" s="768"/>
      <c r="K24" s="766" t="s">
        <v>247</v>
      </c>
      <c r="L24" s="767"/>
      <c r="M24" s="768"/>
      <c r="N24" s="766" t="s">
        <v>248</v>
      </c>
      <c r="O24" s="797"/>
      <c r="P24" s="798"/>
    </row>
    <row r="25" spans="1:16" s="12" customFormat="1" ht="16.5" customHeight="1">
      <c r="A25" s="817"/>
      <c r="B25" s="17" t="s">
        <v>9</v>
      </c>
      <c r="C25" s="41" t="s">
        <v>10</v>
      </c>
      <c r="D25" s="41" t="s">
        <v>1</v>
      </c>
      <c r="E25" s="41" t="s">
        <v>9</v>
      </c>
      <c r="F25" s="41" t="s">
        <v>10</v>
      </c>
      <c r="G25" s="41" t="s">
        <v>1</v>
      </c>
      <c r="H25" s="41" t="s">
        <v>9</v>
      </c>
      <c r="I25" s="41" t="s">
        <v>10</v>
      </c>
      <c r="J25" s="41" t="s">
        <v>1</v>
      </c>
      <c r="K25" s="41" t="s">
        <v>9</v>
      </c>
      <c r="L25" s="41" t="s">
        <v>10</v>
      </c>
      <c r="M25" s="41" t="s">
        <v>1</v>
      </c>
      <c r="N25" s="41" t="s">
        <v>9</v>
      </c>
      <c r="O25" s="41" t="s">
        <v>10</v>
      </c>
      <c r="P25" s="38" t="s">
        <v>1</v>
      </c>
    </row>
    <row r="26" spans="1:16" s="12" customFormat="1" ht="16.5" customHeight="1">
      <c r="A26" s="78" t="s">
        <v>249</v>
      </c>
      <c r="B26" s="38"/>
      <c r="C26" s="38"/>
      <c r="D26" s="38"/>
      <c r="E26" s="38"/>
      <c r="F26" s="38"/>
      <c r="G26" s="38"/>
      <c r="H26" s="71"/>
      <c r="I26" s="71"/>
      <c r="J26" s="72"/>
      <c r="K26" s="102"/>
      <c r="L26" s="102"/>
      <c r="M26" s="118"/>
      <c r="N26" s="102"/>
      <c r="O26" s="102"/>
      <c r="P26" s="102"/>
    </row>
    <row r="27" spans="1:16" s="12" customFormat="1" ht="16.5" customHeight="1">
      <c r="A27" s="14">
        <v>502</v>
      </c>
      <c r="B27" s="38"/>
      <c r="C27" s="38"/>
      <c r="D27" s="38"/>
      <c r="E27" s="38"/>
      <c r="F27" s="38"/>
      <c r="G27" s="38"/>
      <c r="H27" s="73"/>
      <c r="I27" s="73"/>
      <c r="J27" s="74"/>
      <c r="K27" s="15"/>
      <c r="L27" s="15"/>
      <c r="M27" s="116"/>
      <c r="N27" s="15"/>
      <c r="O27" s="15"/>
      <c r="P27" s="73"/>
    </row>
    <row r="28" spans="1:16" s="12" customFormat="1" ht="16.5" customHeight="1">
      <c r="A28" s="78" t="s">
        <v>250</v>
      </c>
      <c r="B28" s="117"/>
      <c r="C28" s="117"/>
      <c r="D28" s="117"/>
      <c r="E28" s="38"/>
      <c r="F28" s="38"/>
      <c r="G28" s="38"/>
      <c r="H28" s="78"/>
      <c r="I28" s="78"/>
      <c r="J28" s="66"/>
      <c r="K28" s="38"/>
      <c r="L28" s="38"/>
      <c r="M28" s="59"/>
      <c r="N28" s="102"/>
      <c r="O28" s="102"/>
      <c r="P28" s="102"/>
    </row>
    <row r="29" spans="1:16" s="12" customFormat="1" ht="16.5" customHeight="1">
      <c r="A29" s="78" t="s">
        <v>251</v>
      </c>
      <c r="B29" s="117"/>
      <c r="C29" s="117"/>
      <c r="D29" s="117"/>
      <c r="E29" s="38"/>
      <c r="F29" s="38"/>
      <c r="G29" s="38"/>
      <c r="H29" s="78"/>
      <c r="I29" s="71"/>
      <c r="J29" s="66"/>
      <c r="K29" s="38"/>
      <c r="L29" s="38"/>
      <c r="M29" s="59"/>
      <c r="N29" s="102"/>
      <c r="O29" s="102"/>
      <c r="P29" s="102"/>
    </row>
    <row r="30" spans="1:16" s="12" customFormat="1" ht="16.5" customHeight="1">
      <c r="A30" s="14">
        <v>503</v>
      </c>
      <c r="B30" s="117"/>
      <c r="C30" s="117"/>
      <c r="D30" s="117"/>
      <c r="E30" s="38"/>
      <c r="F30" s="38"/>
      <c r="G30" s="38"/>
      <c r="H30" s="75"/>
      <c r="I30" s="75"/>
      <c r="J30" s="76"/>
      <c r="K30" s="38"/>
      <c r="L30" s="38"/>
      <c r="M30" s="59"/>
      <c r="N30" s="15"/>
      <c r="O30" s="15"/>
      <c r="P30" s="15"/>
    </row>
    <row r="31" spans="1:16" s="12" customFormat="1" ht="16.5" customHeight="1">
      <c r="A31" s="78" t="s">
        <v>88</v>
      </c>
      <c r="B31" s="117"/>
      <c r="C31" s="117"/>
      <c r="D31" s="117"/>
      <c r="E31" s="38"/>
      <c r="F31" s="38"/>
      <c r="G31" s="38"/>
      <c r="H31" s="102"/>
      <c r="I31" s="102"/>
      <c r="J31" s="118"/>
      <c r="K31" s="102"/>
      <c r="L31" s="102"/>
      <c r="M31" s="118"/>
      <c r="N31" s="102"/>
      <c r="O31" s="102"/>
      <c r="P31" s="102"/>
    </row>
    <row r="32" spans="1:16" s="12" customFormat="1" ht="16.5" customHeight="1">
      <c r="A32" s="78" t="s">
        <v>23</v>
      </c>
      <c r="B32" s="102"/>
      <c r="C32" s="102"/>
      <c r="D32" s="102"/>
      <c r="E32" s="38"/>
      <c r="F32" s="38"/>
      <c r="G32" s="38"/>
      <c r="H32" s="102"/>
      <c r="I32" s="102"/>
      <c r="J32" s="118"/>
      <c r="K32" s="102"/>
      <c r="L32" s="102"/>
      <c r="M32" s="118"/>
      <c r="N32" s="102"/>
      <c r="O32" s="102"/>
      <c r="P32" s="102"/>
    </row>
    <row r="33" spans="1:16" s="12" customFormat="1" ht="16.5" customHeight="1">
      <c r="A33" s="78" t="s">
        <v>100</v>
      </c>
      <c r="B33" s="71"/>
      <c r="C33" s="102"/>
      <c r="D33" s="102"/>
      <c r="E33" s="102"/>
      <c r="F33" s="102"/>
      <c r="G33" s="102"/>
      <c r="H33" s="102"/>
      <c r="I33" s="102"/>
      <c r="J33" s="118"/>
      <c r="K33" s="102"/>
      <c r="L33" s="102"/>
      <c r="M33" s="118"/>
      <c r="N33" s="102"/>
      <c r="O33" s="102"/>
      <c r="P33" s="102"/>
    </row>
    <row r="34" spans="1:21" s="12" customFormat="1" ht="16.5" customHeight="1">
      <c r="A34" s="14">
        <v>513</v>
      </c>
      <c r="B34" s="73"/>
      <c r="C34" s="73"/>
      <c r="D34" s="73"/>
      <c r="E34" s="73"/>
      <c r="F34" s="73"/>
      <c r="G34" s="73"/>
      <c r="H34" s="15"/>
      <c r="I34" s="15"/>
      <c r="J34" s="116"/>
      <c r="K34" s="15"/>
      <c r="L34" s="15"/>
      <c r="M34" s="116"/>
      <c r="N34" s="15"/>
      <c r="O34" s="15"/>
      <c r="P34" s="73"/>
      <c r="T34" s="13"/>
      <c r="U34" s="13"/>
    </row>
    <row r="35" spans="1:21" s="12" customFormat="1" ht="16.5" customHeight="1">
      <c r="A35" s="16" t="s">
        <v>89</v>
      </c>
      <c r="B35" s="71"/>
      <c r="C35" s="71"/>
      <c r="D35" s="71"/>
      <c r="E35" s="73"/>
      <c r="F35" s="75"/>
      <c r="G35" s="75"/>
      <c r="H35" s="102"/>
      <c r="I35" s="102"/>
      <c r="J35" s="118"/>
      <c r="K35" s="15"/>
      <c r="L35" s="15"/>
      <c r="M35" s="116"/>
      <c r="N35" s="102"/>
      <c r="O35" s="102"/>
      <c r="P35" s="102"/>
      <c r="T35" s="13"/>
      <c r="U35" s="13"/>
    </row>
    <row r="36" spans="1:22" s="12" customFormat="1" ht="16.5" customHeight="1">
      <c r="A36" s="78" t="s">
        <v>27</v>
      </c>
      <c r="B36" s="71"/>
      <c r="C36" s="71"/>
      <c r="D36" s="71"/>
      <c r="E36" s="71"/>
      <c r="F36" s="78"/>
      <c r="G36" s="78"/>
      <c r="H36" s="102"/>
      <c r="I36" s="102"/>
      <c r="J36" s="118"/>
      <c r="K36" s="102"/>
      <c r="L36" s="102"/>
      <c r="M36" s="118"/>
      <c r="N36" s="102"/>
      <c r="O36" s="102"/>
      <c r="P36" s="102"/>
      <c r="T36" s="100"/>
      <c r="U36" s="101"/>
      <c r="V36" s="101"/>
    </row>
    <row r="37" spans="1:22" s="12" customFormat="1" ht="16.5" customHeight="1">
      <c r="A37" s="78" t="s">
        <v>257</v>
      </c>
      <c r="B37" s="71"/>
      <c r="C37" s="71"/>
      <c r="D37" s="71"/>
      <c r="E37" s="71"/>
      <c r="F37" s="78"/>
      <c r="G37" s="78"/>
      <c r="H37" s="102"/>
      <c r="I37" s="102"/>
      <c r="J37" s="118"/>
      <c r="K37" s="102"/>
      <c r="L37" s="102"/>
      <c r="M37" s="118"/>
      <c r="N37" s="102"/>
      <c r="O37" s="102"/>
      <c r="P37" s="102"/>
      <c r="T37" s="100"/>
      <c r="U37" s="101"/>
      <c r="V37" s="101"/>
    </row>
    <row r="38" spans="1:22" s="12" customFormat="1" ht="16.5" customHeight="1">
      <c r="A38" s="78" t="s">
        <v>14</v>
      </c>
      <c r="B38" s="71"/>
      <c r="C38" s="71"/>
      <c r="D38" s="71"/>
      <c r="E38" s="71"/>
      <c r="F38" s="78"/>
      <c r="G38" s="78"/>
      <c r="H38" s="102"/>
      <c r="I38" s="102"/>
      <c r="J38" s="118"/>
      <c r="K38" s="102"/>
      <c r="L38" s="102"/>
      <c r="M38" s="118"/>
      <c r="N38" s="102">
        <v>17</v>
      </c>
      <c r="O38" s="102">
        <v>20</v>
      </c>
      <c r="P38" s="102">
        <v>20.3</v>
      </c>
      <c r="T38" s="100"/>
      <c r="U38" s="101"/>
      <c r="V38" s="101"/>
    </row>
    <row r="39" spans="1:22" s="12" customFormat="1" ht="16.5" customHeight="1">
      <c r="A39" s="14">
        <v>516</v>
      </c>
      <c r="B39" s="73"/>
      <c r="C39" s="73"/>
      <c r="D39" s="73"/>
      <c r="E39" s="73"/>
      <c r="F39" s="75"/>
      <c r="G39" s="75"/>
      <c r="H39" s="15"/>
      <c r="I39" s="15"/>
      <c r="J39" s="116"/>
      <c r="K39" s="15"/>
      <c r="L39" s="15"/>
      <c r="M39" s="116"/>
      <c r="N39" s="15">
        <f>SUM(N35:N38)</f>
        <v>17</v>
      </c>
      <c r="O39" s="15">
        <f>SUM(O35:O38)</f>
        <v>20</v>
      </c>
      <c r="P39" s="73">
        <f>SUM(P35:P38)</f>
        <v>20.3</v>
      </c>
      <c r="T39" s="100"/>
      <c r="U39" s="101"/>
      <c r="V39" s="101"/>
    </row>
    <row r="40" spans="1:22" s="12" customFormat="1" ht="16.5" customHeight="1">
      <c r="A40" s="78" t="s">
        <v>90</v>
      </c>
      <c r="B40" s="71"/>
      <c r="C40" s="71"/>
      <c r="D40" s="71"/>
      <c r="E40" s="78"/>
      <c r="F40" s="78"/>
      <c r="G40" s="78"/>
      <c r="H40" s="102"/>
      <c r="I40" s="102"/>
      <c r="J40" s="118"/>
      <c r="K40" s="102"/>
      <c r="L40" s="102"/>
      <c r="M40" s="118"/>
      <c r="N40" s="102"/>
      <c r="O40" s="102"/>
      <c r="P40" s="102"/>
      <c r="T40" s="100"/>
      <c r="U40" s="101"/>
      <c r="V40" s="101"/>
    </row>
    <row r="41" spans="1:22" s="12" customFormat="1" ht="16.5" customHeight="1">
      <c r="A41" s="78" t="s">
        <v>91</v>
      </c>
      <c r="B41" s="71"/>
      <c r="C41" s="71"/>
      <c r="D41" s="71"/>
      <c r="E41" s="78"/>
      <c r="F41" s="78"/>
      <c r="G41" s="78"/>
      <c r="H41" s="102"/>
      <c r="I41" s="102"/>
      <c r="J41" s="118"/>
      <c r="K41" s="102"/>
      <c r="L41" s="102"/>
      <c r="M41" s="118"/>
      <c r="N41" s="102"/>
      <c r="O41" s="102"/>
      <c r="P41" s="102"/>
      <c r="T41" s="100"/>
      <c r="U41" s="101"/>
      <c r="V41" s="101"/>
    </row>
    <row r="42" spans="1:22" s="12" customFormat="1" ht="16.5" customHeight="1">
      <c r="A42" s="78" t="s">
        <v>92</v>
      </c>
      <c r="B42" s="73"/>
      <c r="C42" s="71"/>
      <c r="D42" s="71"/>
      <c r="E42" s="71"/>
      <c r="F42" s="78"/>
      <c r="G42" s="78"/>
      <c r="H42" s="102"/>
      <c r="I42" s="102"/>
      <c r="J42" s="118"/>
      <c r="K42" s="102"/>
      <c r="L42" s="102"/>
      <c r="M42" s="118"/>
      <c r="N42" s="102">
        <v>3</v>
      </c>
      <c r="O42" s="102">
        <v>8.3</v>
      </c>
      <c r="P42" s="102">
        <v>6.9</v>
      </c>
      <c r="T42" s="100"/>
      <c r="U42" s="101"/>
      <c r="V42" s="101"/>
    </row>
    <row r="43" spans="1:22" s="12" customFormat="1" ht="16.5" customHeight="1">
      <c r="A43" s="14">
        <v>517</v>
      </c>
      <c r="B43" s="73"/>
      <c r="C43" s="73"/>
      <c r="D43" s="73"/>
      <c r="E43" s="73"/>
      <c r="F43" s="75"/>
      <c r="G43" s="75"/>
      <c r="H43" s="15"/>
      <c r="I43" s="15"/>
      <c r="J43" s="116"/>
      <c r="K43" s="15"/>
      <c r="L43" s="15"/>
      <c r="M43" s="116"/>
      <c r="N43" s="15">
        <f>SUM(N40:N42)</f>
        <v>3</v>
      </c>
      <c r="O43" s="15">
        <f>SUM(O40:O42)</f>
        <v>8.3</v>
      </c>
      <c r="P43" s="73">
        <f>SUM(P40:P42)</f>
        <v>6.9</v>
      </c>
      <c r="T43" s="100"/>
      <c r="U43" s="101"/>
      <c r="V43" s="101"/>
    </row>
    <row r="44" spans="1:22" s="12" customFormat="1" ht="16.5" customHeight="1">
      <c r="A44" s="78" t="s">
        <v>101</v>
      </c>
      <c r="B44" s="71"/>
      <c r="C44" s="71"/>
      <c r="D44" s="71"/>
      <c r="E44" s="71"/>
      <c r="F44" s="71"/>
      <c r="G44" s="71"/>
      <c r="H44" s="102"/>
      <c r="I44" s="102"/>
      <c r="J44" s="118"/>
      <c r="K44" s="102"/>
      <c r="L44" s="102"/>
      <c r="M44" s="118"/>
      <c r="N44" s="102">
        <v>450</v>
      </c>
      <c r="O44" s="102">
        <v>400.7</v>
      </c>
      <c r="P44" s="102">
        <v>400.7</v>
      </c>
      <c r="T44" s="100"/>
      <c r="U44" s="101"/>
      <c r="V44" s="101"/>
    </row>
    <row r="45" spans="1:22" s="12" customFormat="1" ht="16.5" customHeight="1">
      <c r="A45" s="14">
        <v>522</v>
      </c>
      <c r="B45" s="71"/>
      <c r="C45" s="71"/>
      <c r="D45" s="71"/>
      <c r="E45" s="73"/>
      <c r="F45" s="73"/>
      <c r="G45" s="73"/>
      <c r="H45" s="15"/>
      <c r="I45" s="15"/>
      <c r="J45" s="116"/>
      <c r="K45" s="15"/>
      <c r="L45" s="15"/>
      <c r="M45" s="116"/>
      <c r="N45" s="15">
        <f>SUM(N44)</f>
        <v>450</v>
      </c>
      <c r="O45" s="15">
        <f>SUM(O44)</f>
        <v>400.7</v>
      </c>
      <c r="P45" s="73">
        <f>SUM(P44)</f>
        <v>400.7</v>
      </c>
      <c r="T45" s="100"/>
      <c r="U45" s="101"/>
      <c r="V45" s="101"/>
    </row>
    <row r="46" spans="1:22" s="12" customFormat="1" ht="16.5" customHeight="1">
      <c r="A46" s="78" t="s">
        <v>102</v>
      </c>
      <c r="B46" s="71">
        <v>300</v>
      </c>
      <c r="C46" s="71">
        <v>300</v>
      </c>
      <c r="D46" s="71">
        <v>174.1</v>
      </c>
      <c r="E46" s="71">
        <v>1420</v>
      </c>
      <c r="F46" s="71">
        <v>2120</v>
      </c>
      <c r="G46" s="71">
        <v>1713.9</v>
      </c>
      <c r="H46" s="102">
        <v>5000</v>
      </c>
      <c r="I46" s="102">
        <v>6800</v>
      </c>
      <c r="J46" s="118">
        <v>6503.7</v>
      </c>
      <c r="K46" s="102">
        <v>1000</v>
      </c>
      <c r="L46" s="102">
        <v>350</v>
      </c>
      <c r="M46" s="118">
        <v>350.3</v>
      </c>
      <c r="N46" s="102"/>
      <c r="O46" s="102"/>
      <c r="P46" s="102"/>
      <c r="T46" s="100"/>
      <c r="U46" s="101"/>
      <c r="V46" s="101"/>
    </row>
    <row r="47" spans="1:16" s="12" customFormat="1" ht="16.5" customHeight="1">
      <c r="A47" s="14">
        <v>541</v>
      </c>
      <c r="B47" s="73">
        <f aca="true" t="shared" si="3" ref="B47:M47">SUM(B46)</f>
        <v>300</v>
      </c>
      <c r="C47" s="73">
        <f t="shared" si="3"/>
        <v>300</v>
      </c>
      <c r="D47" s="73">
        <f t="shared" si="3"/>
        <v>174.1</v>
      </c>
      <c r="E47" s="73">
        <f t="shared" si="3"/>
        <v>1420</v>
      </c>
      <c r="F47" s="73">
        <f t="shared" si="3"/>
        <v>2120</v>
      </c>
      <c r="G47" s="73">
        <f t="shared" si="3"/>
        <v>1713.9</v>
      </c>
      <c r="H47" s="15">
        <f t="shared" si="3"/>
        <v>5000</v>
      </c>
      <c r="I47" s="15">
        <f t="shared" si="3"/>
        <v>6800</v>
      </c>
      <c r="J47" s="116">
        <f t="shared" si="3"/>
        <v>6503.7</v>
      </c>
      <c r="K47" s="15">
        <f t="shared" si="3"/>
        <v>1000</v>
      </c>
      <c r="L47" s="15">
        <f t="shared" si="3"/>
        <v>350</v>
      </c>
      <c r="M47" s="116">
        <f t="shared" si="3"/>
        <v>350.3</v>
      </c>
      <c r="N47" s="15"/>
      <c r="O47" s="15"/>
      <c r="P47" s="73"/>
    </row>
    <row r="48" spans="1:16" s="12" customFormat="1" ht="16.5" customHeight="1">
      <c r="A48" s="108" t="s">
        <v>675</v>
      </c>
      <c r="B48" s="375"/>
      <c r="C48" s="375"/>
      <c r="D48" s="375"/>
      <c r="E48" s="375"/>
      <c r="F48" s="375"/>
      <c r="G48" s="375"/>
      <c r="H48" s="376"/>
      <c r="I48" s="376"/>
      <c r="J48" s="377"/>
      <c r="K48" s="376"/>
      <c r="L48" s="376"/>
      <c r="M48" s="377"/>
      <c r="N48" s="378">
        <v>0</v>
      </c>
      <c r="O48" s="379">
        <v>30</v>
      </c>
      <c r="P48" s="36">
        <v>30</v>
      </c>
    </row>
    <row r="49" spans="1:16" s="12" customFormat="1" ht="16.5" customHeight="1" thickBot="1">
      <c r="A49" s="183">
        <v>549</v>
      </c>
      <c r="B49" s="184"/>
      <c r="C49" s="184"/>
      <c r="D49" s="184"/>
      <c r="E49" s="184"/>
      <c r="F49" s="184"/>
      <c r="G49" s="184"/>
      <c r="H49" s="187"/>
      <c r="I49" s="187"/>
      <c r="J49" s="380"/>
      <c r="K49" s="187"/>
      <c r="L49" s="187"/>
      <c r="M49" s="380"/>
      <c r="N49" s="187">
        <f>SUM(N48)</f>
        <v>0</v>
      </c>
      <c r="O49" s="187">
        <f>SUM(O48)</f>
        <v>30</v>
      </c>
      <c r="P49" s="184">
        <f>SUM(P48)</f>
        <v>30</v>
      </c>
    </row>
    <row r="50" spans="1:16" s="12" customFormat="1" ht="16.5" customHeight="1">
      <c r="A50" s="522" t="s">
        <v>39</v>
      </c>
      <c r="B50" s="523">
        <f aca="true" t="shared" si="4" ref="B50:M50">SUM(B46:B46)</f>
        <v>300</v>
      </c>
      <c r="C50" s="523">
        <f t="shared" si="4"/>
        <v>300</v>
      </c>
      <c r="D50" s="523">
        <f t="shared" si="4"/>
        <v>174.1</v>
      </c>
      <c r="E50" s="523">
        <f t="shared" si="4"/>
        <v>1420</v>
      </c>
      <c r="F50" s="523">
        <f t="shared" si="4"/>
        <v>2120</v>
      </c>
      <c r="G50" s="523">
        <f t="shared" si="4"/>
        <v>1713.9</v>
      </c>
      <c r="H50" s="523">
        <f t="shared" si="4"/>
        <v>5000</v>
      </c>
      <c r="I50" s="523">
        <f t="shared" si="4"/>
        <v>6800</v>
      </c>
      <c r="J50" s="523">
        <f t="shared" si="4"/>
        <v>6503.7</v>
      </c>
      <c r="K50" s="523">
        <f t="shared" si="4"/>
        <v>1000</v>
      </c>
      <c r="L50" s="523">
        <f t="shared" si="4"/>
        <v>350</v>
      </c>
      <c r="M50" s="523">
        <f t="shared" si="4"/>
        <v>350.3</v>
      </c>
      <c r="N50" s="523">
        <f>N27+N30+N34+N39+N43+N45+N47+N49</f>
        <v>470</v>
      </c>
      <c r="O50" s="523">
        <f>O27+O30+O34+O39+O43+O45+O47+O49</f>
        <v>459</v>
      </c>
      <c r="P50" s="523">
        <f>P27+P30+P34+P39+P43+P45+P47+P49</f>
        <v>457.9</v>
      </c>
    </row>
    <row r="51" spans="1:19" s="12" customFormat="1" ht="41.25" customHeight="1">
      <c r="A51" s="545" t="s">
        <v>795</v>
      </c>
      <c r="B51" s="543"/>
      <c r="C51" s="813" t="s">
        <v>674</v>
      </c>
      <c r="D51" s="761"/>
      <c r="E51" s="761"/>
      <c r="F51" s="761"/>
      <c r="G51" s="761"/>
      <c r="H51" s="761"/>
      <c r="I51" s="761"/>
      <c r="J51" s="761"/>
      <c r="K51" s="761"/>
      <c r="L51" s="761"/>
      <c r="M51" s="761"/>
      <c r="N51" s="761"/>
      <c r="O51" s="761"/>
      <c r="P51" s="761"/>
      <c r="Q51" s="761"/>
      <c r="R51" s="812" t="s">
        <v>784</v>
      </c>
      <c r="S51" s="812"/>
    </row>
    <row r="52" spans="1:19" s="12" customFormat="1" ht="16.5" customHeight="1">
      <c r="A52" s="815" t="s">
        <v>8</v>
      </c>
      <c r="B52" s="754" t="s">
        <v>94</v>
      </c>
      <c r="C52" s="797"/>
      <c r="D52" s="798"/>
      <c r="E52" s="754" t="s">
        <v>95</v>
      </c>
      <c r="F52" s="797"/>
      <c r="G52" s="798"/>
      <c r="H52" s="754" t="s">
        <v>97</v>
      </c>
      <c r="I52" s="797"/>
      <c r="J52" s="798"/>
      <c r="K52" s="754" t="s">
        <v>96</v>
      </c>
      <c r="L52" s="797"/>
      <c r="M52" s="798"/>
      <c r="N52" s="754" t="s">
        <v>254</v>
      </c>
      <c r="O52" s="797"/>
      <c r="P52" s="798"/>
      <c r="Q52" s="792" t="s">
        <v>34</v>
      </c>
      <c r="R52" s="807"/>
      <c r="S52" s="808"/>
    </row>
    <row r="53" spans="1:19" s="12" customFormat="1" ht="16.5" customHeight="1">
      <c r="A53" s="816"/>
      <c r="B53" s="766" t="s">
        <v>98</v>
      </c>
      <c r="C53" s="797"/>
      <c r="D53" s="798"/>
      <c r="E53" s="766" t="s">
        <v>99</v>
      </c>
      <c r="F53" s="797"/>
      <c r="G53" s="798"/>
      <c r="H53" s="766" t="s">
        <v>252</v>
      </c>
      <c r="I53" s="797"/>
      <c r="J53" s="798"/>
      <c r="K53" s="766" t="s">
        <v>253</v>
      </c>
      <c r="L53" s="797"/>
      <c r="M53" s="798"/>
      <c r="N53" s="766" t="s">
        <v>255</v>
      </c>
      <c r="O53" s="797"/>
      <c r="P53" s="798"/>
      <c r="Q53" s="809"/>
      <c r="R53" s="810"/>
      <c r="S53" s="811"/>
    </row>
    <row r="54" spans="1:19" s="12" customFormat="1" ht="16.5" customHeight="1">
      <c r="A54" s="817"/>
      <c r="B54" s="41" t="s">
        <v>9</v>
      </c>
      <c r="C54" s="41" t="s">
        <v>10</v>
      </c>
      <c r="D54" s="38" t="s">
        <v>1</v>
      </c>
      <c r="E54" s="17" t="s">
        <v>9</v>
      </c>
      <c r="F54" s="41" t="s">
        <v>10</v>
      </c>
      <c r="G54" s="41" t="s">
        <v>1</v>
      </c>
      <c r="H54" s="41" t="s">
        <v>9</v>
      </c>
      <c r="I54" s="41" t="s">
        <v>10</v>
      </c>
      <c r="J54" s="41" t="s">
        <v>1</v>
      </c>
      <c r="K54" s="41" t="s">
        <v>9</v>
      </c>
      <c r="L54" s="41" t="s">
        <v>10</v>
      </c>
      <c r="M54" s="41" t="s">
        <v>1</v>
      </c>
      <c r="N54" s="41" t="s">
        <v>9</v>
      </c>
      <c r="O54" s="41" t="s">
        <v>10</v>
      </c>
      <c r="P54" s="41" t="s">
        <v>1</v>
      </c>
      <c r="Q54" s="41" t="s">
        <v>9</v>
      </c>
      <c r="R54" s="41" t="s">
        <v>10</v>
      </c>
      <c r="S54" s="38" t="s">
        <v>1</v>
      </c>
    </row>
    <row r="55" spans="1:19" s="12" customFormat="1" ht="16.5" customHeight="1">
      <c r="A55" s="78" t="s">
        <v>249</v>
      </c>
      <c r="B55" s="102">
        <v>0</v>
      </c>
      <c r="C55" s="102">
        <v>4.5</v>
      </c>
      <c r="D55" s="102">
        <v>4.5</v>
      </c>
      <c r="E55" s="38"/>
      <c r="F55" s="38"/>
      <c r="G55" s="38"/>
      <c r="H55" s="102">
        <v>0</v>
      </c>
      <c r="I55" s="102">
        <v>88</v>
      </c>
      <c r="J55" s="102">
        <v>88</v>
      </c>
      <c r="K55" s="102"/>
      <c r="L55" s="71"/>
      <c r="M55" s="72"/>
      <c r="N55" s="102"/>
      <c r="O55" s="102"/>
      <c r="P55" s="118"/>
      <c r="Q55" s="102">
        <f>B55+E55+H55+K55+N55+B26+E26+H26+K26+N26</f>
        <v>0</v>
      </c>
      <c r="R55" s="102">
        <f>C55+F55+I55+L55+O55+C26+F26+I26+L26+O26</f>
        <v>92.5</v>
      </c>
      <c r="S55" s="102">
        <f>D55+G55+J55+M55+P55+D26+G26+J26+M26+P26</f>
        <v>92.5</v>
      </c>
    </row>
    <row r="56" spans="1:19" s="12" customFormat="1" ht="16.5" customHeight="1">
      <c r="A56" s="14">
        <v>502</v>
      </c>
      <c r="B56" s="15">
        <f>SUM(B55)</f>
        <v>0</v>
      </c>
      <c r="C56" s="15">
        <f>SUM(C55)</f>
        <v>4.5</v>
      </c>
      <c r="D56" s="15">
        <f>SUM(D55)</f>
        <v>4.5</v>
      </c>
      <c r="E56" s="38"/>
      <c r="F56" s="38"/>
      <c r="G56" s="38"/>
      <c r="H56" s="15">
        <f>SUM(H55)</f>
        <v>0</v>
      </c>
      <c r="I56" s="15">
        <f>SUM(I55)</f>
        <v>88</v>
      </c>
      <c r="J56" s="15">
        <f>SUM(J55)</f>
        <v>88</v>
      </c>
      <c r="K56" s="15"/>
      <c r="L56" s="73"/>
      <c r="M56" s="74"/>
      <c r="N56" s="15"/>
      <c r="O56" s="15"/>
      <c r="P56" s="116"/>
      <c r="Q56" s="15">
        <f>SUM(Q55)</f>
        <v>0</v>
      </c>
      <c r="R56" s="15">
        <f>SUM(R55)</f>
        <v>92.5</v>
      </c>
      <c r="S56" s="73">
        <f>SUM(S55)</f>
        <v>92.5</v>
      </c>
    </row>
    <row r="57" spans="1:19" s="12" customFormat="1" ht="16.5" customHeight="1">
      <c r="A57" s="78" t="s">
        <v>250</v>
      </c>
      <c r="B57" s="15"/>
      <c r="C57" s="15"/>
      <c r="D57" s="15"/>
      <c r="E57" s="38"/>
      <c r="F57" s="38"/>
      <c r="G57" s="38"/>
      <c r="H57" s="102">
        <v>0</v>
      </c>
      <c r="I57" s="102">
        <v>22.9</v>
      </c>
      <c r="J57" s="102">
        <v>22.9</v>
      </c>
      <c r="K57" s="102"/>
      <c r="L57" s="78"/>
      <c r="M57" s="66"/>
      <c r="N57" s="38"/>
      <c r="O57" s="38"/>
      <c r="P57" s="59"/>
      <c r="Q57" s="102">
        <f>B57+E57+H57+K57+N57+B28+E28+H28+K28+N28</f>
        <v>0</v>
      </c>
      <c r="R57" s="102">
        <f>C57+F57+I57+L57+O57+C28+F28+I28+L28+O28</f>
        <v>22.9</v>
      </c>
      <c r="S57" s="102">
        <f>D57+G57+J57+M57+P57+D28+G28+J28+M28+P28</f>
        <v>22.9</v>
      </c>
    </row>
    <row r="58" spans="1:19" s="12" customFormat="1" ht="16.5" customHeight="1">
      <c r="A58" s="78" t="s">
        <v>251</v>
      </c>
      <c r="B58" s="15"/>
      <c r="C58" s="15"/>
      <c r="D58" s="15"/>
      <c r="E58" s="38"/>
      <c r="F58" s="38"/>
      <c r="G58" s="38"/>
      <c r="H58" s="102">
        <v>0</v>
      </c>
      <c r="I58" s="102">
        <v>7.9</v>
      </c>
      <c r="J58" s="102">
        <v>7.9</v>
      </c>
      <c r="K58" s="102"/>
      <c r="L58" s="71"/>
      <c r="M58" s="66"/>
      <c r="N58" s="38"/>
      <c r="O58" s="38"/>
      <c r="P58" s="59"/>
      <c r="Q58" s="102">
        <f>B58+E58+H58+K58+N58++B29+E29+H29+K29+N29</f>
        <v>0</v>
      </c>
      <c r="R58" s="102">
        <f>C58+F58+I58+L58+O58++C29+F29+I29+L29+O29</f>
        <v>7.9</v>
      </c>
      <c r="S58" s="102">
        <f>D58+G58+J58+M58+P58+D29+G29+J29+M29+P29</f>
        <v>7.9</v>
      </c>
    </row>
    <row r="59" spans="1:19" ht="16.5" customHeight="1">
      <c r="A59" s="14">
        <v>512</v>
      </c>
      <c r="B59" s="15"/>
      <c r="C59" s="15"/>
      <c r="D59" s="15"/>
      <c r="E59" s="38"/>
      <c r="F59" s="38"/>
      <c r="G59" s="38"/>
      <c r="H59" s="15">
        <f>SUM(H57:H58)</f>
        <v>0</v>
      </c>
      <c r="I59" s="15">
        <f>SUM(I57:I58)</f>
        <v>30.799999999999997</v>
      </c>
      <c r="J59" s="15">
        <f>SUM(J57:J58)</f>
        <v>30.799999999999997</v>
      </c>
      <c r="K59" s="15"/>
      <c r="L59" s="75"/>
      <c r="M59" s="76"/>
      <c r="N59" s="38"/>
      <c r="O59" s="38"/>
      <c r="P59" s="59"/>
      <c r="Q59" s="15">
        <f>SUM(Q57:Q58)</f>
        <v>0</v>
      </c>
      <c r="R59" s="15">
        <f>SUM(R57:R58)</f>
        <v>30.799999999999997</v>
      </c>
      <c r="S59" s="15">
        <f>SUM(S57:S58)</f>
        <v>30.799999999999997</v>
      </c>
    </row>
    <row r="60" spans="1:19" ht="16.5" customHeight="1">
      <c r="A60" s="78" t="s">
        <v>88</v>
      </c>
      <c r="B60" s="102">
        <v>0</v>
      </c>
      <c r="C60" s="102">
        <v>7</v>
      </c>
      <c r="D60" s="102">
        <v>7</v>
      </c>
      <c r="E60" s="38"/>
      <c r="F60" s="38"/>
      <c r="G60" s="38"/>
      <c r="H60" s="15"/>
      <c r="I60" s="15"/>
      <c r="J60" s="15"/>
      <c r="K60" s="102"/>
      <c r="L60" s="102"/>
      <c r="M60" s="118"/>
      <c r="N60" s="102"/>
      <c r="O60" s="102"/>
      <c r="P60" s="118"/>
      <c r="Q60" s="102">
        <f aca="true" t="shared" si="5" ref="Q60:S62">B60+E60+H60+K60+N60+B31+E31+H31+K31+N31</f>
        <v>0</v>
      </c>
      <c r="R60" s="102">
        <f t="shared" si="5"/>
        <v>7</v>
      </c>
      <c r="S60" s="102">
        <f t="shared" si="5"/>
        <v>7</v>
      </c>
    </row>
    <row r="61" spans="1:19" ht="16.5" customHeight="1">
      <c r="A61" s="78" t="s">
        <v>23</v>
      </c>
      <c r="B61" s="15"/>
      <c r="C61" s="15"/>
      <c r="D61" s="15"/>
      <c r="E61" s="102">
        <v>10</v>
      </c>
      <c r="F61" s="102">
        <v>21.5</v>
      </c>
      <c r="G61" s="102">
        <v>21.5</v>
      </c>
      <c r="H61" s="15"/>
      <c r="I61" s="15"/>
      <c r="J61" s="15"/>
      <c r="K61" s="102"/>
      <c r="L61" s="102"/>
      <c r="M61" s="118"/>
      <c r="N61" s="102"/>
      <c r="O61" s="102"/>
      <c r="P61" s="118"/>
      <c r="Q61" s="102">
        <f t="shared" si="5"/>
        <v>10</v>
      </c>
      <c r="R61" s="102">
        <f t="shared" si="5"/>
        <v>21.5</v>
      </c>
      <c r="S61" s="102">
        <f t="shared" si="5"/>
        <v>21.5</v>
      </c>
    </row>
    <row r="62" spans="1:19" ht="16.5" customHeight="1">
      <c r="A62" s="78" t="s">
        <v>100</v>
      </c>
      <c r="B62" s="102">
        <v>0</v>
      </c>
      <c r="C62" s="102">
        <v>15.5</v>
      </c>
      <c r="D62" s="102">
        <v>10</v>
      </c>
      <c r="E62" s="71">
        <v>3</v>
      </c>
      <c r="F62" s="102">
        <v>0</v>
      </c>
      <c r="G62" s="102">
        <v>0</v>
      </c>
      <c r="H62" s="102"/>
      <c r="I62" s="102"/>
      <c r="J62" s="102"/>
      <c r="K62" s="102">
        <v>0</v>
      </c>
      <c r="L62" s="102">
        <v>2</v>
      </c>
      <c r="M62" s="118">
        <v>1.9</v>
      </c>
      <c r="N62" s="102"/>
      <c r="O62" s="102"/>
      <c r="P62" s="118"/>
      <c r="Q62" s="102">
        <f t="shared" si="5"/>
        <v>3</v>
      </c>
      <c r="R62" s="102">
        <f t="shared" si="5"/>
        <v>17.5</v>
      </c>
      <c r="S62" s="102">
        <f t="shared" si="5"/>
        <v>11.9</v>
      </c>
    </row>
    <row r="63" spans="1:19" ht="16.5" customHeight="1">
      <c r="A63" s="14">
        <v>513</v>
      </c>
      <c r="B63" s="15">
        <f>SUM(B60:B62)</f>
        <v>0</v>
      </c>
      <c r="C63" s="15">
        <f>SUM(C60:C62)</f>
        <v>22.5</v>
      </c>
      <c r="D63" s="15">
        <f>SUM(D60:D62)</f>
        <v>17</v>
      </c>
      <c r="E63" s="73">
        <f>SUM(E61:E62)</f>
        <v>13</v>
      </c>
      <c r="F63" s="73">
        <f>SUM(F61:F62)</f>
        <v>21.5</v>
      </c>
      <c r="G63" s="73">
        <f>SUM(G61:G62)</f>
        <v>21.5</v>
      </c>
      <c r="H63" s="15"/>
      <c r="I63" s="15"/>
      <c r="J63" s="15"/>
      <c r="K63" s="15">
        <f>SUM(K62)</f>
        <v>0</v>
      </c>
      <c r="L63" s="15">
        <f>SUM(L62)</f>
        <v>2</v>
      </c>
      <c r="M63" s="116">
        <f>SUM(M62)</f>
        <v>1.9</v>
      </c>
      <c r="N63" s="15"/>
      <c r="O63" s="15"/>
      <c r="P63" s="116"/>
      <c r="Q63" s="15">
        <f>SUM(Q60:Q62)</f>
        <v>13</v>
      </c>
      <c r="R63" s="15">
        <f>SUM(R60:R62)</f>
        <v>46</v>
      </c>
      <c r="S63" s="73">
        <f>SUM(S60:S62)</f>
        <v>40.4</v>
      </c>
    </row>
    <row r="64" spans="1:19" ht="16.5" customHeight="1">
      <c r="A64" s="16" t="s">
        <v>89</v>
      </c>
      <c r="B64" s="102"/>
      <c r="C64" s="102"/>
      <c r="D64" s="102"/>
      <c r="E64" s="78"/>
      <c r="F64" s="78"/>
      <c r="G64" s="71"/>
      <c r="H64" s="15"/>
      <c r="I64" s="15"/>
      <c r="J64" s="15"/>
      <c r="K64" s="102"/>
      <c r="L64" s="102"/>
      <c r="M64" s="118"/>
      <c r="N64" s="15"/>
      <c r="O64" s="15"/>
      <c r="P64" s="116"/>
      <c r="Q64" s="102">
        <f aca="true" t="shared" si="6" ref="Q64:S66">B64+E64+H64+K64+N64+B35+E35+H35+K35+N35</f>
        <v>0</v>
      </c>
      <c r="R64" s="102">
        <f t="shared" si="6"/>
        <v>0</v>
      </c>
      <c r="S64" s="102">
        <f t="shared" si="6"/>
        <v>0</v>
      </c>
    </row>
    <row r="65" spans="1:19" ht="16.5" customHeight="1">
      <c r="A65" s="78" t="s">
        <v>27</v>
      </c>
      <c r="B65" s="102">
        <v>0</v>
      </c>
      <c r="C65" s="102">
        <v>2.5</v>
      </c>
      <c r="D65" s="102">
        <v>2.5</v>
      </c>
      <c r="E65" s="71"/>
      <c r="F65" s="78"/>
      <c r="G65" s="71"/>
      <c r="H65" s="102"/>
      <c r="I65" s="102"/>
      <c r="J65" s="102"/>
      <c r="K65" s="102"/>
      <c r="L65" s="102"/>
      <c r="M65" s="118"/>
      <c r="N65" s="102"/>
      <c r="O65" s="102"/>
      <c r="P65" s="118"/>
      <c r="Q65" s="102">
        <f t="shared" si="6"/>
        <v>0</v>
      </c>
      <c r="R65" s="102">
        <f t="shared" si="6"/>
        <v>2.5</v>
      </c>
      <c r="S65" s="102">
        <f t="shared" si="6"/>
        <v>2.5</v>
      </c>
    </row>
    <row r="66" spans="1:19" ht="16.5" customHeight="1">
      <c r="A66" s="78" t="s">
        <v>256</v>
      </c>
      <c r="B66" s="102"/>
      <c r="C66" s="102"/>
      <c r="D66" s="102"/>
      <c r="E66" s="71"/>
      <c r="F66" s="78"/>
      <c r="G66" s="71"/>
      <c r="H66" s="102"/>
      <c r="I66" s="102"/>
      <c r="J66" s="102"/>
      <c r="K66" s="102"/>
      <c r="L66" s="102"/>
      <c r="M66" s="118"/>
      <c r="N66" s="102">
        <v>0</v>
      </c>
      <c r="O66" s="102">
        <v>10</v>
      </c>
      <c r="P66" s="118">
        <v>3.2</v>
      </c>
      <c r="Q66" s="102">
        <f t="shared" si="6"/>
        <v>0</v>
      </c>
      <c r="R66" s="102">
        <f t="shared" si="6"/>
        <v>10</v>
      </c>
      <c r="S66" s="102">
        <f t="shared" si="6"/>
        <v>3.2</v>
      </c>
    </row>
    <row r="67" spans="1:19" ht="16.5" customHeight="1">
      <c r="A67" s="78" t="s">
        <v>14</v>
      </c>
      <c r="B67" s="102">
        <v>8</v>
      </c>
      <c r="C67" s="102">
        <v>101</v>
      </c>
      <c r="D67" s="102">
        <v>63.3</v>
      </c>
      <c r="E67" s="71">
        <v>42</v>
      </c>
      <c r="F67" s="71">
        <v>20</v>
      </c>
      <c r="G67" s="71">
        <v>17</v>
      </c>
      <c r="H67" s="102"/>
      <c r="I67" s="102"/>
      <c r="J67" s="102"/>
      <c r="K67" s="102">
        <v>65</v>
      </c>
      <c r="L67" s="102">
        <v>54</v>
      </c>
      <c r="M67" s="118">
        <v>5</v>
      </c>
      <c r="N67" s="102"/>
      <c r="O67" s="102"/>
      <c r="P67" s="118"/>
      <c r="Q67" s="102">
        <f>B5+E5+H5+K5+N5+B38+E38+H38+K38+N38+B67+E67+H67+K67+N67</f>
        <v>132</v>
      </c>
      <c r="R67" s="102">
        <f>C5+F5+I5+L5+O5+C38+F38+I38+L38+O38+C67+F67+I67+L67+O67</f>
        <v>195</v>
      </c>
      <c r="S67" s="102">
        <f>D5+G5+J5+M5+P5+D38+G38+J38+M38+P38+D67+G67+J67+M67+P67</f>
        <v>105.6</v>
      </c>
    </row>
    <row r="68" spans="1:19" ht="16.5" customHeight="1">
      <c r="A68" s="14">
        <v>516</v>
      </c>
      <c r="B68" s="15">
        <f>SUM(B65:B67)</f>
        <v>8</v>
      </c>
      <c r="C68" s="15">
        <f>SUM(C65:C67)</f>
        <v>103.5</v>
      </c>
      <c r="D68" s="15">
        <f>SUM(D65:D67)</f>
        <v>65.8</v>
      </c>
      <c r="E68" s="73">
        <f>SUM(E67)</f>
        <v>42</v>
      </c>
      <c r="F68" s="73">
        <f>SUM(F67)</f>
        <v>20</v>
      </c>
      <c r="G68" s="73">
        <f>SUM(G67)</f>
        <v>17</v>
      </c>
      <c r="H68" s="15"/>
      <c r="I68" s="15"/>
      <c r="J68" s="15"/>
      <c r="K68" s="15">
        <f>SUM(K64:K67)</f>
        <v>65</v>
      </c>
      <c r="L68" s="15">
        <f>SUM(L64:L67)</f>
        <v>54</v>
      </c>
      <c r="M68" s="116">
        <f>SUM(M64:M67)</f>
        <v>5</v>
      </c>
      <c r="N68" s="15">
        <f>SUM(N66:N67)</f>
        <v>0</v>
      </c>
      <c r="O68" s="15">
        <f>SUM(O66:O67)</f>
        <v>10</v>
      </c>
      <c r="P68" s="116">
        <f>SUM(P66:P67)</f>
        <v>3.2</v>
      </c>
      <c r="Q68" s="15">
        <f>SUM(Q64:Q67)</f>
        <v>132</v>
      </c>
      <c r="R68" s="15">
        <f>SUM(R64:R67)</f>
        <v>207.5</v>
      </c>
      <c r="S68" s="15">
        <f>SUM(S64:S67)</f>
        <v>111.3</v>
      </c>
    </row>
    <row r="69" spans="1:19" ht="16.5" customHeight="1">
      <c r="A69" s="78" t="s">
        <v>90</v>
      </c>
      <c r="B69" s="102"/>
      <c r="C69" s="102"/>
      <c r="D69" s="102"/>
      <c r="E69" s="71">
        <v>10</v>
      </c>
      <c r="F69" s="71">
        <v>23.5</v>
      </c>
      <c r="G69" s="78">
        <v>7.8</v>
      </c>
      <c r="H69" s="102"/>
      <c r="I69" s="102"/>
      <c r="J69" s="102"/>
      <c r="K69" s="102"/>
      <c r="L69" s="102"/>
      <c r="M69" s="118"/>
      <c r="N69" s="102"/>
      <c r="O69" s="102"/>
      <c r="P69" s="118"/>
      <c r="Q69" s="102">
        <f aca="true" t="shared" si="7" ref="Q69:S71">B69+E69+H69+K69+N69+B40+E40+H40+K40+N40</f>
        <v>10</v>
      </c>
      <c r="R69" s="102">
        <f t="shared" si="7"/>
        <v>23.5</v>
      </c>
      <c r="S69" s="102">
        <f t="shared" si="7"/>
        <v>7.8</v>
      </c>
    </row>
    <row r="70" spans="1:19" ht="16.5" customHeight="1">
      <c r="A70" s="78" t="s">
        <v>91</v>
      </c>
      <c r="B70" s="102">
        <v>5</v>
      </c>
      <c r="C70" s="102">
        <v>5</v>
      </c>
      <c r="D70" s="102">
        <v>1.4</v>
      </c>
      <c r="E70" s="71"/>
      <c r="F70" s="78"/>
      <c r="G70" s="78"/>
      <c r="H70" s="102"/>
      <c r="I70" s="102"/>
      <c r="J70" s="102"/>
      <c r="K70" s="102"/>
      <c r="L70" s="102"/>
      <c r="M70" s="118"/>
      <c r="N70" s="102"/>
      <c r="O70" s="102"/>
      <c r="P70" s="118"/>
      <c r="Q70" s="102">
        <f t="shared" si="7"/>
        <v>5</v>
      </c>
      <c r="R70" s="102">
        <f t="shared" si="7"/>
        <v>5</v>
      </c>
      <c r="S70" s="102">
        <f t="shared" si="7"/>
        <v>1.4</v>
      </c>
    </row>
    <row r="71" spans="1:19" ht="16.5" customHeight="1">
      <c r="A71" s="78" t="s">
        <v>92</v>
      </c>
      <c r="B71" s="102">
        <v>0</v>
      </c>
      <c r="C71" s="102">
        <v>2</v>
      </c>
      <c r="D71" s="102">
        <v>1.7</v>
      </c>
      <c r="E71" s="73"/>
      <c r="F71" s="78"/>
      <c r="G71" s="78"/>
      <c r="H71" s="102"/>
      <c r="I71" s="102"/>
      <c r="J71" s="102"/>
      <c r="K71" s="102">
        <v>0</v>
      </c>
      <c r="L71" s="102">
        <v>9</v>
      </c>
      <c r="M71" s="118">
        <v>7</v>
      </c>
      <c r="N71" s="102"/>
      <c r="O71" s="102"/>
      <c r="P71" s="118"/>
      <c r="Q71" s="102">
        <f t="shared" si="7"/>
        <v>3</v>
      </c>
      <c r="R71" s="102">
        <f t="shared" si="7"/>
        <v>19.3</v>
      </c>
      <c r="S71" s="102">
        <f t="shared" si="7"/>
        <v>15.6</v>
      </c>
    </row>
    <row r="72" spans="1:19" ht="16.5" customHeight="1">
      <c r="A72" s="14">
        <v>517</v>
      </c>
      <c r="B72" s="15">
        <f>SUM(B70:B71)</f>
        <v>5</v>
      </c>
      <c r="C72" s="15">
        <f>SUM(C70:C71)</f>
        <v>7</v>
      </c>
      <c r="D72" s="15">
        <f>SUM(D70:D71)</f>
        <v>3.0999999999999996</v>
      </c>
      <c r="E72" s="73">
        <f>SUM(E69:E71)</f>
        <v>10</v>
      </c>
      <c r="F72" s="73">
        <f>SUM(F69:F71)</f>
        <v>23.5</v>
      </c>
      <c r="G72" s="75">
        <f>SUM(G69:G71)</f>
        <v>7.8</v>
      </c>
      <c r="H72" s="15"/>
      <c r="I72" s="15"/>
      <c r="J72" s="15"/>
      <c r="K72" s="15">
        <f>SUM(K71)</f>
        <v>0</v>
      </c>
      <c r="L72" s="15">
        <f>SUM(L71)</f>
        <v>9</v>
      </c>
      <c r="M72" s="116">
        <f>SUM(M71)</f>
        <v>7</v>
      </c>
      <c r="N72" s="15"/>
      <c r="O72" s="15"/>
      <c r="P72" s="116"/>
      <c r="Q72" s="15">
        <f>SUM(Q69:Q71)</f>
        <v>18</v>
      </c>
      <c r="R72" s="15">
        <f>SUM(R69:R71)</f>
        <v>47.8</v>
      </c>
      <c r="S72" s="73">
        <f>SUM(S69:S71)</f>
        <v>24.799999999999997</v>
      </c>
    </row>
    <row r="73" spans="1:19" ht="16.5" customHeight="1">
      <c r="A73" s="78" t="s">
        <v>101</v>
      </c>
      <c r="B73" s="102">
        <v>200</v>
      </c>
      <c r="C73" s="102">
        <v>217</v>
      </c>
      <c r="D73" s="102">
        <v>216.8</v>
      </c>
      <c r="E73" s="78"/>
      <c r="F73" s="78"/>
      <c r="G73" s="78"/>
      <c r="H73" s="102">
        <v>0</v>
      </c>
      <c r="I73" s="102">
        <v>188</v>
      </c>
      <c r="J73" s="102">
        <v>188</v>
      </c>
      <c r="K73" s="102"/>
      <c r="L73" s="102"/>
      <c r="M73" s="118"/>
      <c r="N73" s="102"/>
      <c r="O73" s="102"/>
      <c r="P73" s="118"/>
      <c r="Q73" s="102">
        <f>B13+E13+H13+K13+N13+B44+E44+H44+K44+N44+B73+E73+H73+K73+N73</f>
        <v>650</v>
      </c>
      <c r="R73" s="102">
        <f>C13+F13+I13+L13+O13+C44+F44+I44+L44+O44+C73+F73+I73+L73+O73</f>
        <v>805.7</v>
      </c>
      <c r="S73" s="102">
        <f>D12+G12+J12+M12+P12+D44+G44+J44+M44+P44+D73+G73+J73+M73+P73</f>
        <v>805.5</v>
      </c>
    </row>
    <row r="74" spans="1:19" ht="16.5" customHeight="1">
      <c r="A74" s="14">
        <v>522</v>
      </c>
      <c r="B74" s="15">
        <f>SUM(B73)</f>
        <v>200</v>
      </c>
      <c r="C74" s="15">
        <f>SUM(C73)</f>
        <v>217</v>
      </c>
      <c r="D74" s="15">
        <f>SUM(D73)</f>
        <v>216.8</v>
      </c>
      <c r="E74" s="78"/>
      <c r="F74" s="78"/>
      <c r="G74" s="78"/>
      <c r="H74" s="15">
        <f>SUM(H73)</f>
        <v>0</v>
      </c>
      <c r="I74" s="15">
        <f>SUM(I73)</f>
        <v>188</v>
      </c>
      <c r="J74" s="15">
        <f>SUM(J73)</f>
        <v>188</v>
      </c>
      <c r="K74" s="15"/>
      <c r="L74" s="15"/>
      <c r="M74" s="116"/>
      <c r="N74" s="15"/>
      <c r="O74" s="15"/>
      <c r="P74" s="116"/>
      <c r="Q74" s="15">
        <f>SUM(Q73)</f>
        <v>650</v>
      </c>
      <c r="R74" s="15">
        <f>SUM(R73)</f>
        <v>805.7</v>
      </c>
      <c r="S74" s="15">
        <f>SUM(S73)</f>
        <v>805.5</v>
      </c>
    </row>
    <row r="75" spans="1:19" ht="16.5" customHeight="1">
      <c r="A75" s="78" t="s">
        <v>102</v>
      </c>
      <c r="B75" s="102"/>
      <c r="C75" s="102"/>
      <c r="D75" s="102"/>
      <c r="E75" s="78"/>
      <c r="F75" s="78"/>
      <c r="G75" s="78"/>
      <c r="H75" s="102"/>
      <c r="I75" s="102"/>
      <c r="J75" s="102"/>
      <c r="K75" s="102"/>
      <c r="L75" s="102"/>
      <c r="M75" s="118"/>
      <c r="N75" s="102"/>
      <c r="O75" s="102"/>
      <c r="P75" s="118"/>
      <c r="Q75" s="102">
        <f>B16+E16+H16+K16+N16+B46+E46+H46+K46+N46+B75+E75+H75+K75+N75</f>
        <v>46200</v>
      </c>
      <c r="R75" s="102">
        <f>C16+F16+I16+L16+O16+C46+F46+I46+L46+O46+C75+F75+I75+L75+O75</f>
        <v>47200</v>
      </c>
      <c r="S75" s="102">
        <f>D16+G16+J16+M16+P16+D46+G46+J46+M46+P46+D75+G75+J75+M75+P75</f>
        <v>43153.6</v>
      </c>
    </row>
    <row r="76" spans="1:19" ht="16.5" customHeight="1">
      <c r="A76" s="14">
        <v>541</v>
      </c>
      <c r="B76" s="102"/>
      <c r="C76" s="102"/>
      <c r="D76" s="102"/>
      <c r="E76" s="78"/>
      <c r="F76" s="78"/>
      <c r="G76" s="78"/>
      <c r="H76" s="102"/>
      <c r="I76" s="102"/>
      <c r="J76" s="102"/>
      <c r="K76" s="102"/>
      <c r="L76" s="102"/>
      <c r="M76" s="118"/>
      <c r="N76" s="102"/>
      <c r="O76" s="102"/>
      <c r="P76" s="118"/>
      <c r="Q76" s="15">
        <f>SUM(Q75)</f>
        <v>46200</v>
      </c>
      <c r="R76" s="15">
        <f>SUM(R75)</f>
        <v>47200</v>
      </c>
      <c r="S76" s="15">
        <f>SUM(S75)</f>
        <v>43153.6</v>
      </c>
    </row>
    <row r="77" spans="1:19" ht="16.5" customHeight="1">
      <c r="A77" s="16" t="s">
        <v>676</v>
      </c>
      <c r="B77" s="102"/>
      <c r="C77" s="102"/>
      <c r="D77" s="102"/>
      <c r="E77" s="78"/>
      <c r="F77" s="78"/>
      <c r="G77" s="78"/>
      <c r="H77" s="102"/>
      <c r="I77" s="102"/>
      <c r="J77" s="102"/>
      <c r="K77" s="102"/>
      <c r="L77" s="102"/>
      <c r="M77" s="118"/>
      <c r="N77" s="102"/>
      <c r="O77" s="102"/>
      <c r="P77" s="118"/>
      <c r="Q77" s="378">
        <v>0</v>
      </c>
      <c r="R77" s="379">
        <v>30</v>
      </c>
      <c r="S77" s="36">
        <v>30</v>
      </c>
    </row>
    <row r="78" spans="1:19" ht="16.5" customHeight="1" thickBot="1">
      <c r="A78" s="383">
        <v>549</v>
      </c>
      <c r="B78" s="378"/>
      <c r="C78" s="378"/>
      <c r="D78" s="378"/>
      <c r="E78" s="381"/>
      <c r="F78" s="381"/>
      <c r="G78" s="381"/>
      <c r="H78" s="378"/>
      <c r="I78" s="378"/>
      <c r="J78" s="378"/>
      <c r="K78" s="378"/>
      <c r="L78" s="378"/>
      <c r="M78" s="382"/>
      <c r="N78" s="378"/>
      <c r="O78" s="378"/>
      <c r="P78" s="382"/>
      <c r="Q78" s="187">
        <f>SUM(Q77)</f>
        <v>0</v>
      </c>
      <c r="R78" s="187">
        <f>SUM(R77)</f>
        <v>30</v>
      </c>
      <c r="S78" s="184">
        <f>SUM(S77)</f>
        <v>30</v>
      </c>
    </row>
    <row r="79" spans="1:19" ht="16.5" customHeight="1">
      <c r="A79" s="522" t="s">
        <v>39</v>
      </c>
      <c r="B79" s="523">
        <f>B63+B68+B72+B74+B56</f>
        <v>213</v>
      </c>
      <c r="C79" s="523">
        <f>C63+C68+C72+C74+C56</f>
        <v>354.5</v>
      </c>
      <c r="D79" s="523">
        <f>D63+D68+D72+D74+D56</f>
        <v>307.2</v>
      </c>
      <c r="E79" s="524">
        <f>E63+E68+E72</f>
        <v>65</v>
      </c>
      <c r="F79" s="524">
        <f>F63+F68+F72</f>
        <v>65</v>
      </c>
      <c r="G79" s="524">
        <f>G63+G68+G72</f>
        <v>46.3</v>
      </c>
      <c r="H79" s="523">
        <f>H56+H59+H74</f>
        <v>0</v>
      </c>
      <c r="I79" s="523">
        <f>I56+I59+I74</f>
        <v>306.8</v>
      </c>
      <c r="J79" s="523">
        <f>J56+J59+J74</f>
        <v>306.8</v>
      </c>
      <c r="K79" s="523">
        <f aca="true" t="shared" si="8" ref="K79:P79">K56+K59+K63+K68+K72</f>
        <v>65</v>
      </c>
      <c r="L79" s="523">
        <f t="shared" si="8"/>
        <v>65</v>
      </c>
      <c r="M79" s="523">
        <f t="shared" si="8"/>
        <v>13.9</v>
      </c>
      <c r="N79" s="523">
        <f t="shared" si="8"/>
        <v>0</v>
      </c>
      <c r="O79" s="523">
        <f t="shared" si="8"/>
        <v>10</v>
      </c>
      <c r="P79" s="523">
        <f t="shared" si="8"/>
        <v>3.2</v>
      </c>
      <c r="Q79" s="523">
        <f>Q56+Q59+Q63+Q68+Q72+Q74+Q76+Q78</f>
        <v>47013</v>
      </c>
      <c r="R79" s="523">
        <f>R56+R59+R63+R68+R72+R74+R76+R78</f>
        <v>48460.3</v>
      </c>
      <c r="S79" s="523">
        <f>S56+S59+S63+S68+S72+S74+S76+S78</f>
        <v>44288.9</v>
      </c>
    </row>
  </sheetData>
  <mergeCells count="40">
    <mergeCell ref="A23:A25"/>
    <mergeCell ref="H23:J23"/>
    <mergeCell ref="H24:J24"/>
    <mergeCell ref="H53:J53"/>
    <mergeCell ref="B23:D23"/>
    <mergeCell ref="B24:D24"/>
    <mergeCell ref="E24:G24"/>
    <mergeCell ref="K53:M53"/>
    <mergeCell ref="N53:P53"/>
    <mergeCell ref="C22:N22"/>
    <mergeCell ref="C51:Q51"/>
    <mergeCell ref="O22:P22"/>
    <mergeCell ref="N23:P23"/>
    <mergeCell ref="N24:P24"/>
    <mergeCell ref="K23:M23"/>
    <mergeCell ref="K24:M24"/>
    <mergeCell ref="E23:G23"/>
    <mergeCell ref="R51:S51"/>
    <mergeCell ref="A52:A54"/>
    <mergeCell ref="B52:D52"/>
    <mergeCell ref="E52:G52"/>
    <mergeCell ref="H52:J52"/>
    <mergeCell ref="K52:M52"/>
    <mergeCell ref="N52:P52"/>
    <mergeCell ref="Q52:S53"/>
    <mergeCell ref="B53:D53"/>
    <mergeCell ref="E53:G53"/>
    <mergeCell ref="A2:A4"/>
    <mergeCell ref="K2:M2"/>
    <mergeCell ref="B3:D3"/>
    <mergeCell ref="E2:G2"/>
    <mergeCell ref="E3:G3"/>
    <mergeCell ref="H2:J2"/>
    <mergeCell ref="H3:J3"/>
    <mergeCell ref="N1:P1"/>
    <mergeCell ref="B2:D2"/>
    <mergeCell ref="B1:M1"/>
    <mergeCell ref="K3:M3"/>
    <mergeCell ref="N2:P2"/>
    <mergeCell ref="N3:P3"/>
  </mergeCells>
  <printOptions horizontalCentered="1"/>
  <pageMargins left="0.35" right="0.28" top="0.52" bottom="0.5118110236220472" header="0.15748031496062992" footer="0.31496062992125984"/>
  <pageSetup horizontalDpi="300" verticalDpi="300" orientation="landscape" paperSize="9" scale="88" r:id="rId1"/>
  <headerFooter alignWithMargins="0">
    <oddFooter>&amp;L&amp;"Times New Roman CE,obyčejné"&amp;8Rozbor za rok 2003</oddFooter>
  </headerFooter>
  <rowBreaks count="3" manualBreakCount="3">
    <brk id="21" max="18" man="1"/>
    <brk id="50" max="18" man="1"/>
    <brk id="8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Q101"/>
  <sheetViews>
    <sheetView zoomScaleSheetLayoutView="90" workbookViewId="0" topLeftCell="A13">
      <selection activeCell="D4" sqref="D4"/>
    </sheetView>
  </sheetViews>
  <sheetFormatPr defaultColWidth="9.00390625" defaultRowHeight="12.75"/>
  <cols>
    <col min="1" max="1" width="18.75390625" style="1" customWidth="1"/>
    <col min="2" max="11" width="7.00390625" style="1" customWidth="1"/>
    <col min="12" max="13" width="7.75390625" style="1" customWidth="1"/>
    <col min="14" max="16" width="7.625" style="1" customWidth="1"/>
    <col min="17" max="16384" width="9.125" style="1" customWidth="1"/>
  </cols>
  <sheetData>
    <row r="1" spans="1:43" ht="36" customHeight="1">
      <c r="A1" s="542" t="s">
        <v>358</v>
      </c>
      <c r="B1" s="813" t="s">
        <v>796</v>
      </c>
      <c r="C1" s="810"/>
      <c r="D1" s="810"/>
      <c r="E1" s="810"/>
      <c r="F1" s="810"/>
      <c r="G1" s="810"/>
      <c r="H1" s="810"/>
      <c r="I1" s="810"/>
      <c r="J1" s="810"/>
      <c r="K1" s="810"/>
      <c r="L1" s="812" t="s">
        <v>785</v>
      </c>
      <c r="M1" s="812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ht="12.75">
      <c r="A2" s="751" t="s">
        <v>8</v>
      </c>
      <c r="B2" s="796" t="s">
        <v>103</v>
      </c>
      <c r="C2" s="767"/>
      <c r="D2" s="768"/>
      <c r="E2" s="796" t="s">
        <v>104</v>
      </c>
      <c r="F2" s="767"/>
      <c r="G2" s="768"/>
      <c r="H2" s="796" t="s">
        <v>105</v>
      </c>
      <c r="I2" s="767"/>
      <c r="J2" s="768"/>
      <c r="K2" s="824" t="s">
        <v>106</v>
      </c>
      <c r="L2" s="767"/>
      <c r="M2" s="768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12.75">
      <c r="A3" s="822"/>
      <c r="B3" s="766" t="s">
        <v>107</v>
      </c>
      <c r="C3" s="767"/>
      <c r="D3" s="768"/>
      <c r="E3" s="766" t="s">
        <v>182</v>
      </c>
      <c r="F3" s="767"/>
      <c r="G3" s="768"/>
      <c r="H3" s="766" t="s">
        <v>183</v>
      </c>
      <c r="I3" s="767"/>
      <c r="J3" s="768"/>
      <c r="K3" s="766" t="s">
        <v>184</v>
      </c>
      <c r="L3" s="767"/>
      <c r="M3" s="768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ht="12.75">
      <c r="A4" s="823"/>
      <c r="B4" s="38" t="s">
        <v>9</v>
      </c>
      <c r="C4" s="96" t="s">
        <v>10</v>
      </c>
      <c r="D4" s="38" t="s">
        <v>1</v>
      </c>
      <c r="E4" s="59" t="s">
        <v>9</v>
      </c>
      <c r="F4" s="38" t="s">
        <v>10</v>
      </c>
      <c r="G4" s="60" t="s">
        <v>1</v>
      </c>
      <c r="H4" s="96" t="s">
        <v>9</v>
      </c>
      <c r="I4" s="38" t="s">
        <v>10</v>
      </c>
      <c r="J4" s="96" t="s">
        <v>1</v>
      </c>
      <c r="K4" s="41" t="s">
        <v>9</v>
      </c>
      <c r="L4" s="59" t="s">
        <v>10</v>
      </c>
      <c r="M4" s="2" t="s">
        <v>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ht="12.75">
      <c r="A5" s="24" t="s">
        <v>78</v>
      </c>
      <c r="B5" s="121"/>
      <c r="C5" s="122"/>
      <c r="D5" s="123"/>
      <c r="E5" s="41"/>
      <c r="F5" s="41"/>
      <c r="G5" s="38"/>
      <c r="H5" s="17"/>
      <c r="I5" s="41"/>
      <c r="J5" s="38"/>
      <c r="K5" s="41"/>
      <c r="L5" s="38"/>
      <c r="M5" s="2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ht="12.75">
      <c r="A6" s="24" t="s">
        <v>11</v>
      </c>
      <c r="B6" s="124"/>
      <c r="C6" s="124"/>
      <c r="D6" s="124"/>
      <c r="E6" s="121">
        <v>5</v>
      </c>
      <c r="F6" s="121">
        <v>5</v>
      </c>
      <c r="G6" s="121">
        <v>0</v>
      </c>
      <c r="H6" s="41"/>
      <c r="I6" s="41"/>
      <c r="J6" s="41"/>
      <c r="K6" s="38"/>
      <c r="L6" s="96"/>
      <c r="M6" s="125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12.75">
      <c r="A7" s="24" t="s">
        <v>24</v>
      </c>
      <c r="B7" s="121">
        <v>5</v>
      </c>
      <c r="C7" s="121">
        <v>5</v>
      </c>
      <c r="D7" s="121">
        <v>0</v>
      </c>
      <c r="E7" s="121">
        <v>10</v>
      </c>
      <c r="F7" s="121">
        <v>25</v>
      </c>
      <c r="G7" s="121">
        <v>16</v>
      </c>
      <c r="H7" s="126"/>
      <c r="I7" s="126"/>
      <c r="J7" s="126"/>
      <c r="K7" s="117"/>
      <c r="L7" s="127"/>
      <c r="M7" s="128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ht="12.75">
      <c r="A8" s="129">
        <v>513</v>
      </c>
      <c r="B8" s="48">
        <f>SUM(B5:B7)</f>
        <v>5</v>
      </c>
      <c r="C8" s="48">
        <f>SUM(C5:C7)</f>
        <v>5</v>
      </c>
      <c r="D8" s="48">
        <f>SUM(D5:D7)</f>
        <v>0</v>
      </c>
      <c r="E8" s="48">
        <f>SUM(E6:E7)</f>
        <v>15</v>
      </c>
      <c r="F8" s="48">
        <f>SUM(F6:F7)</f>
        <v>30</v>
      </c>
      <c r="G8" s="48">
        <f>SUM(G6:G7)</f>
        <v>16</v>
      </c>
      <c r="H8" s="43"/>
      <c r="I8" s="43"/>
      <c r="J8" s="43"/>
      <c r="K8" s="43"/>
      <c r="L8" s="130"/>
      <c r="M8" s="125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ht="12.75">
      <c r="A9" s="129"/>
      <c r="B9" s="48"/>
      <c r="C9" s="48"/>
      <c r="D9" s="48"/>
      <c r="E9" s="48"/>
      <c r="F9" s="48"/>
      <c r="G9" s="48"/>
      <c r="H9" s="43"/>
      <c r="I9" s="43"/>
      <c r="J9" s="43"/>
      <c r="K9" s="43"/>
      <c r="L9" s="130"/>
      <c r="M9" s="125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ht="12.75">
      <c r="A10" s="49" t="s">
        <v>27</v>
      </c>
      <c r="B10" s="51">
        <v>0</v>
      </c>
      <c r="C10" s="51">
        <v>15</v>
      </c>
      <c r="D10" s="51">
        <v>15</v>
      </c>
      <c r="E10" s="52"/>
      <c r="F10" s="52"/>
      <c r="G10" s="52"/>
      <c r="H10" s="52"/>
      <c r="I10" s="52"/>
      <c r="J10" s="52"/>
      <c r="K10" s="51"/>
      <c r="L10" s="51"/>
      <c r="M10" s="125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ht="12.75">
      <c r="A11" s="49" t="s">
        <v>14</v>
      </c>
      <c r="B11" s="51">
        <v>20</v>
      </c>
      <c r="C11" s="51">
        <v>20</v>
      </c>
      <c r="D11" s="51">
        <v>0</v>
      </c>
      <c r="E11" s="51">
        <v>520</v>
      </c>
      <c r="F11" s="51">
        <v>912</v>
      </c>
      <c r="G11" s="51">
        <v>782.4</v>
      </c>
      <c r="H11" s="51">
        <v>20</v>
      </c>
      <c r="I11" s="51">
        <v>20</v>
      </c>
      <c r="J11" s="51">
        <v>3</v>
      </c>
      <c r="K11" s="131"/>
      <c r="L11" s="54"/>
      <c r="M11" s="132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12.75">
      <c r="A12" s="46">
        <v>516</v>
      </c>
      <c r="B12" s="52">
        <f>SUM(B10:B11)</f>
        <v>20</v>
      </c>
      <c r="C12" s="52">
        <f>SUM(C10:C11)</f>
        <v>35</v>
      </c>
      <c r="D12" s="52">
        <f>SUM(D10:D11)</f>
        <v>15</v>
      </c>
      <c r="E12" s="52">
        <f aca="true" t="shared" si="0" ref="E12:J12">SUM(E11)</f>
        <v>520</v>
      </c>
      <c r="F12" s="52">
        <f t="shared" si="0"/>
        <v>912</v>
      </c>
      <c r="G12" s="52">
        <f t="shared" si="0"/>
        <v>782.4</v>
      </c>
      <c r="H12" s="52">
        <f t="shared" si="0"/>
        <v>20</v>
      </c>
      <c r="I12" s="52">
        <f t="shared" si="0"/>
        <v>20</v>
      </c>
      <c r="J12" s="52">
        <f t="shared" si="0"/>
        <v>3</v>
      </c>
      <c r="K12" s="52"/>
      <c r="L12" s="89"/>
      <c r="M12" s="125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ht="12.75">
      <c r="A13" s="46"/>
      <c r="B13" s="52"/>
      <c r="C13" s="52"/>
      <c r="D13" s="52"/>
      <c r="E13" s="52"/>
      <c r="F13" s="52"/>
      <c r="G13" s="52"/>
      <c r="H13" s="52"/>
      <c r="I13" s="52"/>
      <c r="J13" s="52"/>
      <c r="K13" s="131"/>
      <c r="L13" s="54"/>
      <c r="M13" s="128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ht="12.75">
      <c r="A14" s="44" t="s">
        <v>28</v>
      </c>
      <c r="B14" s="51"/>
      <c r="C14" s="51"/>
      <c r="D14" s="51"/>
      <c r="E14" s="51"/>
      <c r="F14" s="51"/>
      <c r="G14" s="51"/>
      <c r="H14" s="51">
        <v>600</v>
      </c>
      <c r="I14" s="51">
        <v>725.5</v>
      </c>
      <c r="J14" s="51">
        <v>182.7</v>
      </c>
      <c r="K14" s="51">
        <v>0</v>
      </c>
      <c r="L14" s="92">
        <v>657</v>
      </c>
      <c r="M14" s="45">
        <v>657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12.75">
      <c r="A15" s="44" t="s">
        <v>108</v>
      </c>
      <c r="B15" s="51"/>
      <c r="C15" s="51"/>
      <c r="D15" s="51"/>
      <c r="E15" s="51">
        <v>20</v>
      </c>
      <c r="F15" s="51">
        <v>20</v>
      </c>
      <c r="G15" s="51">
        <v>9.8</v>
      </c>
      <c r="H15" s="52"/>
      <c r="I15" s="52"/>
      <c r="J15" s="52"/>
      <c r="K15" s="131"/>
      <c r="L15" s="54"/>
      <c r="M15" s="128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2.75">
      <c r="A16" s="46">
        <v>517</v>
      </c>
      <c r="B16" s="52"/>
      <c r="C16" s="52"/>
      <c r="D16" s="52"/>
      <c r="E16" s="52">
        <f>SUM(E15)</f>
        <v>20</v>
      </c>
      <c r="F16" s="52">
        <f>SUM(F15)</f>
        <v>20</v>
      </c>
      <c r="G16" s="52">
        <f>SUM(G15)</f>
        <v>9.8</v>
      </c>
      <c r="H16" s="52">
        <f aca="true" t="shared" si="1" ref="H16:M16">SUM(H14:H15)</f>
        <v>600</v>
      </c>
      <c r="I16" s="52">
        <f t="shared" si="1"/>
        <v>725.5</v>
      </c>
      <c r="J16" s="52">
        <f t="shared" si="1"/>
        <v>182.7</v>
      </c>
      <c r="K16" s="52">
        <f t="shared" si="1"/>
        <v>0</v>
      </c>
      <c r="L16" s="89">
        <f t="shared" si="1"/>
        <v>657</v>
      </c>
      <c r="M16" s="125">
        <f t="shared" si="1"/>
        <v>657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2.75">
      <c r="A17" s="49" t="s">
        <v>681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89"/>
      <c r="M17" s="125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2.75">
      <c r="A18" s="46">
        <v>519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125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2.75">
      <c r="A19" s="49" t="s">
        <v>226</v>
      </c>
      <c r="B19" s="52"/>
      <c r="C19" s="52"/>
      <c r="D19" s="52"/>
      <c r="E19" s="51">
        <v>2000</v>
      </c>
      <c r="F19" s="51">
        <v>2000</v>
      </c>
      <c r="G19" s="51">
        <v>2000</v>
      </c>
      <c r="H19" s="52"/>
      <c r="I19" s="52"/>
      <c r="J19" s="52"/>
      <c r="K19" s="52"/>
      <c r="L19" s="52"/>
      <c r="M19" s="125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12.75">
      <c r="A20" s="46">
        <v>533</v>
      </c>
      <c r="B20" s="48"/>
      <c r="C20" s="48"/>
      <c r="D20" s="48"/>
      <c r="E20" s="48">
        <f>SUM(E19:E19)</f>
        <v>2000</v>
      </c>
      <c r="F20" s="48">
        <f>SUM(F19:F19)</f>
        <v>2000</v>
      </c>
      <c r="G20" s="48">
        <f>SUM(G19:G19)</f>
        <v>2000</v>
      </c>
      <c r="H20" s="48"/>
      <c r="I20" s="48"/>
      <c r="J20" s="48"/>
      <c r="K20" s="52"/>
      <c r="L20" s="52"/>
      <c r="M20" s="125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2.75">
      <c r="A21" s="46"/>
      <c r="B21" s="48"/>
      <c r="C21" s="48"/>
      <c r="D21" s="48"/>
      <c r="E21" s="48"/>
      <c r="F21" s="48"/>
      <c r="G21" s="48"/>
      <c r="H21" s="48"/>
      <c r="I21" s="48"/>
      <c r="J21" s="48"/>
      <c r="K21" s="52"/>
      <c r="L21" s="89"/>
      <c r="M21" s="125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12.75">
      <c r="A22" s="49" t="s">
        <v>679</v>
      </c>
      <c r="B22" s="48"/>
      <c r="C22" s="48"/>
      <c r="D22" s="48"/>
      <c r="E22" s="43">
        <v>0</v>
      </c>
      <c r="F22" s="43">
        <v>50</v>
      </c>
      <c r="G22" s="43">
        <v>50</v>
      </c>
      <c r="H22" s="48"/>
      <c r="I22" s="48"/>
      <c r="J22" s="48"/>
      <c r="K22" s="133"/>
      <c r="L22" s="58"/>
      <c r="M22" s="128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ht="12.75">
      <c r="A23" s="49" t="s">
        <v>678</v>
      </c>
      <c r="B23" s="43">
        <v>0</v>
      </c>
      <c r="C23" s="43">
        <v>25</v>
      </c>
      <c r="D23" s="43">
        <v>25</v>
      </c>
      <c r="E23" s="48"/>
      <c r="F23" s="48"/>
      <c r="G23" s="48"/>
      <c r="H23" s="48"/>
      <c r="I23" s="48"/>
      <c r="J23" s="48"/>
      <c r="K23" s="52"/>
      <c r="L23" s="89"/>
      <c r="M23" s="125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ht="12.75">
      <c r="A24" s="221" t="s">
        <v>682</v>
      </c>
      <c r="B24" s="43"/>
      <c r="C24" s="43"/>
      <c r="D24" s="43"/>
      <c r="E24" s="48"/>
      <c r="F24" s="48"/>
      <c r="G24" s="48"/>
      <c r="H24" s="48"/>
      <c r="I24" s="48"/>
      <c r="J24" s="48"/>
      <c r="K24" s="52"/>
      <c r="L24" s="89"/>
      <c r="M24" s="125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12.75">
      <c r="A25" s="44" t="s">
        <v>29</v>
      </c>
      <c r="B25" s="48"/>
      <c r="C25" s="48"/>
      <c r="D25" s="48"/>
      <c r="E25" s="48"/>
      <c r="F25" s="48"/>
      <c r="G25" s="48"/>
      <c r="H25" s="48"/>
      <c r="I25" s="48"/>
      <c r="J25" s="48"/>
      <c r="K25" s="43">
        <v>400</v>
      </c>
      <c r="L25" s="130">
        <v>400</v>
      </c>
      <c r="M25" s="45">
        <v>359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12.75">
      <c r="A26" s="46">
        <v>522</v>
      </c>
      <c r="B26" s="48">
        <f>SUM(B23:B25)</f>
        <v>0</v>
      </c>
      <c r="C26" s="48">
        <f>SUM(C23:C25)</f>
        <v>25</v>
      </c>
      <c r="D26" s="48">
        <f>SUM(D23:D25)</f>
        <v>25</v>
      </c>
      <c r="E26" s="48">
        <f>SUM(E22:E25)</f>
        <v>0</v>
      </c>
      <c r="F26" s="48">
        <f>SUM(F22:F25)</f>
        <v>50</v>
      </c>
      <c r="G26" s="48">
        <f>SUM(G22:G25)</f>
        <v>50</v>
      </c>
      <c r="H26" s="48"/>
      <c r="I26" s="48"/>
      <c r="J26" s="48"/>
      <c r="K26" s="134">
        <f>SUM(K25)</f>
        <v>400</v>
      </c>
      <c r="L26" s="29">
        <f>SUM(L25)</f>
        <v>400</v>
      </c>
      <c r="M26" s="128">
        <f>SUM(M25)</f>
        <v>359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2.75">
      <c r="A27" s="46"/>
      <c r="B27" s="43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125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12.75">
      <c r="A28" s="49" t="s">
        <v>229</v>
      </c>
      <c r="B28" s="43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125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12.75">
      <c r="A29" s="49" t="s">
        <v>227</v>
      </c>
      <c r="B29" s="43"/>
      <c r="C29" s="43"/>
      <c r="D29" s="43"/>
      <c r="E29" s="43">
        <v>0</v>
      </c>
      <c r="F29" s="43">
        <v>25</v>
      </c>
      <c r="G29" s="43">
        <v>25</v>
      </c>
      <c r="H29" s="48"/>
      <c r="I29" s="48"/>
      <c r="J29" s="48"/>
      <c r="K29" s="48"/>
      <c r="L29" s="48"/>
      <c r="M29" s="125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12.75">
      <c r="A30" s="46">
        <v>549</v>
      </c>
      <c r="B30" s="43"/>
      <c r="C30" s="48"/>
      <c r="D30" s="48"/>
      <c r="E30" s="48">
        <f>SUM(E29)</f>
        <v>0</v>
      </c>
      <c r="F30" s="48">
        <f>SUM(F29)</f>
        <v>25</v>
      </c>
      <c r="G30" s="48">
        <f>SUM(G29)</f>
        <v>25</v>
      </c>
      <c r="H30" s="48"/>
      <c r="I30" s="48"/>
      <c r="J30" s="48"/>
      <c r="K30" s="134"/>
      <c r="L30" s="29"/>
      <c r="M30" s="128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ht="12.75">
      <c r="A31" s="46"/>
      <c r="B31" s="52"/>
      <c r="C31" s="52"/>
      <c r="D31" s="52"/>
      <c r="E31" s="52"/>
      <c r="F31" s="52"/>
      <c r="G31" s="52"/>
      <c r="H31" s="52"/>
      <c r="I31" s="52"/>
      <c r="J31" s="52"/>
      <c r="K31" s="48"/>
      <c r="L31" s="91"/>
      <c r="M31" s="125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ht="12.75">
      <c r="A32" s="44" t="s">
        <v>109</v>
      </c>
      <c r="B32" s="51"/>
      <c r="C32" s="51"/>
      <c r="D32" s="51"/>
      <c r="E32" s="51"/>
      <c r="F32" s="51"/>
      <c r="G32" s="51"/>
      <c r="H32" s="51"/>
      <c r="I32" s="51"/>
      <c r="J32" s="51"/>
      <c r="K32" s="135">
        <v>0</v>
      </c>
      <c r="L32" s="23">
        <v>31100</v>
      </c>
      <c r="M32" s="9">
        <v>30823.1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12.75">
      <c r="A33" s="49" t="s">
        <v>228</v>
      </c>
      <c r="B33" s="51"/>
      <c r="C33" s="51"/>
      <c r="D33" s="51"/>
      <c r="E33" s="51"/>
      <c r="F33" s="51"/>
      <c r="G33" s="51"/>
      <c r="H33" s="51"/>
      <c r="I33" s="51"/>
      <c r="J33" s="51"/>
      <c r="K33" s="43">
        <v>0</v>
      </c>
      <c r="L33" s="130">
        <v>0</v>
      </c>
      <c r="M33" s="45">
        <v>0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12.75">
      <c r="A34" s="46">
        <v>612</v>
      </c>
      <c r="B34" s="52"/>
      <c r="C34" s="52"/>
      <c r="D34" s="52"/>
      <c r="E34" s="52"/>
      <c r="F34" s="52"/>
      <c r="G34" s="52"/>
      <c r="H34" s="52"/>
      <c r="I34" s="52"/>
      <c r="J34" s="52"/>
      <c r="K34" s="48">
        <f>SUM(K32:K33)</f>
        <v>0</v>
      </c>
      <c r="L34" s="91">
        <f>SUM(L32:L33)</f>
        <v>31100</v>
      </c>
      <c r="M34" s="48">
        <f>SUM(M32:M33)</f>
        <v>30823.1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13.5" thickBot="1">
      <c r="A35" s="46"/>
      <c r="B35" s="52"/>
      <c r="C35" s="52"/>
      <c r="D35" s="52"/>
      <c r="E35" s="52"/>
      <c r="F35" s="52"/>
      <c r="G35" s="52"/>
      <c r="H35" s="52"/>
      <c r="I35" s="52"/>
      <c r="J35" s="52"/>
      <c r="K35" s="135"/>
      <c r="L35" s="23"/>
      <c r="M35" s="128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12.75">
      <c r="A36" s="516" t="s">
        <v>39</v>
      </c>
      <c r="B36" s="518">
        <f>B8+B12+B16+B26+B33</f>
        <v>25</v>
      </c>
      <c r="C36" s="518">
        <f>C8+C12+C16+C26+C33</f>
        <v>65</v>
      </c>
      <c r="D36" s="518">
        <f>D8+D12+D16+D26+D33</f>
        <v>40</v>
      </c>
      <c r="E36" s="518">
        <f>E8+E12+E16+E20+E26+E30+E33</f>
        <v>2555</v>
      </c>
      <c r="F36" s="518">
        <f>F8+F12+F16+F20+F26+F30+F33</f>
        <v>3037</v>
      </c>
      <c r="G36" s="518">
        <f>G8+G12+G16+G20+G26+G30+G33</f>
        <v>2883.2</v>
      </c>
      <c r="H36" s="518">
        <f>H8+H12+H16+H26+H33</f>
        <v>620</v>
      </c>
      <c r="I36" s="518">
        <f>I8+I12+I16+I26+I33</f>
        <v>745.5</v>
      </c>
      <c r="J36" s="518">
        <f>J8+J12+J16+J26+J33</f>
        <v>185.7</v>
      </c>
      <c r="K36" s="518">
        <f>K8+K12+K16+K26+K34</f>
        <v>400</v>
      </c>
      <c r="L36" s="518">
        <f>L8+L12+L16+L26+L34</f>
        <v>32157</v>
      </c>
      <c r="M36" s="518">
        <f>M8+M12+M16+M26+M34</f>
        <v>31839.1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36.75" customHeight="1">
      <c r="A37" s="542" t="s">
        <v>358</v>
      </c>
      <c r="B37" s="813" t="s">
        <v>683</v>
      </c>
      <c r="C37" s="810"/>
      <c r="D37" s="810"/>
      <c r="E37" s="810"/>
      <c r="F37" s="810"/>
      <c r="G37" s="810"/>
      <c r="H37" s="810"/>
      <c r="I37" s="810"/>
      <c r="J37" s="810"/>
      <c r="K37" s="810"/>
      <c r="L37" s="810"/>
      <c r="M37" s="810"/>
      <c r="N37" s="812" t="s">
        <v>786</v>
      </c>
      <c r="O37" s="812"/>
      <c r="P37" s="812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ht="12.75">
      <c r="A38" s="751" t="s">
        <v>8</v>
      </c>
      <c r="B38" s="796" t="s">
        <v>110</v>
      </c>
      <c r="C38" s="818"/>
      <c r="D38" s="819"/>
      <c r="E38" s="796" t="s">
        <v>111</v>
      </c>
      <c r="F38" s="767"/>
      <c r="G38" s="768"/>
      <c r="H38" s="796" t="s">
        <v>112</v>
      </c>
      <c r="I38" s="767"/>
      <c r="J38" s="768"/>
      <c r="K38" s="796" t="s">
        <v>113</v>
      </c>
      <c r="L38" s="767"/>
      <c r="M38" s="768"/>
      <c r="N38" s="706" t="s">
        <v>7</v>
      </c>
      <c r="O38" s="807"/>
      <c r="P38" s="808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ht="12.75">
      <c r="A39" s="820"/>
      <c r="B39" s="799" t="s">
        <v>114</v>
      </c>
      <c r="C39" s="767"/>
      <c r="D39" s="768"/>
      <c r="E39" s="799" t="s">
        <v>115</v>
      </c>
      <c r="F39" s="767"/>
      <c r="G39" s="768"/>
      <c r="H39" s="799" t="s">
        <v>116</v>
      </c>
      <c r="I39" s="767"/>
      <c r="J39" s="768"/>
      <c r="K39" s="799" t="s">
        <v>117</v>
      </c>
      <c r="L39" s="767"/>
      <c r="M39" s="768"/>
      <c r="N39" s="809"/>
      <c r="O39" s="810"/>
      <c r="P39" s="811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12.75">
      <c r="A40" s="821"/>
      <c r="B40" s="2" t="s">
        <v>9</v>
      </c>
      <c r="C40" s="50" t="s">
        <v>10</v>
      </c>
      <c r="D40" s="2" t="s">
        <v>1</v>
      </c>
      <c r="E40" s="50" t="s">
        <v>9</v>
      </c>
      <c r="F40" s="2" t="s">
        <v>10</v>
      </c>
      <c r="G40" s="50" t="s">
        <v>1</v>
      </c>
      <c r="H40" s="2" t="s">
        <v>9</v>
      </c>
      <c r="I40" s="2" t="s">
        <v>10</v>
      </c>
      <c r="J40" s="50" t="s">
        <v>1</v>
      </c>
      <c r="K40" s="69" t="s">
        <v>9</v>
      </c>
      <c r="L40" s="2" t="s">
        <v>10</v>
      </c>
      <c r="M40" s="68" t="s">
        <v>1</v>
      </c>
      <c r="N40" s="69" t="s">
        <v>9</v>
      </c>
      <c r="O40" s="2" t="s">
        <v>10</v>
      </c>
      <c r="P40" s="68" t="s">
        <v>1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12.75">
      <c r="A41" s="21" t="s">
        <v>78</v>
      </c>
      <c r="B41" s="138"/>
      <c r="C41" s="80"/>
      <c r="D41" s="138"/>
      <c r="E41" s="80"/>
      <c r="F41" s="138"/>
      <c r="G41" s="80"/>
      <c r="H41" s="138"/>
      <c r="I41" s="138"/>
      <c r="J41" s="80"/>
      <c r="K41" s="3"/>
      <c r="L41" s="2"/>
      <c r="M41" s="139"/>
      <c r="N41" s="82">
        <f>B5+B41+E5+H5+K5+E41+H41+K41</f>
        <v>0</v>
      </c>
      <c r="O41" s="82">
        <f aca="true" t="shared" si="2" ref="O41:P43">C5+C41+F5+I5+L5+O5+F41+I41+L41</f>
        <v>0</v>
      </c>
      <c r="P41" s="43">
        <f t="shared" si="2"/>
        <v>0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12.75">
      <c r="A42" s="44" t="s">
        <v>11</v>
      </c>
      <c r="B42" s="45"/>
      <c r="C42" s="140"/>
      <c r="D42" s="45"/>
      <c r="E42" s="140"/>
      <c r="F42" s="45"/>
      <c r="G42" s="140"/>
      <c r="H42" s="45">
        <v>20</v>
      </c>
      <c r="I42" s="45">
        <v>20</v>
      </c>
      <c r="J42" s="140">
        <v>19.9</v>
      </c>
      <c r="K42" s="141"/>
      <c r="L42" s="45"/>
      <c r="M42" s="142"/>
      <c r="N42" s="82">
        <f>B6+B42+E6+H6+K6+N6+E42+H42+K42</f>
        <v>25</v>
      </c>
      <c r="O42" s="82">
        <f t="shared" si="2"/>
        <v>25</v>
      </c>
      <c r="P42" s="43">
        <f t="shared" si="2"/>
        <v>19.9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ht="12.75">
      <c r="A43" s="44" t="s">
        <v>24</v>
      </c>
      <c r="B43" s="45"/>
      <c r="C43" s="140"/>
      <c r="D43" s="45"/>
      <c r="E43" s="140"/>
      <c r="F43" s="45"/>
      <c r="G43" s="140"/>
      <c r="H43" s="45">
        <v>180</v>
      </c>
      <c r="I43" s="45">
        <v>45.5</v>
      </c>
      <c r="J43" s="140">
        <v>45.7</v>
      </c>
      <c r="K43" s="141"/>
      <c r="L43" s="45"/>
      <c r="M43" s="45"/>
      <c r="N43" s="82">
        <f>B7+B43+E7+H7+K7+N7+E43+H43+K43</f>
        <v>195</v>
      </c>
      <c r="O43" s="82">
        <f t="shared" si="2"/>
        <v>75.5</v>
      </c>
      <c r="P43" s="43">
        <f t="shared" si="2"/>
        <v>61.7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ht="12.75">
      <c r="A44" s="143">
        <v>513</v>
      </c>
      <c r="B44" s="132"/>
      <c r="C44" s="519"/>
      <c r="D44" s="132"/>
      <c r="E44" s="519"/>
      <c r="F44" s="132"/>
      <c r="G44" s="519"/>
      <c r="H44" s="128">
        <f>SUM(H42:H43)</f>
        <v>200</v>
      </c>
      <c r="I44" s="128">
        <f>SUM(I42:I43)</f>
        <v>65.5</v>
      </c>
      <c r="J44" s="525">
        <f>SUM(J42:J43)</f>
        <v>65.6</v>
      </c>
      <c r="K44" s="144"/>
      <c r="L44" s="144"/>
      <c r="M44" s="145"/>
      <c r="N44" s="146">
        <f>SUM(N41:N43)</f>
        <v>220</v>
      </c>
      <c r="O44" s="146">
        <f>SUM(O41:O43)</f>
        <v>100.5</v>
      </c>
      <c r="P44" s="48">
        <f>SUM(P41:P43)</f>
        <v>81.6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12.75">
      <c r="A45" s="46"/>
      <c r="B45" s="45"/>
      <c r="C45" s="140"/>
      <c r="D45" s="45"/>
      <c r="E45" s="140"/>
      <c r="F45" s="45"/>
      <c r="G45" s="140"/>
      <c r="H45" s="125"/>
      <c r="I45" s="125"/>
      <c r="J45" s="384"/>
      <c r="K45" s="197"/>
      <c r="L45" s="125"/>
      <c r="M45" s="145"/>
      <c r="N45" s="146"/>
      <c r="O45" s="146"/>
      <c r="P45" s="48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12.75">
      <c r="A46" s="44" t="s">
        <v>27</v>
      </c>
      <c r="B46" s="45"/>
      <c r="C46" s="140"/>
      <c r="D46" s="45"/>
      <c r="E46" s="140"/>
      <c r="F46" s="45"/>
      <c r="G46" s="140"/>
      <c r="H46" s="45"/>
      <c r="I46" s="45"/>
      <c r="J46" s="140"/>
      <c r="K46" s="141"/>
      <c r="L46" s="45"/>
      <c r="M46" s="45"/>
      <c r="N46" s="82">
        <f>B10+B46+E10+H10+K10+N10+E46+H46+K46</f>
        <v>0</v>
      </c>
      <c r="O46" s="51">
        <v>15</v>
      </c>
      <c r="P46" s="51">
        <v>15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12.75">
      <c r="A47" s="44" t="s">
        <v>14</v>
      </c>
      <c r="B47" s="43">
        <v>3320</v>
      </c>
      <c r="C47" s="130">
        <v>3320</v>
      </c>
      <c r="D47" s="43">
        <v>3259.4</v>
      </c>
      <c r="E47" s="140"/>
      <c r="F47" s="45"/>
      <c r="G47" s="140"/>
      <c r="H47" s="45">
        <v>670</v>
      </c>
      <c r="I47" s="45">
        <v>670</v>
      </c>
      <c r="J47" s="140">
        <v>180.3</v>
      </c>
      <c r="K47" s="82"/>
      <c r="L47" s="82"/>
      <c r="M47" s="43"/>
      <c r="N47" s="82">
        <f>B11+B47+E11+H11+K11+N11+E47+H47+K47</f>
        <v>4550</v>
      </c>
      <c r="O47" s="82">
        <f>C11+C47+F11+I11+L11+O11+F47+I47+L47</f>
        <v>4942</v>
      </c>
      <c r="P47" s="43">
        <f>D11+D47+G11+J11+M11+P11+G47+J47+M47</f>
        <v>4225.1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12.75">
      <c r="A48" s="143">
        <v>516</v>
      </c>
      <c r="B48" s="19">
        <f>SUM(B47)</f>
        <v>3320</v>
      </c>
      <c r="C48" s="29">
        <f>SUM(C47)</f>
        <v>3320</v>
      </c>
      <c r="D48" s="19">
        <f>SUM(D47)</f>
        <v>3259.4</v>
      </c>
      <c r="E48" s="519"/>
      <c r="F48" s="132"/>
      <c r="G48" s="519"/>
      <c r="H48" s="128">
        <f>SUM(H47)</f>
        <v>670</v>
      </c>
      <c r="I48" s="128">
        <f>SUM(I47)</f>
        <v>670</v>
      </c>
      <c r="J48" s="525">
        <f>SUM(J47)</f>
        <v>180.3</v>
      </c>
      <c r="K48" s="146"/>
      <c r="L48" s="146"/>
      <c r="M48" s="48"/>
      <c r="N48" s="146">
        <f>B12+B48+E12+H12+K12+N12+E48+H48+K48</f>
        <v>4550</v>
      </c>
      <c r="O48" s="146">
        <f>C12+C48+F12+I12+L12+O12+F48+I48+L48</f>
        <v>4957</v>
      </c>
      <c r="P48" s="48">
        <f>D12+D48+G12+J12+M12+P12+G48+J48+M48</f>
        <v>4240.1</v>
      </c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ht="12.75">
      <c r="A49" s="44"/>
      <c r="B49" s="45"/>
      <c r="C49" s="140"/>
      <c r="D49" s="45"/>
      <c r="E49" s="140"/>
      <c r="F49" s="45"/>
      <c r="G49" s="140"/>
      <c r="H49" s="45"/>
      <c r="I49" s="45"/>
      <c r="J49" s="140"/>
      <c r="K49" s="82"/>
      <c r="L49" s="43"/>
      <c r="M49" s="43"/>
      <c r="N49" s="82"/>
      <c r="O49" s="43"/>
      <c r="P49" s="43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ht="12.75">
      <c r="A50" s="21" t="s">
        <v>28</v>
      </c>
      <c r="B50" s="132"/>
      <c r="C50" s="519"/>
      <c r="D50" s="132"/>
      <c r="E50" s="519"/>
      <c r="F50" s="132"/>
      <c r="G50" s="519"/>
      <c r="H50" s="132"/>
      <c r="I50" s="132"/>
      <c r="J50" s="519"/>
      <c r="K50" s="82"/>
      <c r="L50" s="82"/>
      <c r="M50" s="43"/>
      <c r="N50" s="82">
        <f aca="true" t="shared" si="3" ref="N50:P51">B14+B50+E14+H14+K14+N14+E50+H50+K50</f>
        <v>600</v>
      </c>
      <c r="O50" s="82">
        <f t="shared" si="3"/>
        <v>1382.5</v>
      </c>
      <c r="P50" s="43">
        <f t="shared" si="3"/>
        <v>839.7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12.75">
      <c r="A51" s="44" t="s">
        <v>108</v>
      </c>
      <c r="B51" s="45"/>
      <c r="C51" s="147"/>
      <c r="D51" s="148"/>
      <c r="E51" s="147"/>
      <c r="F51" s="149"/>
      <c r="G51" s="147"/>
      <c r="H51" s="150">
        <v>45</v>
      </c>
      <c r="I51" s="150">
        <v>45</v>
      </c>
      <c r="J51" s="151">
        <v>24</v>
      </c>
      <c r="K51" s="82"/>
      <c r="L51" s="82"/>
      <c r="M51" s="43"/>
      <c r="N51" s="82">
        <f t="shared" si="3"/>
        <v>65</v>
      </c>
      <c r="O51" s="82">
        <f t="shared" si="3"/>
        <v>65</v>
      </c>
      <c r="P51" s="43">
        <f t="shared" si="3"/>
        <v>33.8</v>
      </c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12.75">
      <c r="A52" s="143">
        <v>517</v>
      </c>
      <c r="B52" s="152"/>
      <c r="C52" s="153"/>
      <c r="D52" s="152"/>
      <c r="E52" s="154"/>
      <c r="F52" s="215"/>
      <c r="G52" s="154"/>
      <c r="H52" s="128">
        <f>SUM(H51)</f>
        <v>45</v>
      </c>
      <c r="I52" s="155">
        <f>SUM(I51)</f>
        <v>45</v>
      </c>
      <c r="J52" s="156">
        <f>SUM(J51)</f>
        <v>24</v>
      </c>
      <c r="K52" s="146"/>
      <c r="L52" s="146"/>
      <c r="M52" s="48"/>
      <c r="N52" s="146">
        <f>SUM(N49:N51)</f>
        <v>665</v>
      </c>
      <c r="O52" s="146">
        <f>SUM(O49:O51)</f>
        <v>1447.5</v>
      </c>
      <c r="P52" s="48">
        <f>SUM(P49:P51)</f>
        <v>873.5</v>
      </c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12.75">
      <c r="A53" s="49" t="s">
        <v>681</v>
      </c>
      <c r="B53" s="104"/>
      <c r="C53" s="385"/>
      <c r="D53" s="104"/>
      <c r="E53" s="115"/>
      <c r="F53" s="216"/>
      <c r="G53" s="115"/>
      <c r="H53" s="45">
        <v>0</v>
      </c>
      <c r="I53" s="150">
        <v>134.5</v>
      </c>
      <c r="J53" s="386">
        <v>133.7</v>
      </c>
      <c r="K53" s="146"/>
      <c r="L53" s="146"/>
      <c r="M53" s="48"/>
      <c r="N53" s="82">
        <f>B17+B53+E17+H17+K17+N17+E53+H53+K53</f>
        <v>0</v>
      </c>
      <c r="O53" s="82">
        <f>C17+C53+F17+I17+L17+O17+F53+I53+L53</f>
        <v>134.5</v>
      </c>
      <c r="P53" s="43">
        <f>D17+D53+G17+J17+M17+P17+G53+J53+M53</f>
        <v>133.7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12.75">
      <c r="A54" s="46">
        <v>519</v>
      </c>
      <c r="B54" s="104"/>
      <c r="C54" s="216"/>
      <c r="D54" s="104"/>
      <c r="E54" s="104"/>
      <c r="F54" s="216"/>
      <c r="G54" s="104"/>
      <c r="H54" s="125">
        <f>SUM(H53)</f>
        <v>0</v>
      </c>
      <c r="I54" s="165">
        <f>SUM(I53)</f>
        <v>134.5</v>
      </c>
      <c r="J54" s="77">
        <f>SUM(J53)</f>
        <v>133.7</v>
      </c>
      <c r="K54" s="146"/>
      <c r="L54" s="146"/>
      <c r="M54" s="48"/>
      <c r="N54" s="146">
        <f>SUM(N53)</f>
        <v>0</v>
      </c>
      <c r="O54" s="146">
        <f>SUM(O53)</f>
        <v>134.5</v>
      </c>
      <c r="P54" s="48">
        <f>SUM(P53)</f>
        <v>133.7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12.75">
      <c r="A55" s="49" t="s">
        <v>226</v>
      </c>
      <c r="B55" s="104"/>
      <c r="C55" s="216"/>
      <c r="D55" s="104"/>
      <c r="E55" s="104"/>
      <c r="F55" s="216"/>
      <c r="G55" s="104"/>
      <c r="H55" s="125"/>
      <c r="I55" s="165"/>
      <c r="J55" s="77"/>
      <c r="K55" s="146"/>
      <c r="L55" s="146"/>
      <c r="M55" s="48"/>
      <c r="N55" s="82">
        <f>B19+B55+E19+H19+K19+N19+E55+H55+K55</f>
        <v>2000</v>
      </c>
      <c r="O55" s="82">
        <f>C19+C55+F19+I19+L19+O19+F55+I55+L55</f>
        <v>2000</v>
      </c>
      <c r="P55" s="43">
        <f>D19+D55+G19+J19+M19+P19+G55+J55+M55</f>
        <v>2000</v>
      </c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>
      <c r="A56" s="46">
        <v>533</v>
      </c>
      <c r="B56" s="77"/>
      <c r="C56" s="157"/>
      <c r="D56" s="77"/>
      <c r="E56" s="157"/>
      <c r="F56" s="158"/>
      <c r="G56" s="157"/>
      <c r="H56" s="159"/>
      <c r="I56" s="158"/>
      <c r="J56" s="157"/>
      <c r="K56" s="82"/>
      <c r="L56" s="43"/>
      <c r="M56" s="43"/>
      <c r="N56" s="146">
        <f>SUM(N54:N55)</f>
        <v>2000</v>
      </c>
      <c r="O56" s="146">
        <f>SUM(O54:O55)</f>
        <v>2134.5</v>
      </c>
      <c r="P56" s="48">
        <f>SUM(P54:P55)</f>
        <v>2133.7</v>
      </c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12.75">
      <c r="A57" s="129"/>
      <c r="B57" s="217"/>
      <c r="C57" s="218"/>
      <c r="D57" s="219"/>
      <c r="E57" s="159"/>
      <c r="F57" s="158"/>
      <c r="G57" s="159"/>
      <c r="H57" s="220"/>
      <c r="I57" s="160"/>
      <c r="J57" s="218"/>
      <c r="K57" s="82"/>
      <c r="L57" s="82"/>
      <c r="M57" s="43"/>
      <c r="N57" s="82"/>
      <c r="O57" s="82"/>
      <c r="P57" s="43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2.75">
      <c r="A58" s="221" t="s">
        <v>680</v>
      </c>
      <c r="B58" s="217"/>
      <c r="C58" s="218"/>
      <c r="D58" s="219"/>
      <c r="E58" s="220"/>
      <c r="F58" s="162"/>
      <c r="G58" s="220"/>
      <c r="H58" s="220"/>
      <c r="I58" s="160"/>
      <c r="J58" s="218"/>
      <c r="K58" s="82"/>
      <c r="L58" s="82"/>
      <c r="M58" s="43"/>
      <c r="N58" s="82">
        <f>B22+B58+E22+H22+K22+N22+E58+H58+K58</f>
        <v>0</v>
      </c>
      <c r="O58" s="82">
        <f>C22+C58+F22+I22+L22+O22+F58+I58+L58</f>
        <v>50</v>
      </c>
      <c r="P58" s="43">
        <f>D22+D58+G22+J22+M22+P22+G58+J58+M58</f>
        <v>50</v>
      </c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2.75">
      <c r="A59" s="221" t="s">
        <v>678</v>
      </c>
      <c r="B59" s="217"/>
      <c r="C59" s="218"/>
      <c r="D59" s="219"/>
      <c r="E59" s="220"/>
      <c r="F59" s="162"/>
      <c r="G59" s="220"/>
      <c r="H59" s="220"/>
      <c r="I59" s="160"/>
      <c r="J59" s="218"/>
      <c r="K59" s="82"/>
      <c r="L59" s="82"/>
      <c r="M59" s="43"/>
      <c r="N59" s="82">
        <f>B23+B59+E23+H23+K23+N23+E59+H59+K59</f>
        <v>0</v>
      </c>
      <c r="O59" s="43">
        <v>25</v>
      </c>
      <c r="P59" s="43">
        <v>25</v>
      </c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12.75">
      <c r="A60" s="221" t="s">
        <v>682</v>
      </c>
      <c r="B60" s="217"/>
      <c r="C60" s="218"/>
      <c r="D60" s="219"/>
      <c r="E60" s="220"/>
      <c r="F60" s="162"/>
      <c r="G60" s="220"/>
      <c r="H60" s="223">
        <v>0</v>
      </c>
      <c r="I60" s="387">
        <v>200</v>
      </c>
      <c r="J60" s="388">
        <v>200</v>
      </c>
      <c r="K60" s="82"/>
      <c r="L60" s="82"/>
      <c r="M60" s="43"/>
      <c r="N60" s="82"/>
      <c r="O60" s="82"/>
      <c r="P60" s="43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2.75">
      <c r="A61" s="24" t="s">
        <v>29</v>
      </c>
      <c r="B61" s="160"/>
      <c r="C61" s="161"/>
      <c r="D61" s="162"/>
      <c r="E61" s="163">
        <v>570</v>
      </c>
      <c r="F61" s="163">
        <v>461</v>
      </c>
      <c r="G61" s="163">
        <v>426</v>
      </c>
      <c r="H61" s="162"/>
      <c r="I61" s="160"/>
      <c r="J61" s="161"/>
      <c r="K61" s="82">
        <v>0</v>
      </c>
      <c r="L61" s="82">
        <v>205.2</v>
      </c>
      <c r="M61" s="43">
        <v>205.2</v>
      </c>
      <c r="N61" s="82">
        <f aca="true" t="shared" si="4" ref="N61:P62">B25+B61+E25+H25+K25+N25+E61+H61+K61</f>
        <v>970</v>
      </c>
      <c r="O61" s="82">
        <f t="shared" si="4"/>
        <v>1066.2</v>
      </c>
      <c r="P61" s="43">
        <f t="shared" si="4"/>
        <v>990.2</v>
      </c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30" ht="12.75">
      <c r="A62" s="129">
        <v>522</v>
      </c>
      <c r="B62" s="160"/>
      <c r="C62" s="161"/>
      <c r="D62" s="162"/>
      <c r="E62" s="164">
        <f>SUM(E61)</f>
        <v>570</v>
      </c>
      <c r="F62" s="164">
        <f>SUM(F61)</f>
        <v>461</v>
      </c>
      <c r="G62" s="164">
        <f>SUM(G61)</f>
        <v>426</v>
      </c>
      <c r="H62" s="222">
        <f>SUM(H60:H61)</f>
        <v>0</v>
      </c>
      <c r="I62" s="222">
        <f>SUM(I60:I61)</f>
        <v>200</v>
      </c>
      <c r="J62" s="222">
        <f>SUM(J60:J61)</f>
        <v>200</v>
      </c>
      <c r="K62" s="146">
        <f>SUM(K61)</f>
        <v>0</v>
      </c>
      <c r="L62" s="146">
        <f>SUM(L61)</f>
        <v>205.2</v>
      </c>
      <c r="M62" s="48">
        <f>SUM(M61)</f>
        <v>205.2</v>
      </c>
      <c r="N62" s="146">
        <f t="shared" si="4"/>
        <v>970</v>
      </c>
      <c r="O62" s="146">
        <f t="shared" si="4"/>
        <v>1341.2</v>
      </c>
      <c r="P62" s="48">
        <f t="shared" si="4"/>
        <v>1265.2</v>
      </c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ht="12.75">
      <c r="A63" s="129"/>
      <c r="B63" s="160"/>
      <c r="C63" s="161"/>
      <c r="D63" s="162"/>
      <c r="E63" s="164"/>
      <c r="F63" s="164"/>
      <c r="G63" s="164"/>
      <c r="H63" s="162"/>
      <c r="I63" s="162"/>
      <c r="J63" s="162"/>
      <c r="K63" s="48"/>
      <c r="L63" s="48"/>
      <c r="M63" s="48"/>
      <c r="N63" s="48"/>
      <c r="O63" s="48"/>
      <c r="P63" s="18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ht="12.75">
      <c r="A64" s="221" t="s">
        <v>229</v>
      </c>
      <c r="B64" s="160"/>
      <c r="C64" s="161"/>
      <c r="D64" s="162"/>
      <c r="E64" s="164"/>
      <c r="F64" s="164"/>
      <c r="G64" s="164"/>
      <c r="H64" s="223">
        <v>100</v>
      </c>
      <c r="I64" s="223">
        <v>100</v>
      </c>
      <c r="J64" s="223">
        <v>52</v>
      </c>
      <c r="K64" s="48"/>
      <c r="L64" s="48"/>
      <c r="M64" s="48"/>
      <c r="N64" s="82">
        <f aca="true" t="shared" si="5" ref="N64:P65">B28+B64+E28+H28+K28+N28+E64+H64+K64</f>
        <v>100</v>
      </c>
      <c r="O64" s="82">
        <f t="shared" si="5"/>
        <v>100</v>
      </c>
      <c r="P64" s="43">
        <f t="shared" si="5"/>
        <v>52</v>
      </c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ht="12.75">
      <c r="A65" s="221" t="s">
        <v>227</v>
      </c>
      <c r="B65" s="160"/>
      <c r="C65" s="161"/>
      <c r="D65" s="162"/>
      <c r="E65" s="164"/>
      <c r="F65" s="164"/>
      <c r="G65" s="164"/>
      <c r="H65" s="223"/>
      <c r="I65" s="223"/>
      <c r="J65" s="223"/>
      <c r="K65" s="48"/>
      <c r="L65" s="48"/>
      <c r="M65" s="48"/>
      <c r="N65" s="82">
        <f t="shared" si="5"/>
        <v>0</v>
      </c>
      <c r="O65" s="82">
        <f t="shared" si="5"/>
        <v>25</v>
      </c>
      <c r="P65" s="43">
        <f t="shared" si="5"/>
        <v>25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 ht="12.75">
      <c r="A66" s="129">
        <v>549</v>
      </c>
      <c r="B66" s="160"/>
      <c r="C66" s="161"/>
      <c r="D66" s="162"/>
      <c r="E66" s="164"/>
      <c r="F66" s="164"/>
      <c r="G66" s="164"/>
      <c r="H66" s="222">
        <f>SUM(H64:H65)</f>
        <v>100</v>
      </c>
      <c r="I66" s="222">
        <f>SUM(I64:I65)</f>
        <v>100</v>
      </c>
      <c r="J66" s="222">
        <f>SUM(J64:J65)</f>
        <v>52</v>
      </c>
      <c r="K66" s="48"/>
      <c r="L66" s="48"/>
      <c r="M66" s="48"/>
      <c r="N66" s="146">
        <f>SUM(N63:N65)</f>
        <v>100</v>
      </c>
      <c r="O66" s="146">
        <f>SUM(O63:O65)</f>
        <v>125</v>
      </c>
      <c r="P66" s="48">
        <f>SUM(P63:P65)</f>
        <v>77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 ht="12.75">
      <c r="A67" s="44"/>
      <c r="B67" s="45"/>
      <c r="C67" s="45"/>
      <c r="D67" s="45"/>
      <c r="E67" s="45"/>
      <c r="F67" s="150"/>
      <c r="G67" s="45"/>
      <c r="H67" s="45"/>
      <c r="I67" s="45"/>
      <c r="J67" s="141"/>
      <c r="K67" s="43"/>
      <c r="L67" s="43"/>
      <c r="M67" s="43"/>
      <c r="N67" s="43"/>
      <c r="O67" s="43"/>
      <c r="P67" s="11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ht="12.75">
      <c r="A68" s="49" t="s">
        <v>109</v>
      </c>
      <c r="B68" s="165"/>
      <c r="C68" s="165"/>
      <c r="D68" s="165"/>
      <c r="E68" s="165"/>
      <c r="F68" s="165"/>
      <c r="G68" s="165"/>
      <c r="H68" s="165"/>
      <c r="I68" s="165"/>
      <c r="J68" s="166"/>
      <c r="K68" s="82">
        <v>85.2</v>
      </c>
      <c r="L68" s="43">
        <v>2414.2</v>
      </c>
      <c r="M68" s="43">
        <v>2414.1</v>
      </c>
      <c r="N68" s="82">
        <f aca="true" t="shared" si="6" ref="N68:P69">B32+B68+E32+H32+K32+N32+E68+H68+K68</f>
        <v>85.2</v>
      </c>
      <c r="O68" s="82">
        <f t="shared" si="6"/>
        <v>33514.2</v>
      </c>
      <c r="P68" s="43">
        <f t="shared" si="6"/>
        <v>33237.2</v>
      </c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ht="12.75">
      <c r="A69" s="49" t="s">
        <v>228</v>
      </c>
      <c r="B69" s="165"/>
      <c r="C69" s="165"/>
      <c r="D69" s="165"/>
      <c r="E69" s="165"/>
      <c r="F69" s="165"/>
      <c r="G69" s="165"/>
      <c r="H69" s="165"/>
      <c r="I69" s="165"/>
      <c r="J69" s="166"/>
      <c r="K69" s="82">
        <v>0</v>
      </c>
      <c r="L69" s="43">
        <v>4671</v>
      </c>
      <c r="M69" s="43">
        <v>2722.7</v>
      </c>
      <c r="N69" s="82">
        <f t="shared" si="6"/>
        <v>0</v>
      </c>
      <c r="O69" s="82">
        <f t="shared" si="6"/>
        <v>4671</v>
      </c>
      <c r="P69" s="43">
        <f t="shared" si="6"/>
        <v>2722.7</v>
      </c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ht="12.75">
      <c r="A70" s="46">
        <v>612</v>
      </c>
      <c r="B70" s="165"/>
      <c r="C70" s="165"/>
      <c r="D70" s="165"/>
      <c r="E70" s="165"/>
      <c r="F70" s="165"/>
      <c r="G70" s="165"/>
      <c r="H70" s="165"/>
      <c r="I70" s="165"/>
      <c r="J70" s="166"/>
      <c r="K70" s="48">
        <f aca="true" t="shared" si="7" ref="K70:P70">SUM(K68:K69)</f>
        <v>85.2</v>
      </c>
      <c r="L70" s="48">
        <f t="shared" si="7"/>
        <v>7085.2</v>
      </c>
      <c r="M70" s="48">
        <f t="shared" si="7"/>
        <v>5136.799999999999</v>
      </c>
      <c r="N70" s="146">
        <f t="shared" si="7"/>
        <v>85.2</v>
      </c>
      <c r="O70" s="146">
        <f t="shared" si="7"/>
        <v>38185.2</v>
      </c>
      <c r="P70" s="48">
        <f t="shared" si="7"/>
        <v>35959.899999999994</v>
      </c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0" ht="13.5" thickBot="1">
      <c r="A71" s="95"/>
      <c r="B71" s="142"/>
      <c r="C71" s="142"/>
      <c r="D71" s="142"/>
      <c r="E71" s="167"/>
      <c r="F71" s="167"/>
      <c r="G71" s="167"/>
      <c r="H71" s="167"/>
      <c r="I71" s="167"/>
      <c r="J71" s="168"/>
      <c r="K71" s="22"/>
      <c r="L71" s="19"/>
      <c r="M71" s="19"/>
      <c r="N71" s="22"/>
      <c r="O71" s="19"/>
      <c r="P71" s="19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ht="12.75">
      <c r="A72" s="516" t="s">
        <v>39</v>
      </c>
      <c r="B72" s="518">
        <f aca="true" t="shared" si="8" ref="B72:G72">B44+B48+B52+B62+B70</f>
        <v>3320</v>
      </c>
      <c r="C72" s="518">
        <f t="shared" si="8"/>
        <v>3320</v>
      </c>
      <c r="D72" s="518">
        <f t="shared" si="8"/>
        <v>3259.4</v>
      </c>
      <c r="E72" s="518">
        <f t="shared" si="8"/>
        <v>570</v>
      </c>
      <c r="F72" s="518">
        <f t="shared" si="8"/>
        <v>461</v>
      </c>
      <c r="G72" s="518">
        <f t="shared" si="8"/>
        <v>426</v>
      </c>
      <c r="H72" s="518">
        <f>H44+H48+H52+H54+H62+H66+H70</f>
        <v>1015</v>
      </c>
      <c r="I72" s="518">
        <f>I44+I48+I52+I54+I62+I66+I70</f>
        <v>1215</v>
      </c>
      <c r="J72" s="518">
        <f>J44+J48+J52+J54+J62+J66+J70</f>
        <v>655.5999999999999</v>
      </c>
      <c r="K72" s="518">
        <f>K44+K48+K52+K62+K70</f>
        <v>85.2</v>
      </c>
      <c r="L72" s="518">
        <f>L44+L48+L52+L62+L70</f>
        <v>7290.4</v>
      </c>
      <c r="M72" s="526">
        <f>M44+M48+M52+M62+M70</f>
        <v>5341.999999999999</v>
      </c>
      <c r="N72" s="527">
        <f>B36+B72+E36+H36+K36+N36+E72+H72+K72</f>
        <v>8590.2</v>
      </c>
      <c r="O72" s="528">
        <f>C36+C72+F36+I36+L36+O36+F72+I72+L72</f>
        <v>48290.9</v>
      </c>
      <c r="P72" s="529">
        <f>D36+D72+G36+J36+M36+P36+G72+J72+M72</f>
        <v>44631</v>
      </c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4:30" ht="12.75">
      <c r="N73" s="34"/>
      <c r="O73" s="34"/>
      <c r="P73" s="34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7:30" ht="12.75"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7:30" ht="12.75"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7:30" ht="12.75"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7:30" ht="12.75"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7:30" ht="12.75"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7:30" ht="12.75"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7:30" ht="12.75"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7:30" ht="12.75"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7:30" ht="12.75"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7:30" ht="12.75"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7:30" ht="12.75"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7:30" ht="12.75"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7:30" ht="12.75"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7:30" ht="12.75"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7:30" ht="12.75"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7:30" ht="12.75"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17:30" ht="12.75"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17:30" ht="12.75"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17:30" ht="12.75"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7:30" ht="12.75"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7:30" ht="12.75"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7:30" ht="12.75"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7:30" ht="12.75"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7:30" ht="12.75"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7:30" ht="12.75"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7:30" ht="12.75"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17:30" ht="12.75"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17:30" ht="12.75"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</sheetData>
  <mergeCells count="23">
    <mergeCell ref="K3:M3"/>
    <mergeCell ref="L1:M1"/>
    <mergeCell ref="B1:K1"/>
    <mergeCell ref="N37:P37"/>
    <mergeCell ref="B37:M37"/>
    <mergeCell ref="N38:P39"/>
    <mergeCell ref="A38:A40"/>
    <mergeCell ref="B2:D2"/>
    <mergeCell ref="A2:A4"/>
    <mergeCell ref="B3:D3"/>
    <mergeCell ref="E2:G2"/>
    <mergeCell ref="E3:G3"/>
    <mergeCell ref="H2:J2"/>
    <mergeCell ref="H3:J3"/>
    <mergeCell ref="K2:M2"/>
    <mergeCell ref="H38:J38"/>
    <mergeCell ref="H39:J39"/>
    <mergeCell ref="K38:M38"/>
    <mergeCell ref="K39:M39"/>
    <mergeCell ref="B38:D38"/>
    <mergeCell ref="B39:D39"/>
    <mergeCell ref="E38:G38"/>
    <mergeCell ref="E39:G39"/>
  </mergeCells>
  <printOptions horizontalCentered="1"/>
  <pageMargins left="0.4724409448818898" right="0.4330708661417323" top="0.5511811023622047" bottom="0.51" header="0.2755905511811024" footer="0.3"/>
  <pageSetup horizontalDpi="300" verticalDpi="300" orientation="landscape" paperSize="9" scale="110" r:id="rId1"/>
  <headerFooter alignWithMargins="0">
    <oddFooter>&amp;L&amp;"Times New Roman CE,obyčejné"&amp;8Rozbor za rok 2003</oddFooter>
  </headerFooter>
  <rowBreaks count="1" manualBreakCount="1">
    <brk id="3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00390625" defaultRowHeight="12.75"/>
  <cols>
    <col min="1" max="1" width="18.75390625" style="1" customWidth="1"/>
    <col min="2" max="7" width="9.875" style="1" customWidth="1"/>
    <col min="8" max="16384" width="9.125" style="1" customWidth="1"/>
  </cols>
  <sheetData>
    <row r="1" spans="1:7" ht="41.25" customHeight="1">
      <c r="A1" s="398" t="s">
        <v>797</v>
      </c>
      <c r="B1" s="771" t="s">
        <v>685</v>
      </c>
      <c r="C1" s="810"/>
      <c r="D1" s="810"/>
      <c r="E1" s="810"/>
      <c r="F1" s="810"/>
      <c r="G1" s="539" t="s">
        <v>787</v>
      </c>
    </row>
    <row r="2" spans="1:7" ht="12.75">
      <c r="A2" s="825" t="s">
        <v>8</v>
      </c>
      <c r="B2" s="754" t="s">
        <v>120</v>
      </c>
      <c r="C2" s="755"/>
      <c r="D2" s="756"/>
      <c r="E2" s="757" t="s">
        <v>7</v>
      </c>
      <c r="F2" s="758"/>
      <c r="G2" s="759"/>
    </row>
    <row r="3" spans="1:7" ht="12.75">
      <c r="A3" s="752"/>
      <c r="B3" s="766" t="s">
        <v>121</v>
      </c>
      <c r="C3" s="755"/>
      <c r="D3" s="756"/>
      <c r="E3" s="760"/>
      <c r="F3" s="761"/>
      <c r="G3" s="762"/>
    </row>
    <row r="4" spans="1:7" ht="12.75">
      <c r="A4" s="753"/>
      <c r="B4" s="41" t="s">
        <v>9</v>
      </c>
      <c r="C4" s="41" t="s">
        <v>10</v>
      </c>
      <c r="D4" s="41" t="s">
        <v>1</v>
      </c>
      <c r="E4" s="41" t="s">
        <v>9</v>
      </c>
      <c r="F4" s="41" t="s">
        <v>10</v>
      </c>
      <c r="G4" s="38" t="s">
        <v>1</v>
      </c>
    </row>
    <row r="5" spans="1:7" ht="12.75">
      <c r="A5" s="389" t="s">
        <v>23</v>
      </c>
      <c r="B5" s="126">
        <v>0</v>
      </c>
      <c r="C5" s="126">
        <v>1564.4</v>
      </c>
      <c r="D5" s="126">
        <v>1564.1</v>
      </c>
      <c r="E5" s="126">
        <v>0</v>
      </c>
      <c r="F5" s="126">
        <v>1564.4</v>
      </c>
      <c r="G5" s="102">
        <v>1564.1</v>
      </c>
    </row>
    <row r="6" spans="1:7" ht="12.75">
      <c r="A6" s="44" t="s">
        <v>24</v>
      </c>
      <c r="B6" s="51">
        <v>60</v>
      </c>
      <c r="C6" s="43">
        <v>64.1</v>
      </c>
      <c r="D6" s="43">
        <v>4.1</v>
      </c>
      <c r="E6" s="51">
        <v>60</v>
      </c>
      <c r="F6" s="43">
        <v>64.1</v>
      </c>
      <c r="G6" s="43">
        <v>4.1</v>
      </c>
    </row>
    <row r="7" spans="1:7" ht="12.75">
      <c r="A7" s="46">
        <v>513</v>
      </c>
      <c r="B7" s="48">
        <f aca="true" t="shared" si="0" ref="B7:G7">SUM(B5:B6)</f>
        <v>60</v>
      </c>
      <c r="C7" s="48">
        <f t="shared" si="0"/>
        <v>1628.5</v>
      </c>
      <c r="D7" s="48">
        <f t="shared" si="0"/>
        <v>1568.1999999999998</v>
      </c>
      <c r="E7" s="48">
        <f t="shared" si="0"/>
        <v>60</v>
      </c>
      <c r="F7" s="48">
        <f t="shared" si="0"/>
        <v>1628.5</v>
      </c>
      <c r="G7" s="48">
        <f t="shared" si="0"/>
        <v>1568.1999999999998</v>
      </c>
    </row>
    <row r="8" spans="1:7" ht="12.75">
      <c r="A8" s="46"/>
      <c r="B8" s="48"/>
      <c r="C8" s="48"/>
      <c r="D8" s="48"/>
      <c r="E8" s="48"/>
      <c r="F8" s="48"/>
      <c r="G8" s="48"/>
    </row>
    <row r="9" spans="1:7" ht="12.75">
      <c r="A9" s="49" t="s">
        <v>122</v>
      </c>
      <c r="B9" s="43">
        <v>30</v>
      </c>
      <c r="C9" s="43">
        <v>30</v>
      </c>
      <c r="D9" s="43">
        <v>3</v>
      </c>
      <c r="E9" s="43">
        <v>30</v>
      </c>
      <c r="F9" s="43">
        <v>30</v>
      </c>
      <c r="G9" s="43">
        <v>3</v>
      </c>
    </row>
    <row r="10" spans="1:7" ht="12.75">
      <c r="A10" s="46">
        <v>515</v>
      </c>
      <c r="B10" s="48">
        <f aca="true" t="shared" si="1" ref="B10:G10">SUM(B9)</f>
        <v>30</v>
      </c>
      <c r="C10" s="48">
        <f t="shared" si="1"/>
        <v>30</v>
      </c>
      <c r="D10" s="48">
        <f t="shared" si="1"/>
        <v>3</v>
      </c>
      <c r="E10" s="48">
        <f t="shared" si="1"/>
        <v>30</v>
      </c>
      <c r="F10" s="48">
        <f t="shared" si="1"/>
        <v>30</v>
      </c>
      <c r="G10" s="48">
        <f t="shared" si="1"/>
        <v>3</v>
      </c>
    </row>
    <row r="11" spans="1:7" ht="12.75">
      <c r="A11" s="44"/>
      <c r="B11" s="52"/>
      <c r="C11" s="52"/>
      <c r="D11" s="52"/>
      <c r="E11" s="52"/>
      <c r="F11" s="52"/>
      <c r="G11" s="52"/>
    </row>
    <row r="12" spans="1:7" ht="12.75">
      <c r="A12" s="44" t="s">
        <v>27</v>
      </c>
      <c r="B12" s="51">
        <v>10</v>
      </c>
      <c r="C12" s="51">
        <v>10</v>
      </c>
      <c r="D12" s="51">
        <v>0</v>
      </c>
      <c r="E12" s="51">
        <v>10</v>
      </c>
      <c r="F12" s="51">
        <v>10</v>
      </c>
      <c r="G12" s="51">
        <v>0</v>
      </c>
    </row>
    <row r="13" spans="1:7" ht="12.75">
      <c r="A13" s="49" t="s">
        <v>14</v>
      </c>
      <c r="B13" s="51">
        <v>110</v>
      </c>
      <c r="C13" s="51">
        <v>26</v>
      </c>
      <c r="D13" s="51">
        <v>0</v>
      </c>
      <c r="E13" s="51">
        <v>110</v>
      </c>
      <c r="F13" s="51">
        <v>26</v>
      </c>
      <c r="G13" s="51">
        <v>0</v>
      </c>
    </row>
    <row r="14" spans="1:7" ht="12.75">
      <c r="A14" s="98">
        <v>516</v>
      </c>
      <c r="B14" s="32">
        <f aca="true" t="shared" si="2" ref="B14:G14">SUM(B12:B13)</f>
        <v>120</v>
      </c>
      <c r="C14" s="32">
        <f t="shared" si="2"/>
        <v>36</v>
      </c>
      <c r="D14" s="32">
        <f t="shared" si="2"/>
        <v>0</v>
      </c>
      <c r="E14" s="32">
        <f t="shared" si="2"/>
        <v>120</v>
      </c>
      <c r="F14" s="32">
        <f t="shared" si="2"/>
        <v>36</v>
      </c>
      <c r="G14" s="32">
        <f t="shared" si="2"/>
        <v>0</v>
      </c>
    </row>
    <row r="15" spans="1:7" ht="12.75">
      <c r="A15" s="98"/>
      <c r="B15" s="32"/>
      <c r="C15" s="390"/>
      <c r="D15" s="32"/>
      <c r="E15" s="32"/>
      <c r="F15" s="390"/>
      <c r="G15" s="32"/>
    </row>
    <row r="16" spans="1:7" ht="12.75">
      <c r="A16" s="99" t="s">
        <v>575</v>
      </c>
      <c r="B16" s="31">
        <v>0</v>
      </c>
      <c r="C16" s="391">
        <v>1.5</v>
      </c>
      <c r="D16" s="31">
        <v>1.5</v>
      </c>
      <c r="E16" s="31">
        <v>0</v>
      </c>
      <c r="F16" s="391">
        <v>1.5</v>
      </c>
      <c r="G16" s="31">
        <v>1.5</v>
      </c>
    </row>
    <row r="17" spans="1:7" ht="12.75">
      <c r="A17" s="98">
        <v>517</v>
      </c>
      <c r="B17" s="32">
        <f aca="true" t="shared" si="3" ref="B17:G17">SUM(B16)</f>
        <v>0</v>
      </c>
      <c r="C17" s="390">
        <f t="shared" si="3"/>
        <v>1.5</v>
      </c>
      <c r="D17" s="32">
        <f t="shared" si="3"/>
        <v>1.5</v>
      </c>
      <c r="E17" s="32">
        <f t="shared" si="3"/>
        <v>0</v>
      </c>
      <c r="F17" s="390">
        <f t="shared" si="3"/>
        <v>1.5</v>
      </c>
      <c r="G17" s="32">
        <f t="shared" si="3"/>
        <v>1.5</v>
      </c>
    </row>
    <row r="18" spans="1:7" ht="12.75">
      <c r="A18" s="98"/>
      <c r="B18" s="32"/>
      <c r="C18" s="390"/>
      <c r="D18" s="32"/>
      <c r="E18" s="32"/>
      <c r="F18" s="390"/>
      <c r="G18" s="32"/>
    </row>
    <row r="19" spans="1:7" ht="12.75">
      <c r="A19" s="99" t="s">
        <v>30</v>
      </c>
      <c r="B19" s="31">
        <v>0</v>
      </c>
      <c r="C19" s="391">
        <v>175</v>
      </c>
      <c r="D19" s="31">
        <v>0</v>
      </c>
      <c r="E19" s="31">
        <v>0</v>
      </c>
      <c r="F19" s="391">
        <v>175</v>
      </c>
      <c r="G19" s="31">
        <v>0</v>
      </c>
    </row>
    <row r="20" spans="1:7" ht="12.75">
      <c r="A20" s="44" t="s">
        <v>684</v>
      </c>
      <c r="B20" s="51">
        <v>0</v>
      </c>
      <c r="C20" s="92">
        <v>125</v>
      </c>
      <c r="D20" s="51">
        <v>87.2</v>
      </c>
      <c r="E20" s="51">
        <v>0</v>
      </c>
      <c r="F20" s="92">
        <v>125</v>
      </c>
      <c r="G20" s="51">
        <v>87.2</v>
      </c>
    </row>
    <row r="21" spans="1:7" ht="13.5" thickBot="1">
      <c r="A21" s="143">
        <v>612</v>
      </c>
      <c r="B21" s="392">
        <f aca="true" t="shared" si="4" ref="B21:G21">SUM(B19:B20)</f>
        <v>0</v>
      </c>
      <c r="C21" s="58">
        <f t="shared" si="4"/>
        <v>300</v>
      </c>
      <c r="D21" s="392">
        <f t="shared" si="4"/>
        <v>87.2</v>
      </c>
      <c r="E21" s="392">
        <f t="shared" si="4"/>
        <v>0</v>
      </c>
      <c r="F21" s="58">
        <f t="shared" si="4"/>
        <v>300</v>
      </c>
      <c r="G21" s="392">
        <f t="shared" si="4"/>
        <v>87.2</v>
      </c>
    </row>
    <row r="22" spans="1:7" ht="12.75">
      <c r="A22" s="516" t="s">
        <v>39</v>
      </c>
      <c r="B22" s="518">
        <f aca="true" t="shared" si="5" ref="B22:G22">B7+B10+B14+B16+B21</f>
        <v>210</v>
      </c>
      <c r="C22" s="518">
        <f t="shared" si="5"/>
        <v>1996</v>
      </c>
      <c r="D22" s="518">
        <f t="shared" si="5"/>
        <v>1659.8999999999999</v>
      </c>
      <c r="E22" s="518">
        <f t="shared" si="5"/>
        <v>210</v>
      </c>
      <c r="F22" s="518">
        <f t="shared" si="5"/>
        <v>1996</v>
      </c>
      <c r="G22" s="518">
        <f t="shared" si="5"/>
        <v>1659.8999999999999</v>
      </c>
    </row>
    <row r="25" ht="37.5" customHeight="1">
      <c r="A25" s="542" t="s">
        <v>4</v>
      </c>
    </row>
    <row r="26" spans="1:7" ht="12.75">
      <c r="A26" s="751" t="s">
        <v>8</v>
      </c>
      <c r="B26" s="754" t="s">
        <v>118</v>
      </c>
      <c r="C26" s="755"/>
      <c r="D26" s="756"/>
      <c r="E26" s="757" t="s">
        <v>7</v>
      </c>
      <c r="F26" s="758"/>
      <c r="G26" s="759"/>
    </row>
    <row r="27" spans="1:7" ht="12.75">
      <c r="A27" s="752"/>
      <c r="B27" s="766" t="s">
        <v>4</v>
      </c>
      <c r="C27" s="755"/>
      <c r="D27" s="756"/>
      <c r="E27" s="760"/>
      <c r="F27" s="761"/>
      <c r="G27" s="762"/>
    </row>
    <row r="28" spans="1:7" ht="12.75">
      <c r="A28" s="753"/>
      <c r="B28" s="41" t="s">
        <v>9</v>
      </c>
      <c r="C28" s="41" t="s">
        <v>10</v>
      </c>
      <c r="D28" s="41" t="s">
        <v>1</v>
      </c>
      <c r="E28" s="41" t="s">
        <v>9</v>
      </c>
      <c r="F28" s="41" t="s">
        <v>10</v>
      </c>
      <c r="G28" s="38" t="s">
        <v>1</v>
      </c>
    </row>
    <row r="29" spans="1:7" ht="12.75">
      <c r="A29" s="24" t="s">
        <v>119</v>
      </c>
      <c r="B29" s="121">
        <v>10</v>
      </c>
      <c r="C29" s="121">
        <v>0</v>
      </c>
      <c r="D29" s="121">
        <v>0</v>
      </c>
      <c r="E29" s="121">
        <f>B30</f>
        <v>10</v>
      </c>
      <c r="F29" s="121">
        <f>C30</f>
        <v>0</v>
      </c>
      <c r="G29" s="6">
        <f>D30</f>
        <v>0</v>
      </c>
    </row>
    <row r="30" spans="1:7" ht="12.75">
      <c r="A30" s="129">
        <v>513</v>
      </c>
      <c r="B30" s="169">
        <f>SUM(B29)</f>
        <v>10</v>
      </c>
      <c r="C30" s="169">
        <f>SUM(C29)</f>
        <v>0</v>
      </c>
      <c r="D30" s="169">
        <f>SUM(D29)</f>
        <v>0</v>
      </c>
      <c r="E30" s="169">
        <f>B29</f>
        <v>10</v>
      </c>
      <c r="F30" s="169">
        <f>SUM(F29)</f>
        <v>0</v>
      </c>
      <c r="G30" s="8">
        <f>SUM(G29)</f>
        <v>0</v>
      </c>
    </row>
    <row r="31" spans="1:7" ht="12.75">
      <c r="A31" s="24"/>
      <c r="B31" s="41"/>
      <c r="C31" s="41"/>
      <c r="D31" s="41"/>
      <c r="E31" s="41"/>
      <c r="F31" s="41"/>
      <c r="G31" s="70"/>
    </row>
    <row r="32" spans="1:7" ht="12.75">
      <c r="A32" s="49" t="s">
        <v>14</v>
      </c>
      <c r="B32" s="51">
        <v>440</v>
      </c>
      <c r="C32" s="43">
        <v>8</v>
      </c>
      <c r="D32" s="43">
        <v>7.8</v>
      </c>
      <c r="E32" s="121">
        <f>B33</f>
        <v>440</v>
      </c>
      <c r="F32" s="121">
        <f>C33</f>
        <v>8</v>
      </c>
      <c r="G32" s="6">
        <f>D33</f>
        <v>7.8</v>
      </c>
    </row>
    <row r="33" spans="1:7" ht="12.75">
      <c r="A33" s="46">
        <v>516</v>
      </c>
      <c r="B33" s="48">
        <f aca="true" t="shared" si="6" ref="B33:G33">SUM(B32)</f>
        <v>440</v>
      </c>
      <c r="C33" s="48">
        <f t="shared" si="6"/>
        <v>8</v>
      </c>
      <c r="D33" s="48">
        <f t="shared" si="6"/>
        <v>7.8</v>
      </c>
      <c r="E33" s="48">
        <f t="shared" si="6"/>
        <v>440</v>
      </c>
      <c r="F33" s="48">
        <f t="shared" si="6"/>
        <v>8</v>
      </c>
      <c r="G33" s="48">
        <f t="shared" si="6"/>
        <v>7.8</v>
      </c>
    </row>
    <row r="34" spans="1:7" ht="13.5" thickBot="1">
      <c r="A34" s="44"/>
      <c r="B34" s="43"/>
      <c r="C34" s="43"/>
      <c r="D34" s="43"/>
      <c r="E34" s="43"/>
      <c r="F34" s="43"/>
      <c r="G34" s="43"/>
    </row>
    <row r="35" spans="1:7" ht="12.75">
      <c r="A35" s="516" t="s">
        <v>39</v>
      </c>
      <c r="B35" s="518">
        <f aca="true" t="shared" si="7" ref="B35:G35">B30+B33</f>
        <v>450</v>
      </c>
      <c r="C35" s="518">
        <f t="shared" si="7"/>
        <v>8</v>
      </c>
      <c r="D35" s="518">
        <f t="shared" si="7"/>
        <v>7.8</v>
      </c>
      <c r="E35" s="518">
        <f t="shared" si="7"/>
        <v>450</v>
      </c>
      <c r="F35" s="518">
        <f t="shared" si="7"/>
        <v>8</v>
      </c>
      <c r="G35" s="518">
        <f t="shared" si="7"/>
        <v>7.8</v>
      </c>
    </row>
  </sheetData>
  <mergeCells count="9">
    <mergeCell ref="A26:A28"/>
    <mergeCell ref="B26:D26"/>
    <mergeCell ref="E26:G27"/>
    <mergeCell ref="B27:D27"/>
    <mergeCell ref="B1:F1"/>
    <mergeCell ref="A2:A4"/>
    <mergeCell ref="B2:D2"/>
    <mergeCell ref="E2:G3"/>
    <mergeCell ref="B3:D3"/>
  </mergeCells>
  <printOptions horizontalCentered="1"/>
  <pageMargins left="0.5118110236220472" right="0.5118110236220472" top="0.984251968503937" bottom="0.6299212598425197" header="0.5118110236220472" footer="0.35433070866141736"/>
  <pageSetup horizontalDpi="300" verticalDpi="300" orientation="portrait" paperSize="9" scale="110" r:id="rId1"/>
  <headerFooter alignWithMargins="0">
    <oddFooter>&amp;L&amp;"Times New Roman CE,obyčejné"&amp;8Rozbor za rok 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K10" sqref="K10"/>
    </sheetView>
  </sheetViews>
  <sheetFormatPr defaultColWidth="9.00390625" defaultRowHeight="12.75"/>
  <cols>
    <col min="7" max="7" width="7.75390625" style="0" customWidth="1"/>
    <col min="8" max="8" width="14.125" style="0" customWidth="1"/>
  </cols>
  <sheetData>
    <row r="1" spans="1:9" ht="15.75" customHeight="1">
      <c r="A1" s="705"/>
      <c r="B1" s="705"/>
      <c r="C1" s="705"/>
      <c r="D1" s="705"/>
      <c r="E1" s="705"/>
      <c r="F1" s="705"/>
      <c r="G1" s="705"/>
      <c r="H1" s="704" t="s">
        <v>805</v>
      </c>
      <c r="I1" s="704"/>
    </row>
    <row r="2" spans="1:9" ht="15.75" customHeight="1">
      <c r="A2" s="703"/>
      <c r="B2" s="703"/>
      <c r="C2" s="703"/>
      <c r="D2" s="703"/>
      <c r="E2" s="703"/>
      <c r="F2" s="703"/>
      <c r="G2" s="703"/>
      <c r="H2" s="704" t="s">
        <v>631</v>
      </c>
      <c r="I2" s="704"/>
    </row>
    <row r="3" spans="1:9" ht="15.75" customHeight="1">
      <c r="A3" s="703" t="s">
        <v>701</v>
      </c>
      <c r="B3" s="703"/>
      <c r="C3" s="703"/>
      <c r="D3" s="703"/>
      <c r="E3" s="703"/>
      <c r="F3" s="703"/>
      <c r="G3" s="703"/>
      <c r="H3" s="691"/>
      <c r="I3" s="691"/>
    </row>
    <row r="4" spans="1:9" ht="15.75" customHeight="1">
      <c r="A4" s="692"/>
      <c r="B4" s="692"/>
      <c r="C4" s="692"/>
      <c r="D4" s="692"/>
      <c r="E4" s="692"/>
      <c r="F4" s="692"/>
      <c r="G4" s="692"/>
      <c r="H4" s="693"/>
      <c r="I4" s="693"/>
    </row>
    <row r="5" spans="1:9" ht="12.75">
      <c r="A5" s="706" t="s">
        <v>802</v>
      </c>
      <c r="B5" s="712"/>
      <c r="C5" s="712"/>
      <c r="D5" s="712"/>
      <c r="E5" s="712"/>
      <c r="F5" s="712"/>
      <c r="G5" s="712"/>
      <c r="H5" s="706" t="s">
        <v>702</v>
      </c>
      <c r="I5" s="707"/>
    </row>
    <row r="6" spans="1:9" ht="12.75">
      <c r="A6" s="713"/>
      <c r="B6" s="714"/>
      <c r="C6" s="714"/>
      <c r="D6" s="714"/>
      <c r="E6" s="714"/>
      <c r="F6" s="715"/>
      <c r="G6" s="714"/>
      <c r="H6" s="708"/>
      <c r="I6" s="709"/>
    </row>
    <row r="7" spans="1:9" ht="12.75">
      <c r="A7" s="716"/>
      <c r="B7" s="717"/>
      <c r="C7" s="717"/>
      <c r="D7" s="717"/>
      <c r="E7" s="717"/>
      <c r="F7" s="717"/>
      <c r="G7" s="717"/>
      <c r="H7" s="710"/>
      <c r="I7" s="711"/>
    </row>
    <row r="8" spans="1:9" ht="15" customHeight="1">
      <c r="A8" s="682"/>
      <c r="B8" s="675"/>
      <c r="C8" s="675"/>
      <c r="D8" s="675"/>
      <c r="E8" s="675"/>
      <c r="F8" s="675"/>
      <c r="G8" s="681"/>
      <c r="H8" s="680"/>
      <c r="I8" s="681"/>
    </row>
    <row r="9" spans="1:9" ht="18.75" customHeight="1">
      <c r="A9" s="694" t="s">
        <v>609</v>
      </c>
      <c r="B9" s="695"/>
      <c r="C9" s="695"/>
      <c r="D9" s="695"/>
      <c r="E9" s="695"/>
      <c r="F9" s="695"/>
      <c r="G9" s="683"/>
      <c r="H9" s="701">
        <v>1213280</v>
      </c>
      <c r="I9" s="702"/>
    </row>
    <row r="10" spans="1:9" ht="18.75" customHeight="1">
      <c r="A10" s="694" t="s">
        <v>610</v>
      </c>
      <c r="B10" s="695"/>
      <c r="C10" s="695"/>
      <c r="D10" s="695"/>
      <c r="E10" s="695"/>
      <c r="F10" s="695"/>
      <c r="G10" s="683"/>
      <c r="H10" s="701">
        <v>1536910</v>
      </c>
      <c r="I10" s="702"/>
    </row>
    <row r="11" spans="1:9" ht="18.75" customHeight="1">
      <c r="A11" s="694" t="s">
        <v>703</v>
      </c>
      <c r="B11" s="695"/>
      <c r="C11" s="695"/>
      <c r="D11" s="695"/>
      <c r="E11" s="695"/>
      <c r="F11" s="695"/>
      <c r="G11" s="683"/>
      <c r="H11" s="701">
        <v>13500</v>
      </c>
      <c r="I11" s="702"/>
    </row>
    <row r="12" spans="1:9" ht="18.75" customHeight="1">
      <c r="A12" s="694" t="s">
        <v>611</v>
      </c>
      <c r="B12" s="695"/>
      <c r="C12" s="695"/>
      <c r="D12" s="695"/>
      <c r="E12" s="695"/>
      <c r="F12" s="695"/>
      <c r="G12" s="683"/>
      <c r="H12" s="701">
        <v>4607098</v>
      </c>
      <c r="I12" s="702"/>
    </row>
    <row r="13" spans="1:9" ht="18.75" customHeight="1">
      <c r="A13" s="694" t="s">
        <v>612</v>
      </c>
      <c r="B13" s="695"/>
      <c r="C13" s="695"/>
      <c r="D13" s="695"/>
      <c r="E13" s="695"/>
      <c r="F13" s="695"/>
      <c r="G13" s="683"/>
      <c r="H13" s="701">
        <v>24700</v>
      </c>
      <c r="I13" s="702"/>
    </row>
    <row r="14" spans="1:9" ht="18.75" customHeight="1">
      <c r="A14" s="694" t="s">
        <v>613</v>
      </c>
      <c r="B14" s="695"/>
      <c r="C14" s="695"/>
      <c r="D14" s="695"/>
      <c r="E14" s="695"/>
      <c r="F14" s="695"/>
      <c r="G14" s="683"/>
      <c r="H14" s="701">
        <v>21920</v>
      </c>
      <c r="I14" s="702"/>
    </row>
    <row r="15" spans="1:9" ht="18.75" customHeight="1">
      <c r="A15" s="694" t="s">
        <v>614</v>
      </c>
      <c r="B15" s="695"/>
      <c r="C15" s="695"/>
      <c r="D15" s="695"/>
      <c r="E15" s="695"/>
      <c r="F15" s="695"/>
      <c r="G15" s="683"/>
      <c r="H15" s="701">
        <v>86920</v>
      </c>
      <c r="I15" s="702"/>
    </row>
    <row r="16" spans="1:9" ht="18.75" customHeight="1">
      <c r="A16" s="694" t="s">
        <v>615</v>
      </c>
      <c r="B16" s="695"/>
      <c r="C16" s="695"/>
      <c r="D16" s="695"/>
      <c r="E16" s="695"/>
      <c r="F16" s="695"/>
      <c r="G16" s="683"/>
      <c r="H16" s="701">
        <v>42300</v>
      </c>
      <c r="I16" s="702"/>
    </row>
    <row r="17" spans="1:9" ht="18.75" customHeight="1">
      <c r="A17" s="694" t="s">
        <v>616</v>
      </c>
      <c r="B17" s="695"/>
      <c r="C17" s="695"/>
      <c r="D17" s="695"/>
      <c r="E17" s="695"/>
      <c r="F17" s="695"/>
      <c r="G17" s="683"/>
      <c r="H17" s="701">
        <v>37000</v>
      </c>
      <c r="I17" s="702"/>
    </row>
    <row r="18" spans="1:9" ht="18.75" customHeight="1">
      <c r="A18" s="694" t="s">
        <v>617</v>
      </c>
      <c r="B18" s="695"/>
      <c r="C18" s="695"/>
      <c r="D18" s="695"/>
      <c r="E18" s="695"/>
      <c r="F18" s="695"/>
      <c r="G18" s="683"/>
      <c r="H18" s="701">
        <v>660050</v>
      </c>
      <c r="I18" s="702"/>
    </row>
    <row r="19" spans="1:9" ht="18.75" customHeight="1">
      <c r="A19" s="694" t="s">
        <v>704</v>
      </c>
      <c r="B19" s="695"/>
      <c r="C19" s="695"/>
      <c r="D19" s="695"/>
      <c r="E19" s="695"/>
      <c r="F19" s="695"/>
      <c r="G19" s="683"/>
      <c r="H19" s="701">
        <v>940</v>
      </c>
      <c r="I19" s="702"/>
    </row>
    <row r="20" spans="1:9" ht="18.75" customHeight="1">
      <c r="A20" s="694" t="s">
        <v>618</v>
      </c>
      <c r="B20" s="695"/>
      <c r="C20" s="695"/>
      <c r="D20" s="695"/>
      <c r="E20" s="695"/>
      <c r="F20" s="695"/>
      <c r="G20" s="683"/>
      <c r="H20" s="701">
        <v>242300</v>
      </c>
      <c r="I20" s="702"/>
    </row>
    <row r="21" spans="1:9" ht="18.75" customHeight="1">
      <c r="A21" s="694" t="s">
        <v>619</v>
      </c>
      <c r="B21" s="695"/>
      <c r="C21" s="695"/>
      <c r="D21" s="695"/>
      <c r="E21" s="695"/>
      <c r="F21" s="695"/>
      <c r="G21" s="683"/>
      <c r="H21" s="701">
        <v>53250</v>
      </c>
      <c r="I21" s="702"/>
    </row>
    <row r="22" spans="1:9" ht="18.75" customHeight="1">
      <c r="A22" s="694" t="s">
        <v>620</v>
      </c>
      <c r="B22" s="695"/>
      <c r="C22" s="695"/>
      <c r="D22" s="695"/>
      <c r="E22" s="695"/>
      <c r="F22" s="695"/>
      <c r="G22" s="683"/>
      <c r="H22" s="701">
        <v>51956</v>
      </c>
      <c r="I22" s="702"/>
    </row>
    <row r="23" spans="1:9" ht="18.75" customHeight="1">
      <c r="A23" s="694" t="s">
        <v>621</v>
      </c>
      <c r="B23" s="695"/>
      <c r="C23" s="695"/>
      <c r="D23" s="695"/>
      <c r="E23" s="695"/>
      <c r="F23" s="695"/>
      <c r="G23" s="683"/>
      <c r="H23" s="701">
        <v>650</v>
      </c>
      <c r="I23" s="702"/>
    </row>
    <row r="24" spans="1:9" ht="18.75" customHeight="1">
      <c r="A24" s="694" t="s">
        <v>622</v>
      </c>
      <c r="B24" s="695"/>
      <c r="C24" s="695"/>
      <c r="D24" s="695"/>
      <c r="E24" s="695"/>
      <c r="F24" s="695"/>
      <c r="G24" s="683"/>
      <c r="H24" s="701">
        <v>1250</v>
      </c>
      <c r="I24" s="702"/>
    </row>
    <row r="25" spans="1:9" ht="18.75" customHeight="1">
      <c r="A25" s="694" t="s">
        <v>705</v>
      </c>
      <c r="B25" s="695"/>
      <c r="C25" s="695"/>
      <c r="D25" s="695"/>
      <c r="E25" s="695"/>
      <c r="F25" s="695"/>
      <c r="G25" s="683"/>
      <c r="H25" s="701">
        <v>13010</v>
      </c>
      <c r="I25" s="702"/>
    </row>
    <row r="26" spans="1:9" ht="18.75" customHeight="1">
      <c r="A26" s="694" t="s">
        <v>706</v>
      </c>
      <c r="B26" s="695"/>
      <c r="C26" s="695"/>
      <c r="D26" s="695"/>
      <c r="E26" s="695"/>
      <c r="F26" s="695"/>
      <c r="G26" s="683"/>
      <c r="H26" s="701">
        <v>600</v>
      </c>
      <c r="I26" s="702"/>
    </row>
    <row r="27" spans="1:9" ht="18.75" customHeight="1">
      <c r="A27" s="694" t="s">
        <v>707</v>
      </c>
      <c r="B27" s="695"/>
      <c r="C27" s="695"/>
      <c r="D27" s="695"/>
      <c r="E27" s="695"/>
      <c r="F27" s="695"/>
      <c r="G27" s="683"/>
      <c r="H27" s="701">
        <v>5500</v>
      </c>
      <c r="I27" s="702"/>
    </row>
    <row r="28" spans="1:9" ht="18.75" customHeight="1">
      <c r="A28" s="694" t="s">
        <v>623</v>
      </c>
      <c r="B28" s="695"/>
      <c r="C28" s="695"/>
      <c r="D28" s="695"/>
      <c r="E28" s="695"/>
      <c r="F28" s="695"/>
      <c r="G28" s="683"/>
      <c r="H28" s="701">
        <v>6350</v>
      </c>
      <c r="I28" s="702"/>
    </row>
    <row r="29" spans="1:9" ht="18.75" customHeight="1">
      <c r="A29" s="694" t="s">
        <v>624</v>
      </c>
      <c r="B29" s="695"/>
      <c r="C29" s="695"/>
      <c r="D29" s="695"/>
      <c r="E29" s="695"/>
      <c r="F29" s="695"/>
      <c r="G29" s="683"/>
      <c r="H29" s="701">
        <v>1666550</v>
      </c>
      <c r="I29" s="702"/>
    </row>
    <row r="30" spans="1:9" ht="18.75" customHeight="1">
      <c r="A30" s="694" t="s">
        <v>625</v>
      </c>
      <c r="B30" s="695"/>
      <c r="C30" s="695"/>
      <c r="D30" s="695"/>
      <c r="E30" s="695"/>
      <c r="F30" s="695"/>
      <c r="G30" s="683"/>
      <c r="H30" s="701">
        <v>129900</v>
      </c>
      <c r="I30" s="702"/>
    </row>
    <row r="31" spans="1:9" ht="18.75" customHeight="1">
      <c r="A31" s="694" t="s">
        <v>708</v>
      </c>
      <c r="B31" s="695"/>
      <c r="C31" s="695"/>
      <c r="D31" s="695"/>
      <c r="E31" s="695"/>
      <c r="F31" s="695"/>
      <c r="G31" s="683"/>
      <c r="H31" s="701">
        <v>4500</v>
      </c>
      <c r="I31" s="702"/>
    </row>
    <row r="32" spans="1:9" ht="18.75" customHeight="1">
      <c r="A32" s="694" t="s">
        <v>626</v>
      </c>
      <c r="B32" s="695"/>
      <c r="C32" s="695"/>
      <c r="D32" s="695"/>
      <c r="E32" s="695"/>
      <c r="F32" s="695"/>
      <c r="G32" s="683"/>
      <c r="H32" s="701">
        <v>20106000</v>
      </c>
      <c r="I32" s="702"/>
    </row>
    <row r="33" spans="1:9" ht="18.75" customHeight="1">
      <c r="A33" s="694" t="s">
        <v>627</v>
      </c>
      <c r="B33" s="695"/>
      <c r="C33" s="695"/>
      <c r="D33" s="695"/>
      <c r="E33" s="695"/>
      <c r="F33" s="695"/>
      <c r="G33" s="683"/>
      <c r="H33" s="701">
        <v>12000</v>
      </c>
      <c r="I33" s="702"/>
    </row>
    <row r="34" spans="1:9" ht="18.75" customHeight="1">
      <c r="A34" s="676" t="s">
        <v>628</v>
      </c>
      <c r="B34" s="668"/>
      <c r="C34" s="668"/>
      <c r="D34" s="668"/>
      <c r="E34" s="668"/>
      <c r="F34" s="668"/>
      <c r="G34" s="669"/>
      <c r="H34" s="670">
        <v>10000</v>
      </c>
      <c r="I34" s="671"/>
    </row>
    <row r="35" spans="1:9" ht="24.75" customHeight="1" thickBot="1">
      <c r="A35" s="688" t="s">
        <v>629</v>
      </c>
      <c r="B35" s="689"/>
      <c r="C35" s="689"/>
      <c r="D35" s="689"/>
      <c r="E35" s="689"/>
      <c r="F35" s="689"/>
      <c r="G35" s="690"/>
      <c r="H35" s="684">
        <v>-6057000</v>
      </c>
      <c r="I35" s="685"/>
    </row>
    <row r="36" spans="1:9" ht="38.25" customHeight="1" thickTop="1">
      <c r="A36" s="677" t="s">
        <v>630</v>
      </c>
      <c r="B36" s="678"/>
      <c r="C36" s="678"/>
      <c r="D36" s="678"/>
      <c r="E36" s="678"/>
      <c r="F36" s="678"/>
      <c r="G36" s="679"/>
      <c r="H36" s="686">
        <f>SUM(H9,H10,H11,H12,H13,H14,H15,H16,H17,H18,H19,H20,H21,H22,H23,H24,H25,H26,H27,H28,H29,H30,H31,H32,H33,H34,H35)</f>
        <v>24491434</v>
      </c>
      <c r="I36" s="687"/>
    </row>
  </sheetData>
  <mergeCells count="65">
    <mergeCell ref="A23:G23"/>
    <mergeCell ref="A24:G24"/>
    <mergeCell ref="A25:G25"/>
    <mergeCell ref="A33:G33"/>
    <mergeCell ref="A34:G34"/>
    <mergeCell ref="H32:I32"/>
    <mergeCell ref="H33:I33"/>
    <mergeCell ref="H34:I34"/>
    <mergeCell ref="A32:G32"/>
    <mergeCell ref="H36:I36"/>
    <mergeCell ref="A35:G35"/>
    <mergeCell ref="A36:G36"/>
    <mergeCell ref="H8:I8"/>
    <mergeCell ref="A8:G8"/>
    <mergeCell ref="A9:G9"/>
    <mergeCell ref="A10:G10"/>
    <mergeCell ref="A11:G11"/>
    <mergeCell ref="A12:G12"/>
    <mergeCell ref="A13:G13"/>
    <mergeCell ref="H35:I35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H31:I31"/>
    <mergeCell ref="A26:G26"/>
    <mergeCell ref="A27:G27"/>
    <mergeCell ref="A28:G28"/>
    <mergeCell ref="A29:G29"/>
    <mergeCell ref="H23:I23"/>
    <mergeCell ref="H24:I24"/>
    <mergeCell ref="A31:G31"/>
    <mergeCell ref="H25:I25"/>
    <mergeCell ref="H26:I26"/>
    <mergeCell ref="H27:I27"/>
    <mergeCell ref="A30:G30"/>
    <mergeCell ref="H28:I28"/>
    <mergeCell ref="H29:I29"/>
    <mergeCell ref="H30:I30"/>
    <mergeCell ref="H19:I19"/>
    <mergeCell ref="H20:I20"/>
    <mergeCell ref="H21:I21"/>
    <mergeCell ref="H22:I22"/>
    <mergeCell ref="H15:I15"/>
    <mergeCell ref="H16:I16"/>
    <mergeCell ref="H17:I17"/>
    <mergeCell ref="H10:I10"/>
    <mergeCell ref="H11:I11"/>
    <mergeCell ref="H12:I12"/>
    <mergeCell ref="H13:I13"/>
    <mergeCell ref="H18:I18"/>
    <mergeCell ref="A2:G2"/>
    <mergeCell ref="H1:I1"/>
    <mergeCell ref="H2:I2"/>
    <mergeCell ref="H9:I9"/>
    <mergeCell ref="A1:G1"/>
    <mergeCell ref="H5:I7"/>
    <mergeCell ref="A5:G7"/>
    <mergeCell ref="A3:I4"/>
    <mergeCell ref="H14:I1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&amp;L&amp;8Rozbor za rok 2003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25">
      <selection activeCell="A32" sqref="A32"/>
    </sheetView>
  </sheetViews>
  <sheetFormatPr defaultColWidth="9.00390625" defaultRowHeight="12.75"/>
  <cols>
    <col min="1" max="1" width="21.375" style="1" customWidth="1"/>
    <col min="2" max="4" width="7.875" style="1" customWidth="1"/>
    <col min="5" max="10" width="6.25390625" style="1" customWidth="1"/>
    <col min="11" max="13" width="7.875" style="1" customWidth="1"/>
    <col min="14" max="16384" width="9.125" style="1" customWidth="1"/>
  </cols>
  <sheetData>
    <row r="1" spans="1:13" ht="36" customHeight="1">
      <c r="A1" s="398" t="s">
        <v>3</v>
      </c>
      <c r="B1" s="829" t="s">
        <v>687</v>
      </c>
      <c r="C1" s="832"/>
      <c r="D1" s="832"/>
      <c r="E1" s="832"/>
      <c r="F1" s="832"/>
      <c r="G1" s="832"/>
      <c r="H1" s="832"/>
      <c r="I1" s="832"/>
      <c r="J1" s="832"/>
      <c r="K1" s="832"/>
      <c r="L1" s="831" t="s">
        <v>788</v>
      </c>
      <c r="M1" s="831"/>
    </row>
    <row r="2" spans="1:13" ht="17.25" customHeight="1">
      <c r="A2" s="815" t="s">
        <v>8</v>
      </c>
      <c r="B2" s="754" t="s">
        <v>123</v>
      </c>
      <c r="C2" s="797"/>
      <c r="D2" s="798"/>
      <c r="E2" s="754" t="s">
        <v>214</v>
      </c>
      <c r="F2" s="797"/>
      <c r="G2" s="798"/>
      <c r="H2" s="754" t="s">
        <v>692</v>
      </c>
      <c r="I2" s="826"/>
      <c r="J2" s="827"/>
      <c r="K2" s="757" t="s">
        <v>7</v>
      </c>
      <c r="L2" s="833"/>
      <c r="M2" s="834"/>
    </row>
    <row r="3" spans="1:13" ht="17.25" customHeight="1">
      <c r="A3" s="816"/>
      <c r="B3" s="766" t="s">
        <v>3</v>
      </c>
      <c r="C3" s="797"/>
      <c r="D3" s="798"/>
      <c r="E3" s="766" t="s">
        <v>215</v>
      </c>
      <c r="F3" s="797"/>
      <c r="G3" s="798"/>
      <c r="H3" s="828" t="s">
        <v>688</v>
      </c>
      <c r="I3" s="829"/>
      <c r="J3" s="830"/>
      <c r="K3" s="835"/>
      <c r="L3" s="836"/>
      <c r="M3" s="837"/>
    </row>
    <row r="4" spans="1:15" ht="17.25" customHeight="1">
      <c r="A4" s="817"/>
      <c r="B4" s="41" t="s">
        <v>9</v>
      </c>
      <c r="C4" s="41" t="s">
        <v>10</v>
      </c>
      <c r="D4" s="41" t="s">
        <v>1</v>
      </c>
      <c r="E4" s="41" t="s">
        <v>9</v>
      </c>
      <c r="F4" s="41" t="s">
        <v>10</v>
      </c>
      <c r="G4" s="41" t="s">
        <v>1</v>
      </c>
      <c r="H4" s="41" t="s">
        <v>9</v>
      </c>
      <c r="I4" s="41" t="s">
        <v>10</v>
      </c>
      <c r="J4" s="41" t="s">
        <v>1</v>
      </c>
      <c r="K4" s="41" t="s">
        <v>9</v>
      </c>
      <c r="L4" s="41" t="s">
        <v>10</v>
      </c>
      <c r="M4" s="38" t="s">
        <v>1</v>
      </c>
      <c r="O4" s="12"/>
    </row>
    <row r="5" spans="1:15" ht="17.25" customHeight="1">
      <c r="A5" s="207" t="s">
        <v>25</v>
      </c>
      <c r="B5" s="126">
        <v>0</v>
      </c>
      <c r="C5" s="126">
        <v>10</v>
      </c>
      <c r="D5" s="124">
        <v>5.8</v>
      </c>
      <c r="E5" s="41"/>
      <c r="F5" s="41"/>
      <c r="G5" s="41"/>
      <c r="H5" s="41"/>
      <c r="I5" s="41"/>
      <c r="J5" s="41"/>
      <c r="K5" s="126">
        <f aca="true" t="shared" si="0" ref="K5:M7">B5+E5</f>
        <v>0</v>
      </c>
      <c r="L5" s="126">
        <f>C5+F5</f>
        <v>10</v>
      </c>
      <c r="M5" s="211">
        <f>D5+G5</f>
        <v>5.8</v>
      </c>
      <c r="O5" s="12"/>
    </row>
    <row r="6" spans="1:13" ht="17.25" customHeight="1">
      <c r="A6" s="207" t="s">
        <v>83</v>
      </c>
      <c r="B6" s="126">
        <v>0</v>
      </c>
      <c r="C6" s="126">
        <v>16.5</v>
      </c>
      <c r="D6" s="126">
        <v>10</v>
      </c>
      <c r="E6" s="41"/>
      <c r="F6" s="41"/>
      <c r="G6" s="41"/>
      <c r="H6" s="41"/>
      <c r="I6" s="41"/>
      <c r="J6" s="41"/>
      <c r="K6" s="126">
        <f t="shared" si="0"/>
        <v>0</v>
      </c>
      <c r="L6" s="126">
        <f t="shared" si="0"/>
        <v>16.5</v>
      </c>
      <c r="M6" s="211">
        <f t="shared" si="0"/>
        <v>10</v>
      </c>
    </row>
    <row r="7" spans="1:13" ht="17.25" customHeight="1">
      <c r="A7" s="207" t="s">
        <v>218</v>
      </c>
      <c r="B7" s="126">
        <v>0</v>
      </c>
      <c r="C7" s="126">
        <v>27.3</v>
      </c>
      <c r="D7" s="126">
        <v>13.3</v>
      </c>
      <c r="E7" s="41"/>
      <c r="F7" s="41"/>
      <c r="G7" s="41"/>
      <c r="H7" s="41"/>
      <c r="I7" s="41"/>
      <c r="J7" s="41"/>
      <c r="K7" s="126">
        <f t="shared" si="0"/>
        <v>0</v>
      </c>
      <c r="L7" s="126">
        <f t="shared" si="0"/>
        <v>27.3</v>
      </c>
      <c r="M7" s="211">
        <f t="shared" si="0"/>
        <v>13.3</v>
      </c>
    </row>
    <row r="8" spans="1:13" ht="17.25" customHeight="1">
      <c r="A8" s="210">
        <v>515</v>
      </c>
      <c r="B8" s="209">
        <f>SUM(B5,B6,B7)</f>
        <v>0</v>
      </c>
      <c r="C8" s="209">
        <f>SUM(C5,C6,C7)</f>
        <v>53.8</v>
      </c>
      <c r="D8" s="209">
        <f>SUM(D5,D6,D7)</f>
        <v>29.1</v>
      </c>
      <c r="E8" s="41"/>
      <c r="F8" s="41"/>
      <c r="G8" s="41"/>
      <c r="H8" s="41"/>
      <c r="I8" s="41"/>
      <c r="J8" s="41"/>
      <c r="K8" s="209">
        <f>SUM(K5,K6,K7)</f>
        <v>0</v>
      </c>
      <c r="L8" s="209">
        <f>SUM(L5,L6,L7)</f>
        <v>53.8</v>
      </c>
      <c r="M8" s="399">
        <f>SUM(M5,M6,M7)</f>
        <v>29.1</v>
      </c>
    </row>
    <row r="9" spans="1:13" ht="17.25" customHeight="1">
      <c r="A9" s="208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38"/>
    </row>
    <row r="10" spans="1:13" ht="32.25" customHeight="1">
      <c r="A10" s="227" t="s">
        <v>259</v>
      </c>
      <c r="B10" s="102">
        <v>0</v>
      </c>
      <c r="C10" s="102">
        <v>25.7</v>
      </c>
      <c r="D10" s="102">
        <v>17.7</v>
      </c>
      <c r="E10" s="15"/>
      <c r="F10" s="15"/>
      <c r="G10" s="15"/>
      <c r="H10" s="209"/>
      <c r="I10" s="209"/>
      <c r="J10" s="209"/>
      <c r="K10" s="126">
        <f aca="true" t="shared" si="1" ref="K10:M11">B10+E10</f>
        <v>0</v>
      </c>
      <c r="L10" s="126">
        <f t="shared" si="1"/>
        <v>25.7</v>
      </c>
      <c r="M10" s="211">
        <f t="shared" si="1"/>
        <v>17.7</v>
      </c>
    </row>
    <row r="11" spans="1:13" ht="17.25" customHeight="1">
      <c r="A11" s="16" t="s">
        <v>14</v>
      </c>
      <c r="B11" s="102">
        <v>400</v>
      </c>
      <c r="C11" s="102">
        <v>980.5</v>
      </c>
      <c r="D11" s="102">
        <v>216.3</v>
      </c>
      <c r="E11" s="102"/>
      <c r="F11" s="102"/>
      <c r="G11" s="102"/>
      <c r="H11" s="126"/>
      <c r="I11" s="126"/>
      <c r="J11" s="126"/>
      <c r="K11" s="126">
        <f t="shared" si="1"/>
        <v>400</v>
      </c>
      <c r="L11" s="126">
        <f t="shared" si="1"/>
        <v>980.5</v>
      </c>
      <c r="M11" s="211">
        <f t="shared" si="1"/>
        <v>216.3</v>
      </c>
    </row>
    <row r="12" spans="1:13" ht="17.25" customHeight="1">
      <c r="A12" s="200" t="s">
        <v>124</v>
      </c>
      <c r="B12" s="15">
        <f>SUM(B10,B11)</f>
        <v>400</v>
      </c>
      <c r="C12" s="15">
        <f>SUM(C10,C11)</f>
        <v>1006.2</v>
      </c>
      <c r="D12" s="15">
        <f>SUM(D10,D11)</f>
        <v>234</v>
      </c>
      <c r="E12" s="15"/>
      <c r="F12" s="15"/>
      <c r="G12" s="15"/>
      <c r="H12" s="15"/>
      <c r="I12" s="15"/>
      <c r="J12" s="15"/>
      <c r="K12" s="15">
        <f>SUM(K10,K11)</f>
        <v>400</v>
      </c>
      <c r="L12" s="15">
        <f>SUM(L10,L11)</f>
        <v>1006.2</v>
      </c>
      <c r="M12" s="15">
        <f>SUM(M10,M11)</f>
        <v>234</v>
      </c>
    </row>
    <row r="13" spans="1:13" ht="17.2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73"/>
      <c r="L13" s="15"/>
      <c r="M13" s="102"/>
    </row>
    <row r="14" spans="1:13" ht="17.25" customHeight="1">
      <c r="A14" s="16" t="s">
        <v>28</v>
      </c>
      <c r="B14" s="102">
        <v>5500</v>
      </c>
      <c r="C14" s="102">
        <v>25102.7</v>
      </c>
      <c r="D14" s="102">
        <v>16472.5</v>
      </c>
      <c r="E14" s="102"/>
      <c r="F14" s="102"/>
      <c r="G14" s="102"/>
      <c r="H14" s="126"/>
      <c r="I14" s="126"/>
      <c r="J14" s="126"/>
      <c r="K14" s="126">
        <f>B14+E14</f>
        <v>5500</v>
      </c>
      <c r="L14" s="126">
        <f>C14+F14</f>
        <v>25102.7</v>
      </c>
      <c r="M14" s="211">
        <f>D14+G14</f>
        <v>16472.5</v>
      </c>
    </row>
    <row r="15" spans="1:13" ht="17.25" customHeight="1">
      <c r="A15" s="200" t="s">
        <v>125</v>
      </c>
      <c r="B15" s="15">
        <f>SUM(B14)</f>
        <v>5500</v>
      </c>
      <c r="C15" s="15">
        <f>SUM(C14)</f>
        <v>25102.7</v>
      </c>
      <c r="D15" s="15">
        <f>SUM(D14)</f>
        <v>16472.5</v>
      </c>
      <c r="E15" s="73"/>
      <c r="F15" s="73"/>
      <c r="G15" s="73"/>
      <c r="H15" s="73"/>
      <c r="I15" s="73"/>
      <c r="J15" s="73"/>
      <c r="K15" s="15">
        <f>SUM(K14)</f>
        <v>5500</v>
      </c>
      <c r="L15" s="15">
        <f>SUM(L14)</f>
        <v>25102.7</v>
      </c>
      <c r="M15" s="15">
        <f>SUM(M14)</f>
        <v>16472.5</v>
      </c>
    </row>
    <row r="16" spans="1:13" ht="17.25" customHeight="1">
      <c r="A16" s="201"/>
      <c r="B16" s="15"/>
      <c r="C16" s="15"/>
      <c r="D16" s="15"/>
      <c r="E16" s="73"/>
      <c r="F16" s="73"/>
      <c r="G16" s="73"/>
      <c r="H16" s="73"/>
      <c r="I16" s="73"/>
      <c r="J16" s="73"/>
      <c r="K16" s="15"/>
      <c r="L16" s="15"/>
      <c r="M16" s="15"/>
    </row>
    <row r="17" spans="1:13" ht="23.25" customHeight="1">
      <c r="A17" s="393" t="s">
        <v>689</v>
      </c>
      <c r="B17" s="15"/>
      <c r="C17" s="15"/>
      <c r="D17" s="15"/>
      <c r="E17" s="71">
        <v>0</v>
      </c>
      <c r="F17" s="71">
        <v>397.8</v>
      </c>
      <c r="G17" s="71">
        <v>397.8</v>
      </c>
      <c r="H17" s="73"/>
      <c r="I17" s="73"/>
      <c r="J17" s="73"/>
      <c r="K17" s="102">
        <f>B17+E17+H17</f>
        <v>0</v>
      </c>
      <c r="L17" s="102">
        <f>C17+F17+I17</f>
        <v>397.8</v>
      </c>
      <c r="M17" s="102">
        <f>D17+G17+J17</f>
        <v>397.8</v>
      </c>
    </row>
    <row r="18" spans="1:13" ht="17.25" customHeight="1">
      <c r="A18" s="200" t="s">
        <v>130</v>
      </c>
      <c r="B18" s="73"/>
      <c r="C18" s="15"/>
      <c r="D18" s="73"/>
      <c r="E18" s="73">
        <f>SUM(E17)</f>
        <v>0</v>
      </c>
      <c r="F18" s="73">
        <f>SUM(F17)</f>
        <v>397.8</v>
      </c>
      <c r="G18" s="73">
        <f>SUM(G17)</f>
        <v>397.8</v>
      </c>
      <c r="H18" s="73"/>
      <c r="I18" s="73"/>
      <c r="J18" s="73"/>
      <c r="K18" s="73">
        <f>SUM(K17)</f>
        <v>0</v>
      </c>
      <c r="L18" s="73">
        <f>SUM(L17)</f>
        <v>397.8</v>
      </c>
      <c r="M18" s="73">
        <f>SUM(M17)</f>
        <v>397.8</v>
      </c>
    </row>
    <row r="19" spans="1:13" ht="17.25" customHeight="1">
      <c r="A19" s="200"/>
      <c r="B19" s="73"/>
      <c r="C19" s="15"/>
      <c r="D19" s="73"/>
      <c r="E19" s="73"/>
      <c r="F19" s="73"/>
      <c r="G19" s="73"/>
      <c r="H19" s="394"/>
      <c r="I19" s="394"/>
      <c r="J19" s="394"/>
      <c r="K19" s="394"/>
      <c r="L19" s="394"/>
      <c r="M19" s="395"/>
    </row>
    <row r="20" spans="1:13" ht="17.25" customHeight="1">
      <c r="A20" s="201" t="s">
        <v>216</v>
      </c>
      <c r="B20" s="71">
        <v>0</v>
      </c>
      <c r="C20" s="102">
        <v>0</v>
      </c>
      <c r="D20" s="71">
        <v>5649.2</v>
      </c>
      <c r="E20" s="71">
        <v>0</v>
      </c>
      <c r="F20" s="102">
        <v>4500</v>
      </c>
      <c r="G20" s="71">
        <v>4500</v>
      </c>
      <c r="H20" s="203"/>
      <c r="I20" s="203"/>
      <c r="J20" s="203"/>
      <c r="K20" s="126">
        <f>B20+E20+H20</f>
        <v>0</v>
      </c>
      <c r="L20" s="126">
        <f>C20+F20+I20</f>
        <v>4500</v>
      </c>
      <c r="M20" s="211">
        <f>D20+G20+J20</f>
        <v>10149.2</v>
      </c>
    </row>
    <row r="21" spans="1:13" ht="17.25" customHeight="1">
      <c r="A21" s="16" t="s">
        <v>217</v>
      </c>
      <c r="B21" s="71"/>
      <c r="C21" s="102"/>
      <c r="D21" s="71"/>
      <c r="E21" s="71"/>
      <c r="F21" s="71"/>
      <c r="G21" s="71"/>
      <c r="H21" s="71"/>
      <c r="I21" s="71"/>
      <c r="J21" s="71"/>
      <c r="K21" s="71"/>
      <c r="L21" s="102"/>
      <c r="M21" s="71"/>
    </row>
    <row r="22" spans="1:13" ht="17.25" customHeight="1">
      <c r="A22" s="14">
        <v>534</v>
      </c>
      <c r="B22" s="73">
        <f aca="true" t="shared" si="2" ref="B22:G22">SUM(B20)</f>
        <v>0</v>
      </c>
      <c r="C22" s="73">
        <f t="shared" si="2"/>
        <v>0</v>
      </c>
      <c r="D22" s="73">
        <f t="shared" si="2"/>
        <v>5649.2</v>
      </c>
      <c r="E22" s="73">
        <f t="shared" si="2"/>
        <v>0</v>
      </c>
      <c r="F22" s="73">
        <f t="shared" si="2"/>
        <v>4500</v>
      </c>
      <c r="G22" s="73">
        <f t="shared" si="2"/>
        <v>4500</v>
      </c>
      <c r="H22" s="73"/>
      <c r="I22" s="73"/>
      <c r="J22" s="73"/>
      <c r="K22" s="73">
        <f>SUM(K20)</f>
        <v>0</v>
      </c>
      <c r="L22" s="73">
        <f>SUM(L20)</f>
        <v>4500</v>
      </c>
      <c r="M22" s="73">
        <f>SUM(M20)</f>
        <v>10149.2</v>
      </c>
    </row>
    <row r="23" spans="1:13" ht="17.25" customHeight="1">
      <c r="A23" s="16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102"/>
      <c r="M23" s="71"/>
    </row>
    <row r="24" spans="1:13" ht="17.25" customHeight="1">
      <c r="A24" s="16" t="s">
        <v>109</v>
      </c>
      <c r="B24" s="102">
        <v>91905</v>
      </c>
      <c r="C24" s="102">
        <v>47922.2</v>
      </c>
      <c r="D24" s="102">
        <v>25759.4</v>
      </c>
      <c r="E24" s="102"/>
      <c r="F24" s="102"/>
      <c r="G24" s="102"/>
      <c r="H24" s="126">
        <v>0</v>
      </c>
      <c r="I24" s="126">
        <v>1500</v>
      </c>
      <c r="J24" s="126">
        <v>1497.4</v>
      </c>
      <c r="K24" s="126">
        <f aca="true" t="shared" si="3" ref="K24:M25">B24+E24+H24</f>
        <v>91905</v>
      </c>
      <c r="L24" s="126">
        <f t="shared" si="3"/>
        <v>49422.2</v>
      </c>
      <c r="M24" s="211">
        <f t="shared" si="3"/>
        <v>27256.800000000003</v>
      </c>
    </row>
    <row r="25" spans="1:13" ht="17.25" customHeight="1">
      <c r="A25" s="16" t="s">
        <v>126</v>
      </c>
      <c r="B25" s="102">
        <v>14415</v>
      </c>
      <c r="C25" s="102">
        <v>14989.1</v>
      </c>
      <c r="D25" s="102">
        <v>3762.1</v>
      </c>
      <c r="E25" s="102"/>
      <c r="F25" s="102"/>
      <c r="G25" s="102"/>
      <c r="H25" s="126">
        <v>0</v>
      </c>
      <c r="I25" s="126">
        <v>0</v>
      </c>
      <c r="J25" s="126">
        <v>0</v>
      </c>
      <c r="K25" s="126">
        <f t="shared" si="3"/>
        <v>14415</v>
      </c>
      <c r="L25" s="118">
        <f t="shared" si="3"/>
        <v>14989.1</v>
      </c>
      <c r="M25" s="102">
        <f t="shared" si="3"/>
        <v>3762.1</v>
      </c>
    </row>
    <row r="26" spans="1:13" ht="17.25" customHeight="1">
      <c r="A26" s="200" t="s">
        <v>127</v>
      </c>
      <c r="B26" s="15">
        <f>SUM(B24,B25)</f>
        <v>106320</v>
      </c>
      <c r="C26" s="15">
        <f>SUM(C24,C25)</f>
        <v>62911.299999999996</v>
      </c>
      <c r="D26" s="15">
        <f>SUM(D24,D25)</f>
        <v>29521.5</v>
      </c>
      <c r="E26" s="15"/>
      <c r="F26" s="15"/>
      <c r="G26" s="15"/>
      <c r="H26" s="15">
        <f aca="true" t="shared" si="4" ref="H26:M26">SUM(H24,H25)</f>
        <v>0</v>
      </c>
      <c r="I26" s="15">
        <f t="shared" si="4"/>
        <v>1500</v>
      </c>
      <c r="J26" s="15">
        <f t="shared" si="4"/>
        <v>1497.4</v>
      </c>
      <c r="K26" s="15">
        <f t="shared" si="4"/>
        <v>106320</v>
      </c>
      <c r="L26" s="15">
        <f t="shared" si="4"/>
        <v>64411.299999999996</v>
      </c>
      <c r="M26" s="15">
        <f t="shared" si="4"/>
        <v>31018.9</v>
      </c>
    </row>
    <row r="27" spans="1:13" ht="17.25" customHeight="1">
      <c r="A27" s="202"/>
      <c r="B27" s="106"/>
      <c r="C27" s="106"/>
      <c r="D27" s="106"/>
      <c r="E27" s="106"/>
      <c r="F27" s="106"/>
      <c r="G27" s="106"/>
      <c r="H27" s="106"/>
      <c r="I27" s="106"/>
      <c r="J27" s="106"/>
      <c r="K27" s="15"/>
      <c r="L27" s="15"/>
      <c r="M27" s="15"/>
    </row>
    <row r="28" spans="1:13" ht="17.25" customHeight="1">
      <c r="A28" s="396" t="s">
        <v>690</v>
      </c>
      <c r="B28" s="106"/>
      <c r="C28" s="106"/>
      <c r="D28" s="106"/>
      <c r="E28" s="106"/>
      <c r="F28" s="106"/>
      <c r="G28" s="106"/>
      <c r="H28" s="379">
        <v>0</v>
      </c>
      <c r="I28" s="379">
        <v>1628.7</v>
      </c>
      <c r="J28" s="379">
        <v>1628.7</v>
      </c>
      <c r="K28" s="126">
        <f>B28+E28+H28</f>
        <v>0</v>
      </c>
      <c r="L28" s="126">
        <f>C28+F28+I28</f>
        <v>1628.7</v>
      </c>
      <c r="M28" s="211">
        <f>D28+G28+J28</f>
        <v>1628.7</v>
      </c>
    </row>
    <row r="29" spans="1:13" ht="17.25" customHeight="1" thickBot="1">
      <c r="A29" s="202" t="s">
        <v>691</v>
      </c>
      <c r="B29" s="106"/>
      <c r="C29" s="106"/>
      <c r="D29" s="106"/>
      <c r="E29" s="106"/>
      <c r="F29" s="106"/>
      <c r="G29" s="106"/>
      <c r="H29" s="106">
        <f aca="true" t="shared" si="5" ref="H29:M29">SUM(H28)</f>
        <v>0</v>
      </c>
      <c r="I29" s="106">
        <f t="shared" si="5"/>
        <v>1628.7</v>
      </c>
      <c r="J29" s="106">
        <f t="shared" si="5"/>
        <v>1628.7</v>
      </c>
      <c r="K29" s="106">
        <f t="shared" si="5"/>
        <v>0</v>
      </c>
      <c r="L29" s="106">
        <f t="shared" si="5"/>
        <v>1628.7</v>
      </c>
      <c r="M29" s="106">
        <f t="shared" si="5"/>
        <v>1628.7</v>
      </c>
    </row>
    <row r="30" spans="1:13" ht="17.25" customHeight="1">
      <c r="A30" s="530" t="s">
        <v>15</v>
      </c>
      <c r="B30" s="523">
        <f>B8+B12+B15+B26</f>
        <v>112220</v>
      </c>
      <c r="C30" s="523">
        <f>C8+C12+C15+C26</f>
        <v>89074</v>
      </c>
      <c r="D30" s="523">
        <f>D8+D12+D15+D22+D26</f>
        <v>51906.3</v>
      </c>
      <c r="E30" s="523">
        <v>0</v>
      </c>
      <c r="F30" s="523">
        <f>F18+F22</f>
        <v>4897.8</v>
      </c>
      <c r="G30" s="523">
        <f>G18+G22</f>
        <v>4897.8</v>
      </c>
      <c r="H30" s="523">
        <v>0</v>
      </c>
      <c r="I30" s="523">
        <f>I26+I29</f>
        <v>3128.7</v>
      </c>
      <c r="J30" s="523">
        <f>J26+J29</f>
        <v>3126.1000000000004</v>
      </c>
      <c r="K30" s="523">
        <f>SUM(K8,K12,K15,K18,K22,K26,K29)</f>
        <v>112220</v>
      </c>
      <c r="L30" s="523">
        <f>SUM(L8,L12,L15,L18,L22,L26,L29)</f>
        <v>97100.49999999999</v>
      </c>
      <c r="M30" s="523">
        <f>SUM(M8,M12,M15,M18,M22,M26,M29)</f>
        <v>59930.2</v>
      </c>
    </row>
    <row r="31" spans="1:13" ht="42.75" customHeight="1">
      <c r="A31" s="631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</row>
    <row r="32" spans="1:13" ht="50.25" customHeight="1">
      <c r="A32" s="667" t="s">
        <v>2</v>
      </c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</row>
    <row r="33" spans="1:13" ht="17.25" customHeight="1">
      <c r="A33" s="838" t="s">
        <v>8</v>
      </c>
      <c r="B33" s="841" t="s">
        <v>128</v>
      </c>
      <c r="C33" s="755"/>
      <c r="D33" s="756"/>
      <c r="E33" s="792" t="s">
        <v>7</v>
      </c>
      <c r="F33" s="758"/>
      <c r="G33" s="759"/>
      <c r="H33" s="61"/>
      <c r="I33" s="61"/>
      <c r="J33" s="61"/>
      <c r="K33" s="13"/>
      <c r="L33" s="13"/>
      <c r="M33" s="13"/>
    </row>
    <row r="34" spans="1:13" ht="17.25" customHeight="1">
      <c r="A34" s="839"/>
      <c r="B34" s="119"/>
      <c r="C34" s="120" t="s">
        <v>2</v>
      </c>
      <c r="D34" s="170"/>
      <c r="E34" s="760"/>
      <c r="F34" s="761"/>
      <c r="G34" s="762"/>
      <c r="H34" s="61"/>
      <c r="I34" s="61"/>
      <c r="J34" s="61"/>
      <c r="K34" s="199"/>
      <c r="L34" s="199"/>
      <c r="M34" s="199"/>
    </row>
    <row r="35" spans="1:13" ht="17.25" customHeight="1">
      <c r="A35" s="840"/>
      <c r="B35" s="171" t="s">
        <v>9</v>
      </c>
      <c r="C35" s="171" t="s">
        <v>10</v>
      </c>
      <c r="D35" s="171" t="s">
        <v>1</v>
      </c>
      <c r="E35" s="171" t="s">
        <v>9</v>
      </c>
      <c r="F35" s="171" t="s">
        <v>10</v>
      </c>
      <c r="G35" s="117" t="s">
        <v>1</v>
      </c>
      <c r="H35" s="127"/>
      <c r="I35" s="127"/>
      <c r="J35" s="127"/>
      <c r="K35" s="13"/>
      <c r="L35" s="13"/>
      <c r="M35" s="13"/>
    </row>
    <row r="36" spans="1:13" ht="17.25" customHeight="1">
      <c r="A36" s="204" t="s">
        <v>129</v>
      </c>
      <c r="B36" s="102">
        <v>150</v>
      </c>
      <c r="C36" s="71">
        <v>150</v>
      </c>
      <c r="D36" s="71">
        <v>82.1</v>
      </c>
      <c r="E36" s="102">
        <v>150</v>
      </c>
      <c r="F36" s="71">
        <v>150</v>
      </c>
      <c r="G36" s="71">
        <v>82.1</v>
      </c>
      <c r="H36" s="101"/>
      <c r="I36" s="101"/>
      <c r="J36" s="101"/>
      <c r="K36" s="101"/>
      <c r="L36" s="101"/>
      <c r="M36" s="101"/>
    </row>
    <row r="37" spans="1:13" ht="17.25" customHeight="1">
      <c r="A37" s="200" t="s">
        <v>130</v>
      </c>
      <c r="B37" s="73">
        <f aca="true" t="shared" si="6" ref="B37:G37">SUM(B36)</f>
        <v>150</v>
      </c>
      <c r="C37" s="73">
        <f t="shared" si="6"/>
        <v>150</v>
      </c>
      <c r="D37" s="73">
        <f t="shared" si="6"/>
        <v>82.1</v>
      </c>
      <c r="E37" s="73">
        <f t="shared" si="6"/>
        <v>150</v>
      </c>
      <c r="F37" s="73">
        <f t="shared" si="6"/>
        <v>150</v>
      </c>
      <c r="G37" s="73">
        <f t="shared" si="6"/>
        <v>82.1</v>
      </c>
      <c r="H37" s="205"/>
      <c r="I37" s="205"/>
      <c r="J37" s="205"/>
      <c r="K37" s="205"/>
      <c r="L37" s="205"/>
      <c r="M37" s="205"/>
    </row>
    <row r="38" spans="1:13" ht="17.25" customHeight="1" thickBot="1">
      <c r="A38" s="71"/>
      <c r="B38" s="15"/>
      <c r="C38" s="15"/>
      <c r="D38" s="15"/>
      <c r="E38" s="15"/>
      <c r="F38" s="15"/>
      <c r="G38" s="15"/>
      <c r="H38" s="206"/>
      <c r="I38" s="206"/>
      <c r="J38" s="206"/>
      <c r="K38" s="101"/>
      <c r="L38" s="206"/>
      <c r="M38" s="101"/>
    </row>
    <row r="39" spans="1:13" ht="17.25" customHeight="1">
      <c r="A39" s="524" t="s">
        <v>39</v>
      </c>
      <c r="B39" s="523">
        <f aca="true" t="shared" si="7" ref="B39:G39">B37</f>
        <v>150</v>
      </c>
      <c r="C39" s="523">
        <f t="shared" si="7"/>
        <v>150</v>
      </c>
      <c r="D39" s="523">
        <f t="shared" si="7"/>
        <v>82.1</v>
      </c>
      <c r="E39" s="523">
        <f t="shared" si="7"/>
        <v>150</v>
      </c>
      <c r="F39" s="523">
        <f t="shared" si="7"/>
        <v>150</v>
      </c>
      <c r="G39" s="523">
        <f t="shared" si="7"/>
        <v>82.1</v>
      </c>
      <c r="H39" s="206"/>
      <c r="I39" s="206"/>
      <c r="J39" s="206"/>
      <c r="K39" s="206"/>
      <c r="L39" s="206"/>
      <c r="M39" s="206"/>
    </row>
    <row r="40" spans="1:13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</sheetData>
  <mergeCells count="13">
    <mergeCell ref="A33:A35"/>
    <mergeCell ref="E33:G34"/>
    <mergeCell ref="B33:D33"/>
    <mergeCell ref="A2:A4"/>
    <mergeCell ref="E2:G2"/>
    <mergeCell ref="E3:G3"/>
    <mergeCell ref="H2:J2"/>
    <mergeCell ref="H3:J3"/>
    <mergeCell ref="L1:M1"/>
    <mergeCell ref="B1:K1"/>
    <mergeCell ref="B2:D2"/>
    <mergeCell ref="B3:D3"/>
    <mergeCell ref="K2:M3"/>
  </mergeCells>
  <printOptions horizontalCentered="1"/>
  <pageMargins left="0.4724409448818898" right="0.4330708661417323" top="0.6692913385826772" bottom="0.5905511811023623" header="0.5118110236220472" footer="0.35433070866141736"/>
  <pageSetup horizontalDpi="300" verticalDpi="300" orientation="portrait" paperSize="9" scale="90" r:id="rId1"/>
  <headerFooter alignWithMargins="0">
    <oddFooter>&amp;L&amp;"Times New Roman CE,obyčejné"&amp;8Rozbor za rok 2003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I7" sqref="I7"/>
    </sheetView>
  </sheetViews>
  <sheetFormatPr defaultColWidth="9.00390625" defaultRowHeight="12.75"/>
  <cols>
    <col min="1" max="1" width="21.75390625" style="1" customWidth="1"/>
    <col min="2" max="2" width="9.25390625" style="1" customWidth="1"/>
    <col min="3" max="3" width="10.375" style="1" customWidth="1"/>
    <col min="4" max="4" width="11.00390625" style="1" customWidth="1"/>
    <col min="5" max="7" width="9.25390625" style="1" customWidth="1"/>
    <col min="8" max="16384" width="9.125" style="1" customWidth="1"/>
  </cols>
  <sheetData>
    <row r="1" spans="1:7" ht="42" customHeight="1">
      <c r="A1" s="398" t="s">
        <v>339</v>
      </c>
      <c r="B1" s="813" t="s">
        <v>663</v>
      </c>
      <c r="C1" s="810"/>
      <c r="D1" s="810"/>
      <c r="E1" s="810"/>
      <c r="F1" s="812" t="s">
        <v>789</v>
      </c>
      <c r="G1" s="812"/>
    </row>
    <row r="2" spans="1:7" ht="17.25" customHeight="1">
      <c r="A2" s="751" t="s">
        <v>8</v>
      </c>
      <c r="B2" s="754" t="s">
        <v>131</v>
      </c>
      <c r="C2" s="755"/>
      <c r="D2" s="756"/>
      <c r="E2" s="757" t="s">
        <v>34</v>
      </c>
      <c r="F2" s="758"/>
      <c r="G2" s="759"/>
    </row>
    <row r="3" spans="1:7" ht="17.25" customHeight="1">
      <c r="A3" s="752"/>
      <c r="B3" s="766" t="s">
        <v>132</v>
      </c>
      <c r="C3" s="755"/>
      <c r="D3" s="756"/>
      <c r="E3" s="760"/>
      <c r="F3" s="761"/>
      <c r="G3" s="762"/>
    </row>
    <row r="4" spans="1:7" ht="17.25" customHeight="1">
      <c r="A4" s="753"/>
      <c r="B4" s="41" t="s">
        <v>9</v>
      </c>
      <c r="C4" s="41" t="s">
        <v>10</v>
      </c>
      <c r="D4" s="41" t="s">
        <v>1</v>
      </c>
      <c r="E4" s="41" t="s">
        <v>9</v>
      </c>
      <c r="F4" s="41" t="s">
        <v>133</v>
      </c>
      <c r="G4" s="70" t="s">
        <v>1</v>
      </c>
    </row>
    <row r="5" spans="1:7" ht="12.75">
      <c r="A5" s="44" t="s">
        <v>192</v>
      </c>
      <c r="B5" s="43">
        <v>150</v>
      </c>
      <c r="C5" s="43">
        <v>150</v>
      </c>
      <c r="D5" s="43">
        <v>75.8</v>
      </c>
      <c r="E5" s="43">
        <f>SUM(B5)</f>
        <v>150</v>
      </c>
      <c r="F5" s="43">
        <f>SUM(C5)</f>
        <v>150</v>
      </c>
      <c r="G5" s="43">
        <f>SUM(D5)</f>
        <v>75.8</v>
      </c>
    </row>
    <row r="6" spans="1:7" ht="12.75">
      <c r="A6" s="46">
        <v>501</v>
      </c>
      <c r="B6" s="52">
        <f aca="true" t="shared" si="0" ref="B6:G6">SUM(B5)</f>
        <v>150</v>
      </c>
      <c r="C6" s="52">
        <f t="shared" si="0"/>
        <v>150</v>
      </c>
      <c r="D6" s="52">
        <f t="shared" si="0"/>
        <v>75.8</v>
      </c>
      <c r="E6" s="48">
        <f t="shared" si="0"/>
        <v>150</v>
      </c>
      <c r="F6" s="48">
        <f t="shared" si="0"/>
        <v>150</v>
      </c>
      <c r="G6" s="48">
        <f t="shared" si="0"/>
        <v>75.8</v>
      </c>
    </row>
    <row r="7" spans="1:7" ht="12.75">
      <c r="A7" s="49"/>
      <c r="B7" s="51"/>
      <c r="C7" s="51"/>
      <c r="D7" s="51"/>
      <c r="E7" s="43"/>
      <c r="F7" s="43"/>
      <c r="G7" s="43"/>
    </row>
    <row r="8" spans="1:7" ht="12.75">
      <c r="A8" s="49" t="s">
        <v>193</v>
      </c>
      <c r="B8" s="51">
        <v>828</v>
      </c>
      <c r="C8" s="51">
        <v>0</v>
      </c>
      <c r="D8" s="51">
        <v>0</v>
      </c>
      <c r="E8" s="43">
        <f aca="true" t="shared" si="1" ref="E8:G9">SUM(B8)</f>
        <v>828</v>
      </c>
      <c r="F8" s="43">
        <f t="shared" si="1"/>
        <v>0</v>
      </c>
      <c r="G8" s="43">
        <f t="shared" si="1"/>
        <v>0</v>
      </c>
    </row>
    <row r="9" spans="1:7" ht="12.75">
      <c r="A9" s="49" t="s">
        <v>194</v>
      </c>
      <c r="B9" s="51">
        <v>4714</v>
      </c>
      <c r="C9" s="51">
        <v>6240</v>
      </c>
      <c r="D9" s="51">
        <v>6200.3</v>
      </c>
      <c r="E9" s="43">
        <f t="shared" si="1"/>
        <v>4714</v>
      </c>
      <c r="F9" s="43">
        <f t="shared" si="1"/>
        <v>6240</v>
      </c>
      <c r="G9" s="43">
        <f t="shared" si="1"/>
        <v>6200.3</v>
      </c>
    </row>
    <row r="10" spans="1:7" ht="12.75">
      <c r="A10" s="46">
        <v>502</v>
      </c>
      <c r="B10" s="52">
        <f aca="true" t="shared" si="2" ref="B10:G10">SUM(B8:B9)</f>
        <v>5542</v>
      </c>
      <c r="C10" s="52">
        <f t="shared" si="2"/>
        <v>6240</v>
      </c>
      <c r="D10" s="52">
        <f t="shared" si="2"/>
        <v>6200.3</v>
      </c>
      <c r="E10" s="48">
        <f t="shared" si="2"/>
        <v>5542</v>
      </c>
      <c r="F10" s="48">
        <f t="shared" si="2"/>
        <v>6240</v>
      </c>
      <c r="G10" s="48">
        <f t="shared" si="2"/>
        <v>6200.3</v>
      </c>
    </row>
    <row r="11" spans="1:7" ht="12.75">
      <c r="A11" s="46"/>
      <c r="B11" s="52"/>
      <c r="C11" s="52"/>
      <c r="D11" s="52"/>
      <c r="E11" s="48"/>
      <c r="F11" s="48"/>
      <c r="G11" s="48"/>
    </row>
    <row r="12" spans="1:7" ht="12.75">
      <c r="A12" s="49" t="s">
        <v>195</v>
      </c>
      <c r="B12" s="51">
        <v>1363</v>
      </c>
      <c r="C12" s="51">
        <v>1478.6</v>
      </c>
      <c r="D12" s="51">
        <v>1478.6</v>
      </c>
      <c r="E12" s="43">
        <f aca="true" t="shared" si="3" ref="E12:G14">SUM(B12)</f>
        <v>1363</v>
      </c>
      <c r="F12" s="43">
        <f t="shared" si="3"/>
        <v>1478.6</v>
      </c>
      <c r="G12" s="43">
        <f t="shared" si="3"/>
        <v>1478.6</v>
      </c>
    </row>
    <row r="13" spans="1:7" ht="12.75">
      <c r="A13" s="49" t="s">
        <v>196</v>
      </c>
      <c r="B13" s="51">
        <v>472</v>
      </c>
      <c r="C13" s="51">
        <v>519.2</v>
      </c>
      <c r="D13" s="51">
        <v>519.2</v>
      </c>
      <c r="E13" s="43">
        <f t="shared" si="3"/>
        <v>472</v>
      </c>
      <c r="F13" s="43">
        <f t="shared" si="3"/>
        <v>519.2</v>
      </c>
      <c r="G13" s="43">
        <f t="shared" si="3"/>
        <v>519.2</v>
      </c>
    </row>
    <row r="14" spans="1:7" ht="12.75">
      <c r="A14" s="49" t="s">
        <v>197</v>
      </c>
      <c r="B14" s="51">
        <v>53</v>
      </c>
      <c r="C14" s="51">
        <v>53</v>
      </c>
      <c r="D14" s="51">
        <v>26.5</v>
      </c>
      <c r="E14" s="43">
        <f t="shared" si="3"/>
        <v>53</v>
      </c>
      <c r="F14" s="43">
        <f t="shared" si="3"/>
        <v>53</v>
      </c>
      <c r="G14" s="43">
        <f t="shared" si="3"/>
        <v>26.5</v>
      </c>
    </row>
    <row r="15" spans="1:7" ht="12.75">
      <c r="A15" s="46">
        <v>503</v>
      </c>
      <c r="B15" s="52">
        <f aca="true" t="shared" si="4" ref="B15:G15">SUM(B12:B14)</f>
        <v>1888</v>
      </c>
      <c r="C15" s="52">
        <f t="shared" si="4"/>
        <v>2050.8</v>
      </c>
      <c r="D15" s="52">
        <f t="shared" si="4"/>
        <v>2024.3</v>
      </c>
      <c r="E15" s="48">
        <f t="shared" si="4"/>
        <v>1888</v>
      </c>
      <c r="F15" s="48">
        <f t="shared" si="4"/>
        <v>2050.8</v>
      </c>
      <c r="G15" s="48">
        <f t="shared" si="4"/>
        <v>2024.3</v>
      </c>
    </row>
    <row r="16" spans="1:7" ht="12.75">
      <c r="A16" s="49"/>
      <c r="B16" s="51"/>
      <c r="C16" s="51"/>
      <c r="D16" s="51"/>
      <c r="E16" s="43"/>
      <c r="F16" s="43"/>
      <c r="G16" s="43"/>
    </row>
    <row r="17" spans="1:7" ht="12.75">
      <c r="A17" s="49" t="s">
        <v>11</v>
      </c>
      <c r="B17" s="51">
        <v>0</v>
      </c>
      <c r="C17" s="51">
        <v>25</v>
      </c>
      <c r="D17" s="51">
        <v>23.3</v>
      </c>
      <c r="E17" s="43">
        <f aca="true" t="shared" si="5" ref="E17:G18">SUM(B17)</f>
        <v>0</v>
      </c>
      <c r="F17" s="43">
        <f t="shared" si="5"/>
        <v>25</v>
      </c>
      <c r="G17" s="43">
        <f t="shared" si="5"/>
        <v>23.3</v>
      </c>
    </row>
    <row r="18" spans="1:7" ht="12.75">
      <c r="A18" s="49" t="s">
        <v>24</v>
      </c>
      <c r="B18" s="51">
        <v>20</v>
      </c>
      <c r="C18" s="51">
        <v>130</v>
      </c>
      <c r="D18" s="51">
        <v>89.4</v>
      </c>
      <c r="E18" s="43">
        <f t="shared" si="5"/>
        <v>20</v>
      </c>
      <c r="F18" s="43">
        <f t="shared" si="5"/>
        <v>130</v>
      </c>
      <c r="G18" s="43">
        <f t="shared" si="5"/>
        <v>89.4</v>
      </c>
    </row>
    <row r="19" spans="1:7" ht="12.75">
      <c r="A19" s="46">
        <v>513</v>
      </c>
      <c r="B19" s="52">
        <f aca="true" t="shared" si="6" ref="B19:G19">SUM(B17:B18)</f>
        <v>20</v>
      </c>
      <c r="C19" s="52">
        <f t="shared" si="6"/>
        <v>155</v>
      </c>
      <c r="D19" s="52">
        <f t="shared" si="6"/>
        <v>112.7</v>
      </c>
      <c r="E19" s="48">
        <f t="shared" si="6"/>
        <v>20</v>
      </c>
      <c r="F19" s="48">
        <f t="shared" si="6"/>
        <v>155</v>
      </c>
      <c r="G19" s="48">
        <f t="shared" si="6"/>
        <v>112.7</v>
      </c>
    </row>
    <row r="20" spans="1:7" ht="12.75">
      <c r="A20" s="49"/>
      <c r="B20" s="51"/>
      <c r="C20" s="51"/>
      <c r="D20" s="51"/>
      <c r="E20" s="43"/>
      <c r="F20" s="43"/>
      <c r="G20" s="43"/>
    </row>
    <row r="21" spans="1:7" ht="12.75">
      <c r="A21" s="49" t="s">
        <v>134</v>
      </c>
      <c r="B21" s="51">
        <v>0</v>
      </c>
      <c r="C21" s="51">
        <v>0</v>
      </c>
      <c r="D21" s="51">
        <v>0</v>
      </c>
      <c r="E21" s="43">
        <f aca="true" t="shared" si="7" ref="E21:G26">SUM(B21)</f>
        <v>0</v>
      </c>
      <c r="F21" s="43">
        <f t="shared" si="7"/>
        <v>0</v>
      </c>
      <c r="G21" s="43">
        <f t="shared" si="7"/>
        <v>0</v>
      </c>
    </row>
    <row r="22" spans="1:7" ht="12.75">
      <c r="A22" s="49" t="s">
        <v>135</v>
      </c>
      <c r="B22" s="43">
        <v>500</v>
      </c>
      <c r="C22" s="43">
        <v>465</v>
      </c>
      <c r="D22" s="43">
        <v>348.9</v>
      </c>
      <c r="E22" s="43">
        <f t="shared" si="7"/>
        <v>500</v>
      </c>
      <c r="F22" s="43">
        <f t="shared" si="7"/>
        <v>465</v>
      </c>
      <c r="G22" s="43">
        <f t="shared" si="7"/>
        <v>348.9</v>
      </c>
    </row>
    <row r="23" spans="1:7" ht="12.75">
      <c r="A23" s="49" t="s">
        <v>27</v>
      </c>
      <c r="B23" s="43">
        <v>0</v>
      </c>
      <c r="C23" s="43">
        <v>53.5</v>
      </c>
      <c r="D23" s="43">
        <v>53.3</v>
      </c>
      <c r="E23" s="43">
        <f t="shared" si="7"/>
        <v>0</v>
      </c>
      <c r="F23" s="43">
        <f t="shared" si="7"/>
        <v>53.5</v>
      </c>
      <c r="G23" s="43">
        <f t="shared" si="7"/>
        <v>53.3</v>
      </c>
    </row>
    <row r="24" spans="1:7" ht="12.75">
      <c r="A24" s="49" t="s">
        <v>136</v>
      </c>
      <c r="B24" s="43">
        <v>20</v>
      </c>
      <c r="C24" s="43">
        <v>170</v>
      </c>
      <c r="D24" s="43">
        <v>147.8</v>
      </c>
      <c r="E24" s="43">
        <f t="shared" si="7"/>
        <v>20</v>
      </c>
      <c r="F24" s="43">
        <f t="shared" si="7"/>
        <v>170</v>
      </c>
      <c r="G24" s="43">
        <f t="shared" si="7"/>
        <v>147.8</v>
      </c>
    </row>
    <row r="25" spans="1:7" ht="12.75">
      <c r="A25" s="49" t="s">
        <v>137</v>
      </c>
      <c r="B25" s="43">
        <v>30</v>
      </c>
      <c r="C25" s="43">
        <v>5</v>
      </c>
      <c r="D25" s="43">
        <v>0</v>
      </c>
      <c r="E25" s="43">
        <f t="shared" si="7"/>
        <v>30</v>
      </c>
      <c r="F25" s="43">
        <f t="shared" si="7"/>
        <v>5</v>
      </c>
      <c r="G25" s="43">
        <f t="shared" si="7"/>
        <v>0</v>
      </c>
    </row>
    <row r="26" spans="1:7" ht="12.75">
      <c r="A26" s="49" t="s">
        <v>14</v>
      </c>
      <c r="B26" s="43">
        <v>250</v>
      </c>
      <c r="C26" s="43">
        <v>800</v>
      </c>
      <c r="D26" s="43">
        <v>629</v>
      </c>
      <c r="E26" s="43">
        <f t="shared" si="7"/>
        <v>250</v>
      </c>
      <c r="F26" s="43">
        <f t="shared" si="7"/>
        <v>800</v>
      </c>
      <c r="G26" s="43">
        <f t="shared" si="7"/>
        <v>629</v>
      </c>
    </row>
    <row r="27" spans="1:7" s="34" customFormat="1" ht="12.75">
      <c r="A27" s="46">
        <v>516</v>
      </c>
      <c r="B27" s="52">
        <f>B21+B22+B23+B24+B25+B26</f>
        <v>800</v>
      </c>
      <c r="C27" s="52">
        <f>SUM(C21:C26)</f>
        <v>1493.5</v>
      </c>
      <c r="D27" s="52">
        <f>SUM(D21:D26)</f>
        <v>1179</v>
      </c>
      <c r="E27" s="48">
        <f>SUM(E21:E26)</f>
        <v>800</v>
      </c>
      <c r="F27" s="48">
        <f>SUM(F21:F26)</f>
        <v>1493.5</v>
      </c>
      <c r="G27" s="48">
        <f>SUM(G21:G26)</f>
        <v>1179</v>
      </c>
    </row>
    <row r="28" spans="1:7" ht="12.75">
      <c r="A28" s="49"/>
      <c r="B28" s="51"/>
      <c r="C28" s="51"/>
      <c r="D28" s="51"/>
      <c r="E28" s="43"/>
      <c r="F28" s="43"/>
      <c r="G28" s="43"/>
    </row>
    <row r="29" spans="1:7" ht="12.75">
      <c r="A29" s="49" t="s">
        <v>91</v>
      </c>
      <c r="B29" s="51">
        <v>30</v>
      </c>
      <c r="C29" s="51">
        <v>27.5</v>
      </c>
      <c r="D29" s="51">
        <v>16.1</v>
      </c>
      <c r="E29" s="43">
        <f aca="true" t="shared" si="8" ref="E29:G31">SUM(B29)</f>
        <v>30</v>
      </c>
      <c r="F29" s="43">
        <f t="shared" si="8"/>
        <v>27.5</v>
      </c>
      <c r="G29" s="43">
        <f t="shared" si="8"/>
        <v>16.1</v>
      </c>
    </row>
    <row r="30" spans="1:7" ht="12.75">
      <c r="A30" s="49" t="s">
        <v>92</v>
      </c>
      <c r="B30" s="51">
        <v>300</v>
      </c>
      <c r="C30" s="51">
        <v>545</v>
      </c>
      <c r="D30" s="51">
        <v>471.7</v>
      </c>
      <c r="E30" s="43">
        <f t="shared" si="8"/>
        <v>300</v>
      </c>
      <c r="F30" s="43">
        <f t="shared" si="8"/>
        <v>545</v>
      </c>
      <c r="G30" s="43">
        <f t="shared" si="8"/>
        <v>471.7</v>
      </c>
    </row>
    <row r="31" spans="1:7" ht="12.75">
      <c r="A31" s="49" t="s">
        <v>661</v>
      </c>
      <c r="B31" s="51">
        <v>0</v>
      </c>
      <c r="C31" s="51">
        <v>75</v>
      </c>
      <c r="D31" s="51">
        <v>60</v>
      </c>
      <c r="E31" s="43">
        <f t="shared" si="8"/>
        <v>0</v>
      </c>
      <c r="F31" s="43">
        <f t="shared" si="8"/>
        <v>75</v>
      </c>
      <c r="G31" s="43">
        <f t="shared" si="8"/>
        <v>60</v>
      </c>
    </row>
    <row r="32" spans="1:7" ht="12.75">
      <c r="A32" s="46">
        <v>517</v>
      </c>
      <c r="B32" s="52">
        <f aca="true" t="shared" si="9" ref="B32:G32">SUM(B29:B31)</f>
        <v>330</v>
      </c>
      <c r="C32" s="52">
        <f t="shared" si="9"/>
        <v>647.5</v>
      </c>
      <c r="D32" s="52">
        <f t="shared" si="9"/>
        <v>547.8</v>
      </c>
      <c r="E32" s="48">
        <f t="shared" si="9"/>
        <v>330</v>
      </c>
      <c r="F32" s="48">
        <f t="shared" si="9"/>
        <v>647.5</v>
      </c>
      <c r="G32" s="48">
        <f t="shared" si="9"/>
        <v>547.8</v>
      </c>
    </row>
    <row r="33" spans="1:7" ht="12.75">
      <c r="A33" s="46"/>
      <c r="B33" s="52"/>
      <c r="C33" s="52"/>
      <c r="D33" s="52"/>
      <c r="E33" s="48"/>
      <c r="F33" s="48"/>
      <c r="G33" s="48"/>
    </row>
    <row r="34" spans="1:7" ht="12.75">
      <c r="A34" s="49" t="s">
        <v>198</v>
      </c>
      <c r="B34" s="51">
        <v>100</v>
      </c>
      <c r="C34" s="51">
        <v>100</v>
      </c>
      <c r="D34" s="51">
        <v>63.3</v>
      </c>
      <c r="E34" s="43">
        <f>SUM(B34)</f>
        <v>100</v>
      </c>
      <c r="F34" s="43">
        <f>SUM(C34)</f>
        <v>100</v>
      </c>
      <c r="G34" s="43">
        <f>SUM(D34)</f>
        <v>63.3</v>
      </c>
    </row>
    <row r="35" spans="1:7" ht="12.75">
      <c r="A35" s="46">
        <v>519</v>
      </c>
      <c r="B35" s="52">
        <f aca="true" t="shared" si="10" ref="B35:G35">SUM(B34)</f>
        <v>100</v>
      </c>
      <c r="C35" s="52">
        <f t="shared" si="10"/>
        <v>100</v>
      </c>
      <c r="D35" s="52">
        <f t="shared" si="10"/>
        <v>63.3</v>
      </c>
      <c r="E35" s="48">
        <f t="shared" si="10"/>
        <v>100</v>
      </c>
      <c r="F35" s="48">
        <f t="shared" si="10"/>
        <v>100</v>
      </c>
      <c r="G35" s="48">
        <f t="shared" si="10"/>
        <v>63.3</v>
      </c>
    </row>
    <row r="36" spans="1:7" ht="12.75">
      <c r="A36" s="44"/>
      <c r="B36" s="51"/>
      <c r="C36" s="51"/>
      <c r="D36" s="51"/>
      <c r="E36" s="43"/>
      <c r="F36" s="43"/>
      <c r="G36" s="43"/>
    </row>
    <row r="37" spans="1:7" ht="12.75">
      <c r="A37" s="44" t="s">
        <v>138</v>
      </c>
      <c r="B37" s="51"/>
      <c r="C37" s="51"/>
      <c r="D37" s="51"/>
      <c r="E37" s="43"/>
      <c r="F37" s="43"/>
      <c r="G37" s="43"/>
    </row>
    <row r="38" spans="1:7" ht="12.75">
      <c r="A38" s="44" t="s">
        <v>139</v>
      </c>
      <c r="B38" s="43">
        <v>300</v>
      </c>
      <c r="C38" s="43">
        <v>300</v>
      </c>
      <c r="D38" s="43">
        <v>149.6</v>
      </c>
      <c r="E38" s="43">
        <f aca="true" t="shared" si="11" ref="E38:G39">SUM(B38)</f>
        <v>300</v>
      </c>
      <c r="F38" s="43">
        <f t="shared" si="11"/>
        <v>300</v>
      </c>
      <c r="G38" s="43">
        <f t="shared" si="11"/>
        <v>149.6</v>
      </c>
    </row>
    <row r="39" spans="1:7" ht="12.75">
      <c r="A39" s="44" t="s">
        <v>662</v>
      </c>
      <c r="B39" s="43">
        <v>0</v>
      </c>
      <c r="C39" s="43">
        <v>55</v>
      </c>
      <c r="D39" s="43">
        <v>55</v>
      </c>
      <c r="E39" s="43">
        <f t="shared" si="11"/>
        <v>0</v>
      </c>
      <c r="F39" s="43">
        <f t="shared" si="11"/>
        <v>55</v>
      </c>
      <c r="G39" s="43">
        <f t="shared" si="11"/>
        <v>55</v>
      </c>
    </row>
    <row r="40" spans="1:7" ht="12.75">
      <c r="A40" s="46">
        <v>542</v>
      </c>
      <c r="B40" s="48">
        <f aca="true" t="shared" si="12" ref="B40:G40">SUM(B38:B39)</f>
        <v>300</v>
      </c>
      <c r="C40" s="48">
        <f t="shared" si="12"/>
        <v>355</v>
      </c>
      <c r="D40" s="48">
        <f t="shared" si="12"/>
        <v>204.6</v>
      </c>
      <c r="E40" s="48">
        <f t="shared" si="12"/>
        <v>300</v>
      </c>
      <c r="F40" s="48">
        <f t="shared" si="12"/>
        <v>355</v>
      </c>
      <c r="G40" s="48">
        <f t="shared" si="12"/>
        <v>204.6</v>
      </c>
    </row>
    <row r="41" spans="1:7" ht="13.5" thickBot="1">
      <c r="A41" s="46"/>
      <c r="B41" s="43"/>
      <c r="C41" s="43"/>
      <c r="D41" s="43"/>
      <c r="E41" s="43"/>
      <c r="F41" s="43"/>
      <c r="G41" s="43"/>
    </row>
    <row r="42" spans="1:7" ht="12.75">
      <c r="A42" s="516" t="s">
        <v>86</v>
      </c>
      <c r="B42" s="518">
        <f aca="true" t="shared" si="13" ref="B42:G42">B6+B10+B15+B19+B27+B32+B35+B40</f>
        <v>9130</v>
      </c>
      <c r="C42" s="518">
        <f t="shared" si="13"/>
        <v>11191.8</v>
      </c>
      <c r="D42" s="518">
        <f t="shared" si="13"/>
        <v>10407.8</v>
      </c>
      <c r="E42" s="518">
        <f t="shared" si="13"/>
        <v>9130</v>
      </c>
      <c r="F42" s="518">
        <f t="shared" si="13"/>
        <v>11191.8</v>
      </c>
      <c r="G42" s="518">
        <f t="shared" si="13"/>
        <v>10407.8</v>
      </c>
    </row>
    <row r="44" spans="2:7" ht="12.75">
      <c r="B44" s="33"/>
      <c r="C44" s="33"/>
      <c r="D44" s="33"/>
      <c r="E44" s="33"/>
      <c r="F44" s="33"/>
      <c r="G44" s="33"/>
    </row>
    <row r="45" spans="2:7" ht="12.75">
      <c r="B45" s="33"/>
      <c r="C45" s="33"/>
      <c r="D45" s="33"/>
      <c r="E45" s="33"/>
      <c r="F45" s="33"/>
      <c r="G45" s="33"/>
    </row>
  </sheetData>
  <mergeCells count="6">
    <mergeCell ref="F1:G1"/>
    <mergeCell ref="B1:E1"/>
    <mergeCell ref="A2:A4"/>
    <mergeCell ref="B2:D2"/>
    <mergeCell ref="B3:D3"/>
    <mergeCell ref="E2:G3"/>
  </mergeCells>
  <printOptions horizontalCentered="1"/>
  <pageMargins left="0.5511811023622047" right="0.4330708661417323" top="0.71" bottom="0.5905511811023623" header="0.5118110236220472" footer="0.35433070866141736"/>
  <pageSetup horizontalDpi="300" verticalDpi="300" orientation="portrait" paperSize="9" scale="110" r:id="rId1"/>
  <headerFooter alignWithMargins="0">
    <oddFooter>&amp;L&amp;"Times New Roman CE,obyčejné"&amp;8Rozbor za rok 2003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D6" sqref="D6"/>
    </sheetView>
  </sheetViews>
  <sheetFormatPr defaultColWidth="9.00390625" defaultRowHeight="12.75"/>
  <cols>
    <col min="1" max="1" width="21.75390625" style="1" customWidth="1"/>
    <col min="2" max="2" width="9.25390625" style="1" customWidth="1"/>
    <col min="3" max="3" width="10.375" style="1" customWidth="1"/>
    <col min="4" max="4" width="11.00390625" style="1" customWidth="1"/>
    <col min="5" max="7" width="9.25390625" style="1" customWidth="1"/>
    <col min="8" max="16384" width="9.125" style="1" customWidth="1"/>
  </cols>
  <sheetData>
    <row r="1" spans="1:7" ht="42" customHeight="1">
      <c r="A1" s="542" t="s">
        <v>477</v>
      </c>
      <c r="B1" s="813" t="s">
        <v>663</v>
      </c>
      <c r="C1" s="810"/>
      <c r="D1" s="810"/>
      <c r="E1" s="810"/>
      <c r="F1" s="812" t="s">
        <v>790</v>
      </c>
      <c r="G1" s="812"/>
    </row>
    <row r="2" spans="1:7" ht="17.25" customHeight="1">
      <c r="A2" s="751" t="s">
        <v>8</v>
      </c>
      <c r="B2" s="754" t="s">
        <v>695</v>
      </c>
      <c r="C2" s="755"/>
      <c r="D2" s="756"/>
      <c r="E2" s="757" t="s">
        <v>34</v>
      </c>
      <c r="F2" s="758"/>
      <c r="G2" s="759"/>
    </row>
    <row r="3" spans="1:7" ht="17.25" customHeight="1">
      <c r="A3" s="752"/>
      <c r="B3" s="766" t="s">
        <v>477</v>
      </c>
      <c r="C3" s="755"/>
      <c r="D3" s="756"/>
      <c r="E3" s="760"/>
      <c r="F3" s="761"/>
      <c r="G3" s="762"/>
    </row>
    <row r="4" spans="1:7" ht="17.25" customHeight="1">
      <c r="A4" s="753"/>
      <c r="B4" s="41" t="s">
        <v>9</v>
      </c>
      <c r="C4" s="41" t="s">
        <v>10</v>
      </c>
      <c r="D4" s="41" t="s">
        <v>1</v>
      </c>
      <c r="E4" s="41" t="s">
        <v>9</v>
      </c>
      <c r="F4" s="41" t="s">
        <v>133</v>
      </c>
      <c r="G4" s="70" t="s">
        <v>1</v>
      </c>
    </row>
    <row r="5" spans="1:7" ht="12.75">
      <c r="A5" s="49" t="s">
        <v>193</v>
      </c>
      <c r="B5" s="51">
        <v>0</v>
      </c>
      <c r="C5" s="51">
        <v>866.2</v>
      </c>
      <c r="D5" s="51">
        <v>866.2</v>
      </c>
      <c r="E5" s="43">
        <f aca="true" t="shared" si="0" ref="E5:G6">SUM(B5)</f>
        <v>0</v>
      </c>
      <c r="F5" s="43">
        <f t="shared" si="0"/>
        <v>866.2</v>
      </c>
      <c r="G5" s="43">
        <f t="shared" si="0"/>
        <v>866.2</v>
      </c>
    </row>
    <row r="6" spans="1:7" ht="12.75">
      <c r="A6" s="49" t="s">
        <v>696</v>
      </c>
      <c r="B6" s="51">
        <v>0</v>
      </c>
      <c r="C6" s="51">
        <v>23.2</v>
      </c>
      <c r="D6" s="51">
        <v>23.2</v>
      </c>
      <c r="E6" s="43">
        <f t="shared" si="0"/>
        <v>0</v>
      </c>
      <c r="F6" s="43">
        <f t="shared" si="0"/>
        <v>23.2</v>
      </c>
      <c r="G6" s="43">
        <f t="shared" si="0"/>
        <v>23.2</v>
      </c>
    </row>
    <row r="7" spans="1:7" ht="12.75">
      <c r="A7" s="46">
        <v>502</v>
      </c>
      <c r="B7" s="52">
        <f aca="true" t="shared" si="1" ref="B7:G7">SUM(B5:B6)</f>
        <v>0</v>
      </c>
      <c r="C7" s="52">
        <f t="shared" si="1"/>
        <v>889.4000000000001</v>
      </c>
      <c r="D7" s="52">
        <f t="shared" si="1"/>
        <v>889.4000000000001</v>
      </c>
      <c r="E7" s="48">
        <f t="shared" si="1"/>
        <v>0</v>
      </c>
      <c r="F7" s="48">
        <f t="shared" si="1"/>
        <v>889.4000000000001</v>
      </c>
      <c r="G7" s="48">
        <f t="shared" si="1"/>
        <v>889.4000000000001</v>
      </c>
    </row>
    <row r="8" spans="1:7" ht="12.75">
      <c r="A8" s="46"/>
      <c r="B8" s="52"/>
      <c r="C8" s="52"/>
      <c r="D8" s="52"/>
      <c r="E8" s="48"/>
      <c r="F8" s="48"/>
      <c r="G8" s="48"/>
    </row>
    <row r="9" spans="1:7" ht="12.75">
      <c r="A9" s="49" t="s">
        <v>195</v>
      </c>
      <c r="B9" s="51">
        <v>0</v>
      </c>
      <c r="C9" s="51">
        <v>7.8</v>
      </c>
      <c r="D9" s="51">
        <v>7.8</v>
      </c>
      <c r="E9" s="43">
        <f aca="true" t="shared" si="2" ref="E9:G11">SUM(B9)</f>
        <v>0</v>
      </c>
      <c r="F9" s="43">
        <f t="shared" si="2"/>
        <v>7.8</v>
      </c>
      <c r="G9" s="43">
        <f t="shared" si="2"/>
        <v>7.8</v>
      </c>
    </row>
    <row r="10" spans="1:7" ht="12.75">
      <c r="A10" s="49" t="s">
        <v>196</v>
      </c>
      <c r="B10" s="51">
        <v>0</v>
      </c>
      <c r="C10" s="51">
        <v>2.1</v>
      </c>
      <c r="D10" s="51">
        <v>2.1</v>
      </c>
      <c r="E10" s="43">
        <f t="shared" si="2"/>
        <v>0</v>
      </c>
      <c r="F10" s="43">
        <f t="shared" si="2"/>
        <v>2.1</v>
      </c>
      <c r="G10" s="43">
        <f t="shared" si="2"/>
        <v>2.1</v>
      </c>
    </row>
    <row r="11" spans="1:7" ht="12.75">
      <c r="A11" s="49" t="s">
        <v>197</v>
      </c>
      <c r="B11" s="51">
        <v>0</v>
      </c>
      <c r="C11" s="51">
        <v>8.1</v>
      </c>
      <c r="D11" s="51">
        <v>8.1</v>
      </c>
      <c r="E11" s="43">
        <f t="shared" si="2"/>
        <v>0</v>
      </c>
      <c r="F11" s="43">
        <f t="shared" si="2"/>
        <v>8.1</v>
      </c>
      <c r="G11" s="43">
        <f t="shared" si="2"/>
        <v>8.1</v>
      </c>
    </row>
    <row r="12" spans="1:7" ht="12.75">
      <c r="A12" s="46">
        <v>503</v>
      </c>
      <c r="B12" s="52">
        <f aca="true" t="shared" si="3" ref="B12:G12">SUM(B9:B11)</f>
        <v>0</v>
      </c>
      <c r="C12" s="52">
        <f t="shared" si="3"/>
        <v>18</v>
      </c>
      <c r="D12" s="52">
        <f t="shared" si="3"/>
        <v>18</v>
      </c>
      <c r="E12" s="48">
        <f t="shared" si="3"/>
        <v>0</v>
      </c>
      <c r="F12" s="48">
        <f t="shared" si="3"/>
        <v>18</v>
      </c>
      <c r="G12" s="48">
        <f t="shared" si="3"/>
        <v>18</v>
      </c>
    </row>
    <row r="13" spans="1:7" ht="12.75">
      <c r="A13" s="49"/>
      <c r="B13" s="51"/>
      <c r="C13" s="51"/>
      <c r="D13" s="51"/>
      <c r="E13" s="43"/>
      <c r="F13" s="43"/>
      <c r="G13" s="43"/>
    </row>
    <row r="14" spans="1:7" ht="12.75">
      <c r="A14" s="49" t="s">
        <v>24</v>
      </c>
      <c r="B14" s="51">
        <v>0</v>
      </c>
      <c r="C14" s="51">
        <v>127</v>
      </c>
      <c r="D14" s="51">
        <v>127</v>
      </c>
      <c r="E14" s="43">
        <f>SUM(B14)</f>
        <v>0</v>
      </c>
      <c r="F14" s="43">
        <f>SUM(C14)</f>
        <v>127</v>
      </c>
      <c r="G14" s="43">
        <f>SUM(D14)</f>
        <v>127</v>
      </c>
    </row>
    <row r="15" spans="1:7" ht="12.75">
      <c r="A15" s="46">
        <v>513</v>
      </c>
      <c r="B15" s="52">
        <f aca="true" t="shared" si="4" ref="B15:G15">SUM(B14:B14)</f>
        <v>0</v>
      </c>
      <c r="C15" s="52">
        <f t="shared" si="4"/>
        <v>127</v>
      </c>
      <c r="D15" s="52">
        <f t="shared" si="4"/>
        <v>127</v>
      </c>
      <c r="E15" s="48">
        <f t="shared" si="4"/>
        <v>0</v>
      </c>
      <c r="F15" s="48">
        <f t="shared" si="4"/>
        <v>127</v>
      </c>
      <c r="G15" s="48">
        <f t="shared" si="4"/>
        <v>127</v>
      </c>
    </row>
    <row r="16" spans="1:7" ht="12.75">
      <c r="A16" s="49"/>
      <c r="B16" s="51"/>
      <c r="C16" s="51"/>
      <c r="D16" s="51"/>
      <c r="E16" s="43"/>
      <c r="F16" s="43"/>
      <c r="G16" s="43"/>
    </row>
    <row r="17" spans="1:7" ht="12.75">
      <c r="A17" s="49" t="s">
        <v>134</v>
      </c>
      <c r="B17" s="51">
        <v>0</v>
      </c>
      <c r="C17" s="51">
        <v>4.6</v>
      </c>
      <c r="D17" s="51">
        <v>4.6</v>
      </c>
      <c r="E17" s="43">
        <f aca="true" t="shared" si="5" ref="E17:G19">SUM(B17)</f>
        <v>0</v>
      </c>
      <c r="F17" s="43">
        <f t="shared" si="5"/>
        <v>4.6</v>
      </c>
      <c r="G17" s="43">
        <f t="shared" si="5"/>
        <v>4.6</v>
      </c>
    </row>
    <row r="18" spans="1:7" ht="12.75">
      <c r="A18" s="49" t="s">
        <v>27</v>
      </c>
      <c r="B18" s="43">
        <v>0</v>
      </c>
      <c r="C18" s="43">
        <v>5.2</v>
      </c>
      <c r="D18" s="43">
        <v>5.2</v>
      </c>
      <c r="E18" s="43">
        <f t="shared" si="5"/>
        <v>0</v>
      </c>
      <c r="F18" s="43">
        <f t="shared" si="5"/>
        <v>5.2</v>
      </c>
      <c r="G18" s="43">
        <f t="shared" si="5"/>
        <v>5.2</v>
      </c>
    </row>
    <row r="19" spans="1:7" ht="12.75">
      <c r="A19" s="49" t="s">
        <v>14</v>
      </c>
      <c r="B19" s="43">
        <v>0</v>
      </c>
      <c r="C19" s="43">
        <v>281.6</v>
      </c>
      <c r="D19" s="43">
        <v>281.6</v>
      </c>
      <c r="E19" s="43">
        <f t="shared" si="5"/>
        <v>0</v>
      </c>
      <c r="F19" s="43">
        <f t="shared" si="5"/>
        <v>281.6</v>
      </c>
      <c r="G19" s="43">
        <f t="shared" si="5"/>
        <v>281.6</v>
      </c>
    </row>
    <row r="20" spans="1:7" s="34" customFormat="1" ht="12.75">
      <c r="A20" s="46">
        <v>516</v>
      </c>
      <c r="B20" s="52">
        <f aca="true" t="shared" si="6" ref="B20:G20">SUM(B17:B19)</f>
        <v>0</v>
      </c>
      <c r="C20" s="52">
        <f t="shared" si="6"/>
        <v>291.40000000000003</v>
      </c>
      <c r="D20" s="52">
        <f t="shared" si="6"/>
        <v>291.40000000000003</v>
      </c>
      <c r="E20" s="48">
        <f t="shared" si="6"/>
        <v>0</v>
      </c>
      <c r="F20" s="48">
        <f t="shared" si="6"/>
        <v>291.40000000000003</v>
      </c>
      <c r="G20" s="48">
        <f t="shared" si="6"/>
        <v>291.40000000000003</v>
      </c>
    </row>
    <row r="21" spans="1:7" ht="12.75">
      <c r="A21" s="49"/>
      <c r="B21" s="51"/>
      <c r="C21" s="51"/>
      <c r="D21" s="51"/>
      <c r="E21" s="43"/>
      <c r="F21" s="43"/>
      <c r="G21" s="43"/>
    </row>
    <row r="22" spans="1:7" ht="12.75">
      <c r="A22" s="49" t="s">
        <v>91</v>
      </c>
      <c r="B22" s="51">
        <v>0</v>
      </c>
      <c r="C22" s="51">
        <v>3.7</v>
      </c>
      <c r="D22" s="51">
        <v>3.7</v>
      </c>
      <c r="E22" s="43">
        <f aca="true" t="shared" si="7" ref="E22:G23">SUM(B22)</f>
        <v>0</v>
      </c>
      <c r="F22" s="43">
        <f t="shared" si="7"/>
        <v>3.7</v>
      </c>
      <c r="G22" s="43">
        <f t="shared" si="7"/>
        <v>3.7</v>
      </c>
    </row>
    <row r="23" spans="1:7" ht="12.75">
      <c r="A23" s="49" t="s">
        <v>92</v>
      </c>
      <c r="B23" s="51">
        <v>0</v>
      </c>
      <c r="C23" s="51">
        <v>0.5</v>
      </c>
      <c r="D23" s="51">
        <v>0.5</v>
      </c>
      <c r="E23" s="43">
        <f t="shared" si="7"/>
        <v>0</v>
      </c>
      <c r="F23" s="43">
        <f t="shared" si="7"/>
        <v>0.5</v>
      </c>
      <c r="G23" s="43">
        <f t="shared" si="7"/>
        <v>0.5</v>
      </c>
    </row>
    <row r="24" spans="1:7" ht="12.75">
      <c r="A24" s="46">
        <v>517</v>
      </c>
      <c r="B24" s="52">
        <f aca="true" t="shared" si="8" ref="B24:G24">SUM(B22:B23)</f>
        <v>0</v>
      </c>
      <c r="C24" s="52">
        <f t="shared" si="8"/>
        <v>4.2</v>
      </c>
      <c r="D24" s="52">
        <f t="shared" si="8"/>
        <v>4.2</v>
      </c>
      <c r="E24" s="48">
        <f t="shared" si="8"/>
        <v>0</v>
      </c>
      <c r="F24" s="48">
        <f t="shared" si="8"/>
        <v>4.2</v>
      </c>
      <c r="G24" s="48">
        <f t="shared" si="8"/>
        <v>4.2</v>
      </c>
    </row>
    <row r="25" spans="1:7" ht="13.5" thickBot="1">
      <c r="A25" s="46"/>
      <c r="B25" s="52"/>
      <c r="C25" s="52"/>
      <c r="D25" s="52"/>
      <c r="E25" s="48"/>
      <c r="F25" s="48"/>
      <c r="G25" s="48"/>
    </row>
    <row r="26" spans="1:7" ht="12.75">
      <c r="A26" s="516" t="s">
        <v>86</v>
      </c>
      <c r="B26" s="518">
        <f aca="true" t="shared" si="9" ref="B26:G26">B7+B12+B15+B20+B24</f>
        <v>0</v>
      </c>
      <c r="C26" s="518">
        <f t="shared" si="9"/>
        <v>1330.0000000000002</v>
      </c>
      <c r="D26" s="518">
        <f t="shared" si="9"/>
        <v>1330.0000000000002</v>
      </c>
      <c r="E26" s="518">
        <f t="shared" si="9"/>
        <v>0</v>
      </c>
      <c r="F26" s="518">
        <f t="shared" si="9"/>
        <v>1330.0000000000002</v>
      </c>
      <c r="G26" s="518">
        <f t="shared" si="9"/>
        <v>1330.0000000000002</v>
      </c>
    </row>
    <row r="28" spans="2:7" ht="12.75">
      <c r="B28" s="33"/>
      <c r="C28" s="33"/>
      <c r="D28" s="33"/>
      <c r="E28" s="33"/>
      <c r="F28" s="33"/>
      <c r="G28" s="33"/>
    </row>
    <row r="29" spans="2:7" ht="12.75">
      <c r="B29" s="33"/>
      <c r="C29" s="33"/>
      <c r="D29" s="33"/>
      <c r="E29" s="33"/>
      <c r="F29" s="33"/>
      <c r="G29" s="33"/>
    </row>
  </sheetData>
  <mergeCells count="6">
    <mergeCell ref="F1:G1"/>
    <mergeCell ref="B1:E1"/>
    <mergeCell ref="A2:A4"/>
    <mergeCell ref="B2:D2"/>
    <mergeCell ref="B3:D3"/>
    <mergeCell ref="E2:G3"/>
  </mergeCells>
  <printOptions horizontalCentered="1"/>
  <pageMargins left="0.5511811023622047" right="0.4330708661417323" top="0.71" bottom="0.5905511811023623" header="0.5118110236220472" footer="0.35433070866141736"/>
  <pageSetup horizontalDpi="300" verticalDpi="300" orientation="portrait" paperSize="9" scale="110" r:id="rId1"/>
  <headerFooter alignWithMargins="0">
    <oddFooter>&amp;L&amp;"Times New Roman CE,obyčejné"&amp;8Rozbor za rok 2003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3"/>
  <sheetViews>
    <sheetView zoomScaleSheetLayoutView="80" workbookViewId="0" topLeftCell="A1">
      <selection activeCell="B36" sqref="B36:H36"/>
    </sheetView>
  </sheetViews>
  <sheetFormatPr defaultColWidth="9.00390625" defaultRowHeight="12.75"/>
  <cols>
    <col min="1" max="1" width="25.125" style="1" customWidth="1"/>
    <col min="2" max="2" width="9.00390625" style="1" customWidth="1"/>
    <col min="3" max="4" width="9.375" style="1" customWidth="1"/>
    <col min="5" max="5" width="9.625" style="1" customWidth="1"/>
    <col min="6" max="6" width="9.25390625" style="1" customWidth="1"/>
    <col min="7" max="7" width="8.875" style="1" customWidth="1"/>
    <col min="8" max="8" width="8.75390625" style="1" customWidth="1"/>
    <col min="9" max="9" width="8.125" style="1" customWidth="1"/>
    <col min="10" max="10" width="7.25390625" style="1" customWidth="1"/>
    <col min="11" max="16384" width="9.125" style="1" customWidth="1"/>
  </cols>
  <sheetData>
    <row r="1" spans="1:13" ht="42" customHeight="1">
      <c r="A1" s="542" t="s">
        <v>292</v>
      </c>
      <c r="B1" s="780" t="s">
        <v>798</v>
      </c>
      <c r="C1" s="781"/>
      <c r="D1" s="781"/>
      <c r="E1" s="781"/>
      <c r="F1" s="781"/>
      <c r="G1" s="781"/>
      <c r="H1" s="781"/>
      <c r="I1" s="812"/>
      <c r="J1" s="812"/>
      <c r="L1" s="812" t="s">
        <v>791</v>
      </c>
      <c r="M1" s="812"/>
    </row>
    <row r="2" spans="1:13" ht="12.75">
      <c r="A2" s="751" t="s">
        <v>8</v>
      </c>
      <c r="B2" s="754" t="s">
        <v>141</v>
      </c>
      <c r="C2" s="767"/>
      <c r="D2" s="768"/>
      <c r="E2" s="754" t="s">
        <v>142</v>
      </c>
      <c r="F2" s="767"/>
      <c r="G2" s="768"/>
      <c r="H2" s="754" t="s">
        <v>209</v>
      </c>
      <c r="I2" s="767"/>
      <c r="J2" s="768"/>
      <c r="K2" s="757" t="s">
        <v>7</v>
      </c>
      <c r="L2" s="807"/>
      <c r="M2" s="808"/>
    </row>
    <row r="3" spans="1:13" ht="12.75">
      <c r="A3" s="820"/>
      <c r="B3" s="766" t="s">
        <v>143</v>
      </c>
      <c r="C3" s="767"/>
      <c r="D3" s="768"/>
      <c r="E3" s="766" t="s">
        <v>0</v>
      </c>
      <c r="F3" s="767"/>
      <c r="G3" s="768"/>
      <c r="H3" s="766" t="s">
        <v>210</v>
      </c>
      <c r="I3" s="767"/>
      <c r="J3" s="768"/>
      <c r="K3" s="809"/>
      <c r="L3" s="810"/>
      <c r="M3" s="811"/>
    </row>
    <row r="4" spans="1:13" ht="12.75">
      <c r="A4" s="821"/>
      <c r="B4" s="41" t="s">
        <v>9</v>
      </c>
      <c r="C4" s="41" t="s">
        <v>10</v>
      </c>
      <c r="D4" s="41" t="s">
        <v>1</v>
      </c>
      <c r="E4" s="41" t="s">
        <v>9</v>
      </c>
      <c r="F4" s="41" t="s">
        <v>10</v>
      </c>
      <c r="G4" s="41" t="s">
        <v>1</v>
      </c>
      <c r="H4" s="41" t="s">
        <v>9</v>
      </c>
      <c r="I4" s="41" t="s">
        <v>10</v>
      </c>
      <c r="J4" s="41" t="s">
        <v>1</v>
      </c>
      <c r="K4" s="41" t="s">
        <v>9</v>
      </c>
      <c r="L4" s="41" t="s">
        <v>10</v>
      </c>
      <c r="M4" s="38" t="s">
        <v>1</v>
      </c>
    </row>
    <row r="5" spans="1:13" ht="12.75">
      <c r="A5" s="44" t="s">
        <v>200</v>
      </c>
      <c r="B5" s="51">
        <v>86057</v>
      </c>
      <c r="C5" s="43">
        <v>86374</v>
      </c>
      <c r="D5" s="43">
        <v>83743.6</v>
      </c>
      <c r="E5" s="51"/>
      <c r="F5" s="51"/>
      <c r="G5" s="43"/>
      <c r="H5" s="51"/>
      <c r="I5" s="51"/>
      <c r="J5" s="43"/>
      <c r="K5" s="43">
        <f>SUM(B5+H5)</f>
        <v>86057</v>
      </c>
      <c r="L5" s="43">
        <f>SUM(C5+I5)</f>
        <v>86374</v>
      </c>
      <c r="M5" s="43">
        <f>SUM(D5+J5)</f>
        <v>83743.6</v>
      </c>
    </row>
    <row r="6" spans="1:13" ht="12.75">
      <c r="A6" s="46">
        <v>501</v>
      </c>
      <c r="B6" s="52">
        <f>SUM(B5)</f>
        <v>86057</v>
      </c>
      <c r="C6" s="48">
        <f>SUM(C5)</f>
        <v>86374</v>
      </c>
      <c r="D6" s="48">
        <f>SUM(D5)</f>
        <v>83743.6</v>
      </c>
      <c r="E6" s="52"/>
      <c r="F6" s="52"/>
      <c r="G6" s="48"/>
      <c r="H6" s="52"/>
      <c r="I6" s="52"/>
      <c r="J6" s="48"/>
      <c r="K6" s="48">
        <f>SUM(K5)</f>
        <v>86057</v>
      </c>
      <c r="L6" s="48">
        <f>SUM(L5)</f>
        <v>86374</v>
      </c>
      <c r="M6" s="48">
        <f>SUM(M5)</f>
        <v>83743.6</v>
      </c>
    </row>
    <row r="7" spans="1:13" ht="12.75">
      <c r="A7" s="44" t="s">
        <v>193</v>
      </c>
      <c r="B7" s="43">
        <v>300</v>
      </c>
      <c r="C7" s="43">
        <v>989.7</v>
      </c>
      <c r="D7" s="43">
        <v>933.6</v>
      </c>
      <c r="E7" s="51"/>
      <c r="F7" s="43"/>
      <c r="G7" s="43"/>
      <c r="H7" s="51"/>
      <c r="I7" s="43"/>
      <c r="J7" s="43"/>
      <c r="K7" s="43">
        <f aca="true" t="shared" si="0" ref="K7:M9">SUM(B7+H7)</f>
        <v>300</v>
      </c>
      <c r="L7" s="43">
        <f t="shared" si="0"/>
        <v>989.7</v>
      </c>
      <c r="M7" s="43">
        <f t="shared" si="0"/>
        <v>933.6</v>
      </c>
    </row>
    <row r="8" spans="1:13" ht="12.75">
      <c r="A8" s="44" t="s">
        <v>201</v>
      </c>
      <c r="B8" s="43">
        <v>150</v>
      </c>
      <c r="C8" s="43">
        <v>1250</v>
      </c>
      <c r="D8" s="43">
        <v>1169.3</v>
      </c>
      <c r="E8" s="51"/>
      <c r="F8" s="43"/>
      <c r="G8" s="43"/>
      <c r="H8" s="51"/>
      <c r="I8" s="43"/>
      <c r="J8" s="43"/>
      <c r="K8" s="43">
        <f t="shared" si="0"/>
        <v>150</v>
      </c>
      <c r="L8" s="43">
        <f t="shared" si="0"/>
        <v>1250</v>
      </c>
      <c r="M8" s="43">
        <f t="shared" si="0"/>
        <v>1169.3</v>
      </c>
    </row>
    <row r="9" spans="1:13" ht="12.75">
      <c r="A9" s="44" t="s">
        <v>202</v>
      </c>
      <c r="B9" s="51">
        <v>50</v>
      </c>
      <c r="C9" s="51">
        <v>50</v>
      </c>
      <c r="D9" s="51">
        <v>8.3</v>
      </c>
      <c r="E9" s="51"/>
      <c r="F9" s="51"/>
      <c r="G9" s="51"/>
      <c r="H9" s="51"/>
      <c r="I9" s="51"/>
      <c r="J9" s="51"/>
      <c r="K9" s="43">
        <f t="shared" si="0"/>
        <v>50</v>
      </c>
      <c r="L9" s="43">
        <f t="shared" si="0"/>
        <v>50</v>
      </c>
      <c r="M9" s="43">
        <f t="shared" si="0"/>
        <v>8.3</v>
      </c>
    </row>
    <row r="10" spans="1:13" ht="12.75">
      <c r="A10" s="46">
        <v>502</v>
      </c>
      <c r="B10" s="52">
        <f>SUM(B7:B9)</f>
        <v>500</v>
      </c>
      <c r="C10" s="52">
        <f>SUM(C7:C9)</f>
        <v>2289.7</v>
      </c>
      <c r="D10" s="52">
        <f>SUM(D7:D9)</f>
        <v>2111.2000000000003</v>
      </c>
      <c r="E10" s="52"/>
      <c r="F10" s="52"/>
      <c r="G10" s="52"/>
      <c r="H10" s="52"/>
      <c r="I10" s="52"/>
      <c r="J10" s="52"/>
      <c r="K10" s="48">
        <f>SUM(K7:K9)</f>
        <v>500</v>
      </c>
      <c r="L10" s="48">
        <f>SUM(L7:L9)</f>
        <v>2289.7</v>
      </c>
      <c r="M10" s="48">
        <f>SUM(M7:M9)</f>
        <v>2111.2000000000003</v>
      </c>
    </row>
    <row r="11" spans="1:13" ht="12.75">
      <c r="A11" s="49" t="s">
        <v>205</v>
      </c>
      <c r="B11" s="51">
        <v>22375</v>
      </c>
      <c r="C11" s="51">
        <v>22440</v>
      </c>
      <c r="D11" s="51">
        <v>22201.1</v>
      </c>
      <c r="E11" s="51"/>
      <c r="F11" s="51"/>
      <c r="G11" s="51"/>
      <c r="H11" s="51"/>
      <c r="I11" s="51"/>
      <c r="J11" s="51"/>
      <c r="K11" s="43">
        <f aca="true" t="shared" si="1" ref="K11:M14">SUM(B11+H11)</f>
        <v>22375</v>
      </c>
      <c r="L11" s="43">
        <f t="shared" si="1"/>
        <v>22440</v>
      </c>
      <c r="M11" s="43">
        <f t="shared" si="1"/>
        <v>22201.1</v>
      </c>
    </row>
    <row r="12" spans="1:13" ht="12.75">
      <c r="A12" s="49" t="s">
        <v>203</v>
      </c>
      <c r="B12" s="51">
        <v>7745</v>
      </c>
      <c r="C12" s="51">
        <v>7767.5</v>
      </c>
      <c r="D12" s="51">
        <v>7564</v>
      </c>
      <c r="E12" s="51"/>
      <c r="F12" s="51"/>
      <c r="G12" s="51"/>
      <c r="H12" s="51"/>
      <c r="I12" s="51"/>
      <c r="J12" s="51"/>
      <c r="K12" s="43">
        <f t="shared" si="1"/>
        <v>7745</v>
      </c>
      <c r="L12" s="43">
        <f t="shared" si="1"/>
        <v>7767.5</v>
      </c>
      <c r="M12" s="43">
        <f t="shared" si="1"/>
        <v>7564</v>
      </c>
    </row>
    <row r="13" spans="1:13" ht="12.75">
      <c r="A13" s="49" t="s">
        <v>204</v>
      </c>
      <c r="B13" s="51">
        <v>40</v>
      </c>
      <c r="C13" s="51">
        <v>40</v>
      </c>
      <c r="D13" s="51">
        <v>33.1</v>
      </c>
      <c r="E13" s="51"/>
      <c r="F13" s="51"/>
      <c r="G13" s="51"/>
      <c r="H13" s="51"/>
      <c r="I13" s="51"/>
      <c r="J13" s="51"/>
      <c r="K13" s="43">
        <f t="shared" si="1"/>
        <v>40</v>
      </c>
      <c r="L13" s="43">
        <f t="shared" si="1"/>
        <v>40</v>
      </c>
      <c r="M13" s="43">
        <f t="shared" si="1"/>
        <v>33.1</v>
      </c>
    </row>
    <row r="14" spans="1:13" ht="12.75">
      <c r="A14" s="49" t="s">
        <v>664</v>
      </c>
      <c r="B14" s="51">
        <v>0</v>
      </c>
      <c r="C14" s="51">
        <v>0.3</v>
      </c>
      <c r="D14" s="51">
        <v>0.3</v>
      </c>
      <c r="E14" s="51"/>
      <c r="F14" s="51"/>
      <c r="G14" s="51"/>
      <c r="H14" s="51"/>
      <c r="I14" s="51"/>
      <c r="J14" s="51"/>
      <c r="K14" s="43">
        <f t="shared" si="1"/>
        <v>0</v>
      </c>
      <c r="L14" s="43">
        <f t="shared" si="1"/>
        <v>0.3</v>
      </c>
      <c r="M14" s="43">
        <f t="shared" si="1"/>
        <v>0.3</v>
      </c>
    </row>
    <row r="15" spans="1:13" ht="12.75">
      <c r="A15" s="46">
        <v>503</v>
      </c>
      <c r="B15" s="52">
        <f>SUM(B11:B14)</f>
        <v>30160</v>
      </c>
      <c r="C15" s="52">
        <f>SUM(C11:C14)</f>
        <v>30247.8</v>
      </c>
      <c r="D15" s="52">
        <f>SUM(D11:D14)</f>
        <v>29798.499999999996</v>
      </c>
      <c r="E15" s="52"/>
      <c r="F15" s="52"/>
      <c r="G15" s="52"/>
      <c r="H15" s="52"/>
      <c r="I15" s="52"/>
      <c r="J15" s="52"/>
      <c r="K15" s="48">
        <f>SUM(K11:K13)</f>
        <v>30160</v>
      </c>
      <c r="L15" s="48">
        <f>SUM(L11:L14)</f>
        <v>30247.8</v>
      </c>
      <c r="M15" s="48">
        <f>SUM(M11:M14)</f>
        <v>29798.499999999996</v>
      </c>
    </row>
    <row r="16" spans="1:13" ht="12.75">
      <c r="A16" s="49" t="s">
        <v>144</v>
      </c>
      <c r="B16" s="51">
        <v>10</v>
      </c>
      <c r="C16" s="51">
        <v>10</v>
      </c>
      <c r="D16" s="51">
        <v>9.3</v>
      </c>
      <c r="E16" s="51"/>
      <c r="F16" s="51"/>
      <c r="G16" s="51"/>
      <c r="H16" s="51"/>
      <c r="I16" s="51"/>
      <c r="J16" s="51"/>
      <c r="K16" s="43">
        <f aca="true" t="shared" si="2" ref="K16:M19">SUM(B16+H16)</f>
        <v>10</v>
      </c>
      <c r="L16" s="43">
        <f t="shared" si="2"/>
        <v>10</v>
      </c>
      <c r="M16" s="43">
        <f t="shared" si="2"/>
        <v>9.3</v>
      </c>
    </row>
    <row r="17" spans="1:13" ht="12.75">
      <c r="A17" s="49" t="s">
        <v>11</v>
      </c>
      <c r="B17" s="43">
        <v>600</v>
      </c>
      <c r="C17" s="43">
        <v>600</v>
      </c>
      <c r="D17" s="43">
        <v>451.9</v>
      </c>
      <c r="E17" s="43"/>
      <c r="F17" s="43"/>
      <c r="G17" s="43"/>
      <c r="H17" s="43"/>
      <c r="I17" s="43"/>
      <c r="J17" s="43"/>
      <c r="K17" s="43">
        <f t="shared" si="2"/>
        <v>600</v>
      </c>
      <c r="L17" s="43">
        <f t="shared" si="2"/>
        <v>600</v>
      </c>
      <c r="M17" s="43">
        <f t="shared" si="2"/>
        <v>451.9</v>
      </c>
    </row>
    <row r="18" spans="1:13" ht="12.75">
      <c r="A18" s="49" t="s">
        <v>23</v>
      </c>
      <c r="B18" s="43">
        <v>10480</v>
      </c>
      <c r="C18" s="43">
        <v>8131.2</v>
      </c>
      <c r="D18" s="51">
        <v>4601.9</v>
      </c>
      <c r="E18" s="51"/>
      <c r="F18" s="43"/>
      <c r="G18" s="43"/>
      <c r="H18" s="51"/>
      <c r="I18" s="43"/>
      <c r="J18" s="43"/>
      <c r="K18" s="43">
        <f t="shared" si="2"/>
        <v>10480</v>
      </c>
      <c r="L18" s="43">
        <f t="shared" si="2"/>
        <v>8131.2</v>
      </c>
      <c r="M18" s="43">
        <f t="shared" si="2"/>
        <v>4601.9</v>
      </c>
    </row>
    <row r="19" spans="1:13" ht="12.75">
      <c r="A19" s="49" t="s">
        <v>145</v>
      </c>
      <c r="B19" s="43">
        <v>4200</v>
      </c>
      <c r="C19" s="43">
        <v>4121.3</v>
      </c>
      <c r="D19" s="43">
        <v>3117.3</v>
      </c>
      <c r="E19" s="51"/>
      <c r="F19" s="43"/>
      <c r="G19" s="43"/>
      <c r="H19" s="51"/>
      <c r="I19" s="43"/>
      <c r="J19" s="43"/>
      <c r="K19" s="43">
        <f t="shared" si="2"/>
        <v>4200</v>
      </c>
      <c r="L19" s="43">
        <f t="shared" si="2"/>
        <v>4121.3</v>
      </c>
      <c r="M19" s="43">
        <f t="shared" si="2"/>
        <v>3117.3</v>
      </c>
    </row>
    <row r="20" spans="1:13" ht="12.75">
      <c r="A20" s="46">
        <v>513</v>
      </c>
      <c r="B20" s="52">
        <f>SUM(B16:B19)</f>
        <v>15290</v>
      </c>
      <c r="C20" s="52">
        <f>SUM(C16:C19)</f>
        <v>12862.5</v>
      </c>
      <c r="D20" s="52">
        <f>SUM(D16:D19)</f>
        <v>8180.4</v>
      </c>
      <c r="E20" s="52"/>
      <c r="F20" s="48"/>
      <c r="G20" s="48"/>
      <c r="H20" s="52"/>
      <c r="I20" s="48"/>
      <c r="J20" s="48"/>
      <c r="K20" s="48">
        <f>SUM(K16:K19)</f>
        <v>15290</v>
      </c>
      <c r="L20" s="48">
        <f>SUM(L16:L19)</f>
        <v>12862.5</v>
      </c>
      <c r="M20" s="48">
        <f>SUM(M16:M19)</f>
        <v>8180.4</v>
      </c>
    </row>
    <row r="21" spans="1:13" ht="12.75">
      <c r="A21" s="49" t="s">
        <v>25</v>
      </c>
      <c r="B21" s="51">
        <v>600</v>
      </c>
      <c r="C21" s="51">
        <v>600</v>
      </c>
      <c r="D21" s="51">
        <v>375.1</v>
      </c>
      <c r="E21" s="51"/>
      <c r="F21" s="43"/>
      <c r="G21" s="43"/>
      <c r="H21" s="51"/>
      <c r="I21" s="43"/>
      <c r="J21" s="43"/>
      <c r="K21" s="43">
        <f aca="true" t="shared" si="3" ref="K21:M24">SUM(B21+H21)</f>
        <v>600</v>
      </c>
      <c r="L21" s="43">
        <f t="shared" si="3"/>
        <v>600</v>
      </c>
      <c r="M21" s="43">
        <f t="shared" si="3"/>
        <v>375.1</v>
      </c>
    </row>
    <row r="22" spans="1:13" ht="12.75">
      <c r="A22" s="49" t="s">
        <v>83</v>
      </c>
      <c r="B22" s="51">
        <v>1600</v>
      </c>
      <c r="C22" s="51">
        <v>1600</v>
      </c>
      <c r="D22" s="51">
        <v>1516.6</v>
      </c>
      <c r="E22" s="51"/>
      <c r="F22" s="43"/>
      <c r="G22" s="43"/>
      <c r="H22" s="51"/>
      <c r="I22" s="43"/>
      <c r="J22" s="43"/>
      <c r="K22" s="43">
        <f t="shared" si="3"/>
        <v>1600</v>
      </c>
      <c r="L22" s="43">
        <f t="shared" si="3"/>
        <v>1600</v>
      </c>
      <c r="M22" s="43">
        <f t="shared" si="3"/>
        <v>1516.6</v>
      </c>
    </row>
    <row r="23" spans="1:13" ht="12.75">
      <c r="A23" s="49" t="s">
        <v>26</v>
      </c>
      <c r="B23" s="51">
        <v>2200</v>
      </c>
      <c r="C23" s="51">
        <v>2200</v>
      </c>
      <c r="D23" s="51">
        <v>1647.6</v>
      </c>
      <c r="E23" s="51"/>
      <c r="F23" s="43"/>
      <c r="G23" s="43"/>
      <c r="H23" s="51"/>
      <c r="I23" s="43"/>
      <c r="J23" s="43"/>
      <c r="K23" s="43">
        <f t="shared" si="3"/>
        <v>2200</v>
      </c>
      <c r="L23" s="43">
        <f t="shared" si="3"/>
        <v>2200</v>
      </c>
      <c r="M23" s="43">
        <f t="shared" si="3"/>
        <v>1647.6</v>
      </c>
    </row>
    <row r="24" spans="1:13" ht="12.75">
      <c r="A24" s="49" t="s">
        <v>146</v>
      </c>
      <c r="B24" s="51">
        <v>500</v>
      </c>
      <c r="C24" s="51">
        <v>500</v>
      </c>
      <c r="D24" s="51">
        <v>295.8</v>
      </c>
      <c r="E24" s="51"/>
      <c r="F24" s="43"/>
      <c r="G24" s="43"/>
      <c r="H24" s="51"/>
      <c r="I24" s="43"/>
      <c r="J24" s="43"/>
      <c r="K24" s="43">
        <f t="shared" si="3"/>
        <v>500</v>
      </c>
      <c r="L24" s="43">
        <f t="shared" si="3"/>
        <v>500</v>
      </c>
      <c r="M24" s="43">
        <f t="shared" si="3"/>
        <v>295.8</v>
      </c>
    </row>
    <row r="25" spans="1:13" ht="12.75">
      <c r="A25" s="136" t="s">
        <v>147</v>
      </c>
      <c r="B25" s="52">
        <f>SUM(B21:B24)</f>
        <v>4900</v>
      </c>
      <c r="C25" s="52">
        <f>SUM(C21:C24)</f>
        <v>4900</v>
      </c>
      <c r="D25" s="52">
        <f>SUM(D21:D24)</f>
        <v>3835.1</v>
      </c>
      <c r="E25" s="51"/>
      <c r="F25" s="43"/>
      <c r="G25" s="43"/>
      <c r="H25" s="51"/>
      <c r="I25" s="43"/>
      <c r="J25" s="43"/>
      <c r="K25" s="48">
        <f>SUM(K21:K24)</f>
        <v>4900</v>
      </c>
      <c r="L25" s="48">
        <f>SUM(L21:L24)</f>
        <v>4900</v>
      </c>
      <c r="M25" s="48">
        <f>SUM(M21:M24)</f>
        <v>3835.1</v>
      </c>
    </row>
    <row r="26" spans="1:13" ht="12.75">
      <c r="A26" s="49" t="s">
        <v>140</v>
      </c>
      <c r="B26" s="51">
        <v>3200</v>
      </c>
      <c r="C26" s="51">
        <v>4670.3</v>
      </c>
      <c r="D26" s="51">
        <v>3113</v>
      </c>
      <c r="E26" s="51"/>
      <c r="F26" s="43"/>
      <c r="G26" s="43"/>
      <c r="H26" s="51"/>
      <c r="I26" s="43"/>
      <c r="J26" s="43"/>
      <c r="K26" s="43">
        <f aca="true" t="shared" si="4" ref="K26:M29">SUM(B26+H26)</f>
        <v>3200</v>
      </c>
      <c r="L26" s="43">
        <f t="shared" si="4"/>
        <v>4670.3</v>
      </c>
      <c r="M26" s="43">
        <f t="shared" si="4"/>
        <v>3113</v>
      </c>
    </row>
    <row r="27" spans="1:13" ht="12.75">
      <c r="A27" s="49" t="s">
        <v>148</v>
      </c>
      <c r="B27" s="51">
        <v>3500</v>
      </c>
      <c r="C27" s="51">
        <v>3500</v>
      </c>
      <c r="D27" s="51">
        <v>2939.3</v>
      </c>
      <c r="E27" s="51"/>
      <c r="F27" s="43"/>
      <c r="G27" s="43"/>
      <c r="H27" s="51"/>
      <c r="I27" s="43"/>
      <c r="J27" s="43"/>
      <c r="K27" s="43">
        <f t="shared" si="4"/>
        <v>3500</v>
      </c>
      <c r="L27" s="43">
        <f t="shared" si="4"/>
        <v>3500</v>
      </c>
      <c r="M27" s="43">
        <f t="shared" si="4"/>
        <v>2939.3</v>
      </c>
    </row>
    <row r="28" spans="1:13" ht="12.75">
      <c r="A28" s="44" t="s">
        <v>176</v>
      </c>
      <c r="B28" s="43">
        <v>700</v>
      </c>
      <c r="C28" s="43">
        <v>733.7</v>
      </c>
      <c r="D28" s="43">
        <v>277</v>
      </c>
      <c r="E28" s="43"/>
      <c r="F28" s="43"/>
      <c r="G28" s="43"/>
      <c r="H28" s="43"/>
      <c r="I28" s="43"/>
      <c r="J28" s="43"/>
      <c r="K28" s="43">
        <f t="shared" si="4"/>
        <v>700</v>
      </c>
      <c r="L28" s="43">
        <f t="shared" si="4"/>
        <v>733.7</v>
      </c>
      <c r="M28" s="43">
        <f t="shared" si="4"/>
        <v>277</v>
      </c>
    </row>
    <row r="29" spans="1:13" ht="12.75">
      <c r="A29" s="44" t="s">
        <v>27</v>
      </c>
      <c r="B29" s="43">
        <v>1500</v>
      </c>
      <c r="C29" s="43">
        <v>1889.8</v>
      </c>
      <c r="D29" s="43">
        <v>1752.6</v>
      </c>
      <c r="E29" s="43"/>
      <c r="F29" s="43"/>
      <c r="G29" s="43"/>
      <c r="H29" s="43"/>
      <c r="I29" s="43"/>
      <c r="J29" s="43"/>
      <c r="K29" s="43">
        <f t="shared" si="4"/>
        <v>1500</v>
      </c>
      <c r="L29" s="43">
        <f t="shared" si="4"/>
        <v>1889.8</v>
      </c>
      <c r="M29" s="43">
        <f t="shared" si="4"/>
        <v>1752.6</v>
      </c>
    </row>
    <row r="30" spans="1:13" ht="12.75">
      <c r="A30" s="44" t="s">
        <v>669</v>
      </c>
      <c r="B30" s="43">
        <v>1990</v>
      </c>
      <c r="C30" s="43">
        <v>1990</v>
      </c>
      <c r="D30" s="43">
        <v>1727.7</v>
      </c>
      <c r="E30" s="43"/>
      <c r="F30" s="43"/>
      <c r="G30" s="43"/>
      <c r="H30" s="43">
        <v>0</v>
      </c>
      <c r="I30" s="43">
        <v>67.8</v>
      </c>
      <c r="J30" s="43">
        <v>67.7</v>
      </c>
      <c r="K30" s="43">
        <f aca="true" t="shared" si="5" ref="K30:M32">SUM(B30+H30)</f>
        <v>1990</v>
      </c>
      <c r="L30" s="43">
        <f t="shared" si="5"/>
        <v>2057.8</v>
      </c>
      <c r="M30" s="43">
        <f t="shared" si="5"/>
        <v>1795.4</v>
      </c>
    </row>
    <row r="31" spans="1:13" ht="12.75">
      <c r="A31" s="44" t="s">
        <v>149</v>
      </c>
      <c r="B31" s="43">
        <v>550</v>
      </c>
      <c r="C31" s="43">
        <v>1274.4</v>
      </c>
      <c r="D31" s="43">
        <v>828.8</v>
      </c>
      <c r="E31" s="43"/>
      <c r="F31" s="43"/>
      <c r="G31" s="43"/>
      <c r="H31" s="43"/>
      <c r="I31" s="43"/>
      <c r="J31" s="43"/>
      <c r="K31" s="43">
        <f t="shared" si="5"/>
        <v>550</v>
      </c>
      <c r="L31" s="43">
        <f t="shared" si="5"/>
        <v>1274.4</v>
      </c>
      <c r="M31" s="43">
        <f t="shared" si="5"/>
        <v>828.8</v>
      </c>
    </row>
    <row r="32" spans="1:13" ht="12.75">
      <c r="A32" s="44" t="s">
        <v>150</v>
      </c>
      <c r="B32" s="43">
        <v>2800</v>
      </c>
      <c r="C32" s="43">
        <v>1800</v>
      </c>
      <c r="D32" s="43">
        <v>1608.4</v>
      </c>
      <c r="E32" s="43"/>
      <c r="F32" s="43"/>
      <c r="G32" s="43"/>
      <c r="H32" s="43"/>
      <c r="I32" s="43"/>
      <c r="J32" s="43"/>
      <c r="K32" s="43">
        <f>SUM(B32+E32+H32)</f>
        <v>2800</v>
      </c>
      <c r="L32" s="43">
        <f t="shared" si="5"/>
        <v>1800</v>
      </c>
      <c r="M32" s="43">
        <f t="shared" si="5"/>
        <v>1608.4</v>
      </c>
    </row>
    <row r="33" spans="1:13" ht="13.5" thickBot="1">
      <c r="A33" s="172" t="s">
        <v>14</v>
      </c>
      <c r="B33" s="57">
        <v>8355</v>
      </c>
      <c r="C33" s="57">
        <v>11686.4</v>
      </c>
      <c r="D33" s="57">
        <v>11394.8</v>
      </c>
      <c r="E33" s="31">
        <v>3449</v>
      </c>
      <c r="F33" s="31">
        <v>3924.2</v>
      </c>
      <c r="G33" s="31">
        <v>2534.8</v>
      </c>
      <c r="H33" s="31">
        <v>200</v>
      </c>
      <c r="I33" s="31">
        <v>1108.2</v>
      </c>
      <c r="J33" s="31">
        <v>1107.4</v>
      </c>
      <c r="K33" s="43">
        <f>SUM(B33+E33+H33)</f>
        <v>12004</v>
      </c>
      <c r="L33" s="43">
        <f>SUM(C33+F33+I33)</f>
        <v>16718.8</v>
      </c>
      <c r="M33" s="43">
        <f>SUM(D33+G33+J33)</f>
        <v>15036.999999999998</v>
      </c>
    </row>
    <row r="34" spans="1:13" ht="12.75">
      <c r="A34" s="532" t="s">
        <v>124</v>
      </c>
      <c r="B34" s="518">
        <f>SUM(B26:B33)</f>
        <v>22595</v>
      </c>
      <c r="C34" s="518">
        <f>SUM(C26:C33)</f>
        <v>27544.6</v>
      </c>
      <c r="D34" s="518">
        <f>SUM(D26:D33)</f>
        <v>23641.6</v>
      </c>
      <c r="E34" s="518">
        <f>SUM(E33)</f>
        <v>3449</v>
      </c>
      <c r="F34" s="518">
        <f>SUM(F33)</f>
        <v>3924.2</v>
      </c>
      <c r="G34" s="518">
        <f>SUM(G33)</f>
        <v>2534.8</v>
      </c>
      <c r="H34" s="518">
        <f>SUM(H33+H30)</f>
        <v>200</v>
      </c>
      <c r="I34" s="518">
        <f>SUM(I33+I30)</f>
        <v>1176</v>
      </c>
      <c r="J34" s="518">
        <f>SUM(J33+J30)</f>
        <v>1175.1000000000001</v>
      </c>
      <c r="K34" s="518">
        <f>SUM(K26:K33)</f>
        <v>26244</v>
      </c>
      <c r="L34" s="518">
        <f>SUM(L26:L33)</f>
        <v>32644.799999999996</v>
      </c>
      <c r="M34" s="518">
        <f>SUM(M26:M33)</f>
        <v>27351.499999999996</v>
      </c>
    </row>
    <row r="35" spans="1:10" ht="12.75">
      <c r="A35" s="845"/>
      <c r="B35" s="730"/>
      <c r="C35" s="730"/>
      <c r="D35" s="730"/>
      <c r="E35" s="730"/>
      <c r="F35" s="730"/>
      <c r="G35" s="730"/>
      <c r="H35" s="730"/>
      <c r="I35" s="730"/>
      <c r="J35" s="730"/>
    </row>
    <row r="36" spans="1:13" ht="30.75" customHeight="1">
      <c r="A36" s="542" t="s">
        <v>292</v>
      </c>
      <c r="B36" s="780" t="s">
        <v>799</v>
      </c>
      <c r="C36" s="781"/>
      <c r="D36" s="781"/>
      <c r="E36" s="781"/>
      <c r="F36" s="781"/>
      <c r="G36" s="781"/>
      <c r="H36" s="781"/>
      <c r="I36" s="812" t="s">
        <v>258</v>
      </c>
      <c r="J36" s="812"/>
      <c r="L36" s="812" t="s">
        <v>792</v>
      </c>
      <c r="M36" s="812"/>
    </row>
    <row r="37" spans="1:13" ht="12.75">
      <c r="A37" s="751" t="s">
        <v>8</v>
      </c>
      <c r="B37" s="754" t="s">
        <v>141</v>
      </c>
      <c r="C37" s="755"/>
      <c r="D37" s="756"/>
      <c r="E37" s="842" t="s">
        <v>142</v>
      </c>
      <c r="F37" s="755"/>
      <c r="G37" s="756"/>
      <c r="H37" s="842" t="s">
        <v>209</v>
      </c>
      <c r="I37" s="755"/>
      <c r="J37" s="756"/>
      <c r="K37" s="757" t="s">
        <v>7</v>
      </c>
      <c r="L37" s="843"/>
      <c r="M37" s="844"/>
    </row>
    <row r="38" spans="1:13" ht="12.75">
      <c r="A38" s="752"/>
      <c r="B38" s="766" t="s">
        <v>143</v>
      </c>
      <c r="C38" s="755"/>
      <c r="D38" s="756"/>
      <c r="E38" s="766" t="s">
        <v>0</v>
      </c>
      <c r="F38" s="755"/>
      <c r="G38" s="756"/>
      <c r="H38" s="766" t="s">
        <v>210</v>
      </c>
      <c r="I38" s="755"/>
      <c r="J38" s="756"/>
      <c r="K38" s="828"/>
      <c r="L38" s="829"/>
      <c r="M38" s="830"/>
    </row>
    <row r="39" spans="1:13" ht="12.75">
      <c r="A39" s="753"/>
      <c r="B39" s="17" t="s">
        <v>9</v>
      </c>
      <c r="C39" s="41" t="s">
        <v>10</v>
      </c>
      <c r="D39" s="41" t="s">
        <v>1</v>
      </c>
      <c r="E39" s="41" t="s">
        <v>9</v>
      </c>
      <c r="F39" s="41" t="s">
        <v>10</v>
      </c>
      <c r="G39" s="41" t="s">
        <v>1</v>
      </c>
      <c r="H39" s="41" t="s">
        <v>9</v>
      </c>
      <c r="I39" s="41" t="s">
        <v>10</v>
      </c>
      <c r="J39" s="41" t="s">
        <v>1</v>
      </c>
      <c r="K39" s="41" t="s">
        <v>9</v>
      </c>
      <c r="L39" s="41" t="s">
        <v>10</v>
      </c>
      <c r="M39" s="38" t="s">
        <v>1</v>
      </c>
    </row>
    <row r="40" spans="1:13" ht="12.75">
      <c r="A40" s="49" t="s">
        <v>28</v>
      </c>
      <c r="B40" s="51">
        <v>8190</v>
      </c>
      <c r="C40" s="51">
        <v>3966.8</v>
      </c>
      <c r="D40" s="43">
        <v>2580.5</v>
      </c>
      <c r="E40" s="51"/>
      <c r="F40" s="43"/>
      <c r="G40" s="43"/>
      <c r="H40" s="51"/>
      <c r="I40" s="43"/>
      <c r="J40" s="43"/>
      <c r="K40" s="51">
        <f aca="true" t="shared" si="6" ref="K40:M42">SUM(B40)</f>
        <v>8190</v>
      </c>
      <c r="L40" s="51">
        <f t="shared" si="6"/>
        <v>3966.8</v>
      </c>
      <c r="M40" s="43">
        <f t="shared" si="6"/>
        <v>2580.5</v>
      </c>
    </row>
    <row r="41" spans="1:13" ht="12.75">
      <c r="A41" s="49" t="s">
        <v>151</v>
      </c>
      <c r="B41" s="43">
        <v>1200</v>
      </c>
      <c r="C41" s="43">
        <v>1200</v>
      </c>
      <c r="D41" s="43">
        <v>254.5</v>
      </c>
      <c r="E41" s="51"/>
      <c r="F41" s="43"/>
      <c r="G41" s="43"/>
      <c r="H41" s="51"/>
      <c r="I41" s="43"/>
      <c r="J41" s="43"/>
      <c r="K41" s="51">
        <f t="shared" si="6"/>
        <v>1200</v>
      </c>
      <c r="L41" s="51">
        <f t="shared" si="6"/>
        <v>1200</v>
      </c>
      <c r="M41" s="43">
        <f t="shared" si="6"/>
        <v>254.5</v>
      </c>
    </row>
    <row r="42" spans="1:13" ht="12.75">
      <c r="A42" s="49" t="s">
        <v>75</v>
      </c>
      <c r="B42" s="51">
        <v>500</v>
      </c>
      <c r="C42" s="51">
        <v>500</v>
      </c>
      <c r="D42" s="51">
        <v>442</v>
      </c>
      <c r="E42" s="52"/>
      <c r="F42" s="51"/>
      <c r="G42" s="51"/>
      <c r="H42" s="52"/>
      <c r="I42" s="51"/>
      <c r="J42" s="51"/>
      <c r="K42" s="51">
        <f t="shared" si="6"/>
        <v>500</v>
      </c>
      <c r="L42" s="51">
        <f t="shared" si="6"/>
        <v>500</v>
      </c>
      <c r="M42" s="43">
        <f t="shared" si="6"/>
        <v>442</v>
      </c>
    </row>
    <row r="43" spans="1:13" ht="12.75">
      <c r="A43" s="49" t="s">
        <v>152</v>
      </c>
      <c r="B43" s="51">
        <v>450</v>
      </c>
      <c r="C43" s="51">
        <v>465</v>
      </c>
      <c r="D43" s="51">
        <v>233.8</v>
      </c>
      <c r="E43" s="51">
        <v>0</v>
      </c>
      <c r="F43" s="51">
        <v>35</v>
      </c>
      <c r="G43" s="51">
        <v>34.9</v>
      </c>
      <c r="H43" s="51"/>
      <c r="I43" s="51"/>
      <c r="J43" s="51"/>
      <c r="K43" s="43">
        <f>SUM(B43+E43+H43)</f>
        <v>450</v>
      </c>
      <c r="L43" s="43">
        <f>SUM(C43+F43+I43)</f>
        <v>500</v>
      </c>
      <c r="M43" s="43">
        <f>SUM(D43+G43+J43)</f>
        <v>268.7</v>
      </c>
    </row>
    <row r="44" spans="1:13" ht="12.75">
      <c r="A44" s="49" t="s">
        <v>153</v>
      </c>
      <c r="B44" s="51">
        <v>370</v>
      </c>
      <c r="C44" s="51">
        <v>370</v>
      </c>
      <c r="D44" s="51">
        <v>293.3</v>
      </c>
      <c r="E44" s="43"/>
      <c r="F44" s="51"/>
      <c r="G44" s="51"/>
      <c r="H44" s="43"/>
      <c r="I44" s="51"/>
      <c r="J44" s="51"/>
      <c r="K44" s="51">
        <f aca="true" t="shared" si="7" ref="K44:M45">SUM(B44)</f>
        <v>370</v>
      </c>
      <c r="L44" s="51">
        <f t="shared" si="7"/>
        <v>370</v>
      </c>
      <c r="M44" s="43">
        <f t="shared" si="7"/>
        <v>293.3</v>
      </c>
    </row>
    <row r="45" spans="1:13" ht="12.75">
      <c r="A45" s="49" t="s">
        <v>154</v>
      </c>
      <c r="B45" s="51">
        <v>0</v>
      </c>
      <c r="C45" s="51">
        <v>90</v>
      </c>
      <c r="D45" s="51">
        <v>70.8</v>
      </c>
      <c r="E45" s="43"/>
      <c r="F45" s="51"/>
      <c r="G45" s="51"/>
      <c r="H45" s="43"/>
      <c r="I45" s="51"/>
      <c r="J45" s="51"/>
      <c r="K45" s="51">
        <f t="shared" si="7"/>
        <v>0</v>
      </c>
      <c r="L45" s="51">
        <f t="shared" si="7"/>
        <v>90</v>
      </c>
      <c r="M45" s="43">
        <f t="shared" si="7"/>
        <v>70.8</v>
      </c>
    </row>
    <row r="46" spans="1:13" ht="12.75">
      <c r="A46" s="46">
        <v>517</v>
      </c>
      <c r="B46" s="52">
        <f aca="true" t="shared" si="8" ref="B46:G46">SUM(B40:B45)</f>
        <v>10710</v>
      </c>
      <c r="C46" s="52">
        <f t="shared" si="8"/>
        <v>6591.8</v>
      </c>
      <c r="D46" s="52">
        <f t="shared" si="8"/>
        <v>3874.9000000000005</v>
      </c>
      <c r="E46" s="52">
        <f t="shared" si="8"/>
        <v>0</v>
      </c>
      <c r="F46" s="52">
        <f t="shared" si="8"/>
        <v>35</v>
      </c>
      <c r="G46" s="52">
        <f t="shared" si="8"/>
        <v>34.9</v>
      </c>
      <c r="H46" s="52"/>
      <c r="I46" s="52"/>
      <c r="J46" s="52"/>
      <c r="K46" s="52">
        <f>SUM(K40:K45)</f>
        <v>10710</v>
      </c>
      <c r="L46" s="52">
        <f>SUM(L40:L45)</f>
        <v>6626.8</v>
      </c>
      <c r="M46" s="48">
        <f>SUM(M40:M45)</f>
        <v>3909.8</v>
      </c>
    </row>
    <row r="47" spans="1:13" ht="12.75">
      <c r="A47" s="355" t="s">
        <v>665</v>
      </c>
      <c r="B47" s="356">
        <v>0</v>
      </c>
      <c r="C47" s="356">
        <v>10</v>
      </c>
      <c r="D47" s="356">
        <v>0</v>
      </c>
      <c r="E47" s="52"/>
      <c r="F47" s="52"/>
      <c r="G47" s="52"/>
      <c r="H47" s="52"/>
      <c r="I47" s="52"/>
      <c r="J47" s="52"/>
      <c r="K47" s="51">
        <f aca="true" t="shared" si="9" ref="K47:M48">SUM(B47)</f>
        <v>0</v>
      </c>
      <c r="L47" s="51">
        <f t="shared" si="9"/>
        <v>10</v>
      </c>
      <c r="M47" s="43">
        <f t="shared" si="9"/>
        <v>0</v>
      </c>
    </row>
    <row r="48" spans="1:13" ht="12.75">
      <c r="A48" s="49" t="s">
        <v>155</v>
      </c>
      <c r="B48" s="51">
        <v>140</v>
      </c>
      <c r="C48" s="51">
        <v>182.1</v>
      </c>
      <c r="D48" s="51">
        <v>182.1</v>
      </c>
      <c r="E48" s="52"/>
      <c r="F48" s="52"/>
      <c r="G48" s="52"/>
      <c r="H48" s="52"/>
      <c r="I48" s="52"/>
      <c r="J48" s="52"/>
      <c r="K48" s="51">
        <f t="shared" si="9"/>
        <v>140</v>
      </c>
      <c r="L48" s="51">
        <f t="shared" si="9"/>
        <v>182.1</v>
      </c>
      <c r="M48" s="43">
        <f t="shared" si="9"/>
        <v>182.1</v>
      </c>
    </row>
    <row r="49" spans="1:13" ht="12.75">
      <c r="A49" s="46">
        <v>519</v>
      </c>
      <c r="B49" s="52">
        <f>SUM(B47:B48)</f>
        <v>140</v>
      </c>
      <c r="C49" s="52">
        <f>SUM(C47:C48)</f>
        <v>192.1</v>
      </c>
      <c r="D49" s="52">
        <f>SUM(D47:D48)</f>
        <v>182.1</v>
      </c>
      <c r="E49" s="52"/>
      <c r="F49" s="52"/>
      <c r="G49" s="52"/>
      <c r="H49" s="52"/>
      <c r="I49" s="52"/>
      <c r="J49" s="52"/>
      <c r="K49" s="52">
        <f>SUM(K47:K48)</f>
        <v>140</v>
      </c>
      <c r="L49" s="52">
        <f>SUM(L47:L48)</f>
        <v>192.1</v>
      </c>
      <c r="M49" s="48">
        <f>SUM(M47:M48)</f>
        <v>182.1</v>
      </c>
    </row>
    <row r="50" spans="1:13" ht="12.75">
      <c r="A50" s="49" t="s">
        <v>36</v>
      </c>
      <c r="B50" s="51">
        <v>200</v>
      </c>
      <c r="C50" s="51">
        <v>200</v>
      </c>
      <c r="D50" s="51">
        <v>167.7</v>
      </c>
      <c r="E50" s="52"/>
      <c r="F50" s="52"/>
      <c r="G50" s="52"/>
      <c r="H50" s="52"/>
      <c r="I50" s="52"/>
      <c r="J50" s="52"/>
      <c r="K50" s="51">
        <f>SUM(B50)</f>
        <v>200</v>
      </c>
      <c r="L50" s="51">
        <f>SUM(C50)</f>
        <v>200</v>
      </c>
      <c r="M50" s="43">
        <f>SUM(D50)</f>
        <v>167.7</v>
      </c>
    </row>
    <row r="51" spans="1:13" ht="12.75">
      <c r="A51" s="46">
        <v>522</v>
      </c>
      <c r="B51" s="52">
        <f>SUM(B50)</f>
        <v>200</v>
      </c>
      <c r="C51" s="52">
        <f>SUM(C50)</f>
        <v>200</v>
      </c>
      <c r="D51" s="52">
        <f>SUM(D50)</f>
        <v>167.7</v>
      </c>
      <c r="E51" s="52"/>
      <c r="F51" s="52"/>
      <c r="G51" s="52"/>
      <c r="H51" s="52"/>
      <c r="I51" s="52"/>
      <c r="J51" s="52"/>
      <c r="K51" s="52">
        <f>SUM(K50)</f>
        <v>200</v>
      </c>
      <c r="L51" s="52">
        <f>SUM(L50)</f>
        <v>200</v>
      </c>
      <c r="M51" s="48">
        <f>SUM(M50)</f>
        <v>167.7</v>
      </c>
    </row>
    <row r="52" spans="1:13" ht="12.75">
      <c r="A52" s="49" t="s">
        <v>156</v>
      </c>
      <c r="B52" s="51">
        <v>70</v>
      </c>
      <c r="C52" s="51">
        <v>58</v>
      </c>
      <c r="D52" s="51">
        <v>10.1</v>
      </c>
      <c r="E52" s="48"/>
      <c r="F52" s="52"/>
      <c r="G52" s="52"/>
      <c r="H52" s="48"/>
      <c r="I52" s="52"/>
      <c r="J52" s="52"/>
      <c r="K52" s="51">
        <f aca="true" t="shared" si="10" ref="K52:M56">SUM(B52)</f>
        <v>70</v>
      </c>
      <c r="L52" s="51">
        <f t="shared" si="10"/>
        <v>58</v>
      </c>
      <c r="M52" s="43">
        <f t="shared" si="10"/>
        <v>10.1</v>
      </c>
    </row>
    <row r="53" spans="1:13" ht="12.75">
      <c r="A53" s="49" t="s">
        <v>206</v>
      </c>
      <c r="B53" s="51">
        <v>0</v>
      </c>
      <c r="C53" s="51">
        <v>12</v>
      </c>
      <c r="D53" s="51">
        <v>11.2</v>
      </c>
      <c r="E53" s="48"/>
      <c r="F53" s="52"/>
      <c r="G53" s="52"/>
      <c r="H53" s="48"/>
      <c r="I53" s="52"/>
      <c r="J53" s="52"/>
      <c r="K53" s="51">
        <f t="shared" si="10"/>
        <v>0</v>
      </c>
      <c r="L53" s="51">
        <f t="shared" si="10"/>
        <v>12</v>
      </c>
      <c r="M53" s="43">
        <f t="shared" si="10"/>
        <v>11.2</v>
      </c>
    </row>
    <row r="54" spans="1:13" ht="12.75">
      <c r="A54" s="49" t="s">
        <v>666</v>
      </c>
      <c r="B54" s="51">
        <v>0</v>
      </c>
      <c r="C54" s="51">
        <v>0.4</v>
      </c>
      <c r="D54" s="51">
        <v>0</v>
      </c>
      <c r="E54" s="48"/>
      <c r="F54" s="52"/>
      <c r="G54" s="52"/>
      <c r="H54" s="48"/>
      <c r="I54" s="52"/>
      <c r="J54" s="52"/>
      <c r="K54" s="51">
        <f t="shared" si="10"/>
        <v>0</v>
      </c>
      <c r="L54" s="51">
        <f t="shared" si="10"/>
        <v>0.4</v>
      </c>
      <c r="M54" s="43">
        <f t="shared" si="10"/>
        <v>0</v>
      </c>
    </row>
    <row r="55" spans="1:13" ht="12.75">
      <c r="A55" s="46">
        <v>536</v>
      </c>
      <c r="B55" s="52">
        <f>SUM(B52:B54)</f>
        <v>70</v>
      </c>
      <c r="C55" s="52">
        <f>SUM(C52:C54)</f>
        <v>70.4</v>
      </c>
      <c r="D55" s="52">
        <f>SUM(D52:D54)</f>
        <v>21.299999999999997</v>
      </c>
      <c r="E55" s="48"/>
      <c r="F55" s="52"/>
      <c r="G55" s="52"/>
      <c r="H55" s="48"/>
      <c r="I55" s="52"/>
      <c r="J55" s="52"/>
      <c r="K55" s="52">
        <f>SUM(K52:K54)</f>
        <v>70</v>
      </c>
      <c r="L55" s="52">
        <f>SUM(L52:L54)</f>
        <v>70.4</v>
      </c>
      <c r="M55" s="48">
        <f>SUM(M52:M54)</f>
        <v>21.299999999999997</v>
      </c>
    </row>
    <row r="56" spans="1:13" ht="12.75">
      <c r="A56" s="355" t="s">
        <v>667</v>
      </c>
      <c r="B56" s="356">
        <v>0</v>
      </c>
      <c r="C56" s="356">
        <v>2.2</v>
      </c>
      <c r="D56" s="356">
        <v>2.2</v>
      </c>
      <c r="E56" s="357"/>
      <c r="F56" s="356"/>
      <c r="G56" s="356"/>
      <c r="H56" s="357"/>
      <c r="I56" s="356"/>
      <c r="J56" s="356"/>
      <c r="K56" s="51">
        <f t="shared" si="10"/>
        <v>0</v>
      </c>
      <c r="L56" s="51">
        <f>SUM(C56)</f>
        <v>2.2</v>
      </c>
      <c r="M56" s="51">
        <f>SUM(D56)</f>
        <v>2.2</v>
      </c>
    </row>
    <row r="57" spans="1:13" s="358" customFormat="1" ht="12.75">
      <c r="A57" s="359">
        <v>542</v>
      </c>
      <c r="B57" s="360">
        <f>SUM(B56)</f>
        <v>0</v>
      </c>
      <c r="C57" s="360">
        <f>SUM(C56)</f>
        <v>2.2</v>
      </c>
      <c r="D57" s="360">
        <f>SUM(D56)</f>
        <v>2.2</v>
      </c>
      <c r="E57" s="361"/>
      <c r="F57" s="360"/>
      <c r="G57" s="360"/>
      <c r="H57" s="361"/>
      <c r="I57" s="360"/>
      <c r="J57" s="360"/>
      <c r="K57" s="360">
        <f>SUM(K56)</f>
        <v>0</v>
      </c>
      <c r="L57" s="360">
        <f>SUM(L56)</f>
        <v>2.2</v>
      </c>
      <c r="M57" s="361">
        <f>SUM(M56)</f>
        <v>2.2</v>
      </c>
    </row>
    <row r="58" spans="1:13" ht="12.75">
      <c r="A58" s="49" t="s">
        <v>207</v>
      </c>
      <c r="B58" s="51">
        <v>0</v>
      </c>
      <c r="C58" s="51">
        <v>0</v>
      </c>
      <c r="D58" s="51">
        <v>0</v>
      </c>
      <c r="E58" s="43">
        <v>1498</v>
      </c>
      <c r="F58" s="51">
        <v>1194.7</v>
      </c>
      <c r="G58" s="51">
        <v>1099.7</v>
      </c>
      <c r="H58" s="48"/>
      <c r="I58" s="52"/>
      <c r="J58" s="52"/>
      <c r="K58" s="51">
        <f aca="true" t="shared" si="11" ref="K58:M60">SUM(B58+E58)</f>
        <v>1498</v>
      </c>
      <c r="L58" s="51">
        <f t="shared" si="11"/>
        <v>1194.7</v>
      </c>
      <c r="M58" s="51">
        <f t="shared" si="11"/>
        <v>1099.7</v>
      </c>
    </row>
    <row r="59" spans="1:13" ht="12.75">
      <c r="A59" s="46">
        <v>549</v>
      </c>
      <c r="B59" s="52">
        <f aca="true" t="shared" si="12" ref="B59:G59">SUM(B58)</f>
        <v>0</v>
      </c>
      <c r="C59" s="52">
        <f t="shared" si="12"/>
        <v>0</v>
      </c>
      <c r="D59" s="52">
        <f t="shared" si="12"/>
        <v>0</v>
      </c>
      <c r="E59" s="48">
        <f t="shared" si="12"/>
        <v>1498</v>
      </c>
      <c r="F59" s="52">
        <f t="shared" si="12"/>
        <v>1194.7</v>
      </c>
      <c r="G59" s="52">
        <f t="shared" si="12"/>
        <v>1099.7</v>
      </c>
      <c r="H59" s="48"/>
      <c r="I59" s="52"/>
      <c r="J59" s="52"/>
      <c r="K59" s="52">
        <f t="shared" si="11"/>
        <v>1498</v>
      </c>
      <c r="L59" s="52">
        <f t="shared" si="11"/>
        <v>1194.7</v>
      </c>
      <c r="M59" s="52">
        <f t="shared" si="11"/>
        <v>1099.7</v>
      </c>
    </row>
    <row r="60" spans="1:13" ht="12.75">
      <c r="A60" s="49" t="s">
        <v>208</v>
      </c>
      <c r="B60" s="51">
        <v>0</v>
      </c>
      <c r="C60" s="51">
        <v>0</v>
      </c>
      <c r="D60" s="51">
        <v>0</v>
      </c>
      <c r="E60" s="43">
        <v>300</v>
      </c>
      <c r="F60" s="51">
        <v>730</v>
      </c>
      <c r="G60" s="51">
        <v>559.8</v>
      </c>
      <c r="H60" s="43"/>
      <c r="I60" s="51"/>
      <c r="J60" s="51"/>
      <c r="K60" s="51">
        <f t="shared" si="11"/>
        <v>300</v>
      </c>
      <c r="L60" s="51">
        <f t="shared" si="11"/>
        <v>730</v>
      </c>
      <c r="M60" s="51">
        <f t="shared" si="11"/>
        <v>559.8</v>
      </c>
    </row>
    <row r="61" spans="1:13" ht="12.75">
      <c r="A61" s="46">
        <v>566</v>
      </c>
      <c r="B61" s="52">
        <f aca="true" t="shared" si="13" ref="B61:G61">SUM(B60)</f>
        <v>0</v>
      </c>
      <c r="C61" s="52">
        <f t="shared" si="13"/>
        <v>0</v>
      </c>
      <c r="D61" s="52">
        <f t="shared" si="13"/>
        <v>0</v>
      </c>
      <c r="E61" s="48">
        <f t="shared" si="13"/>
        <v>300</v>
      </c>
      <c r="F61" s="52">
        <f t="shared" si="13"/>
        <v>730</v>
      </c>
      <c r="G61" s="52">
        <f t="shared" si="13"/>
        <v>559.8</v>
      </c>
      <c r="H61" s="48"/>
      <c r="I61" s="52"/>
      <c r="J61" s="52"/>
      <c r="K61" s="52">
        <f>SUM(K60)</f>
        <v>300</v>
      </c>
      <c r="L61" s="52">
        <f>SUM(F60)</f>
        <v>730</v>
      </c>
      <c r="M61" s="48">
        <f>SUM(M60)</f>
        <v>559.8</v>
      </c>
    </row>
    <row r="62" spans="1:13" ht="12.75">
      <c r="A62" s="49" t="s">
        <v>157</v>
      </c>
      <c r="B62" s="51">
        <v>0</v>
      </c>
      <c r="C62" s="51">
        <v>0</v>
      </c>
      <c r="D62" s="51">
        <v>820.3</v>
      </c>
      <c r="E62" s="48"/>
      <c r="F62" s="52"/>
      <c r="G62" s="52"/>
      <c r="H62" s="48"/>
      <c r="I62" s="52"/>
      <c r="J62" s="52"/>
      <c r="K62" s="51">
        <f>SUM(B62+E62)</f>
        <v>0</v>
      </c>
      <c r="L62" s="51">
        <f>SUM(C62)</f>
        <v>0</v>
      </c>
      <c r="M62" s="43">
        <f>SUM(D62)</f>
        <v>820.3</v>
      </c>
    </row>
    <row r="63" spans="1:13" ht="9.75" customHeight="1">
      <c r="A63" s="46">
        <v>590</v>
      </c>
      <c r="B63" s="52">
        <f>SUM(B62)</f>
        <v>0</v>
      </c>
      <c r="C63" s="52">
        <f>SUM(C62)</f>
        <v>0</v>
      </c>
      <c r="D63" s="52">
        <f>SUM(D62)</f>
        <v>820.3</v>
      </c>
      <c r="E63" s="48"/>
      <c r="F63" s="52"/>
      <c r="G63" s="52"/>
      <c r="H63" s="48"/>
      <c r="I63" s="52"/>
      <c r="J63" s="52"/>
      <c r="K63" s="52">
        <f>SUM(K62)</f>
        <v>0</v>
      </c>
      <c r="L63" s="52">
        <f>SUM(L62)</f>
        <v>0</v>
      </c>
      <c r="M63" s="48">
        <f>SUM(M62)</f>
        <v>820.3</v>
      </c>
    </row>
    <row r="64" spans="1:13" ht="12" customHeight="1">
      <c r="A64" s="49" t="s">
        <v>158</v>
      </c>
      <c r="B64" s="51">
        <v>5200</v>
      </c>
      <c r="C64" s="51">
        <v>3200</v>
      </c>
      <c r="D64" s="51">
        <v>1939.9</v>
      </c>
      <c r="E64" s="51"/>
      <c r="F64" s="51"/>
      <c r="G64" s="51"/>
      <c r="H64" s="51"/>
      <c r="I64" s="51"/>
      <c r="J64" s="51"/>
      <c r="K64" s="51">
        <f>SUM(B64)</f>
        <v>5200</v>
      </c>
      <c r="L64" s="51">
        <f>SUM(C64)</f>
        <v>3200</v>
      </c>
      <c r="M64" s="43">
        <f>SUM(D64)</f>
        <v>1939.9</v>
      </c>
    </row>
    <row r="65" spans="1:13" ht="10.5" customHeight="1">
      <c r="A65" s="46">
        <v>611</v>
      </c>
      <c r="B65" s="52">
        <f>SUM(B64)</f>
        <v>5200</v>
      </c>
      <c r="C65" s="52">
        <f>SUM(C64)</f>
        <v>3200</v>
      </c>
      <c r="D65" s="52">
        <f>SUM(D64)</f>
        <v>1939.9</v>
      </c>
      <c r="E65" s="52"/>
      <c r="F65" s="51"/>
      <c r="G65" s="51"/>
      <c r="H65" s="52"/>
      <c r="I65" s="51"/>
      <c r="J65" s="51"/>
      <c r="K65" s="52">
        <f>SUM(K64)</f>
        <v>5200</v>
      </c>
      <c r="L65" s="52">
        <f>SUM(L64)</f>
        <v>3200</v>
      </c>
      <c r="M65" s="48">
        <f>SUM(M64)</f>
        <v>1939.9</v>
      </c>
    </row>
    <row r="66" spans="1:13" ht="12.75">
      <c r="A66" s="49" t="s">
        <v>30</v>
      </c>
      <c r="B66" s="43">
        <v>5530</v>
      </c>
      <c r="C66" s="43">
        <v>36217.2</v>
      </c>
      <c r="D66" s="43">
        <v>32795.6</v>
      </c>
      <c r="E66" s="43"/>
      <c r="F66" s="43"/>
      <c r="G66" s="43"/>
      <c r="H66" s="43"/>
      <c r="I66" s="43"/>
      <c r="J66" s="43"/>
      <c r="K66" s="51">
        <f aca="true" t="shared" si="14" ref="K66:M71">SUM(B66)</f>
        <v>5530</v>
      </c>
      <c r="L66" s="51">
        <f t="shared" si="14"/>
        <v>36217.2</v>
      </c>
      <c r="M66" s="43">
        <f t="shared" si="14"/>
        <v>32795.6</v>
      </c>
    </row>
    <row r="67" spans="1:13" ht="12.75">
      <c r="A67" s="49" t="s">
        <v>159</v>
      </c>
      <c r="B67" s="43">
        <v>415</v>
      </c>
      <c r="C67" s="43">
        <v>1865</v>
      </c>
      <c r="D67" s="43">
        <v>1732.2</v>
      </c>
      <c r="E67" s="43"/>
      <c r="F67" s="43"/>
      <c r="G67" s="43"/>
      <c r="H67" s="43"/>
      <c r="I67" s="43"/>
      <c r="J67" s="43"/>
      <c r="K67" s="51">
        <f t="shared" si="14"/>
        <v>415</v>
      </c>
      <c r="L67" s="51">
        <f t="shared" si="14"/>
        <v>1865</v>
      </c>
      <c r="M67" s="43">
        <f t="shared" si="14"/>
        <v>1732.2</v>
      </c>
    </row>
    <row r="68" spans="1:13" ht="12.75">
      <c r="A68" s="49" t="s">
        <v>668</v>
      </c>
      <c r="B68" s="43">
        <v>0</v>
      </c>
      <c r="C68" s="43">
        <v>1317.8</v>
      </c>
      <c r="D68" s="43">
        <v>1317.8</v>
      </c>
      <c r="E68" s="43"/>
      <c r="F68" s="43"/>
      <c r="G68" s="43"/>
      <c r="H68" s="43"/>
      <c r="I68" s="43"/>
      <c r="J68" s="43"/>
      <c r="K68" s="51">
        <f t="shared" si="14"/>
        <v>0</v>
      </c>
      <c r="L68" s="51">
        <f t="shared" si="14"/>
        <v>1317.8</v>
      </c>
      <c r="M68" s="43">
        <f t="shared" si="14"/>
        <v>1317.8</v>
      </c>
    </row>
    <row r="69" spans="1:13" ht="12.75">
      <c r="A69" s="49" t="s">
        <v>160</v>
      </c>
      <c r="B69" s="51">
        <v>2000</v>
      </c>
      <c r="C69" s="51">
        <v>7800</v>
      </c>
      <c r="D69" s="51">
        <v>7378.2</v>
      </c>
      <c r="E69" s="51"/>
      <c r="F69" s="43"/>
      <c r="G69" s="43"/>
      <c r="H69" s="51"/>
      <c r="I69" s="43"/>
      <c r="J69" s="43"/>
      <c r="K69" s="51">
        <f t="shared" si="14"/>
        <v>2000</v>
      </c>
      <c r="L69" s="51">
        <f t="shared" si="14"/>
        <v>7800</v>
      </c>
      <c r="M69" s="43">
        <f t="shared" si="14"/>
        <v>7378.2</v>
      </c>
    </row>
    <row r="70" spans="1:13" ht="12.75">
      <c r="A70" s="49" t="s">
        <v>161</v>
      </c>
      <c r="B70" s="51">
        <v>650</v>
      </c>
      <c r="C70" s="51">
        <v>2117.1</v>
      </c>
      <c r="D70" s="51">
        <v>1843.9</v>
      </c>
      <c r="E70" s="51"/>
      <c r="F70" s="43"/>
      <c r="G70" s="43"/>
      <c r="H70" s="51"/>
      <c r="I70" s="43"/>
      <c r="J70" s="43"/>
      <c r="K70" s="51">
        <f t="shared" si="14"/>
        <v>650</v>
      </c>
      <c r="L70" s="51">
        <f t="shared" si="14"/>
        <v>2117.1</v>
      </c>
      <c r="M70" s="43">
        <f t="shared" si="14"/>
        <v>1843.9</v>
      </c>
    </row>
    <row r="71" spans="1:13" ht="12.75">
      <c r="A71" s="49" t="s">
        <v>211</v>
      </c>
      <c r="B71" s="51">
        <v>0</v>
      </c>
      <c r="C71" s="51">
        <v>94</v>
      </c>
      <c r="D71" s="51">
        <v>94</v>
      </c>
      <c r="E71" s="51"/>
      <c r="F71" s="43"/>
      <c r="G71" s="43"/>
      <c r="H71" s="51"/>
      <c r="I71" s="43"/>
      <c r="J71" s="43"/>
      <c r="K71" s="51">
        <f t="shared" si="14"/>
        <v>0</v>
      </c>
      <c r="L71" s="51">
        <f t="shared" si="14"/>
        <v>94</v>
      </c>
      <c r="M71" s="43">
        <f t="shared" si="14"/>
        <v>94</v>
      </c>
    </row>
    <row r="72" spans="1:13" ht="11.25" customHeight="1" thickBot="1">
      <c r="A72" s="46">
        <v>612</v>
      </c>
      <c r="B72" s="52">
        <f>SUM(B66:B71)</f>
        <v>8595</v>
      </c>
      <c r="C72" s="52">
        <f>SUM(C66:C71)</f>
        <v>49411.1</v>
      </c>
      <c r="D72" s="52">
        <f>SUM(D66:D71)</f>
        <v>45161.7</v>
      </c>
      <c r="E72" s="51"/>
      <c r="F72" s="43"/>
      <c r="G72" s="43"/>
      <c r="H72" s="51"/>
      <c r="I72" s="43"/>
      <c r="J72" s="43"/>
      <c r="K72" s="52">
        <f>SUM(K66:K71)</f>
        <v>8595</v>
      </c>
      <c r="L72" s="52">
        <f>SUM(L66:L71)</f>
        <v>49411.1</v>
      </c>
      <c r="M72" s="48">
        <f>SUM(M66:M71)</f>
        <v>45161.7</v>
      </c>
    </row>
    <row r="73" spans="1:13" ht="12.75">
      <c r="A73" s="521" t="s">
        <v>39</v>
      </c>
      <c r="B73" s="518">
        <f aca="true" t="shared" si="15" ref="B73:J73">SUM(B6+B10+B15+B20+B25+B34+B46+B49+B51+B55+B59+B61+B63+B65+B72)</f>
        <v>184417</v>
      </c>
      <c r="C73" s="518">
        <f t="shared" si="15"/>
        <v>223884</v>
      </c>
      <c r="D73" s="518">
        <f t="shared" si="15"/>
        <v>203478.3</v>
      </c>
      <c r="E73" s="518">
        <f t="shared" si="15"/>
        <v>5247</v>
      </c>
      <c r="F73" s="518">
        <f t="shared" si="15"/>
        <v>5883.9</v>
      </c>
      <c r="G73" s="518">
        <f t="shared" si="15"/>
        <v>4229.200000000001</v>
      </c>
      <c r="H73" s="518">
        <f t="shared" si="15"/>
        <v>200</v>
      </c>
      <c r="I73" s="518">
        <f t="shared" si="15"/>
        <v>1176</v>
      </c>
      <c r="J73" s="518">
        <f t="shared" si="15"/>
        <v>1175.1000000000001</v>
      </c>
      <c r="K73" s="518">
        <f>SUM(K6+K10+K15+K20+K25+K34+K46+K49+K51+K55+K57+K59+K61+K63+K65+K72)</f>
        <v>189864</v>
      </c>
      <c r="L73" s="518">
        <f>SUM(L6+L10+L15+L20+L25+L34+L46+L49+L51+L55+L57+L59+L61+L63+L65+L72)</f>
        <v>230946.1</v>
      </c>
      <c r="M73" s="518">
        <f>SUM(M6+M10+M15+M20+M25+M34+M46+M49+M51+M55+M57+M59+M61+M63+M65+M72)</f>
        <v>208884.8</v>
      </c>
    </row>
    <row r="93" spans="2:7" ht="12.75">
      <c r="B93" s="33"/>
      <c r="C93" s="33"/>
      <c r="D93" s="33"/>
      <c r="E93" s="33"/>
      <c r="F93" s="33"/>
      <c r="G93" s="33"/>
    </row>
  </sheetData>
  <mergeCells count="23">
    <mergeCell ref="A2:A4"/>
    <mergeCell ref="K37:M38"/>
    <mergeCell ref="I36:J36"/>
    <mergeCell ref="A35:J35"/>
    <mergeCell ref="B36:H36"/>
    <mergeCell ref="A37:A39"/>
    <mergeCell ref="B37:D37"/>
    <mergeCell ref="B38:D38"/>
    <mergeCell ref="H38:J38"/>
    <mergeCell ref="E37:G37"/>
    <mergeCell ref="L1:M1"/>
    <mergeCell ref="L36:M36"/>
    <mergeCell ref="H3:J3"/>
    <mergeCell ref="K2:M3"/>
    <mergeCell ref="E38:G38"/>
    <mergeCell ref="H37:J37"/>
    <mergeCell ref="I1:J1"/>
    <mergeCell ref="B1:H1"/>
    <mergeCell ref="B2:D2"/>
    <mergeCell ref="B3:D3"/>
    <mergeCell ref="E2:G2"/>
    <mergeCell ref="E3:G3"/>
    <mergeCell ref="H2:J2"/>
  </mergeCells>
  <printOptions horizontalCentered="1"/>
  <pageMargins left="0.4330708661417323" right="0.3937007874015748" top="0.5511811023622047" bottom="0.5118110236220472" header="0.2362204724409449" footer="0.31496062992125984"/>
  <pageSetup horizontalDpi="300" verticalDpi="300" orientation="landscape" paperSize="9" scale="105" r:id="rId1"/>
  <headerFooter alignWithMargins="0">
    <oddFooter>&amp;L&amp;"Times New Roman CE,obyčejné"&amp;8Rozbor za rok 2003</oddFooter>
  </headerFooter>
  <rowBreaks count="1" manualBreakCount="1">
    <brk id="35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="90" zoomScaleNormal="9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:Q1"/>
    </sheetView>
  </sheetViews>
  <sheetFormatPr defaultColWidth="9.00390625" defaultRowHeight="12.75"/>
  <cols>
    <col min="1" max="1" width="21.75390625" style="1" customWidth="1"/>
    <col min="2" max="7" width="7.25390625" style="1" customWidth="1"/>
    <col min="8" max="8" width="7.25390625" style="175" customWidth="1"/>
    <col min="9" max="13" width="7.25390625" style="1" customWidth="1"/>
    <col min="14" max="19" width="7.75390625" style="1" customWidth="1"/>
    <col min="20" max="16384" width="9.125" style="1" customWidth="1"/>
  </cols>
  <sheetData>
    <row r="1" spans="1:19" ht="35.25" customHeight="1">
      <c r="A1" s="400" t="s">
        <v>800</v>
      </c>
      <c r="B1" s="813" t="s">
        <v>694</v>
      </c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2" t="s">
        <v>793</v>
      </c>
      <c r="S1" s="812"/>
    </row>
    <row r="2" spans="1:19" ht="18" customHeight="1">
      <c r="A2" s="751" t="s">
        <v>8</v>
      </c>
      <c r="B2" s="796" t="s">
        <v>162</v>
      </c>
      <c r="C2" s="846"/>
      <c r="D2" s="847"/>
      <c r="E2" s="796" t="s">
        <v>163</v>
      </c>
      <c r="F2" s="846"/>
      <c r="G2" s="847"/>
      <c r="H2" s="796" t="s">
        <v>164</v>
      </c>
      <c r="I2" s="846"/>
      <c r="J2" s="847"/>
      <c r="K2" s="796" t="s">
        <v>165</v>
      </c>
      <c r="L2" s="846"/>
      <c r="M2" s="847"/>
      <c r="N2" s="796" t="s">
        <v>166</v>
      </c>
      <c r="O2" s="846"/>
      <c r="P2" s="847"/>
      <c r="Q2" s="706" t="s">
        <v>7</v>
      </c>
      <c r="R2" s="848"/>
      <c r="S2" s="849"/>
    </row>
    <row r="3" spans="1:19" ht="18" customHeight="1">
      <c r="A3" s="752"/>
      <c r="B3" s="799" t="s">
        <v>167</v>
      </c>
      <c r="C3" s="846"/>
      <c r="D3" s="847"/>
      <c r="E3" s="799" t="s">
        <v>5</v>
      </c>
      <c r="F3" s="846"/>
      <c r="G3" s="847"/>
      <c r="H3" s="799" t="s">
        <v>168</v>
      </c>
      <c r="I3" s="846"/>
      <c r="J3" s="847"/>
      <c r="K3" s="799" t="s">
        <v>169</v>
      </c>
      <c r="L3" s="846"/>
      <c r="M3" s="847"/>
      <c r="N3" s="799" t="s">
        <v>170</v>
      </c>
      <c r="O3" s="846"/>
      <c r="P3" s="847"/>
      <c r="Q3" s="850"/>
      <c r="R3" s="851"/>
      <c r="S3" s="852"/>
    </row>
    <row r="4" spans="1:19" ht="18" customHeight="1">
      <c r="A4" s="753"/>
      <c r="B4" s="69" t="s">
        <v>9</v>
      </c>
      <c r="C4" s="69" t="s">
        <v>10</v>
      </c>
      <c r="D4" s="69" t="s">
        <v>1</v>
      </c>
      <c r="E4" s="69" t="s">
        <v>9</v>
      </c>
      <c r="F4" s="69" t="s">
        <v>10</v>
      </c>
      <c r="G4" s="69" t="s">
        <v>1</v>
      </c>
      <c r="H4" s="176" t="s">
        <v>9</v>
      </c>
      <c r="I4" s="69" t="s">
        <v>10</v>
      </c>
      <c r="J4" s="69" t="s">
        <v>1</v>
      </c>
      <c r="K4" s="69" t="s">
        <v>9</v>
      </c>
      <c r="L4" s="69" t="s">
        <v>10</v>
      </c>
      <c r="M4" s="69" t="s">
        <v>1</v>
      </c>
      <c r="N4" s="69" t="s">
        <v>9</v>
      </c>
      <c r="O4" s="69" t="s">
        <v>10</v>
      </c>
      <c r="P4" s="69" t="s">
        <v>1</v>
      </c>
      <c r="Q4" s="69" t="s">
        <v>9</v>
      </c>
      <c r="R4" s="69" t="s">
        <v>10</v>
      </c>
      <c r="S4" s="2" t="s">
        <v>1</v>
      </c>
    </row>
    <row r="5" spans="1:19" ht="18" customHeight="1">
      <c r="A5" s="44" t="s">
        <v>24</v>
      </c>
      <c r="B5" s="43"/>
      <c r="C5" s="82"/>
      <c r="D5" s="44"/>
      <c r="E5" s="10"/>
      <c r="F5" s="44"/>
      <c r="G5" s="79"/>
      <c r="H5" s="82"/>
      <c r="I5" s="79"/>
      <c r="J5" s="79"/>
      <c r="K5" s="43"/>
      <c r="L5" s="43"/>
      <c r="M5" s="43"/>
      <c r="N5" s="43">
        <v>4600</v>
      </c>
      <c r="O5" s="43">
        <v>18056.2</v>
      </c>
      <c r="P5" s="43">
        <v>0</v>
      </c>
      <c r="Q5" s="43">
        <f>B5+E5+H5+K5+N5</f>
        <v>4600</v>
      </c>
      <c r="R5" s="43">
        <f>C5+F5+I5+L5+O5</f>
        <v>18056.2</v>
      </c>
      <c r="S5" s="43">
        <f>D5+G5+J5+M5+P5</f>
        <v>0</v>
      </c>
    </row>
    <row r="6" spans="1:19" ht="18" customHeight="1">
      <c r="A6" s="46">
        <v>513</v>
      </c>
      <c r="B6" s="29"/>
      <c r="C6" s="48"/>
      <c r="D6" s="29"/>
      <c r="E6" s="44"/>
      <c r="F6" s="44"/>
      <c r="G6" s="79"/>
      <c r="H6" s="82"/>
      <c r="I6" s="79"/>
      <c r="J6" s="79"/>
      <c r="K6" s="52"/>
      <c r="L6" s="52"/>
      <c r="M6" s="52"/>
      <c r="N6" s="52">
        <f aca="true" t="shared" si="0" ref="N6:S6">SUM(N5)</f>
        <v>4600</v>
      </c>
      <c r="O6" s="52">
        <f t="shared" si="0"/>
        <v>18056.2</v>
      </c>
      <c r="P6" s="52">
        <f t="shared" si="0"/>
        <v>0</v>
      </c>
      <c r="Q6" s="48">
        <f t="shared" si="0"/>
        <v>4600</v>
      </c>
      <c r="R6" s="48">
        <f t="shared" si="0"/>
        <v>18056.2</v>
      </c>
      <c r="S6" s="48">
        <f t="shared" si="0"/>
        <v>0</v>
      </c>
    </row>
    <row r="7" spans="1:19" ht="18" customHeight="1">
      <c r="A7" s="46"/>
      <c r="B7" s="43"/>
      <c r="C7" s="51"/>
      <c r="D7" s="43"/>
      <c r="E7" s="37"/>
      <c r="F7" s="44"/>
      <c r="G7" s="79"/>
      <c r="H7" s="82"/>
      <c r="I7" s="79"/>
      <c r="J7" s="79"/>
      <c r="K7" s="51"/>
      <c r="L7" s="43"/>
      <c r="M7" s="43"/>
      <c r="N7" s="48"/>
      <c r="O7" s="48"/>
      <c r="P7" s="48"/>
      <c r="Q7" s="48"/>
      <c r="R7" s="52"/>
      <c r="S7" s="48"/>
    </row>
    <row r="8" spans="1:19" ht="18" customHeight="1">
      <c r="A8" s="49" t="s">
        <v>171</v>
      </c>
      <c r="B8" s="43">
        <v>800</v>
      </c>
      <c r="C8" s="51">
        <v>800</v>
      </c>
      <c r="D8" s="43">
        <v>433.1</v>
      </c>
      <c r="E8" s="37"/>
      <c r="F8" s="44"/>
      <c r="G8" s="79"/>
      <c r="H8" s="82"/>
      <c r="I8" s="79"/>
      <c r="J8" s="79"/>
      <c r="K8" s="51"/>
      <c r="L8" s="43"/>
      <c r="M8" s="43"/>
      <c r="N8" s="43"/>
      <c r="O8" s="43"/>
      <c r="P8" s="43"/>
      <c r="Q8" s="43">
        <f>B8+E8+H8+K8+N8</f>
        <v>800</v>
      </c>
      <c r="R8" s="43">
        <f>C8+F8+I8+L8+O8</f>
        <v>800</v>
      </c>
      <c r="S8" s="43">
        <f>D8+G8+J8+M8+P8</f>
        <v>433.1</v>
      </c>
    </row>
    <row r="9" spans="1:19" ht="18" customHeight="1">
      <c r="A9" s="177" t="s">
        <v>172</v>
      </c>
      <c r="B9" s="52">
        <f>SUM(B8)</f>
        <v>800</v>
      </c>
      <c r="C9" s="52">
        <f>SUM(C8)</f>
        <v>800</v>
      </c>
      <c r="D9" s="52">
        <f>SUM(D8)</f>
        <v>433.1</v>
      </c>
      <c r="E9" s="37"/>
      <c r="F9" s="44"/>
      <c r="G9" s="79"/>
      <c r="H9" s="146"/>
      <c r="I9" s="63"/>
      <c r="J9" s="63"/>
      <c r="K9" s="52"/>
      <c r="L9" s="52"/>
      <c r="M9" s="52"/>
      <c r="N9" s="52"/>
      <c r="O9" s="52"/>
      <c r="P9" s="52"/>
      <c r="Q9" s="48">
        <f>SUM(Q8)</f>
        <v>800</v>
      </c>
      <c r="R9" s="48">
        <f>SUM(R8)</f>
        <v>800</v>
      </c>
      <c r="S9" s="48">
        <f>SUM(S8)</f>
        <v>433.1</v>
      </c>
    </row>
    <row r="10" spans="1:19" ht="18" customHeight="1">
      <c r="A10" s="178"/>
      <c r="B10" s="52"/>
      <c r="C10" s="52"/>
      <c r="D10" s="52"/>
      <c r="E10" s="37"/>
      <c r="F10" s="44"/>
      <c r="G10" s="79"/>
      <c r="H10" s="82"/>
      <c r="I10" s="79"/>
      <c r="J10" s="79"/>
      <c r="K10" s="52"/>
      <c r="L10" s="51"/>
      <c r="M10" s="51"/>
      <c r="N10" s="51"/>
      <c r="O10" s="51"/>
      <c r="P10" s="51"/>
      <c r="Q10" s="43"/>
      <c r="R10" s="52"/>
      <c r="S10" s="43"/>
    </row>
    <row r="11" spans="1:19" ht="18" customHeight="1">
      <c r="A11" s="44" t="s">
        <v>173</v>
      </c>
      <c r="B11" s="51"/>
      <c r="C11" s="51"/>
      <c r="D11" s="51"/>
      <c r="E11" s="81">
        <v>100</v>
      </c>
      <c r="F11" s="43">
        <v>100</v>
      </c>
      <c r="G11" s="82">
        <v>81.6</v>
      </c>
      <c r="H11" s="82">
        <v>10</v>
      </c>
      <c r="I11" s="82">
        <v>10</v>
      </c>
      <c r="J11" s="82">
        <v>3.8</v>
      </c>
      <c r="K11" s="43"/>
      <c r="L11" s="51"/>
      <c r="M11" s="51"/>
      <c r="N11" s="51"/>
      <c r="O11" s="51"/>
      <c r="P11" s="51"/>
      <c r="Q11" s="43">
        <f>B11+E11+H11+K11+N11</f>
        <v>110</v>
      </c>
      <c r="R11" s="43">
        <f>C11+F11+I11+L11+O11</f>
        <v>110</v>
      </c>
      <c r="S11" s="43">
        <f>D11+G11+J11+M11+P11</f>
        <v>85.39999999999999</v>
      </c>
    </row>
    <row r="12" spans="1:19" ht="18" customHeight="1">
      <c r="A12" s="46">
        <v>516</v>
      </c>
      <c r="B12" s="52"/>
      <c r="C12" s="52"/>
      <c r="D12" s="52"/>
      <c r="E12" s="174">
        <f aca="true" t="shared" si="1" ref="E12:J12">SUM(E11)</f>
        <v>100</v>
      </c>
      <c r="F12" s="174">
        <f t="shared" si="1"/>
        <v>100</v>
      </c>
      <c r="G12" s="174">
        <f t="shared" si="1"/>
        <v>81.6</v>
      </c>
      <c r="H12" s="174">
        <f t="shared" si="1"/>
        <v>10</v>
      </c>
      <c r="I12" s="174">
        <f t="shared" si="1"/>
        <v>10</v>
      </c>
      <c r="J12" s="174">
        <f t="shared" si="1"/>
        <v>3.8</v>
      </c>
      <c r="K12" s="29"/>
      <c r="L12" s="52"/>
      <c r="M12" s="52"/>
      <c r="N12" s="52"/>
      <c r="O12" s="52"/>
      <c r="P12" s="52"/>
      <c r="Q12" s="48">
        <f>SUM(Q11)</f>
        <v>110</v>
      </c>
      <c r="R12" s="48">
        <f>SUM(R11)</f>
        <v>110</v>
      </c>
      <c r="S12" s="48">
        <f>SUM(S11)</f>
        <v>85.39999999999999</v>
      </c>
    </row>
    <row r="13" spans="1:19" ht="18" customHeight="1">
      <c r="A13" s="44"/>
      <c r="B13" s="51"/>
      <c r="C13" s="51"/>
      <c r="D13" s="51"/>
      <c r="E13" s="37"/>
      <c r="F13" s="44"/>
      <c r="G13" s="79"/>
      <c r="H13" s="82"/>
      <c r="I13" s="79"/>
      <c r="J13" s="79"/>
      <c r="K13" s="51"/>
      <c r="L13" s="51"/>
      <c r="M13" s="51"/>
      <c r="N13" s="51"/>
      <c r="O13" s="51"/>
      <c r="P13" s="51"/>
      <c r="Q13" s="43"/>
      <c r="R13" s="51"/>
      <c r="S13" s="43"/>
    </row>
    <row r="14" spans="1:19" ht="18" customHeight="1">
      <c r="A14" s="44" t="s">
        <v>174</v>
      </c>
      <c r="B14" s="51"/>
      <c r="C14" s="51"/>
      <c r="D14" s="51"/>
      <c r="E14" s="37"/>
      <c r="F14" s="44"/>
      <c r="G14" s="79"/>
      <c r="H14" s="82"/>
      <c r="I14" s="79"/>
      <c r="J14" s="79"/>
      <c r="K14" s="51"/>
      <c r="L14" s="51"/>
      <c r="M14" s="51"/>
      <c r="N14" s="51">
        <v>0</v>
      </c>
      <c r="O14" s="51">
        <v>15</v>
      </c>
      <c r="P14" s="51">
        <v>15</v>
      </c>
      <c r="Q14" s="43">
        <f>B14+E14+H14+K14+N14</f>
        <v>0</v>
      </c>
      <c r="R14" s="43">
        <f>C14+F14+I14+L14+O14</f>
        <v>15</v>
      </c>
      <c r="S14" s="43">
        <f>D14+G14+J14+M14+P14</f>
        <v>15</v>
      </c>
    </row>
    <row r="15" spans="1:19" ht="18" customHeight="1">
      <c r="A15" s="46">
        <v>522</v>
      </c>
      <c r="B15" s="52"/>
      <c r="C15" s="52"/>
      <c r="D15" s="52"/>
      <c r="E15" s="37"/>
      <c r="F15" s="44"/>
      <c r="G15" s="79"/>
      <c r="H15" s="82"/>
      <c r="I15" s="79"/>
      <c r="J15" s="79"/>
      <c r="K15" s="51"/>
      <c r="L15" s="51"/>
      <c r="M15" s="51"/>
      <c r="N15" s="48">
        <f aca="true" t="shared" si="2" ref="N15:S15">SUM(N14)</f>
        <v>0</v>
      </c>
      <c r="O15" s="48">
        <f t="shared" si="2"/>
        <v>15</v>
      </c>
      <c r="P15" s="48">
        <f t="shared" si="2"/>
        <v>15</v>
      </c>
      <c r="Q15" s="48">
        <f t="shared" si="2"/>
        <v>0</v>
      </c>
      <c r="R15" s="48">
        <f t="shared" si="2"/>
        <v>15</v>
      </c>
      <c r="S15" s="48">
        <f t="shared" si="2"/>
        <v>15</v>
      </c>
    </row>
    <row r="16" spans="1:19" ht="18" customHeight="1">
      <c r="A16" s="98"/>
      <c r="B16" s="57"/>
      <c r="C16" s="57"/>
      <c r="D16" s="57"/>
      <c r="E16" s="93"/>
      <c r="F16" s="93"/>
      <c r="G16" s="93"/>
      <c r="H16" s="32"/>
      <c r="I16" s="93"/>
      <c r="J16" s="93"/>
      <c r="K16" s="57"/>
      <c r="L16" s="57"/>
      <c r="M16" s="57"/>
      <c r="N16" s="93"/>
      <c r="O16" s="93"/>
      <c r="P16" s="93"/>
      <c r="Q16" s="32"/>
      <c r="R16" s="32"/>
      <c r="S16" s="32"/>
    </row>
    <row r="17" spans="1:19" ht="18" customHeight="1">
      <c r="A17" s="99" t="s">
        <v>212</v>
      </c>
      <c r="B17" s="57"/>
      <c r="C17" s="57"/>
      <c r="D17" s="57"/>
      <c r="E17" s="93"/>
      <c r="F17" s="93"/>
      <c r="G17" s="93"/>
      <c r="H17" s="32"/>
      <c r="I17" s="93"/>
      <c r="J17" s="93"/>
      <c r="K17" s="57">
        <v>0</v>
      </c>
      <c r="L17" s="57">
        <v>1415.4</v>
      </c>
      <c r="M17" s="57">
        <v>1415.4</v>
      </c>
      <c r="N17" s="57"/>
      <c r="O17" s="57"/>
      <c r="P17" s="57"/>
      <c r="Q17" s="43">
        <f aca="true" t="shared" si="3" ref="Q17:S18">B17+E17+H17+K17+N17</f>
        <v>0</v>
      </c>
      <c r="R17" s="43">
        <f t="shared" si="3"/>
        <v>1415.4</v>
      </c>
      <c r="S17" s="43">
        <f t="shared" si="3"/>
        <v>1415.4</v>
      </c>
    </row>
    <row r="18" spans="1:19" ht="18" customHeight="1">
      <c r="A18" s="98">
        <v>534</v>
      </c>
      <c r="B18" s="57"/>
      <c r="C18" s="57"/>
      <c r="D18" s="57"/>
      <c r="E18" s="93"/>
      <c r="F18" s="93"/>
      <c r="G18" s="93"/>
      <c r="H18" s="32"/>
      <c r="I18" s="93"/>
      <c r="J18" s="93"/>
      <c r="K18" s="93">
        <f>SUM(K17)</f>
        <v>0</v>
      </c>
      <c r="L18" s="93">
        <f>SUM(L17)</f>
        <v>1415.4</v>
      </c>
      <c r="M18" s="93">
        <f>SUM(M17)</f>
        <v>1415.4</v>
      </c>
      <c r="N18" s="57"/>
      <c r="O18" s="57"/>
      <c r="P18" s="57"/>
      <c r="Q18" s="48">
        <f t="shared" si="3"/>
        <v>0</v>
      </c>
      <c r="R18" s="48">
        <f t="shared" si="3"/>
        <v>1415.4</v>
      </c>
      <c r="S18" s="48">
        <f t="shared" si="3"/>
        <v>1415.4</v>
      </c>
    </row>
    <row r="19" spans="1:19" ht="18" customHeight="1">
      <c r="A19" s="99"/>
      <c r="B19" s="57"/>
      <c r="C19" s="57"/>
      <c r="D19" s="57"/>
      <c r="E19" s="93"/>
      <c r="F19" s="93"/>
      <c r="G19" s="93"/>
      <c r="H19" s="32"/>
      <c r="I19" s="93"/>
      <c r="J19" s="93"/>
      <c r="K19" s="57"/>
      <c r="L19" s="57"/>
      <c r="M19" s="57"/>
      <c r="N19" s="57"/>
      <c r="O19" s="57"/>
      <c r="P19" s="57"/>
      <c r="Q19" s="32"/>
      <c r="R19" s="32"/>
      <c r="S19" s="32"/>
    </row>
    <row r="20" spans="1:19" ht="18" customHeight="1">
      <c r="A20" s="99" t="s">
        <v>175</v>
      </c>
      <c r="B20" s="57"/>
      <c r="C20" s="57"/>
      <c r="D20" s="57"/>
      <c r="E20" s="93"/>
      <c r="F20" s="93"/>
      <c r="G20" s="93"/>
      <c r="H20" s="32"/>
      <c r="I20" s="93"/>
      <c r="J20" s="93"/>
      <c r="K20" s="57">
        <v>0</v>
      </c>
      <c r="L20" s="57">
        <v>3904</v>
      </c>
      <c r="M20" s="57">
        <v>3904</v>
      </c>
      <c r="N20" s="57"/>
      <c r="O20" s="57"/>
      <c r="P20" s="57"/>
      <c r="Q20" s="43">
        <f>B20+E20+H20+K20+N20</f>
        <v>0</v>
      </c>
      <c r="R20" s="43">
        <f>C20+F20+I20+L20+O20</f>
        <v>3904</v>
      </c>
      <c r="S20" s="43">
        <f>D20+G20+J20+M20+P20</f>
        <v>3904</v>
      </c>
    </row>
    <row r="21" spans="1:19" ht="18" customHeight="1">
      <c r="A21" s="98">
        <v>536</v>
      </c>
      <c r="B21" s="57"/>
      <c r="C21" s="57"/>
      <c r="D21" s="57"/>
      <c r="E21" s="93"/>
      <c r="F21" s="93"/>
      <c r="G21" s="93"/>
      <c r="H21" s="32"/>
      <c r="I21" s="93"/>
      <c r="J21" s="93"/>
      <c r="K21" s="93">
        <f>SUM(K20)</f>
        <v>0</v>
      </c>
      <c r="L21" s="93">
        <f>SUM(L20)</f>
        <v>3904</v>
      </c>
      <c r="M21" s="93">
        <f>SUM(M20)</f>
        <v>3904</v>
      </c>
      <c r="N21" s="57"/>
      <c r="O21" s="57"/>
      <c r="P21" s="57"/>
      <c r="Q21" s="93">
        <f>SUM(Q20)</f>
        <v>0</v>
      </c>
      <c r="R21" s="93">
        <f>SUM(R20)</f>
        <v>3904</v>
      </c>
      <c r="S21" s="93">
        <f>SUM(S20)</f>
        <v>3904</v>
      </c>
    </row>
    <row r="22" spans="1:19" ht="18" customHeight="1">
      <c r="A22" s="98"/>
      <c r="B22" s="57"/>
      <c r="C22" s="57"/>
      <c r="D22" s="57"/>
      <c r="E22" s="93"/>
      <c r="F22" s="93"/>
      <c r="G22" s="93"/>
      <c r="H22" s="32"/>
      <c r="I22" s="93"/>
      <c r="J22" s="93"/>
      <c r="K22" s="57"/>
      <c r="L22" s="57"/>
      <c r="M22" s="57"/>
      <c r="N22" s="57"/>
      <c r="O22" s="57"/>
      <c r="P22" s="57"/>
      <c r="Q22" s="32"/>
      <c r="R22" s="32"/>
      <c r="S22" s="32"/>
    </row>
    <row r="23" spans="1:19" ht="18" customHeight="1">
      <c r="A23" s="99" t="s">
        <v>213</v>
      </c>
      <c r="B23" s="57"/>
      <c r="C23" s="57"/>
      <c r="D23" s="57"/>
      <c r="E23" s="93"/>
      <c r="F23" s="93"/>
      <c r="G23" s="93"/>
      <c r="H23" s="32"/>
      <c r="I23" s="93"/>
      <c r="J23" s="93"/>
      <c r="K23" s="57"/>
      <c r="L23" s="57"/>
      <c r="M23" s="57"/>
      <c r="N23" s="57">
        <v>0</v>
      </c>
      <c r="O23" s="57">
        <v>14.7</v>
      </c>
      <c r="P23" s="57">
        <v>14.4</v>
      </c>
      <c r="Q23" s="43">
        <f>B23+E23+H23+K23+N23</f>
        <v>0</v>
      </c>
      <c r="R23" s="43">
        <f>C23+F23+I23+L23+O23</f>
        <v>14.7</v>
      </c>
      <c r="S23" s="43">
        <f>D23+G23+J23+M23+P23</f>
        <v>14.4</v>
      </c>
    </row>
    <row r="24" spans="1:19" ht="18" customHeight="1">
      <c r="A24" s="98">
        <v>590</v>
      </c>
      <c r="B24" s="57"/>
      <c r="C24" s="57"/>
      <c r="D24" s="57"/>
      <c r="E24" s="93"/>
      <c r="F24" s="93"/>
      <c r="G24" s="93"/>
      <c r="H24" s="32"/>
      <c r="I24" s="93"/>
      <c r="J24" s="93"/>
      <c r="K24" s="93"/>
      <c r="L24" s="93"/>
      <c r="M24" s="93"/>
      <c r="N24" s="93">
        <f aca="true" t="shared" si="4" ref="N24:S24">SUM(N23)</f>
        <v>0</v>
      </c>
      <c r="O24" s="93">
        <f t="shared" si="4"/>
        <v>14.7</v>
      </c>
      <c r="P24" s="93">
        <f t="shared" si="4"/>
        <v>14.4</v>
      </c>
      <c r="Q24" s="93">
        <f t="shared" si="4"/>
        <v>0</v>
      </c>
      <c r="R24" s="93">
        <f t="shared" si="4"/>
        <v>14.7</v>
      </c>
      <c r="S24" s="93">
        <f t="shared" si="4"/>
        <v>14.4</v>
      </c>
    </row>
    <row r="25" spans="1:19" ht="18" customHeight="1" thickBot="1">
      <c r="A25" s="98"/>
      <c r="B25" s="57"/>
      <c r="C25" s="57"/>
      <c r="D25" s="57"/>
      <c r="E25" s="93"/>
      <c r="F25" s="93"/>
      <c r="G25" s="93"/>
      <c r="H25" s="32"/>
      <c r="I25" s="93"/>
      <c r="J25" s="93"/>
      <c r="K25" s="57"/>
      <c r="L25" s="57"/>
      <c r="M25" s="57"/>
      <c r="N25" s="57"/>
      <c r="O25" s="57"/>
      <c r="P25" s="57"/>
      <c r="Q25" s="32"/>
      <c r="R25" s="32"/>
      <c r="S25" s="32"/>
    </row>
    <row r="26" spans="1:19" ht="18" customHeight="1">
      <c r="A26" s="533" t="s">
        <v>15</v>
      </c>
      <c r="B26" s="518">
        <f aca="true" t="shared" si="5" ref="B26:P26">B6+B9+B12+B15+B18+B21+B24</f>
        <v>800</v>
      </c>
      <c r="C26" s="518">
        <f t="shared" si="5"/>
        <v>800</v>
      </c>
      <c r="D26" s="518">
        <f t="shared" si="5"/>
        <v>433.1</v>
      </c>
      <c r="E26" s="518">
        <f t="shared" si="5"/>
        <v>100</v>
      </c>
      <c r="F26" s="518">
        <f t="shared" si="5"/>
        <v>100</v>
      </c>
      <c r="G26" s="518">
        <f t="shared" si="5"/>
        <v>81.6</v>
      </c>
      <c r="H26" s="518">
        <f t="shared" si="5"/>
        <v>10</v>
      </c>
      <c r="I26" s="518">
        <f t="shared" si="5"/>
        <v>10</v>
      </c>
      <c r="J26" s="518">
        <f t="shared" si="5"/>
        <v>3.8</v>
      </c>
      <c r="K26" s="518">
        <f t="shared" si="5"/>
        <v>0</v>
      </c>
      <c r="L26" s="518">
        <f t="shared" si="5"/>
        <v>5319.4</v>
      </c>
      <c r="M26" s="518">
        <f t="shared" si="5"/>
        <v>5319.4</v>
      </c>
      <c r="N26" s="518">
        <f t="shared" si="5"/>
        <v>4600</v>
      </c>
      <c r="O26" s="518">
        <f t="shared" si="5"/>
        <v>18085.9</v>
      </c>
      <c r="P26" s="518">
        <f t="shared" si="5"/>
        <v>29.4</v>
      </c>
      <c r="Q26" s="518">
        <f>Q6+Q9+Q12+Q15+Q18+Q21+Q24</f>
        <v>5510</v>
      </c>
      <c r="R26" s="518">
        <f>R6+R9+R12+R15+R18+R21+R24</f>
        <v>24315.300000000003</v>
      </c>
      <c r="S26" s="518">
        <f>S6+S9+S12+S15+S18+S21+S24</f>
        <v>5867.299999999999</v>
      </c>
    </row>
    <row r="30" spans="2:17" ht="12.75">
      <c r="B30" s="33"/>
      <c r="C30" s="33"/>
      <c r="D30" s="33"/>
      <c r="E30" s="33"/>
      <c r="F30" s="33"/>
      <c r="G30" s="33"/>
      <c r="I30" s="33"/>
      <c r="J30" s="33"/>
      <c r="K30" s="33"/>
      <c r="L30" s="33"/>
      <c r="M30" s="33"/>
      <c r="N30" s="33"/>
      <c r="O30" s="33"/>
      <c r="P30" s="10"/>
      <c r="Q30" s="10"/>
    </row>
    <row r="31" spans="2:15" ht="12.75">
      <c r="B31" s="33"/>
      <c r="C31" s="33"/>
      <c r="D31" s="33"/>
      <c r="E31" s="33"/>
      <c r="F31" s="33"/>
      <c r="G31" s="33"/>
      <c r="I31" s="33"/>
      <c r="J31" s="33"/>
      <c r="K31" s="33"/>
      <c r="L31" s="33"/>
      <c r="M31" s="33"/>
      <c r="N31" s="33"/>
      <c r="O31" s="33"/>
    </row>
    <row r="32" spans="2:19" ht="12.75">
      <c r="B32" s="33"/>
      <c r="C32" s="33"/>
      <c r="D32" s="33"/>
      <c r="E32" s="33"/>
      <c r="F32" s="33"/>
      <c r="G32" s="33"/>
      <c r="I32" s="33"/>
      <c r="J32" s="33"/>
      <c r="K32" s="33"/>
      <c r="L32" s="33"/>
      <c r="M32" s="33"/>
      <c r="N32" s="33"/>
      <c r="O32" s="33"/>
      <c r="S32" s="10"/>
    </row>
    <row r="33" ht="12.75">
      <c r="S33" s="10"/>
    </row>
    <row r="34" ht="12.75">
      <c r="S34" s="10"/>
    </row>
    <row r="66" spans="1:17" ht="12.75">
      <c r="A66" s="10"/>
      <c r="B66" s="10"/>
      <c r="C66" s="10"/>
      <c r="D66" s="10"/>
      <c r="E66" s="10"/>
      <c r="F66" s="10"/>
      <c r="G66" s="10"/>
      <c r="H66" s="173"/>
      <c r="I66" s="10"/>
      <c r="J66" s="10"/>
      <c r="K66" s="10"/>
      <c r="L66" s="10"/>
      <c r="M66" s="10"/>
      <c r="N66" s="10"/>
      <c r="O66" s="10"/>
      <c r="P66" s="10"/>
      <c r="Q66" s="10"/>
    </row>
    <row r="67" spans="1:18" ht="12.75">
      <c r="A67" s="10"/>
      <c r="B67" s="10"/>
      <c r="C67" s="53"/>
      <c r="D67" s="53"/>
      <c r="E67" s="53"/>
      <c r="F67" s="53"/>
      <c r="G67" s="53"/>
      <c r="H67" s="173"/>
      <c r="I67" s="53"/>
      <c r="J67" s="53"/>
      <c r="K67" s="53"/>
      <c r="L67" s="53"/>
      <c r="M67" s="10"/>
      <c r="N67" s="10"/>
      <c r="O67" s="10"/>
      <c r="P67" s="10"/>
      <c r="Q67" s="10"/>
      <c r="R67" s="10"/>
    </row>
    <row r="68" spans="1:18" ht="12.75">
      <c r="A68" s="10"/>
      <c r="B68" s="10"/>
      <c r="C68" s="10"/>
      <c r="D68" s="10"/>
      <c r="E68" s="10"/>
      <c r="F68" s="10"/>
      <c r="G68" s="10"/>
      <c r="H68" s="173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12.75">
      <c r="A69" s="10"/>
      <c r="B69" s="10"/>
      <c r="C69" s="10"/>
      <c r="D69" s="10"/>
      <c r="E69" s="10"/>
      <c r="F69" s="10"/>
      <c r="G69" s="10"/>
      <c r="H69" s="173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12.75">
      <c r="A70" s="10"/>
      <c r="B70" s="10"/>
      <c r="C70" s="10"/>
      <c r="D70" s="10"/>
      <c r="E70" s="10"/>
      <c r="F70" s="10"/>
      <c r="G70" s="10"/>
      <c r="H70" s="173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12.75">
      <c r="A71" s="10"/>
      <c r="B71" s="10"/>
      <c r="C71" s="10"/>
      <c r="D71" s="10"/>
      <c r="E71" s="10"/>
      <c r="F71" s="10"/>
      <c r="G71" s="10"/>
      <c r="H71" s="173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12.75">
      <c r="A72" s="10"/>
      <c r="B72" s="10"/>
      <c r="C72" s="10"/>
      <c r="D72" s="10"/>
      <c r="E72" s="10"/>
      <c r="F72" s="10"/>
      <c r="G72" s="10"/>
      <c r="H72" s="173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ht="12.75">
      <c r="A73" s="10"/>
      <c r="B73" s="10"/>
      <c r="C73" s="10"/>
      <c r="D73" s="10"/>
      <c r="E73" s="10"/>
      <c r="F73" s="10"/>
      <c r="G73" s="10"/>
      <c r="H73" s="173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12.75">
      <c r="A74" s="10"/>
      <c r="B74" s="10"/>
      <c r="C74" s="10"/>
      <c r="D74" s="10"/>
      <c r="E74" s="10"/>
      <c r="F74" s="10"/>
      <c r="G74" s="10"/>
      <c r="H74" s="173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ht="12.75">
      <c r="A75" s="10"/>
      <c r="B75" s="10"/>
      <c r="C75" s="10"/>
      <c r="D75" s="10"/>
      <c r="E75" s="10"/>
      <c r="F75" s="10"/>
      <c r="G75" s="10"/>
      <c r="H75" s="173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12.75">
      <c r="A76" s="10"/>
      <c r="B76" s="10"/>
      <c r="C76" s="10"/>
      <c r="D76" s="10"/>
      <c r="E76" s="10"/>
      <c r="F76" s="10"/>
      <c r="G76" s="10"/>
      <c r="H76" s="173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12.75">
      <c r="A77" s="10"/>
      <c r="B77" s="10"/>
      <c r="C77" s="10"/>
      <c r="D77" s="10"/>
      <c r="E77" s="10"/>
      <c r="F77" s="10"/>
      <c r="G77" s="10"/>
      <c r="H77" s="173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12.75">
      <c r="A78" s="10"/>
      <c r="B78" s="10"/>
      <c r="C78" s="10"/>
      <c r="D78" s="10"/>
      <c r="E78" s="10"/>
      <c r="F78" s="10"/>
      <c r="G78" s="10"/>
      <c r="H78" s="173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12.75">
      <c r="A79" s="10"/>
      <c r="B79" s="10"/>
      <c r="C79" s="10"/>
      <c r="D79" s="10"/>
      <c r="E79" s="10"/>
      <c r="F79" s="10"/>
      <c r="G79" s="10"/>
      <c r="H79" s="173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12.75">
      <c r="A80" s="10"/>
      <c r="B80" s="10"/>
      <c r="C80" s="10"/>
      <c r="D80" s="10"/>
      <c r="E80" s="10"/>
      <c r="F80" s="10"/>
      <c r="G80" s="10"/>
      <c r="H80" s="173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12.75">
      <c r="A81" s="10"/>
      <c r="B81" s="10"/>
      <c r="C81" s="10"/>
      <c r="D81" s="10"/>
      <c r="E81" s="10"/>
      <c r="F81" s="10"/>
      <c r="G81" s="10"/>
      <c r="H81" s="173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12.75">
      <c r="A82" s="10"/>
      <c r="B82" s="10"/>
      <c r="C82" s="10"/>
      <c r="D82" s="10"/>
      <c r="E82" s="10"/>
      <c r="F82" s="10"/>
      <c r="G82" s="10"/>
      <c r="H82" s="173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ht="12.75">
      <c r="A83" s="10"/>
      <c r="B83" s="10"/>
      <c r="C83" s="10"/>
      <c r="D83" s="10"/>
      <c r="E83" s="10"/>
      <c r="F83" s="10"/>
      <c r="G83" s="10"/>
      <c r="H83" s="173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ht="12.75">
      <c r="A84" s="10"/>
      <c r="B84" s="10"/>
      <c r="C84" s="10"/>
      <c r="D84" s="10"/>
      <c r="E84" s="10"/>
      <c r="F84" s="10"/>
      <c r="G84" s="10"/>
      <c r="H84" s="173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ht="12.75">
      <c r="A85" s="10"/>
      <c r="B85" s="10"/>
      <c r="C85" s="10"/>
      <c r="D85" s="10"/>
      <c r="E85" s="10"/>
      <c r="F85" s="10"/>
      <c r="G85" s="10"/>
      <c r="H85" s="173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ht="12.75">
      <c r="A86" s="10"/>
      <c r="B86" s="10"/>
      <c r="C86" s="10"/>
      <c r="D86" s="10"/>
      <c r="E86" s="10"/>
      <c r="F86" s="10"/>
      <c r="G86" s="10"/>
      <c r="H86" s="173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12.75">
      <c r="A87" s="10"/>
      <c r="B87" s="10"/>
      <c r="C87" s="10"/>
      <c r="D87" s="10"/>
      <c r="E87" s="10"/>
      <c r="F87" s="10"/>
      <c r="G87" s="10"/>
      <c r="H87" s="173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ht="12.75">
      <c r="A88" s="10"/>
      <c r="B88" s="10"/>
      <c r="C88" s="10"/>
      <c r="D88" s="10"/>
      <c r="E88" s="10"/>
      <c r="F88" s="10"/>
      <c r="G88" s="10"/>
      <c r="H88" s="173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ht="12.75">
      <c r="A89" s="10"/>
      <c r="B89" s="10"/>
      <c r="C89" s="10"/>
      <c r="D89" s="10"/>
      <c r="E89" s="10"/>
      <c r="F89" s="10"/>
      <c r="G89" s="10"/>
      <c r="H89" s="173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ht="12.75">
      <c r="A90" s="10"/>
      <c r="B90" s="10"/>
      <c r="C90" s="10"/>
      <c r="D90" s="10"/>
      <c r="E90" s="10"/>
      <c r="F90" s="10"/>
      <c r="G90" s="10"/>
      <c r="H90" s="173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ht="12.75">
      <c r="A91" s="10"/>
      <c r="B91" s="10"/>
      <c r="C91" s="10"/>
      <c r="D91" s="10"/>
      <c r="E91" s="10"/>
      <c r="F91" s="10"/>
      <c r="G91" s="10"/>
      <c r="H91" s="173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ht="12.75">
      <c r="A92" s="10"/>
      <c r="B92" s="10"/>
      <c r="C92" s="10"/>
      <c r="D92" s="10"/>
      <c r="E92" s="10"/>
      <c r="F92" s="10"/>
      <c r="G92" s="10"/>
      <c r="H92" s="173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12.75">
      <c r="A93" s="10"/>
      <c r="B93" s="10"/>
      <c r="C93" s="10"/>
      <c r="D93" s="10"/>
      <c r="E93" s="10"/>
      <c r="F93" s="10"/>
      <c r="G93" s="10"/>
      <c r="H93" s="173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12.75">
      <c r="A94" s="10"/>
      <c r="B94" s="10"/>
      <c r="C94" s="10"/>
      <c r="D94" s="10"/>
      <c r="E94" s="10"/>
      <c r="F94" s="10"/>
      <c r="G94" s="10"/>
      <c r="H94" s="173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ht="12.75">
      <c r="A95" s="10"/>
      <c r="B95" s="10"/>
      <c r="C95" s="10"/>
      <c r="D95" s="10"/>
      <c r="E95" s="10"/>
      <c r="F95" s="10"/>
      <c r="G95" s="10"/>
      <c r="H95" s="173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ht="12.75">
      <c r="A96" s="10"/>
      <c r="B96" s="10"/>
      <c r="C96" s="10"/>
      <c r="D96" s="10"/>
      <c r="E96" s="10"/>
      <c r="F96" s="10"/>
      <c r="G96" s="10"/>
      <c r="H96" s="173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ht="12.75">
      <c r="A97" s="10"/>
      <c r="B97" s="10"/>
      <c r="C97" s="10"/>
      <c r="D97" s="10"/>
      <c r="E97" s="10"/>
      <c r="F97" s="10"/>
      <c r="G97" s="10"/>
      <c r="H97" s="173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ht="12.75">
      <c r="A98" s="10"/>
      <c r="B98" s="10"/>
      <c r="C98" s="10"/>
      <c r="D98" s="10"/>
      <c r="E98" s="10"/>
      <c r="F98" s="10"/>
      <c r="G98" s="10"/>
      <c r="H98" s="173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12.75">
      <c r="A99" s="10"/>
      <c r="B99" s="10"/>
      <c r="C99" s="10"/>
      <c r="D99" s="10"/>
      <c r="E99" s="10"/>
      <c r="F99" s="10"/>
      <c r="G99" s="10"/>
      <c r="H99" s="173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ht="12.75">
      <c r="A100" s="10"/>
      <c r="B100" s="10"/>
      <c r="C100" s="10"/>
      <c r="D100" s="10"/>
      <c r="E100" s="10"/>
      <c r="F100" s="10"/>
      <c r="G100" s="10"/>
      <c r="H100" s="173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12.75">
      <c r="A101" s="10"/>
      <c r="B101" s="10"/>
      <c r="C101" s="10"/>
      <c r="D101" s="10"/>
      <c r="E101" s="10"/>
      <c r="F101" s="10"/>
      <c r="G101" s="10"/>
      <c r="H101" s="173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</sheetData>
  <mergeCells count="14">
    <mergeCell ref="K3:M3"/>
    <mergeCell ref="N2:P2"/>
    <mergeCell ref="N3:P3"/>
    <mergeCell ref="Q2:S3"/>
    <mergeCell ref="R1:S1"/>
    <mergeCell ref="B1:Q1"/>
    <mergeCell ref="A2:A4"/>
    <mergeCell ref="B2:D2"/>
    <mergeCell ref="B3:D3"/>
    <mergeCell ref="E2:G2"/>
    <mergeCell ref="E3:G3"/>
    <mergeCell ref="H2:J2"/>
    <mergeCell ref="H3:J3"/>
    <mergeCell ref="K2:M2"/>
  </mergeCells>
  <printOptions horizontalCentered="1"/>
  <pageMargins left="0.31496062992125984" right="0.35433070866141736" top="0.6" bottom="0.56" header="0.5118110236220472" footer="0.37"/>
  <pageSetup horizontalDpi="300" verticalDpi="300" orientation="landscape" paperSize="9" scale="90" r:id="rId1"/>
  <headerFooter alignWithMargins="0">
    <oddFooter>&amp;L&amp;"Times New Roman CE,obyčejné"&amp;8Rozbor za rok 2003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29"/>
  <sheetViews>
    <sheetView view="pageBreakPreview" zoomScale="80" zoomScaleSheetLayoutView="80" workbookViewId="0" topLeftCell="A1">
      <selection activeCell="A4" sqref="A4:B4"/>
    </sheetView>
  </sheetViews>
  <sheetFormatPr defaultColWidth="9.00390625" defaultRowHeight="12.75"/>
  <cols>
    <col min="1" max="1" width="37.75390625" style="0" customWidth="1"/>
    <col min="2" max="2" width="11.625" style="0" customWidth="1"/>
    <col min="3" max="3" width="10.00390625" style="0" customWidth="1"/>
    <col min="4" max="4" width="9.875" style="0" customWidth="1"/>
    <col min="5" max="5" width="10.75390625" style="0" customWidth="1"/>
    <col min="6" max="6" width="7.875" style="0" customWidth="1"/>
    <col min="7" max="7" width="10.625" style="0" customWidth="1"/>
  </cols>
  <sheetData>
    <row r="1" spans="1:15" ht="40.5" customHeight="1">
      <c r="A1" s="259"/>
      <c r="B1" s="259"/>
      <c r="C1" s="259"/>
      <c r="D1" s="259"/>
      <c r="E1" s="652" t="s">
        <v>765</v>
      </c>
      <c r="F1" s="652"/>
      <c r="G1" s="654"/>
      <c r="H1" s="259"/>
      <c r="I1" s="259"/>
      <c r="J1" s="259"/>
      <c r="K1" s="259"/>
      <c r="L1" s="259"/>
      <c r="M1" s="259"/>
      <c r="N1" s="259"/>
      <c r="O1" s="259"/>
    </row>
    <row r="2" spans="1:15" ht="29.25" customHeight="1">
      <c r="A2" s="696" t="s">
        <v>565</v>
      </c>
      <c r="B2" s="697"/>
      <c r="C2" s="697"/>
      <c r="D2" s="697"/>
      <c r="E2" s="697"/>
      <c r="F2" s="697"/>
      <c r="G2" s="698"/>
      <c r="H2" s="262"/>
      <c r="I2" s="262"/>
      <c r="J2" s="262"/>
      <c r="K2" s="262"/>
      <c r="L2" s="262"/>
      <c r="M2" s="262"/>
      <c r="N2" s="262"/>
      <c r="O2" s="262"/>
    </row>
    <row r="3" spans="1:15" ht="24">
      <c r="A3" s="263" t="s">
        <v>353</v>
      </c>
      <c r="B3" s="264" t="s">
        <v>354</v>
      </c>
      <c r="C3" s="265" t="s">
        <v>394</v>
      </c>
      <c r="D3" s="266" t="s">
        <v>466</v>
      </c>
      <c r="E3" s="267" t="s">
        <v>538</v>
      </c>
      <c r="F3" s="266" t="s">
        <v>455</v>
      </c>
      <c r="G3" s="267" t="s">
        <v>700</v>
      </c>
      <c r="H3" s="262"/>
      <c r="I3" s="262"/>
      <c r="J3" s="262"/>
      <c r="K3" s="262"/>
      <c r="L3" s="262"/>
      <c r="M3" s="262"/>
      <c r="N3" s="262"/>
      <c r="O3" s="262"/>
    </row>
    <row r="4" spans="1:15" ht="12.75">
      <c r="A4" s="633" t="s">
        <v>543</v>
      </c>
      <c r="B4" s="632"/>
      <c r="C4" s="333">
        <f>SUM(C5,C6)</f>
        <v>160</v>
      </c>
      <c r="D4" s="333">
        <f>SUM(D5,D6)</f>
        <v>236378.5</v>
      </c>
      <c r="E4" s="333">
        <f>SUM(E5,E6)</f>
        <v>235191</v>
      </c>
      <c r="F4" s="334">
        <f aca="true" t="shared" si="0" ref="F4:F19">E4/D4</f>
        <v>0.9949762774533217</v>
      </c>
      <c r="G4" s="482">
        <f>SUM(G5,G6)</f>
        <v>34.4</v>
      </c>
      <c r="H4" s="262"/>
      <c r="I4" s="262"/>
      <c r="J4" s="262"/>
      <c r="K4" s="262"/>
      <c r="L4" s="262"/>
      <c r="M4" s="262"/>
      <c r="N4" s="262"/>
      <c r="O4" s="262"/>
    </row>
    <row r="5" spans="1:15" ht="12.75">
      <c r="A5" s="291" t="s">
        <v>341</v>
      </c>
      <c r="B5" s="279" t="s">
        <v>260</v>
      </c>
      <c r="C5" s="332">
        <f>SUM(C7,C8,C10)</f>
        <v>160</v>
      </c>
      <c r="D5" s="332">
        <f>SUM(D7,D8,D10)</f>
        <v>3074.5</v>
      </c>
      <c r="E5" s="332">
        <f>SUM(E7,E8,E10)</f>
        <v>1887</v>
      </c>
      <c r="F5" s="283">
        <f t="shared" si="0"/>
        <v>0.6137583346885672</v>
      </c>
      <c r="G5" s="332">
        <f>SUM(G7,G8,G10)</f>
        <v>34.4</v>
      </c>
      <c r="H5" s="262"/>
      <c r="I5" s="262"/>
      <c r="J5" s="262"/>
      <c r="K5" s="262"/>
      <c r="L5" s="262"/>
      <c r="M5" s="262"/>
      <c r="N5" s="262"/>
      <c r="O5" s="262"/>
    </row>
    <row r="6" spans="1:15" ht="12.75">
      <c r="A6" s="278"/>
      <c r="B6" s="272" t="s">
        <v>261</v>
      </c>
      <c r="C6" s="274">
        <f>SUM(C11)</f>
        <v>0</v>
      </c>
      <c r="D6" s="274">
        <f>SUM(D11)</f>
        <v>233304</v>
      </c>
      <c r="E6" s="274">
        <f>SUM(E11)</f>
        <v>233304</v>
      </c>
      <c r="F6" s="276">
        <f t="shared" si="0"/>
        <v>1</v>
      </c>
      <c r="G6" s="274">
        <f>SUM(G11)</f>
        <v>0</v>
      </c>
      <c r="H6" s="262"/>
      <c r="I6" s="262"/>
      <c r="J6" s="262"/>
      <c r="K6" s="262"/>
      <c r="L6" s="262"/>
      <c r="M6" s="262"/>
      <c r="N6" s="262"/>
      <c r="O6" s="262"/>
    </row>
    <row r="7" spans="1:15" ht="12.75">
      <c r="A7" s="299" t="s">
        <v>566</v>
      </c>
      <c r="B7" s="309" t="s">
        <v>260</v>
      </c>
      <c r="C7" s="273">
        <v>0</v>
      </c>
      <c r="D7" s="273">
        <v>2764.5</v>
      </c>
      <c r="E7" s="273">
        <v>1703.3</v>
      </c>
      <c r="F7" s="276">
        <f t="shared" si="0"/>
        <v>0.6161331162958944</v>
      </c>
      <c r="G7" s="332">
        <v>0</v>
      </c>
      <c r="H7" s="262"/>
      <c r="I7" s="262"/>
      <c r="J7" s="262"/>
      <c r="K7" s="262"/>
      <c r="L7" s="262"/>
      <c r="M7" s="262"/>
      <c r="N7" s="262"/>
      <c r="O7" s="262"/>
    </row>
    <row r="8" spans="1:15" ht="12.75">
      <c r="A8" s="271" t="s">
        <v>567</v>
      </c>
      <c r="B8" s="309" t="s">
        <v>260</v>
      </c>
      <c r="C8" s="273">
        <v>160</v>
      </c>
      <c r="D8" s="273">
        <v>160</v>
      </c>
      <c r="E8" s="273">
        <v>33.7</v>
      </c>
      <c r="F8" s="276">
        <f t="shared" si="0"/>
        <v>0.210625</v>
      </c>
      <c r="G8" s="485">
        <v>34.4</v>
      </c>
      <c r="H8" s="262"/>
      <c r="I8" s="262"/>
      <c r="J8" s="262"/>
      <c r="K8" s="262"/>
      <c r="L8" s="262"/>
      <c r="M8" s="262"/>
      <c r="N8" s="262"/>
      <c r="O8" s="262"/>
    </row>
    <row r="9" spans="1:15" ht="12.75">
      <c r="A9" s="278" t="s">
        <v>569</v>
      </c>
      <c r="B9" s="331"/>
      <c r="C9" s="273">
        <f>SUM(C10,C11)</f>
        <v>0</v>
      </c>
      <c r="D9" s="273">
        <f>SUM(D10,D11)</f>
        <v>233454</v>
      </c>
      <c r="E9" s="273">
        <f>SUM(E10,E11)</f>
        <v>233454</v>
      </c>
      <c r="F9" s="276">
        <f t="shared" si="0"/>
        <v>1</v>
      </c>
      <c r="G9" s="274">
        <f>SUM(G10,G11)</f>
        <v>0</v>
      </c>
      <c r="H9" s="262"/>
      <c r="I9" s="262"/>
      <c r="J9" s="262"/>
      <c r="K9" s="262"/>
      <c r="L9" s="262"/>
      <c r="M9" s="262"/>
      <c r="N9" s="262"/>
      <c r="O9" s="262"/>
    </row>
    <row r="10" spans="1:15" ht="12.75">
      <c r="A10" s="291" t="s">
        <v>341</v>
      </c>
      <c r="B10" s="279" t="s">
        <v>260</v>
      </c>
      <c r="C10" s="335">
        <v>0</v>
      </c>
      <c r="D10" s="335">
        <v>150</v>
      </c>
      <c r="E10" s="335">
        <v>150</v>
      </c>
      <c r="F10" s="282">
        <f t="shared" si="0"/>
        <v>1</v>
      </c>
      <c r="G10" s="332">
        <v>0</v>
      </c>
      <c r="H10" s="262"/>
      <c r="I10" s="262"/>
      <c r="J10" s="262"/>
      <c r="K10" s="262"/>
      <c r="L10" s="262"/>
      <c r="M10" s="262"/>
      <c r="N10" s="262"/>
      <c r="O10" s="262"/>
    </row>
    <row r="11" spans="1:15" ht="12.75">
      <c r="A11" s="299"/>
      <c r="B11" s="272" t="s">
        <v>261</v>
      </c>
      <c r="C11" s="274">
        <v>0</v>
      </c>
      <c r="D11" s="274">
        <v>233304</v>
      </c>
      <c r="E11" s="274">
        <v>233304</v>
      </c>
      <c r="F11" s="276">
        <f t="shared" si="0"/>
        <v>1</v>
      </c>
      <c r="G11" s="274">
        <v>0</v>
      </c>
      <c r="H11" s="262"/>
      <c r="I11" s="262"/>
      <c r="J11" s="262"/>
      <c r="K11" s="262"/>
      <c r="L11" s="262"/>
      <c r="M11" s="262"/>
      <c r="N11" s="262"/>
      <c r="O11" s="262"/>
    </row>
    <row r="12" spans="1:15" ht="12.75">
      <c r="A12" s="655" t="s">
        <v>382</v>
      </c>
      <c r="B12" s="632"/>
      <c r="C12" s="277">
        <f>SUM(C13,C14,C15)</f>
        <v>86358.8</v>
      </c>
      <c r="D12" s="277">
        <f>SUM(D13,D14,D15)</f>
        <v>87152.3</v>
      </c>
      <c r="E12" s="277">
        <f>SUM(E13,E14,E15)</f>
        <v>73731.40000000001</v>
      </c>
      <c r="F12" s="270">
        <f t="shared" si="0"/>
        <v>0.8460063589830676</v>
      </c>
      <c r="G12" s="483">
        <f>SUM(G13,G14,G15)</f>
        <v>71756.5</v>
      </c>
      <c r="H12" s="262"/>
      <c r="I12" s="262"/>
      <c r="J12" s="262"/>
      <c r="K12" s="262"/>
      <c r="L12" s="262"/>
      <c r="M12" s="262"/>
      <c r="N12" s="262"/>
      <c r="O12" s="262"/>
    </row>
    <row r="13" spans="1:15" ht="12.75">
      <c r="A13" s="278" t="s">
        <v>341</v>
      </c>
      <c r="B13" s="279" t="s">
        <v>260</v>
      </c>
      <c r="C13" s="280">
        <v>45144</v>
      </c>
      <c r="D13" s="281">
        <v>50062.4</v>
      </c>
      <c r="E13" s="281">
        <v>41836.3</v>
      </c>
      <c r="F13" s="282">
        <f t="shared" si="0"/>
        <v>0.8356830675317204</v>
      </c>
      <c r="G13" s="332">
        <v>32352</v>
      </c>
      <c r="H13" s="262"/>
      <c r="I13" s="262"/>
      <c r="J13" s="262"/>
      <c r="K13" s="262"/>
      <c r="L13" s="262"/>
      <c r="M13" s="262"/>
      <c r="N13" s="262"/>
      <c r="O13" s="262"/>
    </row>
    <row r="14" spans="1:15" ht="12.75">
      <c r="A14" s="278"/>
      <c r="B14" s="279" t="s">
        <v>261</v>
      </c>
      <c r="C14" s="280">
        <v>40964.8</v>
      </c>
      <c r="D14" s="281">
        <v>36834.9</v>
      </c>
      <c r="E14" s="281">
        <v>31644.8</v>
      </c>
      <c r="F14" s="283">
        <f t="shared" si="0"/>
        <v>0.8590983007962557</v>
      </c>
      <c r="G14" s="480">
        <v>39155</v>
      </c>
      <c r="H14" s="262"/>
      <c r="I14" s="262"/>
      <c r="J14" s="262"/>
      <c r="K14" s="262"/>
      <c r="L14" s="262"/>
      <c r="M14" s="262"/>
      <c r="N14" s="262"/>
      <c r="O14" s="262"/>
    </row>
    <row r="15" spans="1:15" ht="12.75">
      <c r="A15" s="284"/>
      <c r="B15" s="272" t="s">
        <v>290</v>
      </c>
      <c r="C15" s="285">
        <v>250</v>
      </c>
      <c r="D15" s="286">
        <v>255</v>
      </c>
      <c r="E15" s="286">
        <v>250.3</v>
      </c>
      <c r="F15" s="276">
        <f t="shared" si="0"/>
        <v>0.9815686274509804</v>
      </c>
      <c r="G15" s="480">
        <v>249.5</v>
      </c>
      <c r="H15" s="262"/>
      <c r="I15" s="262"/>
      <c r="J15" s="262"/>
      <c r="K15" s="262"/>
      <c r="L15" s="262"/>
      <c r="M15" s="262"/>
      <c r="N15" s="262"/>
      <c r="O15" s="262"/>
    </row>
    <row r="16" spans="1:15" ht="12.75">
      <c r="A16" s="633" t="s">
        <v>383</v>
      </c>
      <c r="B16" s="632"/>
      <c r="C16" s="287">
        <f>SUM(C17,C18)</f>
        <v>39600</v>
      </c>
      <c r="D16" s="287">
        <f>SUM(D17,D18)</f>
        <v>45200</v>
      </c>
      <c r="E16" s="287">
        <f>SUM(E17,E18)</f>
        <v>38705.5</v>
      </c>
      <c r="F16" s="270">
        <f t="shared" si="0"/>
        <v>0.8563163716814159</v>
      </c>
      <c r="G16" s="305">
        <f>SUM(G17,G18)</f>
        <v>14.9</v>
      </c>
      <c r="H16" s="262"/>
      <c r="I16" s="262"/>
      <c r="J16" s="262"/>
      <c r="K16" s="262"/>
      <c r="L16" s="262"/>
      <c r="M16" s="262"/>
      <c r="N16" s="262"/>
      <c r="O16" s="262"/>
    </row>
    <row r="17" spans="1:15" ht="12.75">
      <c r="A17" s="278" t="s">
        <v>341</v>
      </c>
      <c r="B17" s="288" t="s">
        <v>260</v>
      </c>
      <c r="C17" s="289">
        <v>39600</v>
      </c>
      <c r="D17" s="281">
        <v>200</v>
      </c>
      <c r="E17" s="289">
        <v>42.5</v>
      </c>
      <c r="F17" s="282">
        <f t="shared" si="0"/>
        <v>0.2125</v>
      </c>
      <c r="G17" s="480">
        <v>14.9</v>
      </c>
      <c r="H17" s="262"/>
      <c r="I17" s="262"/>
      <c r="J17" s="262"/>
      <c r="K17" s="262"/>
      <c r="L17" s="262"/>
      <c r="M17" s="262"/>
      <c r="N17" s="262"/>
      <c r="O17" s="262"/>
    </row>
    <row r="18" spans="1:15" ht="12.75">
      <c r="A18" s="291"/>
      <c r="B18" s="279" t="s">
        <v>261</v>
      </c>
      <c r="C18" s="289">
        <v>0</v>
      </c>
      <c r="D18" s="289">
        <v>45000</v>
      </c>
      <c r="E18" s="289">
        <v>38663</v>
      </c>
      <c r="F18" s="276">
        <f t="shared" si="0"/>
        <v>0.8591777777777778</v>
      </c>
      <c r="G18" s="480">
        <v>0</v>
      </c>
      <c r="H18" s="262"/>
      <c r="I18" s="262"/>
      <c r="J18" s="262"/>
      <c r="K18" s="262"/>
      <c r="L18" s="262"/>
      <c r="M18" s="262"/>
      <c r="N18" s="262"/>
      <c r="O18" s="262"/>
    </row>
    <row r="19" spans="1:15" ht="12.75">
      <c r="A19" s="674" t="s">
        <v>384</v>
      </c>
      <c r="B19" s="651"/>
      <c r="C19" s="287">
        <f>SUM(C21,C26)</f>
        <v>199352.7</v>
      </c>
      <c r="D19" s="287">
        <f>SUM(D21,D26)</f>
        <v>202478.5</v>
      </c>
      <c r="E19" s="287">
        <f>SUM(E21,E26)</f>
        <v>196727.7</v>
      </c>
      <c r="F19" s="270">
        <f t="shared" si="0"/>
        <v>0.9715979721303744</v>
      </c>
      <c r="G19" s="305">
        <f>SUM(G21,G26)</f>
        <v>176425.8</v>
      </c>
      <c r="H19" s="262"/>
      <c r="I19" s="262"/>
      <c r="J19" s="262"/>
      <c r="K19" s="262"/>
      <c r="L19" s="262"/>
      <c r="M19" s="262"/>
      <c r="N19" s="262"/>
      <c r="O19" s="262"/>
    </row>
    <row r="20" spans="1:15" ht="12.75">
      <c r="A20" s="290" t="s">
        <v>385</v>
      </c>
      <c r="B20" s="291"/>
      <c r="C20" s="292"/>
      <c r="D20" s="293"/>
      <c r="E20" s="294"/>
      <c r="F20" s="295"/>
      <c r="G20" s="480"/>
      <c r="H20" s="262"/>
      <c r="I20" s="262"/>
      <c r="J20" s="262"/>
      <c r="K20" s="262"/>
      <c r="L20" s="262"/>
      <c r="M20" s="262"/>
      <c r="N20" s="262"/>
      <c r="O20" s="262"/>
    </row>
    <row r="21" spans="1:15" ht="12.75">
      <c r="A21" s="296" t="s">
        <v>361</v>
      </c>
      <c r="B21" s="288"/>
      <c r="C21" s="294">
        <f>SUM(C22,C23,C24,C25)</f>
        <v>107446.6</v>
      </c>
      <c r="D21" s="294">
        <f>SUM(D22,D23,D24,D25)</f>
        <v>107823.9</v>
      </c>
      <c r="E21" s="294">
        <f>SUM(E22,E23,E24,E25)</f>
        <v>101469.9</v>
      </c>
      <c r="F21" s="297">
        <f aca="true" t="shared" si="1" ref="F21:F52">E21/D21</f>
        <v>0.9410705789718234</v>
      </c>
      <c r="G21" s="484">
        <f>SUM(G22,G23,G24,G25)</f>
        <v>86746.59999999999</v>
      </c>
      <c r="H21" s="262"/>
      <c r="I21" s="262"/>
      <c r="J21" s="262"/>
      <c r="K21" s="262"/>
      <c r="L21" s="262"/>
      <c r="M21" s="262"/>
      <c r="N21" s="262"/>
      <c r="O21" s="262"/>
    </row>
    <row r="22" spans="1:15" ht="12.75">
      <c r="A22" s="278" t="s">
        <v>385</v>
      </c>
      <c r="B22" s="288" t="s">
        <v>260</v>
      </c>
      <c r="C22" s="289">
        <v>31373.3</v>
      </c>
      <c r="D22" s="281">
        <v>30632.7</v>
      </c>
      <c r="E22" s="289">
        <v>26662.3</v>
      </c>
      <c r="F22" s="283">
        <f t="shared" si="1"/>
        <v>0.8703868741573547</v>
      </c>
      <c r="G22" s="480">
        <v>26196.2</v>
      </c>
      <c r="H22" s="262"/>
      <c r="I22" s="262"/>
      <c r="J22" s="262"/>
      <c r="K22" s="262"/>
      <c r="L22" s="262"/>
      <c r="M22" s="262"/>
      <c r="N22" s="262"/>
      <c r="O22" s="262"/>
    </row>
    <row r="23" spans="1:15" ht="12.75">
      <c r="A23" s="278"/>
      <c r="B23" s="288" t="s">
        <v>261</v>
      </c>
      <c r="C23" s="289">
        <v>74973.3</v>
      </c>
      <c r="D23" s="281">
        <v>76484.3</v>
      </c>
      <c r="E23" s="289">
        <v>74100.7</v>
      </c>
      <c r="F23" s="283">
        <f t="shared" si="1"/>
        <v>0.9688354342002214</v>
      </c>
      <c r="G23" s="480">
        <v>59844.5</v>
      </c>
      <c r="H23" s="262"/>
      <c r="I23" s="262"/>
      <c r="J23" s="262"/>
      <c r="K23" s="262"/>
      <c r="L23" s="262"/>
      <c r="M23" s="262"/>
      <c r="N23" s="262"/>
      <c r="O23" s="262"/>
    </row>
    <row r="24" spans="1:15" ht="12.75">
      <c r="A24" s="278"/>
      <c r="B24" s="288" t="s">
        <v>343</v>
      </c>
      <c r="C24" s="289">
        <v>100</v>
      </c>
      <c r="D24" s="281">
        <v>100</v>
      </c>
      <c r="E24" s="289">
        <v>100</v>
      </c>
      <c r="F24" s="283">
        <f t="shared" si="1"/>
        <v>1</v>
      </c>
      <c r="G24" s="480">
        <v>100</v>
      </c>
      <c r="H24" s="262"/>
      <c r="I24" s="262"/>
      <c r="J24" s="262"/>
      <c r="K24" s="262"/>
      <c r="L24" s="262"/>
      <c r="M24" s="262"/>
      <c r="N24" s="262"/>
      <c r="O24" s="262"/>
    </row>
    <row r="25" spans="1:15" ht="12.75">
      <c r="A25" s="278"/>
      <c r="B25" s="298" t="s">
        <v>290</v>
      </c>
      <c r="C25" s="275">
        <v>1000</v>
      </c>
      <c r="D25" s="286">
        <v>606.9</v>
      </c>
      <c r="E25" s="275">
        <v>606.9</v>
      </c>
      <c r="F25" s="276">
        <f t="shared" si="1"/>
        <v>1</v>
      </c>
      <c r="G25" s="477">
        <v>605.9</v>
      </c>
      <c r="H25" s="262"/>
      <c r="I25" s="262"/>
      <c r="J25" s="262"/>
      <c r="K25" s="262"/>
      <c r="L25" s="262"/>
      <c r="M25" s="262"/>
      <c r="N25" s="262"/>
      <c r="O25" s="262"/>
    </row>
    <row r="26" spans="1:15" ht="12.75">
      <c r="A26" s="296" t="s">
        <v>360</v>
      </c>
      <c r="B26" s="288"/>
      <c r="C26" s="294">
        <f>SUM(C27,C28,C29)</f>
        <v>91906.1</v>
      </c>
      <c r="D26" s="294">
        <f>SUM(D27,D28,D29)</f>
        <v>94654.59999999999</v>
      </c>
      <c r="E26" s="294">
        <f>SUM(E27,E28,E29)</f>
        <v>95257.8</v>
      </c>
      <c r="F26" s="295">
        <f t="shared" si="1"/>
        <v>1.0063726432735443</v>
      </c>
      <c r="G26" s="484">
        <f>SUM(G27,G28,G29)</f>
        <v>89679.20000000001</v>
      </c>
      <c r="H26" s="262"/>
      <c r="I26" s="262"/>
      <c r="J26" s="262"/>
      <c r="K26" s="262"/>
      <c r="L26" s="262"/>
      <c r="M26" s="262"/>
      <c r="N26" s="262"/>
      <c r="O26" s="262"/>
    </row>
    <row r="27" spans="1:15" ht="12.75">
      <c r="A27" s="278"/>
      <c r="B27" s="288" t="s">
        <v>344</v>
      </c>
      <c r="C27" s="289">
        <f>C30+C32+C34+C35+C37+C38+C40+C42+C44+C46+C47+C48+C50+C52+C54+C59+C60+C61+C62+C63+C64+C66+C67+C68+C69+C70+C72+C73+C74+C75+C77</f>
        <v>91906.1</v>
      </c>
      <c r="D27" s="289">
        <f>D30+D32+D34+D35+D37+D38+D40+D42+D44+D46+D47+D48+D50+D52+D54+D59+D60+D61+D62+D63+D64+D66+D67+D68+D69+D70+D72+D73+D74+D75+D77</f>
        <v>93864.9</v>
      </c>
      <c r="E27" s="289">
        <f>E30+E32+E34+E35+E37+E38+E40+E42+E44+E46+E47+E48+E50+E52+E54+E59+E60+E61+E62+E63+E64+E66+E67+E68+E69+E70+E72+E73+E74+E75+E77</f>
        <v>94468.1</v>
      </c>
      <c r="F27" s="283">
        <f t="shared" si="1"/>
        <v>1.0064262573123715</v>
      </c>
      <c r="G27" s="281">
        <f>G30+G32+G34+G35+G37+G38+G40+G42+G44+G46+G47+G48+G50+G52+G54+G59+G60+G61+G62+G63+G64+G66+G67+G68+G69+G70+G72+G73+G74+G75+G77</f>
        <v>88782.50000000001</v>
      </c>
      <c r="H27" s="262"/>
      <c r="I27" s="262"/>
      <c r="J27" s="262"/>
      <c r="K27" s="262"/>
      <c r="L27" s="262"/>
      <c r="M27" s="262"/>
      <c r="N27" s="262"/>
      <c r="O27" s="262"/>
    </row>
    <row r="28" spans="1:15" ht="12.75">
      <c r="A28" s="278"/>
      <c r="B28" s="288" t="s">
        <v>568</v>
      </c>
      <c r="C28" s="289">
        <f>SUM(C31,C39,C51,C53)</f>
        <v>0</v>
      </c>
      <c r="D28" s="289">
        <f>SUM(D31,D39,D51,D53)</f>
        <v>290</v>
      </c>
      <c r="E28" s="289">
        <f>SUM(E31,E39,E51,E53)</f>
        <v>290</v>
      </c>
      <c r="F28" s="283">
        <f t="shared" si="1"/>
        <v>1</v>
      </c>
      <c r="G28" s="281">
        <f>SUM(G31,G39,G51,G53)</f>
        <v>461.4</v>
      </c>
      <c r="H28" s="262"/>
      <c r="I28" s="262"/>
      <c r="J28" s="262"/>
      <c r="K28" s="262"/>
      <c r="L28" s="262"/>
      <c r="M28" s="262"/>
      <c r="N28" s="262"/>
      <c r="O28" s="262"/>
    </row>
    <row r="29" spans="1:15" ht="12.75">
      <c r="A29" s="278"/>
      <c r="B29" s="298" t="s">
        <v>290</v>
      </c>
      <c r="C29" s="275">
        <f>SUM(C33,C36,C43,C45,C49,C65,C71,C76)</f>
        <v>0</v>
      </c>
      <c r="D29" s="275">
        <f>SUM(D33,D36,D43,D45,D49,D65,D71,D76)</f>
        <v>499.70000000000005</v>
      </c>
      <c r="E29" s="275">
        <f>SUM(E33,E36,E41,E43,E45,E49,E55,E65,E71,E76)</f>
        <v>499.70000000000005</v>
      </c>
      <c r="F29" s="276">
        <f t="shared" si="1"/>
        <v>1</v>
      </c>
      <c r="G29" s="286">
        <f>SUM(G33,G36,G41,G43,G45,G49,G55,G65,G71,G76)</f>
        <v>435.3</v>
      </c>
      <c r="H29" s="262"/>
      <c r="I29" s="262"/>
      <c r="J29" s="262"/>
      <c r="K29" s="262"/>
      <c r="L29" s="262"/>
      <c r="M29" s="262"/>
      <c r="N29" s="262"/>
      <c r="O29" s="262"/>
    </row>
    <row r="30" spans="1:15" ht="12.75">
      <c r="A30" s="278" t="s">
        <v>576</v>
      </c>
      <c r="B30" s="288" t="s">
        <v>291</v>
      </c>
      <c r="C30" s="289">
        <v>12422</v>
      </c>
      <c r="D30" s="281">
        <v>12488.6</v>
      </c>
      <c r="E30" s="289">
        <v>12484.6</v>
      </c>
      <c r="F30" s="282">
        <f t="shared" si="1"/>
        <v>0.999679707893599</v>
      </c>
      <c r="G30" s="480">
        <v>11832.3</v>
      </c>
      <c r="H30" s="262"/>
      <c r="I30" s="262"/>
      <c r="J30" s="262"/>
      <c r="K30" s="262"/>
      <c r="L30" s="262"/>
      <c r="M30" s="262"/>
      <c r="N30" s="262"/>
      <c r="O30" s="262"/>
    </row>
    <row r="31" spans="1:15" ht="12.75">
      <c r="A31" s="278"/>
      <c r="B31" s="288" t="s">
        <v>742</v>
      </c>
      <c r="C31" s="289">
        <v>0</v>
      </c>
      <c r="D31" s="281">
        <v>0</v>
      </c>
      <c r="E31" s="289">
        <v>0</v>
      </c>
      <c r="F31" s="283">
        <v>0</v>
      </c>
      <c r="G31" s="480">
        <v>35</v>
      </c>
      <c r="H31" s="262"/>
      <c r="I31" s="262"/>
      <c r="J31" s="262"/>
      <c r="K31" s="262"/>
      <c r="L31" s="262"/>
      <c r="M31" s="262"/>
      <c r="N31" s="262"/>
      <c r="O31" s="262"/>
    </row>
    <row r="32" spans="1:15" ht="12.75">
      <c r="A32" s="278" t="s">
        <v>295</v>
      </c>
      <c r="B32" s="288" t="s">
        <v>291</v>
      </c>
      <c r="C32" s="289">
        <v>9628</v>
      </c>
      <c r="D32" s="281">
        <v>9686.7</v>
      </c>
      <c r="E32" s="289">
        <v>9858.8</v>
      </c>
      <c r="F32" s="283">
        <f t="shared" si="1"/>
        <v>1.0177666284699638</v>
      </c>
      <c r="G32" s="480">
        <v>6586</v>
      </c>
      <c r="H32" s="262"/>
      <c r="I32" s="262"/>
      <c r="J32" s="262"/>
      <c r="K32" s="262"/>
      <c r="L32" s="262"/>
      <c r="M32" s="262"/>
      <c r="N32" s="262"/>
      <c r="O32" s="262"/>
    </row>
    <row r="33" spans="1:15" ht="12.75">
      <c r="A33" s="278"/>
      <c r="B33" s="288" t="s">
        <v>290</v>
      </c>
      <c r="C33" s="289">
        <v>0</v>
      </c>
      <c r="D33" s="281">
        <v>109</v>
      </c>
      <c r="E33" s="289">
        <v>109</v>
      </c>
      <c r="F33" s="283">
        <f t="shared" si="1"/>
        <v>1</v>
      </c>
      <c r="G33" s="480">
        <v>78</v>
      </c>
      <c r="H33" s="262"/>
      <c r="I33" s="262"/>
      <c r="J33" s="262"/>
      <c r="K33" s="262"/>
      <c r="L33" s="262"/>
      <c r="M33" s="262"/>
      <c r="N33" s="262"/>
      <c r="O33" s="262"/>
    </row>
    <row r="34" spans="1:15" ht="12.75">
      <c r="A34" s="278" t="s">
        <v>285</v>
      </c>
      <c r="B34" s="288" t="s">
        <v>291</v>
      </c>
      <c r="C34" s="289">
        <v>3214</v>
      </c>
      <c r="D34" s="281">
        <v>3232</v>
      </c>
      <c r="E34" s="289">
        <v>3217.6</v>
      </c>
      <c r="F34" s="283">
        <f t="shared" si="1"/>
        <v>0.9955445544554455</v>
      </c>
      <c r="G34" s="480">
        <v>5288.4</v>
      </c>
      <c r="H34" s="262"/>
      <c r="I34" s="262"/>
      <c r="J34" s="262"/>
      <c r="K34" s="262"/>
      <c r="L34" s="262"/>
      <c r="M34" s="262"/>
      <c r="N34" s="262"/>
      <c r="O34" s="262"/>
    </row>
    <row r="35" spans="1:15" ht="12.75">
      <c r="A35" s="278" t="s">
        <v>283</v>
      </c>
      <c r="B35" s="288" t="s">
        <v>291</v>
      </c>
      <c r="C35" s="289">
        <v>4098</v>
      </c>
      <c r="D35" s="281">
        <v>4098</v>
      </c>
      <c r="E35" s="289">
        <v>4189.2</v>
      </c>
      <c r="F35" s="283">
        <f t="shared" si="1"/>
        <v>1.0222547584187407</v>
      </c>
      <c r="G35" s="480">
        <v>3594.6</v>
      </c>
      <c r="H35" s="262"/>
      <c r="I35" s="262"/>
      <c r="J35" s="262"/>
      <c r="K35" s="262"/>
      <c r="L35" s="262"/>
      <c r="M35" s="262"/>
      <c r="N35" s="262"/>
      <c r="O35" s="262"/>
    </row>
    <row r="36" spans="1:15" ht="12.75">
      <c r="A36" s="278"/>
      <c r="B36" s="288" t="s">
        <v>290</v>
      </c>
      <c r="C36" s="289">
        <v>0</v>
      </c>
      <c r="D36" s="281">
        <v>100</v>
      </c>
      <c r="E36" s="289">
        <v>100</v>
      </c>
      <c r="F36" s="283">
        <f t="shared" si="1"/>
        <v>1</v>
      </c>
      <c r="G36" s="480">
        <v>0</v>
      </c>
      <c r="H36" s="262"/>
      <c r="I36" s="262"/>
      <c r="J36" s="262"/>
      <c r="K36" s="262"/>
      <c r="L36" s="262"/>
      <c r="M36" s="262"/>
      <c r="N36" s="262"/>
      <c r="O36" s="262"/>
    </row>
    <row r="37" spans="1:15" ht="12.75">
      <c r="A37" s="278" t="s">
        <v>289</v>
      </c>
      <c r="B37" s="288" t="s">
        <v>291</v>
      </c>
      <c r="C37" s="289">
        <v>2090</v>
      </c>
      <c r="D37" s="281">
        <v>2102</v>
      </c>
      <c r="E37" s="289">
        <v>2101</v>
      </c>
      <c r="F37" s="283">
        <f t="shared" si="1"/>
        <v>0.9995242626070409</v>
      </c>
      <c r="G37" s="480">
        <v>2273.1</v>
      </c>
      <c r="H37" s="262"/>
      <c r="I37" s="262"/>
      <c r="J37" s="262"/>
      <c r="K37" s="262"/>
      <c r="L37" s="262"/>
      <c r="M37" s="262"/>
      <c r="N37" s="262"/>
      <c r="O37" s="262"/>
    </row>
    <row r="38" spans="1:15" ht="12.75">
      <c r="A38" s="278" t="s">
        <v>296</v>
      </c>
      <c r="B38" s="288" t="s">
        <v>291</v>
      </c>
      <c r="C38" s="289">
        <v>1992</v>
      </c>
      <c r="D38" s="281">
        <v>2192</v>
      </c>
      <c r="E38" s="289">
        <v>2195.8</v>
      </c>
      <c r="F38" s="283">
        <f t="shared" si="1"/>
        <v>1.0017335766423359</v>
      </c>
      <c r="G38" s="480">
        <v>3548.1</v>
      </c>
      <c r="H38" s="262"/>
      <c r="I38" s="262"/>
      <c r="J38" s="262"/>
      <c r="K38" s="262"/>
      <c r="L38" s="262"/>
      <c r="M38" s="262"/>
      <c r="N38" s="262"/>
      <c r="O38" s="262"/>
    </row>
    <row r="39" spans="1:15" ht="12.75">
      <c r="A39" s="278"/>
      <c r="B39" s="288" t="s">
        <v>742</v>
      </c>
      <c r="C39" s="289">
        <v>0</v>
      </c>
      <c r="D39" s="281">
        <v>0</v>
      </c>
      <c r="E39" s="289">
        <v>0</v>
      </c>
      <c r="F39" s="283">
        <v>0</v>
      </c>
      <c r="G39" s="480">
        <v>236</v>
      </c>
      <c r="H39" s="262"/>
      <c r="I39" s="262"/>
      <c r="J39" s="262"/>
      <c r="K39" s="262"/>
      <c r="L39" s="262"/>
      <c r="M39" s="262"/>
      <c r="N39" s="262"/>
      <c r="O39" s="262"/>
    </row>
    <row r="40" spans="1:15" ht="12.75">
      <c r="A40" s="278" t="s">
        <v>279</v>
      </c>
      <c r="B40" s="288" t="s">
        <v>291</v>
      </c>
      <c r="C40" s="289">
        <v>3879</v>
      </c>
      <c r="D40" s="281">
        <v>3890</v>
      </c>
      <c r="E40" s="289">
        <v>3879.3</v>
      </c>
      <c r="F40" s="283">
        <f t="shared" si="1"/>
        <v>0.9972493573264782</v>
      </c>
      <c r="G40" s="480">
        <v>3508.1</v>
      </c>
      <c r="H40" s="262"/>
      <c r="I40" s="262"/>
      <c r="J40" s="262"/>
      <c r="K40" s="262"/>
      <c r="L40" s="262"/>
      <c r="M40" s="262"/>
      <c r="N40" s="262"/>
      <c r="O40" s="262"/>
    </row>
    <row r="41" spans="1:15" ht="12.75">
      <c r="A41" s="278"/>
      <c r="B41" s="288" t="s">
        <v>290</v>
      </c>
      <c r="C41" s="289">
        <v>0</v>
      </c>
      <c r="D41" s="281">
        <v>0</v>
      </c>
      <c r="E41" s="289">
        <v>0</v>
      </c>
      <c r="F41" s="283">
        <v>0</v>
      </c>
      <c r="G41" s="480">
        <v>7.6</v>
      </c>
      <c r="H41" s="262"/>
      <c r="I41" s="262"/>
      <c r="J41" s="262"/>
      <c r="K41" s="262"/>
      <c r="L41" s="262"/>
      <c r="M41" s="262"/>
      <c r="N41" s="262"/>
      <c r="O41" s="262"/>
    </row>
    <row r="42" spans="1:15" ht="12.75">
      <c r="A42" s="278" t="s">
        <v>280</v>
      </c>
      <c r="B42" s="288" t="s">
        <v>291</v>
      </c>
      <c r="C42" s="289">
        <v>2983</v>
      </c>
      <c r="D42" s="281">
        <v>2983</v>
      </c>
      <c r="E42" s="289">
        <v>2988.8</v>
      </c>
      <c r="F42" s="283">
        <f t="shared" si="1"/>
        <v>1.0019443513241704</v>
      </c>
      <c r="G42" s="480">
        <v>2703</v>
      </c>
      <c r="H42" s="262"/>
      <c r="I42" s="262"/>
      <c r="J42" s="262"/>
      <c r="K42" s="262"/>
      <c r="L42" s="262"/>
      <c r="M42" s="262"/>
      <c r="N42" s="262"/>
      <c r="O42" s="262"/>
    </row>
    <row r="43" spans="1:15" ht="12.75">
      <c r="A43" s="278"/>
      <c r="B43" s="288" t="s">
        <v>290</v>
      </c>
      <c r="C43" s="289">
        <v>0</v>
      </c>
      <c r="D43" s="281">
        <v>56.6</v>
      </c>
      <c r="E43" s="289">
        <v>56.6</v>
      </c>
      <c r="F43" s="283">
        <f t="shared" si="1"/>
        <v>1</v>
      </c>
      <c r="G43" s="480">
        <v>90.9</v>
      </c>
      <c r="H43" s="262"/>
      <c r="I43" s="262"/>
      <c r="J43" s="262"/>
      <c r="K43" s="262"/>
      <c r="L43" s="262"/>
      <c r="M43" s="262"/>
      <c r="N43" s="262"/>
      <c r="O43" s="262"/>
    </row>
    <row r="44" spans="1:15" ht="12.75">
      <c r="A44" s="278" t="s">
        <v>284</v>
      </c>
      <c r="B44" s="288" t="s">
        <v>291</v>
      </c>
      <c r="C44" s="289">
        <v>2358</v>
      </c>
      <c r="D44" s="281">
        <v>2371</v>
      </c>
      <c r="E44" s="289">
        <v>2358.1</v>
      </c>
      <c r="F44" s="283">
        <f t="shared" si="1"/>
        <v>0.9945592576971741</v>
      </c>
      <c r="G44" s="480">
        <v>1843</v>
      </c>
      <c r="H44" s="262"/>
      <c r="I44" s="262"/>
      <c r="J44" s="262"/>
      <c r="K44" s="262"/>
      <c r="L44" s="262"/>
      <c r="M44" s="262"/>
      <c r="N44" s="262"/>
      <c r="O44" s="262"/>
    </row>
    <row r="45" spans="1:15" ht="12.75">
      <c r="A45" s="278"/>
      <c r="B45" s="288" t="s">
        <v>290</v>
      </c>
      <c r="C45" s="289">
        <v>0</v>
      </c>
      <c r="D45" s="281">
        <v>48.1</v>
      </c>
      <c r="E45" s="289">
        <v>48.1</v>
      </c>
      <c r="F45" s="283">
        <f t="shared" si="1"/>
        <v>1</v>
      </c>
      <c r="G45" s="480">
        <v>3.8</v>
      </c>
      <c r="H45" s="262"/>
      <c r="I45" s="262"/>
      <c r="J45" s="262"/>
      <c r="K45" s="262"/>
      <c r="L45" s="262"/>
      <c r="M45" s="262"/>
      <c r="N45" s="262"/>
      <c r="O45" s="262"/>
    </row>
    <row r="46" spans="1:15" ht="12.75">
      <c r="A46" s="278" t="s">
        <v>287</v>
      </c>
      <c r="B46" s="288" t="s">
        <v>291</v>
      </c>
      <c r="C46" s="289">
        <v>2262.6</v>
      </c>
      <c r="D46" s="281">
        <v>2273.6</v>
      </c>
      <c r="E46" s="289">
        <v>2279.2</v>
      </c>
      <c r="F46" s="283">
        <f t="shared" si="1"/>
        <v>1.0024630541871922</v>
      </c>
      <c r="G46" s="480">
        <v>2021</v>
      </c>
      <c r="H46" s="262"/>
      <c r="I46" s="262"/>
      <c r="J46" s="262"/>
      <c r="K46" s="262"/>
      <c r="L46" s="262"/>
      <c r="M46" s="262"/>
      <c r="N46" s="262"/>
      <c r="O46" s="262"/>
    </row>
    <row r="47" spans="1:15" ht="12.75">
      <c r="A47" s="278" t="s">
        <v>282</v>
      </c>
      <c r="B47" s="288" t="s">
        <v>291</v>
      </c>
      <c r="C47" s="289">
        <v>2654</v>
      </c>
      <c r="D47" s="281">
        <v>2654</v>
      </c>
      <c r="E47" s="289">
        <v>2632.9</v>
      </c>
      <c r="F47" s="283">
        <f t="shared" si="1"/>
        <v>0.9920497362471741</v>
      </c>
      <c r="G47" s="480">
        <v>2363.1</v>
      </c>
      <c r="H47" s="262"/>
      <c r="I47" s="262"/>
      <c r="J47" s="262"/>
      <c r="K47" s="262"/>
      <c r="L47" s="262"/>
      <c r="M47" s="262"/>
      <c r="N47" s="262"/>
      <c r="O47" s="262"/>
    </row>
    <row r="48" spans="1:15" ht="12.75">
      <c r="A48" s="278" t="s">
        <v>340</v>
      </c>
      <c r="B48" s="288" t="s">
        <v>291</v>
      </c>
      <c r="C48" s="289">
        <v>7492</v>
      </c>
      <c r="D48" s="281">
        <v>7536.5</v>
      </c>
      <c r="E48" s="289">
        <v>7554.3</v>
      </c>
      <c r="F48" s="283">
        <f t="shared" si="1"/>
        <v>1.002361839049957</v>
      </c>
      <c r="G48" s="480">
        <v>6714.8</v>
      </c>
      <c r="H48" s="262"/>
      <c r="I48" s="262"/>
      <c r="J48" s="262"/>
      <c r="K48" s="262"/>
      <c r="L48" s="262"/>
      <c r="M48" s="262"/>
      <c r="N48" s="262"/>
      <c r="O48" s="262"/>
    </row>
    <row r="49" spans="1:15" ht="12.75">
      <c r="A49" s="278"/>
      <c r="B49" s="288" t="s">
        <v>290</v>
      </c>
      <c r="C49" s="289">
        <v>0</v>
      </c>
      <c r="D49" s="281">
        <v>70</v>
      </c>
      <c r="E49" s="289">
        <v>70</v>
      </c>
      <c r="F49" s="283">
        <f t="shared" si="1"/>
        <v>1</v>
      </c>
      <c r="G49" s="480">
        <v>95</v>
      </c>
      <c r="H49" s="262"/>
      <c r="I49" s="262"/>
      <c r="J49" s="262"/>
      <c r="K49" s="262"/>
      <c r="L49" s="262"/>
      <c r="M49" s="262"/>
      <c r="N49" s="262"/>
      <c r="O49" s="262"/>
    </row>
    <row r="50" spans="1:15" ht="12.75">
      <c r="A50" s="278" t="s">
        <v>332</v>
      </c>
      <c r="B50" s="288" t="s">
        <v>291</v>
      </c>
      <c r="C50" s="289">
        <v>3197</v>
      </c>
      <c r="D50" s="281">
        <v>2907</v>
      </c>
      <c r="E50" s="289">
        <v>2908</v>
      </c>
      <c r="F50" s="283">
        <f t="shared" si="1"/>
        <v>1.000343997248022</v>
      </c>
      <c r="G50" s="480">
        <v>3072.8</v>
      </c>
      <c r="H50" s="262"/>
      <c r="I50" s="262"/>
      <c r="J50" s="262"/>
      <c r="K50" s="262"/>
      <c r="L50" s="262"/>
      <c r="M50" s="262"/>
      <c r="N50" s="262"/>
      <c r="O50" s="262"/>
    </row>
    <row r="51" spans="1:15" ht="12.75">
      <c r="A51" s="278"/>
      <c r="B51" s="288" t="s">
        <v>742</v>
      </c>
      <c r="C51" s="289">
        <v>0</v>
      </c>
      <c r="D51" s="281">
        <v>290</v>
      </c>
      <c r="E51" s="289">
        <v>290</v>
      </c>
      <c r="F51" s="283">
        <f t="shared" si="1"/>
        <v>1</v>
      </c>
      <c r="G51" s="480">
        <v>0</v>
      </c>
      <c r="H51" s="262"/>
      <c r="I51" s="262"/>
      <c r="J51" s="262"/>
      <c r="K51" s="262"/>
      <c r="L51" s="262"/>
      <c r="M51" s="262"/>
      <c r="N51" s="262"/>
      <c r="O51" s="262"/>
    </row>
    <row r="52" spans="1:15" ht="12.75">
      <c r="A52" s="278" t="s">
        <v>288</v>
      </c>
      <c r="B52" s="288" t="s">
        <v>291</v>
      </c>
      <c r="C52" s="289">
        <v>2628</v>
      </c>
      <c r="D52" s="281">
        <v>2628</v>
      </c>
      <c r="E52" s="289">
        <v>2640.1</v>
      </c>
      <c r="F52" s="283">
        <f t="shared" si="1"/>
        <v>1.0046042617960427</v>
      </c>
      <c r="G52" s="480">
        <v>2362.9</v>
      </c>
      <c r="H52" s="262"/>
      <c r="I52" s="262"/>
      <c r="J52" s="262"/>
      <c r="K52" s="262"/>
      <c r="L52" s="262"/>
      <c r="M52" s="262"/>
      <c r="N52" s="262"/>
      <c r="O52" s="262"/>
    </row>
    <row r="53" spans="1:15" ht="12.75">
      <c r="A53" s="278"/>
      <c r="B53" s="288" t="s">
        <v>742</v>
      </c>
      <c r="C53" s="289">
        <v>0</v>
      </c>
      <c r="D53" s="281">
        <v>0</v>
      </c>
      <c r="E53" s="289">
        <v>0</v>
      </c>
      <c r="F53" s="283">
        <v>0</v>
      </c>
      <c r="G53" s="480">
        <v>190.4</v>
      </c>
      <c r="H53" s="262"/>
      <c r="I53" s="262"/>
      <c r="J53" s="262"/>
      <c r="K53" s="262"/>
      <c r="L53" s="262"/>
      <c r="M53" s="262"/>
      <c r="N53" s="262"/>
      <c r="O53" s="262"/>
    </row>
    <row r="54" spans="1:15" ht="12.75">
      <c r="A54" s="278" t="s">
        <v>281</v>
      </c>
      <c r="B54" s="288" t="s">
        <v>291</v>
      </c>
      <c r="C54" s="289">
        <v>8353</v>
      </c>
      <c r="D54" s="281">
        <v>9189</v>
      </c>
      <c r="E54" s="289">
        <v>9165.4</v>
      </c>
      <c r="F54" s="283">
        <f>E54/D54</f>
        <v>0.9974317118293612</v>
      </c>
      <c r="G54" s="480">
        <v>8068.3</v>
      </c>
      <c r="H54" s="262"/>
      <c r="I54" s="262"/>
      <c r="J54" s="262"/>
      <c r="K54" s="262"/>
      <c r="L54" s="262"/>
      <c r="M54" s="262"/>
      <c r="N54" s="262"/>
      <c r="O54" s="262"/>
    </row>
    <row r="55" spans="1:15" ht="12.75">
      <c r="A55" s="299"/>
      <c r="B55" s="272" t="s">
        <v>290</v>
      </c>
      <c r="C55" s="286">
        <v>0</v>
      </c>
      <c r="D55" s="286">
        <v>0</v>
      </c>
      <c r="E55" s="286">
        <v>0</v>
      </c>
      <c r="F55" s="276">
        <v>0</v>
      </c>
      <c r="G55" s="477">
        <v>90</v>
      </c>
      <c r="H55" s="262"/>
      <c r="I55" s="262"/>
      <c r="J55" s="262"/>
      <c r="K55" s="262"/>
      <c r="L55" s="262"/>
      <c r="M55" s="262"/>
      <c r="N55" s="262"/>
      <c r="O55" s="262"/>
    </row>
    <row r="56" spans="1:15" ht="40.5" customHeight="1">
      <c r="A56" s="262"/>
      <c r="B56" s="300"/>
      <c r="C56" s="280"/>
      <c r="D56" s="280"/>
      <c r="E56" s="652" t="s">
        <v>764</v>
      </c>
      <c r="F56" s="652"/>
      <c r="G56" s="653"/>
      <c r="H56" s="262"/>
      <c r="I56" s="262"/>
      <c r="J56" s="262"/>
      <c r="K56" s="262"/>
      <c r="L56" s="262"/>
      <c r="M56" s="262"/>
      <c r="N56" s="262"/>
      <c r="O56" s="262"/>
    </row>
    <row r="57" spans="1:15" ht="29.25" customHeight="1">
      <c r="A57" s="696" t="s">
        <v>565</v>
      </c>
      <c r="B57" s="697"/>
      <c r="C57" s="697"/>
      <c r="D57" s="697"/>
      <c r="E57" s="697"/>
      <c r="F57" s="697"/>
      <c r="G57" s="698"/>
      <c r="H57" s="262"/>
      <c r="I57" s="262"/>
      <c r="J57" s="262"/>
      <c r="K57" s="262"/>
      <c r="L57" s="262"/>
      <c r="M57" s="262"/>
      <c r="N57" s="262"/>
      <c r="O57" s="262"/>
    </row>
    <row r="58" spans="1:15" ht="24" customHeight="1">
      <c r="A58" s="263" t="s">
        <v>353</v>
      </c>
      <c r="B58" s="264" t="s">
        <v>354</v>
      </c>
      <c r="C58" s="266" t="s">
        <v>394</v>
      </c>
      <c r="D58" s="266" t="s">
        <v>466</v>
      </c>
      <c r="E58" s="267" t="s">
        <v>538</v>
      </c>
      <c r="F58" s="266" t="s">
        <v>455</v>
      </c>
      <c r="G58" s="267" t="s">
        <v>700</v>
      </c>
      <c r="H58" s="262"/>
      <c r="I58" s="262"/>
      <c r="J58" s="262"/>
      <c r="K58" s="262"/>
      <c r="L58" s="262"/>
      <c r="M58" s="262"/>
      <c r="N58" s="262"/>
      <c r="O58" s="262"/>
    </row>
    <row r="59" spans="1:15" ht="12.75">
      <c r="A59" s="278" t="s">
        <v>333</v>
      </c>
      <c r="B59" s="288" t="s">
        <v>291</v>
      </c>
      <c r="C59" s="289">
        <v>1773</v>
      </c>
      <c r="D59" s="281">
        <v>1809</v>
      </c>
      <c r="E59" s="289">
        <v>1825.9</v>
      </c>
      <c r="F59" s="283">
        <f aca="true" t="shared" si="2" ref="F59:F109">E59/D59</f>
        <v>1.0093421779988945</v>
      </c>
      <c r="G59" s="281">
        <v>1770.4</v>
      </c>
      <c r="H59" s="262"/>
      <c r="I59" s="262"/>
      <c r="J59" s="262"/>
      <c r="K59" s="262"/>
      <c r="L59" s="262"/>
      <c r="M59" s="262"/>
      <c r="N59" s="262"/>
      <c r="O59" s="262"/>
    </row>
    <row r="60" spans="1:15" ht="12.75">
      <c r="A60" s="278" t="s">
        <v>337</v>
      </c>
      <c r="B60" s="288" t="s">
        <v>291</v>
      </c>
      <c r="C60" s="289">
        <v>1148</v>
      </c>
      <c r="D60" s="281">
        <v>1194</v>
      </c>
      <c r="E60" s="289">
        <v>1203.9</v>
      </c>
      <c r="F60" s="283">
        <f t="shared" si="2"/>
        <v>1.0082914572864323</v>
      </c>
      <c r="G60" s="281">
        <v>1979.6</v>
      </c>
      <c r="H60" s="262"/>
      <c r="I60" s="262"/>
      <c r="J60" s="262"/>
      <c r="K60" s="262"/>
      <c r="L60" s="262"/>
      <c r="M60" s="262"/>
      <c r="N60" s="262"/>
      <c r="O60" s="262"/>
    </row>
    <row r="61" spans="1:15" ht="12.75">
      <c r="A61" s="278" t="s">
        <v>321</v>
      </c>
      <c r="B61" s="288" t="s">
        <v>291</v>
      </c>
      <c r="C61" s="289">
        <v>1086</v>
      </c>
      <c r="D61" s="281">
        <v>1122</v>
      </c>
      <c r="E61" s="289">
        <v>1168</v>
      </c>
      <c r="F61" s="283">
        <f t="shared" si="2"/>
        <v>1.0409982174688057</v>
      </c>
      <c r="G61" s="281">
        <v>1030.5</v>
      </c>
      <c r="H61" s="262"/>
      <c r="I61" s="262"/>
      <c r="J61" s="262"/>
      <c r="K61" s="262"/>
      <c r="L61" s="262"/>
      <c r="M61" s="262"/>
      <c r="N61" s="262"/>
      <c r="O61" s="262"/>
    </row>
    <row r="62" spans="1:15" ht="12.75">
      <c r="A62" s="278" t="s">
        <v>335</v>
      </c>
      <c r="B62" s="288" t="s">
        <v>291</v>
      </c>
      <c r="C62" s="289">
        <v>1734</v>
      </c>
      <c r="D62" s="281">
        <v>1770</v>
      </c>
      <c r="E62" s="289">
        <v>1846.7</v>
      </c>
      <c r="F62" s="283">
        <f t="shared" si="2"/>
        <v>1.0433333333333334</v>
      </c>
      <c r="G62" s="281">
        <v>1764.7</v>
      </c>
      <c r="H62" s="262"/>
      <c r="I62" s="262"/>
      <c r="J62" s="262"/>
      <c r="K62" s="262"/>
      <c r="L62" s="262"/>
      <c r="M62" s="262"/>
      <c r="N62" s="262"/>
      <c r="O62" s="262"/>
    </row>
    <row r="63" spans="1:15" ht="12.75">
      <c r="A63" s="278" t="s">
        <v>334</v>
      </c>
      <c r="B63" s="288" t="s">
        <v>291</v>
      </c>
      <c r="C63" s="289">
        <v>1866</v>
      </c>
      <c r="D63" s="281">
        <v>1944</v>
      </c>
      <c r="E63" s="289">
        <v>1866.8</v>
      </c>
      <c r="F63" s="283">
        <f t="shared" si="2"/>
        <v>0.9602880658436214</v>
      </c>
      <c r="G63" s="281">
        <v>1718.2</v>
      </c>
      <c r="H63" s="262"/>
      <c r="I63" s="262"/>
      <c r="J63" s="262"/>
      <c r="K63" s="262"/>
      <c r="L63" s="262"/>
      <c r="M63" s="262"/>
      <c r="N63" s="262"/>
      <c r="O63" s="262"/>
    </row>
    <row r="64" spans="1:15" ht="12.75">
      <c r="A64" s="278" t="s">
        <v>324</v>
      </c>
      <c r="B64" s="288" t="s">
        <v>291</v>
      </c>
      <c r="C64" s="289">
        <v>1443.5</v>
      </c>
      <c r="D64" s="281">
        <v>1479.5</v>
      </c>
      <c r="E64" s="289">
        <v>1491.7</v>
      </c>
      <c r="F64" s="283">
        <f t="shared" si="2"/>
        <v>1.008246029063873</v>
      </c>
      <c r="G64" s="281">
        <v>1312.5</v>
      </c>
      <c r="H64" s="262"/>
      <c r="I64" s="262"/>
      <c r="J64" s="262"/>
      <c r="K64" s="262"/>
      <c r="L64" s="262"/>
      <c r="M64" s="262"/>
      <c r="N64" s="262"/>
      <c r="O64" s="262"/>
    </row>
    <row r="65" spans="1:15" ht="12.75">
      <c r="A65" s="278"/>
      <c r="B65" s="288" t="s">
        <v>290</v>
      </c>
      <c r="C65" s="289">
        <v>0</v>
      </c>
      <c r="D65" s="281">
        <v>35</v>
      </c>
      <c r="E65" s="289">
        <v>35</v>
      </c>
      <c r="F65" s="283">
        <f t="shared" si="2"/>
        <v>1</v>
      </c>
      <c r="G65" s="281">
        <v>0</v>
      </c>
      <c r="H65" s="262"/>
      <c r="I65" s="262"/>
      <c r="J65" s="262"/>
      <c r="K65" s="262"/>
      <c r="L65" s="262"/>
      <c r="M65" s="262"/>
      <c r="N65" s="262"/>
      <c r="O65" s="262"/>
    </row>
    <row r="66" spans="1:15" ht="12.75">
      <c r="A66" s="278" t="s">
        <v>325</v>
      </c>
      <c r="B66" s="288" t="s">
        <v>291</v>
      </c>
      <c r="C66" s="289">
        <v>1436</v>
      </c>
      <c r="D66" s="281">
        <v>1479.1</v>
      </c>
      <c r="E66" s="289">
        <v>1502.3</v>
      </c>
      <c r="F66" s="283">
        <f t="shared" si="2"/>
        <v>1.0156852139814752</v>
      </c>
      <c r="G66" s="281">
        <v>1302.9</v>
      </c>
      <c r="H66" s="262"/>
      <c r="I66" s="262"/>
      <c r="J66" s="262"/>
      <c r="K66" s="262"/>
      <c r="L66" s="262"/>
      <c r="M66" s="262"/>
      <c r="N66" s="262"/>
      <c r="O66" s="262"/>
    </row>
    <row r="67" spans="1:15" ht="12.75">
      <c r="A67" s="278" t="s">
        <v>326</v>
      </c>
      <c r="B67" s="288" t="s">
        <v>291</v>
      </c>
      <c r="C67" s="289">
        <v>1435</v>
      </c>
      <c r="D67" s="281">
        <v>1471</v>
      </c>
      <c r="E67" s="289">
        <v>1523.6</v>
      </c>
      <c r="F67" s="283">
        <f t="shared" si="2"/>
        <v>1.0357579877634262</v>
      </c>
      <c r="G67" s="281">
        <v>1331.8</v>
      </c>
      <c r="H67" s="262"/>
      <c r="I67" s="262"/>
      <c r="J67" s="262"/>
      <c r="K67" s="262"/>
      <c r="L67" s="262"/>
      <c r="M67" s="262"/>
      <c r="N67" s="262"/>
      <c r="O67" s="262"/>
    </row>
    <row r="68" spans="1:15" ht="12.75">
      <c r="A68" s="278" t="s">
        <v>336</v>
      </c>
      <c r="B68" s="288" t="s">
        <v>291</v>
      </c>
      <c r="C68" s="289">
        <v>2498</v>
      </c>
      <c r="D68" s="281">
        <v>2680.5</v>
      </c>
      <c r="E68" s="289">
        <v>2691.7</v>
      </c>
      <c r="F68" s="283">
        <f t="shared" si="2"/>
        <v>1.004178324939377</v>
      </c>
      <c r="G68" s="281">
        <v>2534.3</v>
      </c>
      <c r="H68" s="262"/>
      <c r="I68" s="262"/>
      <c r="J68" s="262"/>
      <c r="K68" s="262"/>
      <c r="L68" s="262"/>
      <c r="M68" s="262"/>
      <c r="N68" s="262"/>
      <c r="O68" s="262"/>
    </row>
    <row r="69" spans="1:15" ht="12.75">
      <c r="A69" s="278" t="s">
        <v>323</v>
      </c>
      <c r="B69" s="279" t="s">
        <v>291</v>
      </c>
      <c r="C69" s="289">
        <v>1174</v>
      </c>
      <c r="D69" s="281">
        <v>1210</v>
      </c>
      <c r="E69" s="281">
        <v>1240.3</v>
      </c>
      <c r="F69" s="283">
        <f t="shared" si="2"/>
        <v>1.0250413223140495</v>
      </c>
      <c r="G69" s="281">
        <v>1192.1</v>
      </c>
      <c r="H69" s="262"/>
      <c r="I69" s="262"/>
      <c r="J69" s="262"/>
      <c r="K69" s="262"/>
      <c r="L69" s="262"/>
      <c r="M69" s="262"/>
      <c r="N69" s="262"/>
      <c r="O69" s="262"/>
    </row>
    <row r="70" spans="1:15" ht="12.75">
      <c r="A70" s="278" t="s">
        <v>320</v>
      </c>
      <c r="B70" s="288" t="s">
        <v>291</v>
      </c>
      <c r="C70" s="289">
        <v>1415</v>
      </c>
      <c r="D70" s="281">
        <v>1465</v>
      </c>
      <c r="E70" s="289">
        <v>1500.3</v>
      </c>
      <c r="F70" s="283">
        <f t="shared" si="2"/>
        <v>1.0240955631399318</v>
      </c>
      <c r="G70" s="281">
        <v>1425.6</v>
      </c>
      <c r="H70" s="262"/>
      <c r="I70" s="262"/>
      <c r="J70" s="262"/>
      <c r="K70" s="262"/>
      <c r="L70" s="262"/>
      <c r="M70" s="262"/>
      <c r="N70" s="262"/>
      <c r="O70" s="262"/>
    </row>
    <row r="71" spans="1:15" ht="12.75">
      <c r="A71" s="278"/>
      <c r="B71" s="288" t="s">
        <v>290</v>
      </c>
      <c r="C71" s="289">
        <v>0</v>
      </c>
      <c r="D71" s="281">
        <v>55</v>
      </c>
      <c r="E71" s="289">
        <v>55</v>
      </c>
      <c r="F71" s="283">
        <f t="shared" si="2"/>
        <v>1</v>
      </c>
      <c r="G71" s="281">
        <v>50</v>
      </c>
      <c r="H71" s="262"/>
      <c r="I71" s="262"/>
      <c r="J71" s="262"/>
      <c r="K71" s="262"/>
      <c r="L71" s="262"/>
      <c r="M71" s="262"/>
      <c r="N71" s="262"/>
      <c r="O71" s="262"/>
    </row>
    <row r="72" spans="1:15" ht="12.75">
      <c r="A72" s="278" t="s">
        <v>327</v>
      </c>
      <c r="B72" s="288" t="s">
        <v>291</v>
      </c>
      <c r="C72" s="289">
        <v>1410</v>
      </c>
      <c r="D72" s="281">
        <v>1446</v>
      </c>
      <c r="E72" s="289">
        <v>1476.1</v>
      </c>
      <c r="F72" s="283">
        <f t="shared" si="2"/>
        <v>1.0208160442600276</v>
      </c>
      <c r="G72" s="281">
        <v>1312.6</v>
      </c>
      <c r="H72" s="262"/>
      <c r="I72" s="262"/>
      <c r="J72" s="262"/>
      <c r="K72" s="262"/>
      <c r="L72" s="262"/>
      <c r="M72" s="262"/>
      <c r="N72" s="262"/>
      <c r="O72" s="262"/>
    </row>
    <row r="73" spans="1:15" ht="12.75">
      <c r="A73" s="278" t="s">
        <v>319</v>
      </c>
      <c r="B73" s="288" t="s">
        <v>291</v>
      </c>
      <c r="C73" s="289">
        <v>1162</v>
      </c>
      <c r="D73" s="281">
        <v>1198</v>
      </c>
      <c r="E73" s="289">
        <v>1214.2</v>
      </c>
      <c r="F73" s="283">
        <f t="shared" si="2"/>
        <v>1.0135225375626045</v>
      </c>
      <c r="G73" s="281">
        <v>1096.8</v>
      </c>
      <c r="H73" s="262"/>
      <c r="I73" s="262"/>
      <c r="J73" s="262"/>
      <c r="K73" s="262"/>
      <c r="L73" s="262"/>
      <c r="M73" s="262"/>
      <c r="N73" s="262"/>
      <c r="O73" s="262"/>
    </row>
    <row r="74" spans="1:15" ht="12.75">
      <c r="A74" s="278" t="s">
        <v>338</v>
      </c>
      <c r="B74" s="279" t="s">
        <v>291</v>
      </c>
      <c r="C74" s="289">
        <v>814</v>
      </c>
      <c r="D74" s="281">
        <v>876.4</v>
      </c>
      <c r="E74" s="289">
        <v>892.2</v>
      </c>
      <c r="F74" s="283">
        <f t="shared" si="2"/>
        <v>1.0180282975810133</v>
      </c>
      <c r="G74" s="281">
        <v>808.1</v>
      </c>
      <c r="H74" s="262"/>
      <c r="I74" s="262"/>
      <c r="J74" s="262"/>
      <c r="K74" s="262"/>
      <c r="L74" s="262"/>
      <c r="M74" s="262"/>
      <c r="N74" s="262"/>
      <c r="O74" s="262"/>
    </row>
    <row r="75" spans="1:15" ht="12.75">
      <c r="A75" s="278" t="s">
        <v>318</v>
      </c>
      <c r="B75" s="288" t="s">
        <v>291</v>
      </c>
      <c r="C75" s="289">
        <v>1231</v>
      </c>
      <c r="D75" s="281">
        <v>1273</v>
      </c>
      <c r="E75" s="289">
        <v>1323.3</v>
      </c>
      <c r="F75" s="283">
        <f t="shared" si="2"/>
        <v>1.0395129615082481</v>
      </c>
      <c r="G75" s="281">
        <v>1238.7</v>
      </c>
      <c r="H75" s="262"/>
      <c r="I75" s="262"/>
      <c r="J75" s="262"/>
      <c r="K75" s="262"/>
      <c r="L75" s="262"/>
      <c r="M75" s="262"/>
      <c r="N75" s="262"/>
      <c r="O75" s="262"/>
    </row>
    <row r="76" spans="1:15" ht="12.75">
      <c r="A76" s="278"/>
      <c r="B76" s="288" t="s">
        <v>290</v>
      </c>
      <c r="C76" s="289">
        <v>0</v>
      </c>
      <c r="D76" s="281">
        <v>26</v>
      </c>
      <c r="E76" s="289">
        <v>26</v>
      </c>
      <c r="F76" s="283">
        <f t="shared" si="2"/>
        <v>1</v>
      </c>
      <c r="G76" s="281">
        <v>20</v>
      </c>
      <c r="H76" s="262"/>
      <c r="I76" s="262"/>
      <c r="J76" s="262"/>
      <c r="K76" s="262"/>
      <c r="L76" s="262"/>
      <c r="M76" s="262"/>
      <c r="N76" s="262"/>
      <c r="O76" s="262"/>
    </row>
    <row r="77" spans="1:15" ht="12.75">
      <c r="A77" s="299" t="s">
        <v>322</v>
      </c>
      <c r="B77" s="298" t="s">
        <v>291</v>
      </c>
      <c r="C77" s="275">
        <v>1030</v>
      </c>
      <c r="D77" s="286">
        <v>1216</v>
      </c>
      <c r="E77" s="275">
        <v>1248</v>
      </c>
      <c r="F77" s="276">
        <f t="shared" si="2"/>
        <v>1.0263157894736843</v>
      </c>
      <c r="G77" s="281">
        <v>1184.2</v>
      </c>
      <c r="H77" s="262"/>
      <c r="I77" s="262"/>
      <c r="J77" s="262"/>
      <c r="K77" s="262"/>
      <c r="L77" s="262"/>
      <c r="M77" s="262"/>
      <c r="N77" s="262"/>
      <c r="O77" s="262"/>
    </row>
    <row r="78" spans="1:15" ht="12.75">
      <c r="A78" s="674" t="s">
        <v>365</v>
      </c>
      <c r="B78" s="651"/>
      <c r="C78" s="287">
        <f>SUM(C79,C80,C81)</f>
        <v>80879</v>
      </c>
      <c r="D78" s="287">
        <f>SUM(D79,D80,D81)</f>
        <v>83117.5</v>
      </c>
      <c r="E78" s="287">
        <f>SUM(E79,E80,E81)</f>
        <v>78014.3</v>
      </c>
      <c r="F78" s="270">
        <f t="shared" si="2"/>
        <v>0.9386025806839715</v>
      </c>
      <c r="G78" s="305">
        <f>SUM(G79,G80,G81)</f>
        <v>75996.00000000001</v>
      </c>
      <c r="H78" s="262"/>
      <c r="I78" s="262"/>
      <c r="J78" s="262"/>
      <c r="K78" s="262"/>
      <c r="L78" s="262"/>
      <c r="M78" s="262"/>
      <c r="N78" s="262"/>
      <c r="O78" s="262"/>
    </row>
    <row r="79" spans="1:15" ht="12.75">
      <c r="A79" s="278" t="s">
        <v>385</v>
      </c>
      <c r="B79" s="279" t="s">
        <v>260</v>
      </c>
      <c r="C79" s="338">
        <f>SUM(C82,C84,C87,C90)</f>
        <v>80379</v>
      </c>
      <c r="D79" s="338">
        <f>SUM(D82,D84,D87,D90)</f>
        <v>82737.5</v>
      </c>
      <c r="E79" s="338">
        <f>SUM(E82,E84,E87,E90)</f>
        <v>77634.5</v>
      </c>
      <c r="F79" s="282">
        <f t="shared" si="2"/>
        <v>0.9383230095180541</v>
      </c>
      <c r="G79" s="338">
        <f>SUM(G82,G84,G87,G90)</f>
        <v>74803.90000000001</v>
      </c>
      <c r="H79" s="262"/>
      <c r="I79" s="262"/>
      <c r="J79" s="262"/>
      <c r="K79" s="262"/>
      <c r="L79" s="262"/>
      <c r="M79" s="262"/>
      <c r="N79" s="262"/>
      <c r="O79" s="262"/>
    </row>
    <row r="80" spans="1:15" ht="12.75">
      <c r="A80" s="278"/>
      <c r="B80" s="288" t="s">
        <v>742</v>
      </c>
      <c r="C80" s="281">
        <f>SUM(C85,C91)</f>
        <v>0</v>
      </c>
      <c r="D80" s="281">
        <f>SUM(D85,D91)</f>
        <v>0</v>
      </c>
      <c r="E80" s="281">
        <f>SUM(E85,E91)</f>
        <v>0</v>
      </c>
      <c r="F80" s="283">
        <v>0</v>
      </c>
      <c r="G80" s="281">
        <f>SUM(G85,G91)</f>
        <v>744.0999999999999</v>
      </c>
      <c r="H80" s="262"/>
      <c r="I80" s="262"/>
      <c r="J80" s="262"/>
      <c r="K80" s="262"/>
      <c r="L80" s="262"/>
      <c r="M80" s="262"/>
      <c r="N80" s="262"/>
      <c r="O80" s="262"/>
    </row>
    <row r="81" spans="1:15" ht="12.75">
      <c r="A81" s="337"/>
      <c r="B81" s="272" t="s">
        <v>290</v>
      </c>
      <c r="C81" s="286">
        <f>SUM(C83,C88,C92)</f>
        <v>500</v>
      </c>
      <c r="D81" s="286">
        <f>SUM(D83,D88,D92)</f>
        <v>380</v>
      </c>
      <c r="E81" s="286">
        <f>SUM(E83,E88,E92)</f>
        <v>379.8</v>
      </c>
      <c r="F81" s="276">
        <f t="shared" si="2"/>
        <v>0.9994736842105263</v>
      </c>
      <c r="G81" s="286">
        <f>SUM(G83,G88,G92)</f>
        <v>448</v>
      </c>
      <c r="H81" s="262"/>
      <c r="I81" s="262"/>
      <c r="J81" s="262"/>
      <c r="K81" s="262"/>
      <c r="L81" s="262"/>
      <c r="M81" s="262"/>
      <c r="N81" s="262"/>
      <c r="O81" s="262"/>
    </row>
    <row r="82" spans="1:15" ht="12.75">
      <c r="A82" s="302" t="s">
        <v>303</v>
      </c>
      <c r="B82" s="291" t="s">
        <v>260</v>
      </c>
      <c r="C82" s="472">
        <v>9155</v>
      </c>
      <c r="D82" s="472">
        <v>9340</v>
      </c>
      <c r="E82" s="289">
        <v>8948</v>
      </c>
      <c r="F82" s="283">
        <f t="shared" si="2"/>
        <v>0.9580299785867238</v>
      </c>
      <c r="G82" s="480">
        <v>6434.2</v>
      </c>
      <c r="H82" s="262"/>
      <c r="I82" s="262"/>
      <c r="J82" s="262"/>
      <c r="K82" s="262"/>
      <c r="L82" s="262"/>
      <c r="M82" s="262"/>
      <c r="N82" s="262"/>
      <c r="O82" s="262"/>
    </row>
    <row r="83" spans="1:15" ht="12.75">
      <c r="A83" s="310"/>
      <c r="B83" s="272" t="s">
        <v>290</v>
      </c>
      <c r="C83" s="273">
        <v>0</v>
      </c>
      <c r="D83" s="273">
        <v>0</v>
      </c>
      <c r="E83" s="275">
        <v>0</v>
      </c>
      <c r="F83" s="276">
        <v>0</v>
      </c>
      <c r="G83" s="474">
        <v>118</v>
      </c>
      <c r="H83" s="262"/>
      <c r="I83" s="262"/>
      <c r="J83" s="262"/>
      <c r="K83" s="262"/>
      <c r="L83" s="262"/>
      <c r="M83" s="262"/>
      <c r="N83" s="262"/>
      <c r="O83" s="262"/>
    </row>
    <row r="84" spans="1:15" ht="12.75">
      <c r="A84" s="296" t="s">
        <v>388</v>
      </c>
      <c r="B84" s="279" t="s">
        <v>260</v>
      </c>
      <c r="C84" s="289">
        <v>7240</v>
      </c>
      <c r="D84" s="289">
        <v>7502.6</v>
      </c>
      <c r="E84" s="289">
        <v>6962.9</v>
      </c>
      <c r="F84" s="283">
        <f t="shared" si="2"/>
        <v>0.9280649374883373</v>
      </c>
      <c r="G84" s="480">
        <v>7154.2</v>
      </c>
      <c r="H84" s="262"/>
      <c r="I84" s="262"/>
      <c r="J84" s="262"/>
      <c r="K84" s="262"/>
      <c r="L84" s="262"/>
      <c r="M84" s="262"/>
      <c r="N84" s="262"/>
      <c r="O84" s="262"/>
    </row>
    <row r="85" spans="1:15" ht="12.75">
      <c r="A85" s="296"/>
      <c r="B85" s="279" t="s">
        <v>261</v>
      </c>
      <c r="C85" s="289">
        <v>0</v>
      </c>
      <c r="D85" s="289">
        <v>0</v>
      </c>
      <c r="E85" s="289">
        <v>0</v>
      </c>
      <c r="F85" s="276">
        <v>0</v>
      </c>
      <c r="G85" s="474">
        <v>46.8</v>
      </c>
      <c r="H85" s="262"/>
      <c r="I85" s="262"/>
      <c r="J85" s="262"/>
      <c r="K85" s="262"/>
      <c r="L85" s="262"/>
      <c r="M85" s="262"/>
      <c r="N85" s="262"/>
      <c r="O85" s="262"/>
    </row>
    <row r="86" spans="1:15" ht="12.75">
      <c r="A86" s="302" t="s">
        <v>359</v>
      </c>
      <c r="B86" s="303"/>
      <c r="C86" s="342">
        <f>SUM(C87,C88)</f>
        <v>47013</v>
      </c>
      <c r="D86" s="342">
        <f>SUM(D87,D88)</f>
        <v>48460.3</v>
      </c>
      <c r="E86" s="342">
        <f>SUM(E87,E88)</f>
        <v>44288.9</v>
      </c>
      <c r="F86" s="283">
        <f t="shared" si="2"/>
        <v>0.9139212922742946</v>
      </c>
      <c r="G86" s="338">
        <f>SUM(G87,G88)</f>
        <v>47226.8</v>
      </c>
      <c r="H86" s="262"/>
      <c r="I86" s="262"/>
      <c r="J86" s="262"/>
      <c r="K86" s="262"/>
      <c r="L86" s="262"/>
      <c r="M86" s="262"/>
      <c r="N86" s="262"/>
      <c r="O86" s="262"/>
    </row>
    <row r="87" spans="1:15" ht="12.75">
      <c r="A87" s="278" t="s">
        <v>385</v>
      </c>
      <c r="B87" s="279" t="s">
        <v>260</v>
      </c>
      <c r="C87" s="280">
        <v>46513</v>
      </c>
      <c r="D87" s="289">
        <v>48125.3</v>
      </c>
      <c r="E87" s="281">
        <v>43954.1</v>
      </c>
      <c r="F87" s="283">
        <f t="shared" si="2"/>
        <v>0.9133262545895817</v>
      </c>
      <c r="G87" s="480">
        <v>46941.8</v>
      </c>
      <c r="H87" s="262"/>
      <c r="I87" s="262"/>
      <c r="J87" s="262"/>
      <c r="K87" s="262"/>
      <c r="L87" s="262"/>
      <c r="M87" s="262"/>
      <c r="N87" s="262"/>
      <c r="O87" s="262"/>
    </row>
    <row r="88" spans="1:15" ht="12.75">
      <c r="A88" s="304"/>
      <c r="B88" s="272" t="s">
        <v>290</v>
      </c>
      <c r="C88" s="285">
        <v>500</v>
      </c>
      <c r="D88" s="275">
        <v>335</v>
      </c>
      <c r="E88" s="286">
        <v>334.8</v>
      </c>
      <c r="F88" s="276">
        <f t="shared" si="2"/>
        <v>0.9994029850746269</v>
      </c>
      <c r="G88" s="477">
        <v>285</v>
      </c>
      <c r="H88" s="262"/>
      <c r="I88" s="262"/>
      <c r="J88" s="262"/>
      <c r="K88" s="262"/>
      <c r="L88" s="262"/>
      <c r="M88" s="262"/>
      <c r="N88" s="262"/>
      <c r="O88" s="262"/>
    </row>
    <row r="89" spans="1:15" ht="12.75">
      <c r="A89" s="296" t="s">
        <v>362</v>
      </c>
      <c r="B89" s="288"/>
      <c r="C89" s="338">
        <f>SUM(C90,C91,C92)</f>
        <v>17471</v>
      </c>
      <c r="D89" s="338">
        <f>SUM(D90,D91,D92)</f>
        <v>17814.6</v>
      </c>
      <c r="E89" s="338">
        <f>SUM(E90,E91,E92)</f>
        <v>17814.5</v>
      </c>
      <c r="F89" s="282">
        <f t="shared" si="2"/>
        <v>0.9999943866266995</v>
      </c>
      <c r="G89" s="481">
        <f>SUM(G90,G91,G92)</f>
        <v>15016</v>
      </c>
      <c r="H89" s="262"/>
      <c r="I89" s="262"/>
      <c r="J89" s="262"/>
      <c r="K89" s="262"/>
      <c r="L89" s="262"/>
      <c r="M89" s="262"/>
      <c r="N89" s="262"/>
      <c r="O89" s="262"/>
    </row>
    <row r="90" spans="1:15" ht="12.75">
      <c r="A90" s="278" t="s">
        <v>385</v>
      </c>
      <c r="B90" s="288" t="s">
        <v>291</v>
      </c>
      <c r="C90" s="281">
        <v>17471</v>
      </c>
      <c r="D90" s="281">
        <v>17769.6</v>
      </c>
      <c r="E90" s="281">
        <v>17769.5</v>
      </c>
      <c r="F90" s="283">
        <f t="shared" si="2"/>
        <v>0.9999943724113093</v>
      </c>
      <c r="G90" s="480">
        <v>14273.7</v>
      </c>
      <c r="H90" s="262"/>
      <c r="I90" s="262"/>
      <c r="J90" s="262"/>
      <c r="K90" s="262"/>
      <c r="L90" s="262"/>
      <c r="M90" s="262"/>
      <c r="N90" s="262"/>
      <c r="O90" s="262"/>
    </row>
    <row r="91" spans="1:15" ht="12.75">
      <c r="A91" s="291"/>
      <c r="B91" s="288" t="s">
        <v>742</v>
      </c>
      <c r="C91" s="281">
        <v>0</v>
      </c>
      <c r="D91" s="280">
        <v>0</v>
      </c>
      <c r="E91" s="281">
        <v>0</v>
      </c>
      <c r="F91" s="283">
        <v>0</v>
      </c>
      <c r="G91" s="480">
        <v>697.3</v>
      </c>
      <c r="H91" s="262"/>
      <c r="I91" s="262"/>
      <c r="J91" s="262"/>
      <c r="K91" s="262"/>
      <c r="L91" s="262"/>
      <c r="M91" s="262"/>
      <c r="N91" s="262"/>
      <c r="O91" s="262"/>
    </row>
    <row r="92" spans="1:15" ht="12.75">
      <c r="A92" s="307"/>
      <c r="B92" s="298" t="s">
        <v>290</v>
      </c>
      <c r="C92" s="286">
        <v>0</v>
      </c>
      <c r="D92" s="280">
        <v>45</v>
      </c>
      <c r="E92" s="281">
        <v>45</v>
      </c>
      <c r="F92" s="276">
        <f t="shared" si="2"/>
        <v>1</v>
      </c>
      <c r="G92" s="477">
        <v>45</v>
      </c>
      <c r="H92" s="262"/>
      <c r="I92" s="262"/>
      <c r="J92" s="262"/>
      <c r="K92" s="262"/>
      <c r="L92" s="262"/>
      <c r="M92" s="262"/>
      <c r="N92" s="262"/>
      <c r="O92" s="262"/>
    </row>
    <row r="93" spans="1:15" ht="12.75">
      <c r="A93" s="674" t="s">
        <v>366</v>
      </c>
      <c r="B93" s="651"/>
      <c r="C93" s="287">
        <f>SUM(C94,C95,C96)</f>
        <v>10370.2</v>
      </c>
      <c r="D93" s="287">
        <f>SUM(D94,D95,D96)</f>
        <v>50070.899999999994</v>
      </c>
      <c r="E93" s="287">
        <f>SUM(E94,E95,E96)</f>
        <v>46411</v>
      </c>
      <c r="F93" s="270">
        <f t="shared" si="2"/>
        <v>0.9269056477914318</v>
      </c>
      <c r="G93" s="305">
        <f>SUM(G94,G95,G96)</f>
        <v>7654.1</v>
      </c>
      <c r="H93" s="262"/>
      <c r="I93" s="262"/>
      <c r="J93" s="262"/>
      <c r="K93" s="262"/>
      <c r="L93" s="262"/>
      <c r="M93" s="262"/>
      <c r="N93" s="262"/>
      <c r="O93" s="262"/>
    </row>
    <row r="94" spans="1:15" ht="12.75">
      <c r="A94" s="291" t="s">
        <v>385</v>
      </c>
      <c r="B94" s="279" t="s">
        <v>260</v>
      </c>
      <c r="C94" s="289">
        <f>SUM(C98,C101)</f>
        <v>9405</v>
      </c>
      <c r="D94" s="289">
        <f>SUM(D98,D101)</f>
        <v>11082.7</v>
      </c>
      <c r="E94" s="289">
        <f>SUM(E98,E101)</f>
        <v>9689.1</v>
      </c>
      <c r="F94" s="282">
        <f t="shared" si="2"/>
        <v>0.8742544686764055</v>
      </c>
      <c r="G94" s="281">
        <f>SUM(G98,G101)</f>
        <v>6505.8</v>
      </c>
      <c r="H94" s="262"/>
      <c r="I94" s="262"/>
      <c r="J94" s="262"/>
      <c r="K94" s="262"/>
      <c r="L94" s="262"/>
      <c r="M94" s="262"/>
      <c r="N94" s="262"/>
      <c r="O94" s="262"/>
    </row>
    <row r="95" spans="1:15" ht="12.75">
      <c r="A95" s="291"/>
      <c r="B95" s="279" t="s">
        <v>261</v>
      </c>
      <c r="C95" s="289">
        <f aca="true" t="shared" si="3" ref="C95:E96">SUM(C99)</f>
        <v>85.2</v>
      </c>
      <c r="D95" s="289">
        <f t="shared" si="3"/>
        <v>38185.2</v>
      </c>
      <c r="E95" s="289">
        <f t="shared" si="3"/>
        <v>35959.9</v>
      </c>
      <c r="F95" s="283">
        <f t="shared" si="2"/>
        <v>0.9417234949666364</v>
      </c>
      <c r="G95" s="281">
        <f>SUM(G99)</f>
        <v>766.3</v>
      </c>
      <c r="H95" s="262"/>
      <c r="I95" s="262"/>
      <c r="J95" s="262"/>
      <c r="K95" s="262"/>
      <c r="L95" s="262"/>
      <c r="M95" s="262"/>
      <c r="N95" s="262"/>
      <c r="O95" s="262"/>
    </row>
    <row r="96" spans="1:15" ht="12.75">
      <c r="A96" s="306"/>
      <c r="B96" s="272" t="s">
        <v>290</v>
      </c>
      <c r="C96" s="275">
        <f t="shared" si="3"/>
        <v>880</v>
      </c>
      <c r="D96" s="275">
        <f t="shared" si="3"/>
        <v>803</v>
      </c>
      <c r="E96" s="275">
        <f t="shared" si="3"/>
        <v>762</v>
      </c>
      <c r="F96" s="276">
        <f t="shared" si="2"/>
        <v>0.9489414694894147</v>
      </c>
      <c r="G96" s="286">
        <f>SUM(G100)</f>
        <v>382</v>
      </c>
      <c r="H96" s="262"/>
      <c r="I96" s="262"/>
      <c r="J96" s="262"/>
      <c r="K96" s="262"/>
      <c r="L96" s="262"/>
      <c r="M96" s="262"/>
      <c r="N96" s="262"/>
      <c r="O96" s="262"/>
    </row>
    <row r="97" spans="1:15" ht="12.75">
      <c r="A97" s="296" t="s">
        <v>358</v>
      </c>
      <c r="B97" s="278"/>
      <c r="C97" s="289">
        <f>SUM(C98,C99,C100)</f>
        <v>8590.2</v>
      </c>
      <c r="D97" s="289">
        <f>SUM(D98,D99,D100)</f>
        <v>48290.899999999994</v>
      </c>
      <c r="E97" s="289">
        <f>SUM(E98,E99,E100)</f>
        <v>44631</v>
      </c>
      <c r="F97" s="282">
        <f t="shared" si="2"/>
        <v>0.9242113938650969</v>
      </c>
      <c r="G97" s="281">
        <f>SUM(G98,G99,G100)</f>
        <v>6057.1</v>
      </c>
      <c r="H97" s="262"/>
      <c r="I97" s="262"/>
      <c r="J97" s="262"/>
      <c r="K97" s="262"/>
      <c r="L97" s="262"/>
      <c r="M97" s="262"/>
      <c r="N97" s="262"/>
      <c r="O97" s="262"/>
    </row>
    <row r="98" spans="1:15" ht="12.75">
      <c r="A98" s="291" t="s">
        <v>385</v>
      </c>
      <c r="B98" s="279" t="s">
        <v>260</v>
      </c>
      <c r="C98" s="281">
        <v>7625</v>
      </c>
      <c r="D98" s="281">
        <v>9302.7</v>
      </c>
      <c r="E98" s="281">
        <v>7909.1</v>
      </c>
      <c r="F98" s="283">
        <f t="shared" si="2"/>
        <v>0.8501940296903049</v>
      </c>
      <c r="G98" s="480">
        <v>4908.8</v>
      </c>
      <c r="H98" s="262"/>
      <c r="I98" s="262"/>
      <c r="J98" s="262"/>
      <c r="K98" s="262"/>
      <c r="L98" s="262"/>
      <c r="M98" s="262"/>
      <c r="N98" s="262"/>
      <c r="O98" s="262"/>
    </row>
    <row r="99" spans="1:15" ht="12.75">
      <c r="A99" s="291"/>
      <c r="B99" s="279" t="s">
        <v>261</v>
      </c>
      <c r="C99" s="280">
        <v>85.2</v>
      </c>
      <c r="D99" s="289">
        <v>38185.2</v>
      </c>
      <c r="E99" s="281">
        <v>35959.9</v>
      </c>
      <c r="F99" s="283">
        <f t="shared" si="2"/>
        <v>0.9417234949666364</v>
      </c>
      <c r="G99" s="480">
        <v>766.3</v>
      </c>
      <c r="H99" s="262"/>
      <c r="I99" s="262"/>
      <c r="J99" s="262"/>
      <c r="K99" s="262"/>
      <c r="L99" s="262"/>
      <c r="M99" s="262"/>
      <c r="N99" s="262"/>
      <c r="O99" s="262"/>
    </row>
    <row r="100" spans="1:15" ht="12.75">
      <c r="A100" s="306"/>
      <c r="B100" s="272" t="s">
        <v>290</v>
      </c>
      <c r="C100" s="285">
        <v>880</v>
      </c>
      <c r="D100" s="275">
        <v>803</v>
      </c>
      <c r="E100" s="286">
        <v>762</v>
      </c>
      <c r="F100" s="276">
        <f t="shared" si="2"/>
        <v>0.9489414694894147</v>
      </c>
      <c r="G100" s="477">
        <v>382</v>
      </c>
      <c r="H100" s="262"/>
      <c r="I100" s="262"/>
      <c r="J100" s="262"/>
      <c r="K100" s="262"/>
      <c r="L100" s="262"/>
      <c r="M100" s="262"/>
      <c r="N100" s="262"/>
      <c r="O100" s="262"/>
    </row>
    <row r="101" spans="1:15" ht="12.75">
      <c r="A101" s="307" t="s">
        <v>356</v>
      </c>
      <c r="B101" s="279" t="s">
        <v>291</v>
      </c>
      <c r="C101" s="275">
        <v>1780</v>
      </c>
      <c r="D101" s="275">
        <v>1780</v>
      </c>
      <c r="E101" s="286">
        <v>1780</v>
      </c>
      <c r="F101" s="276">
        <f t="shared" si="2"/>
        <v>1</v>
      </c>
      <c r="G101" s="477">
        <v>1597</v>
      </c>
      <c r="H101" s="262"/>
      <c r="I101" s="262"/>
      <c r="J101" s="262"/>
      <c r="K101" s="262"/>
      <c r="L101" s="262"/>
      <c r="M101" s="262"/>
      <c r="N101" s="262"/>
      <c r="O101" s="262"/>
    </row>
    <row r="102" spans="1:15" ht="12.75">
      <c r="A102" s="674" t="s">
        <v>367</v>
      </c>
      <c r="B102" s="651"/>
      <c r="C102" s="287">
        <f>SUM(C103,C104)</f>
        <v>660</v>
      </c>
      <c r="D102" s="287">
        <f>SUM(D103,D104)</f>
        <v>6150.8</v>
      </c>
      <c r="E102" s="305">
        <f>SUM(E103,E104)</f>
        <v>5814.500000000001</v>
      </c>
      <c r="F102" s="270">
        <f t="shared" si="2"/>
        <v>0.9453241854718086</v>
      </c>
      <c r="G102" s="305">
        <f>SUM(G103,G104)</f>
        <v>732.7</v>
      </c>
      <c r="H102" s="262"/>
      <c r="I102" s="262"/>
      <c r="J102" s="262"/>
      <c r="K102" s="262"/>
      <c r="L102" s="262"/>
      <c r="M102" s="262"/>
      <c r="N102" s="262"/>
      <c r="O102" s="262"/>
    </row>
    <row r="103" spans="1:15" ht="12.75">
      <c r="A103" s="278" t="s">
        <v>346</v>
      </c>
      <c r="B103" s="279" t="s">
        <v>260</v>
      </c>
      <c r="C103" s="289">
        <f>SUM(C105,C106,C108)</f>
        <v>660</v>
      </c>
      <c r="D103" s="289">
        <f>SUM(D105,D106,D108)</f>
        <v>5850.8</v>
      </c>
      <c r="E103" s="289">
        <f>SUM(E105,E106,E108)</f>
        <v>5727.400000000001</v>
      </c>
      <c r="F103" s="282">
        <f t="shared" si="2"/>
        <v>0.9789088671634649</v>
      </c>
      <c r="G103" s="281">
        <f>SUM(G105,G106,G108)</f>
        <v>462.09999999999997</v>
      </c>
      <c r="H103" s="262"/>
      <c r="I103" s="262"/>
      <c r="J103" s="262"/>
      <c r="K103" s="262"/>
      <c r="L103" s="262"/>
      <c r="M103" s="262"/>
      <c r="N103" s="262"/>
      <c r="O103" s="262"/>
    </row>
    <row r="104" spans="1:15" ht="12.75">
      <c r="A104" s="299"/>
      <c r="B104" s="279" t="s">
        <v>261</v>
      </c>
      <c r="C104" s="289">
        <f>SUM(C109)</f>
        <v>0</v>
      </c>
      <c r="D104" s="289">
        <f>SUM(D109)</f>
        <v>300</v>
      </c>
      <c r="E104" s="289">
        <f>SUM(E109)</f>
        <v>87.1</v>
      </c>
      <c r="F104" s="276">
        <f t="shared" si="2"/>
        <v>0.29033333333333333</v>
      </c>
      <c r="G104" s="286">
        <f>SUM(G109)</f>
        <v>270.6</v>
      </c>
      <c r="H104" s="262"/>
      <c r="I104" s="262"/>
      <c r="J104" s="262"/>
      <c r="K104" s="262"/>
      <c r="L104" s="262"/>
      <c r="M104" s="262"/>
      <c r="N104" s="262"/>
      <c r="O104" s="262"/>
    </row>
    <row r="105" spans="1:15" ht="12.75">
      <c r="A105" s="308" t="s">
        <v>4</v>
      </c>
      <c r="B105" s="309" t="s">
        <v>260</v>
      </c>
      <c r="C105" s="339">
        <v>450</v>
      </c>
      <c r="D105" s="339">
        <v>8</v>
      </c>
      <c r="E105" s="340">
        <v>7.8</v>
      </c>
      <c r="F105" s="276">
        <f t="shared" si="2"/>
        <v>0.975</v>
      </c>
      <c r="G105" s="478">
        <v>303.4</v>
      </c>
      <c r="H105" s="262"/>
      <c r="I105" s="262"/>
      <c r="J105" s="262"/>
      <c r="K105" s="262"/>
      <c r="L105" s="262"/>
      <c r="M105" s="262"/>
      <c r="N105" s="262"/>
      <c r="O105" s="262"/>
    </row>
    <row r="106" spans="1:15" ht="12.75">
      <c r="A106" s="308" t="s">
        <v>570</v>
      </c>
      <c r="B106" s="309" t="s">
        <v>260</v>
      </c>
      <c r="C106" s="339">
        <v>0</v>
      </c>
      <c r="D106" s="339">
        <v>4146.8</v>
      </c>
      <c r="E106" s="340">
        <v>4146.8</v>
      </c>
      <c r="F106" s="276">
        <f t="shared" si="2"/>
        <v>1</v>
      </c>
      <c r="G106" s="480">
        <v>0</v>
      </c>
      <c r="H106" s="262"/>
      <c r="I106" s="262"/>
      <c r="J106" s="262"/>
      <c r="K106" s="262"/>
      <c r="L106" s="262"/>
      <c r="M106" s="262"/>
      <c r="N106" s="262"/>
      <c r="O106" s="262"/>
    </row>
    <row r="107" spans="1:15" ht="12.75">
      <c r="A107" s="341" t="s">
        <v>357</v>
      </c>
      <c r="B107" s="303"/>
      <c r="C107" s="342">
        <f>SUM(C108,C109)</f>
        <v>210</v>
      </c>
      <c r="D107" s="342">
        <f>SUM(D108,D109)</f>
        <v>1996</v>
      </c>
      <c r="E107" s="342">
        <f>SUM(E108,E109)</f>
        <v>1659.8999999999999</v>
      </c>
      <c r="F107" s="282">
        <f t="shared" si="2"/>
        <v>0.8316132264529057</v>
      </c>
      <c r="G107" s="338">
        <f>SUM(G108,G109)</f>
        <v>429.3</v>
      </c>
      <c r="H107" s="262"/>
      <c r="I107" s="262"/>
      <c r="J107" s="262"/>
      <c r="K107" s="262"/>
      <c r="L107" s="262"/>
      <c r="M107" s="262"/>
      <c r="N107" s="262"/>
      <c r="O107" s="262"/>
    </row>
    <row r="108" spans="1:15" ht="12.75">
      <c r="A108" s="278" t="s">
        <v>346</v>
      </c>
      <c r="B108" s="279" t="s">
        <v>260</v>
      </c>
      <c r="C108" s="281">
        <v>210</v>
      </c>
      <c r="D108" s="281">
        <v>1696</v>
      </c>
      <c r="E108" s="281">
        <v>1572.8</v>
      </c>
      <c r="F108" s="283">
        <f t="shared" si="2"/>
        <v>0.9273584905660377</v>
      </c>
      <c r="G108" s="473">
        <v>158.7</v>
      </c>
      <c r="H108" s="262"/>
      <c r="I108" s="262"/>
      <c r="J108" s="262"/>
      <c r="K108" s="262"/>
      <c r="L108" s="262"/>
      <c r="M108" s="262"/>
      <c r="N108" s="262"/>
      <c r="O108" s="262"/>
    </row>
    <row r="109" spans="1:15" ht="12.75">
      <c r="A109" s="299"/>
      <c r="B109" s="272" t="s">
        <v>261</v>
      </c>
      <c r="C109" s="286">
        <v>0</v>
      </c>
      <c r="D109" s="286">
        <v>300</v>
      </c>
      <c r="E109" s="286">
        <v>87.1</v>
      </c>
      <c r="F109" s="276">
        <f t="shared" si="2"/>
        <v>0.29033333333333333</v>
      </c>
      <c r="G109" s="477">
        <v>270.6</v>
      </c>
      <c r="H109" s="262"/>
      <c r="I109" s="262"/>
      <c r="J109" s="262"/>
      <c r="K109" s="262"/>
      <c r="L109" s="262"/>
      <c r="M109" s="262"/>
      <c r="N109" s="262"/>
      <c r="O109" s="262"/>
    </row>
    <row r="110" spans="1:15" ht="39" customHeight="1">
      <c r="A110" s="262"/>
      <c r="B110" s="300"/>
      <c r="C110" s="280"/>
      <c r="D110" s="280"/>
      <c r="E110" s="652" t="s">
        <v>763</v>
      </c>
      <c r="F110" s="652"/>
      <c r="G110" s="653"/>
      <c r="H110" s="262"/>
      <c r="I110" s="262"/>
      <c r="J110" s="262"/>
      <c r="K110" s="262"/>
      <c r="L110" s="262"/>
      <c r="M110" s="262"/>
      <c r="N110" s="262"/>
      <c r="O110" s="262"/>
    </row>
    <row r="111" spans="1:15" ht="28.5" customHeight="1">
      <c r="A111" s="696" t="s">
        <v>565</v>
      </c>
      <c r="B111" s="697"/>
      <c r="C111" s="697"/>
      <c r="D111" s="697"/>
      <c r="E111" s="697"/>
      <c r="F111" s="697"/>
      <c r="G111" s="698"/>
      <c r="H111" s="262"/>
      <c r="I111" s="262"/>
      <c r="J111" s="262"/>
      <c r="K111" s="262"/>
      <c r="L111" s="262"/>
      <c r="M111" s="262"/>
      <c r="N111" s="262"/>
      <c r="O111" s="262"/>
    </row>
    <row r="112" spans="1:15" ht="24" customHeight="1">
      <c r="A112" s="263" t="s">
        <v>353</v>
      </c>
      <c r="B112" s="264" t="s">
        <v>354</v>
      </c>
      <c r="C112" s="266" t="s">
        <v>394</v>
      </c>
      <c r="D112" s="266" t="s">
        <v>466</v>
      </c>
      <c r="E112" s="267" t="s">
        <v>538</v>
      </c>
      <c r="F112" s="266" t="s">
        <v>455</v>
      </c>
      <c r="G112" s="267" t="s">
        <v>700</v>
      </c>
      <c r="H112" s="262"/>
      <c r="I112" s="262"/>
      <c r="J112" s="262"/>
      <c r="K112" s="262"/>
      <c r="L112" s="262"/>
      <c r="M112" s="262"/>
      <c r="N112" s="262"/>
      <c r="O112" s="262"/>
    </row>
    <row r="113" spans="1:15" ht="12.75">
      <c r="A113" s="674" t="s">
        <v>368</v>
      </c>
      <c r="B113" s="651"/>
      <c r="C113" s="305">
        <f>SUM(C114,C115)</f>
        <v>112370</v>
      </c>
      <c r="D113" s="305">
        <f>SUM(D114,D115)</f>
        <v>97250.5</v>
      </c>
      <c r="E113" s="305">
        <f>SUM(E114,E115)</f>
        <v>60012.299999999996</v>
      </c>
      <c r="F113" s="334">
        <f aca="true" t="shared" si="4" ref="F113:F148">E113/D113</f>
        <v>0.6170898864273191</v>
      </c>
      <c r="G113" s="305">
        <f>SUM(G114,G115)</f>
        <v>37880.7</v>
      </c>
      <c r="H113" s="262"/>
      <c r="I113" s="262"/>
      <c r="J113" s="262"/>
      <c r="K113" s="262"/>
      <c r="L113" s="262"/>
      <c r="M113" s="262"/>
      <c r="N113" s="262"/>
      <c r="O113" s="262"/>
    </row>
    <row r="114" spans="1:15" ht="12.75">
      <c r="A114" s="278" t="s">
        <v>346</v>
      </c>
      <c r="B114" s="279" t="s">
        <v>260</v>
      </c>
      <c r="C114" s="338">
        <f>SUM(C117,C119,C120)</f>
        <v>6050</v>
      </c>
      <c r="D114" s="338">
        <f>SUM(D117,D119,D120)</f>
        <v>31210.5</v>
      </c>
      <c r="E114" s="338">
        <f>SUM(E117,E119,E120)</f>
        <v>27364.699999999997</v>
      </c>
      <c r="F114" s="282">
        <f t="shared" si="4"/>
        <v>0.876778648211339</v>
      </c>
      <c r="G114" s="338">
        <f>SUM(G117,G119,G120)</f>
        <v>7350.799999999999</v>
      </c>
      <c r="H114" s="262"/>
      <c r="I114" s="262"/>
      <c r="J114" s="262"/>
      <c r="K114" s="262"/>
      <c r="L114" s="262"/>
      <c r="M114" s="262"/>
      <c r="N114" s="262"/>
      <c r="O114" s="262"/>
    </row>
    <row r="115" spans="1:15" ht="12.75">
      <c r="A115" s="299"/>
      <c r="B115" s="279" t="s">
        <v>261</v>
      </c>
      <c r="C115" s="286">
        <f>SUM(C118,)</f>
        <v>106320</v>
      </c>
      <c r="D115" s="286">
        <f>SUM(D118,)</f>
        <v>66040</v>
      </c>
      <c r="E115" s="286">
        <f>SUM(E118,)</f>
        <v>32647.6</v>
      </c>
      <c r="F115" s="276">
        <f t="shared" si="4"/>
        <v>0.49436099333737127</v>
      </c>
      <c r="G115" s="286">
        <f>SUM(G118,)</f>
        <v>30529.9</v>
      </c>
      <c r="H115" s="262"/>
      <c r="I115" s="262"/>
      <c r="J115" s="262"/>
      <c r="K115" s="262"/>
      <c r="L115" s="262"/>
      <c r="M115" s="262"/>
      <c r="N115" s="262"/>
      <c r="O115" s="262"/>
    </row>
    <row r="116" spans="1:15" ht="12.75">
      <c r="A116" s="302" t="s">
        <v>3</v>
      </c>
      <c r="B116" s="336"/>
      <c r="C116" s="342">
        <f>SUM(C117,C118)</f>
        <v>112220</v>
      </c>
      <c r="D116" s="342">
        <f>SUM(D117,D118)</f>
        <v>92202.7</v>
      </c>
      <c r="E116" s="342">
        <f>SUM(E117,E118)</f>
        <v>55032.399999999994</v>
      </c>
      <c r="F116" s="283">
        <f t="shared" si="4"/>
        <v>0.596863215502366</v>
      </c>
      <c r="G116" s="338">
        <f>SUM(G117,G118)</f>
        <v>37787.3</v>
      </c>
      <c r="H116" s="262"/>
      <c r="I116" s="262"/>
      <c r="J116" s="262"/>
      <c r="K116" s="262"/>
      <c r="L116" s="262"/>
      <c r="M116" s="262"/>
      <c r="N116" s="262"/>
      <c r="O116" s="262"/>
    </row>
    <row r="117" spans="1:15" ht="12.75">
      <c r="A117" s="278" t="s">
        <v>346</v>
      </c>
      <c r="B117" s="279" t="s">
        <v>260</v>
      </c>
      <c r="C117" s="281">
        <v>5900</v>
      </c>
      <c r="D117" s="281">
        <v>26162.7</v>
      </c>
      <c r="E117" s="281">
        <v>22384.8</v>
      </c>
      <c r="F117" s="283">
        <f t="shared" si="4"/>
        <v>0.855599766079189</v>
      </c>
      <c r="G117" s="281">
        <v>7257.4</v>
      </c>
      <c r="H117" s="262"/>
      <c r="I117" s="262"/>
      <c r="J117" s="262"/>
      <c r="K117" s="262"/>
      <c r="L117" s="262"/>
      <c r="M117" s="262"/>
      <c r="N117" s="262"/>
      <c r="O117" s="262"/>
    </row>
    <row r="118" spans="1:15" ht="12.75">
      <c r="A118" s="299"/>
      <c r="B118" s="279" t="s">
        <v>261</v>
      </c>
      <c r="C118" s="286">
        <v>106320</v>
      </c>
      <c r="D118" s="275">
        <v>66040</v>
      </c>
      <c r="E118" s="286">
        <v>32647.6</v>
      </c>
      <c r="F118" s="276">
        <f t="shared" si="4"/>
        <v>0.49436099333737127</v>
      </c>
      <c r="G118" s="286">
        <v>30529.9</v>
      </c>
      <c r="H118" s="262"/>
      <c r="I118" s="262"/>
      <c r="J118" s="262"/>
      <c r="K118" s="262"/>
      <c r="L118" s="262"/>
      <c r="M118" s="262"/>
      <c r="N118" s="262"/>
      <c r="O118" s="262"/>
    </row>
    <row r="119" spans="1:15" ht="12.75">
      <c r="A119" s="310" t="s">
        <v>215</v>
      </c>
      <c r="B119" s="271" t="s">
        <v>260</v>
      </c>
      <c r="C119" s="280">
        <v>0</v>
      </c>
      <c r="D119" s="339">
        <v>4897.8</v>
      </c>
      <c r="E119" s="340">
        <v>4897.8</v>
      </c>
      <c r="F119" s="276">
        <f t="shared" si="4"/>
        <v>1</v>
      </c>
      <c r="G119" s="281">
        <v>0</v>
      </c>
      <c r="H119" s="262"/>
      <c r="I119" s="262"/>
      <c r="J119" s="262"/>
      <c r="K119" s="262"/>
      <c r="L119" s="262"/>
      <c r="M119" s="262"/>
      <c r="N119" s="262"/>
      <c r="O119" s="262"/>
    </row>
    <row r="120" spans="1:15" ht="12.75">
      <c r="A120" s="301" t="s">
        <v>2</v>
      </c>
      <c r="B120" s="309" t="s">
        <v>260</v>
      </c>
      <c r="C120" s="343">
        <v>150</v>
      </c>
      <c r="D120" s="339">
        <v>150</v>
      </c>
      <c r="E120" s="340">
        <v>82.1</v>
      </c>
      <c r="F120" s="276">
        <f t="shared" si="4"/>
        <v>0.5473333333333333</v>
      </c>
      <c r="G120" s="476">
        <v>93.4</v>
      </c>
      <c r="H120" s="262"/>
      <c r="I120" s="262"/>
      <c r="J120" s="262"/>
      <c r="K120" s="262"/>
      <c r="L120" s="262"/>
      <c r="M120" s="262"/>
      <c r="N120" s="262"/>
      <c r="O120" s="262"/>
    </row>
    <row r="121" spans="1:15" ht="12.75">
      <c r="A121" s="674" t="s">
        <v>369</v>
      </c>
      <c r="B121" s="651"/>
      <c r="C121" s="287">
        <f>SUM(C122,C123,C124)</f>
        <v>198994</v>
      </c>
      <c r="D121" s="287">
        <f>SUM(D122,D123,D124)</f>
        <v>243467.9</v>
      </c>
      <c r="E121" s="287">
        <f>SUM(E122,E123,E124)</f>
        <v>220622.6</v>
      </c>
      <c r="F121" s="270">
        <f t="shared" si="4"/>
        <v>0.9061670963605469</v>
      </c>
      <c r="G121" s="305">
        <f>SUM(G122,G123,G124)</f>
        <v>216042.1</v>
      </c>
      <c r="H121" s="262"/>
      <c r="I121" s="262"/>
      <c r="J121" s="262"/>
      <c r="K121" s="262"/>
      <c r="L121" s="262"/>
      <c r="M121" s="262"/>
      <c r="N121" s="262"/>
      <c r="O121" s="262"/>
    </row>
    <row r="122" spans="1:15" ht="12.75">
      <c r="A122" s="278" t="s">
        <v>386</v>
      </c>
      <c r="B122" s="279" t="s">
        <v>260</v>
      </c>
      <c r="C122" s="338">
        <f>SUM(C125,C126,C127,C128,C130)</f>
        <v>184999</v>
      </c>
      <c r="D122" s="338">
        <f>SUM(D125,D126,D127,D128,D130)</f>
        <v>190656.8</v>
      </c>
      <c r="E122" s="338">
        <f>SUM(E125,E126,E127,E128,E130)</f>
        <v>173353.4</v>
      </c>
      <c r="F122" s="282">
        <f t="shared" si="4"/>
        <v>0.9092432055924573</v>
      </c>
      <c r="G122" s="338">
        <f>SUM(G125,G126,G127,G128,G130)</f>
        <v>179362.4</v>
      </c>
      <c r="H122" s="262"/>
      <c r="I122" s="262"/>
      <c r="J122" s="262"/>
      <c r="K122" s="262"/>
      <c r="L122" s="262"/>
      <c r="M122" s="262"/>
      <c r="N122" s="262"/>
      <c r="O122" s="262"/>
    </row>
    <row r="123" spans="1:15" ht="12.75">
      <c r="A123" s="278"/>
      <c r="B123" s="279" t="s">
        <v>261</v>
      </c>
      <c r="C123" s="281">
        <f aca="true" t="shared" si="5" ref="C123:G124">SUM(C131)</f>
        <v>13795</v>
      </c>
      <c r="D123" s="281">
        <f t="shared" si="5"/>
        <v>52611.1</v>
      </c>
      <c r="E123" s="281">
        <f t="shared" si="5"/>
        <v>47101.5</v>
      </c>
      <c r="F123" s="283">
        <f t="shared" si="4"/>
        <v>0.8952768522232001</v>
      </c>
      <c r="G123" s="281">
        <f t="shared" si="5"/>
        <v>36587.3</v>
      </c>
      <c r="H123" s="262"/>
      <c r="I123" s="262"/>
      <c r="J123" s="262"/>
      <c r="K123" s="262"/>
      <c r="L123" s="262"/>
      <c r="M123" s="262"/>
      <c r="N123" s="262"/>
      <c r="O123" s="262"/>
    </row>
    <row r="124" spans="1:15" ht="12.75">
      <c r="A124" s="299"/>
      <c r="B124" s="272" t="s">
        <v>345</v>
      </c>
      <c r="C124" s="286">
        <f t="shared" si="5"/>
        <v>200</v>
      </c>
      <c r="D124" s="286">
        <f t="shared" si="5"/>
        <v>200</v>
      </c>
      <c r="E124" s="286">
        <f t="shared" si="5"/>
        <v>167.7</v>
      </c>
      <c r="F124" s="276">
        <f t="shared" si="4"/>
        <v>0.8384999999999999</v>
      </c>
      <c r="G124" s="286">
        <f t="shared" si="5"/>
        <v>92.4</v>
      </c>
      <c r="H124" s="262"/>
      <c r="I124" s="262"/>
      <c r="J124" s="262"/>
      <c r="K124" s="262"/>
      <c r="L124" s="262"/>
      <c r="M124" s="262"/>
      <c r="N124" s="262"/>
      <c r="O124" s="262"/>
    </row>
    <row r="125" spans="1:15" ht="12.75">
      <c r="A125" s="310" t="s">
        <v>339</v>
      </c>
      <c r="B125" s="272" t="s">
        <v>260</v>
      </c>
      <c r="C125" s="285">
        <v>9130</v>
      </c>
      <c r="D125" s="275">
        <v>11191.8</v>
      </c>
      <c r="E125" s="286">
        <v>10407.8</v>
      </c>
      <c r="F125" s="276">
        <f t="shared" si="4"/>
        <v>0.9299487124501867</v>
      </c>
      <c r="G125" s="477">
        <v>6781.5</v>
      </c>
      <c r="H125" s="262"/>
      <c r="I125" s="262"/>
      <c r="J125" s="262"/>
      <c r="K125" s="262"/>
      <c r="L125" s="262"/>
      <c r="M125" s="262"/>
      <c r="N125" s="262"/>
      <c r="O125" s="262"/>
    </row>
    <row r="126" spans="1:15" ht="12.75">
      <c r="A126" s="310" t="s">
        <v>477</v>
      </c>
      <c r="B126" s="272" t="s">
        <v>260</v>
      </c>
      <c r="C126" s="285">
        <v>0</v>
      </c>
      <c r="D126" s="275">
        <v>1330</v>
      </c>
      <c r="E126" s="286">
        <v>1330</v>
      </c>
      <c r="F126" s="276">
        <f t="shared" si="4"/>
        <v>1</v>
      </c>
      <c r="G126" s="478">
        <v>0</v>
      </c>
      <c r="H126" s="262"/>
      <c r="I126" s="262"/>
      <c r="J126" s="262"/>
      <c r="K126" s="262"/>
      <c r="L126" s="262"/>
      <c r="M126" s="262"/>
      <c r="N126" s="262"/>
      <c r="O126" s="262"/>
    </row>
    <row r="127" spans="1:15" ht="12.75">
      <c r="A127" s="301" t="s">
        <v>743</v>
      </c>
      <c r="B127" s="272" t="s">
        <v>260</v>
      </c>
      <c r="C127" s="339">
        <v>0</v>
      </c>
      <c r="D127" s="339">
        <v>0</v>
      </c>
      <c r="E127" s="339">
        <v>0</v>
      </c>
      <c r="F127" s="475">
        <v>0</v>
      </c>
      <c r="G127" s="479">
        <v>2243.1</v>
      </c>
      <c r="H127" s="262"/>
      <c r="I127" s="262"/>
      <c r="J127" s="262"/>
      <c r="K127" s="262"/>
      <c r="L127" s="262"/>
      <c r="M127" s="262"/>
      <c r="N127" s="262"/>
      <c r="O127" s="262"/>
    </row>
    <row r="128" spans="1:15" ht="12.75">
      <c r="A128" s="296" t="s">
        <v>744</v>
      </c>
      <c r="B128" s="272" t="s">
        <v>260</v>
      </c>
      <c r="C128" s="280">
        <v>0</v>
      </c>
      <c r="D128" s="289">
        <v>0</v>
      </c>
      <c r="E128" s="289">
        <v>0</v>
      </c>
      <c r="F128" s="475">
        <v>0</v>
      </c>
      <c r="G128" s="479">
        <v>2946.9</v>
      </c>
      <c r="H128" s="262"/>
      <c r="I128" s="262"/>
      <c r="J128" s="262"/>
      <c r="K128" s="262"/>
      <c r="L128" s="262"/>
      <c r="M128" s="262"/>
      <c r="N128" s="262"/>
      <c r="O128" s="262"/>
    </row>
    <row r="129" spans="1:15" ht="12.75">
      <c r="A129" s="302" t="s">
        <v>355</v>
      </c>
      <c r="B129" s="336"/>
      <c r="C129" s="342">
        <f>SUM(C130,C131,C132)</f>
        <v>189864</v>
      </c>
      <c r="D129" s="342">
        <f>SUM(D130,D131,D132)</f>
        <v>230946.1</v>
      </c>
      <c r="E129" s="342">
        <f>SUM(E130,E131,E132)</f>
        <v>208884.80000000002</v>
      </c>
      <c r="F129" s="283">
        <f t="shared" si="4"/>
        <v>0.9044742474542762</v>
      </c>
      <c r="G129" s="338">
        <f>SUM(G130,G131,G132)</f>
        <v>204070.6</v>
      </c>
      <c r="H129" s="262"/>
      <c r="I129" s="262"/>
      <c r="J129" s="262"/>
      <c r="K129" s="262"/>
      <c r="L129" s="262"/>
      <c r="M129" s="262"/>
      <c r="N129" s="262"/>
      <c r="O129" s="262"/>
    </row>
    <row r="130" spans="1:15" ht="12.75">
      <c r="A130" s="278" t="s">
        <v>386</v>
      </c>
      <c r="B130" s="279" t="s">
        <v>260</v>
      </c>
      <c r="C130" s="281">
        <v>175869</v>
      </c>
      <c r="D130" s="281">
        <v>178135</v>
      </c>
      <c r="E130" s="281">
        <v>161615.6</v>
      </c>
      <c r="F130" s="283">
        <f t="shared" si="4"/>
        <v>0.9072647149633705</v>
      </c>
      <c r="G130" s="480">
        <v>167390.9</v>
      </c>
      <c r="H130" s="262"/>
      <c r="I130" s="262"/>
      <c r="J130" s="262"/>
      <c r="K130" s="262"/>
      <c r="L130" s="262"/>
      <c r="M130" s="262"/>
      <c r="N130" s="262"/>
      <c r="O130" s="262"/>
    </row>
    <row r="131" spans="1:15" ht="12.75">
      <c r="A131" s="278"/>
      <c r="B131" s="279" t="s">
        <v>261</v>
      </c>
      <c r="C131" s="281">
        <v>13795</v>
      </c>
      <c r="D131" s="281">
        <v>52611.1</v>
      </c>
      <c r="E131" s="281">
        <v>47101.5</v>
      </c>
      <c r="F131" s="283">
        <f t="shared" si="4"/>
        <v>0.8952768522232001</v>
      </c>
      <c r="G131" s="480">
        <v>36587.3</v>
      </c>
      <c r="H131" s="262"/>
      <c r="I131" s="262"/>
      <c r="J131" s="262"/>
      <c r="K131" s="262"/>
      <c r="L131" s="262"/>
      <c r="M131" s="262"/>
      <c r="N131" s="262"/>
      <c r="O131" s="262"/>
    </row>
    <row r="132" spans="1:15" ht="12.75">
      <c r="A132" s="299"/>
      <c r="B132" s="272" t="s">
        <v>345</v>
      </c>
      <c r="C132" s="286">
        <v>200</v>
      </c>
      <c r="D132" s="286">
        <v>200</v>
      </c>
      <c r="E132" s="286">
        <v>167.7</v>
      </c>
      <c r="F132" s="276">
        <f t="shared" si="4"/>
        <v>0.8384999999999999</v>
      </c>
      <c r="G132" s="477">
        <v>92.4</v>
      </c>
      <c r="H132" s="262"/>
      <c r="I132" s="262"/>
      <c r="J132" s="262"/>
      <c r="K132" s="262"/>
      <c r="L132" s="262"/>
      <c r="M132" s="262"/>
      <c r="N132" s="262"/>
      <c r="O132" s="262"/>
    </row>
    <row r="133" spans="1:15" ht="12.75">
      <c r="A133" s="674" t="s">
        <v>370</v>
      </c>
      <c r="B133" s="651"/>
      <c r="C133" s="305">
        <f>SUM(C134,C135,C136,C137,C138,C139,C140,C141,C142)</f>
        <v>5510</v>
      </c>
      <c r="D133" s="305">
        <f>SUM(D134,D135,D136,D137,D138,D139,D140,D141,D142)</f>
        <v>24315.3</v>
      </c>
      <c r="E133" s="305">
        <f>SUM(E134,E135,E136,E137,E138,E139,E140,E141,E142)</f>
        <v>5867.299999999999</v>
      </c>
      <c r="F133" s="334">
        <f t="shared" si="4"/>
        <v>0.24130074479854247</v>
      </c>
      <c r="G133" s="305">
        <f>SUM(G134,G135,G136,G137,G138,G139,G140,G141,G142)</f>
        <v>4466.2</v>
      </c>
      <c r="H133" s="262"/>
      <c r="I133" s="262"/>
      <c r="J133" s="262"/>
      <c r="K133" s="262"/>
      <c r="L133" s="262"/>
      <c r="M133" s="262"/>
      <c r="N133" s="262"/>
      <c r="O133" s="262"/>
    </row>
    <row r="134" spans="1:15" ht="12.75">
      <c r="A134" s="296" t="s">
        <v>571</v>
      </c>
      <c r="B134" s="279" t="s">
        <v>260</v>
      </c>
      <c r="C134" s="280">
        <v>800</v>
      </c>
      <c r="D134" s="289">
        <v>800</v>
      </c>
      <c r="E134" s="281">
        <v>433.1</v>
      </c>
      <c r="F134" s="282">
        <f t="shared" si="4"/>
        <v>0.541375</v>
      </c>
      <c r="G134" s="480">
        <v>1133.2</v>
      </c>
      <c r="H134" s="262"/>
      <c r="I134" s="262"/>
      <c r="J134" s="262"/>
      <c r="K134" s="262"/>
      <c r="L134" s="262"/>
      <c r="M134" s="262"/>
      <c r="N134" s="262"/>
      <c r="O134" s="262"/>
    </row>
    <row r="135" spans="1:15" ht="12.75">
      <c r="A135" s="296" t="s">
        <v>5</v>
      </c>
      <c r="B135" s="279" t="s">
        <v>260</v>
      </c>
      <c r="C135" s="280">
        <v>100</v>
      </c>
      <c r="D135" s="289">
        <v>100</v>
      </c>
      <c r="E135" s="281">
        <v>81.6</v>
      </c>
      <c r="F135" s="283">
        <f t="shared" si="4"/>
        <v>0.816</v>
      </c>
      <c r="G135" s="480">
        <v>79.8</v>
      </c>
      <c r="H135" s="262"/>
      <c r="I135" s="262"/>
      <c r="J135" s="262"/>
      <c r="K135" s="262"/>
      <c r="L135" s="262"/>
      <c r="M135" s="262"/>
      <c r="N135" s="262"/>
      <c r="O135" s="262"/>
    </row>
    <row r="136" spans="1:15" ht="12.75">
      <c r="A136" s="296" t="s">
        <v>349</v>
      </c>
      <c r="B136" s="279" t="s">
        <v>260</v>
      </c>
      <c r="C136" s="280">
        <v>10</v>
      </c>
      <c r="D136" s="289">
        <v>10</v>
      </c>
      <c r="E136" s="281">
        <v>3.8</v>
      </c>
      <c r="F136" s="283">
        <f t="shared" si="4"/>
        <v>0.38</v>
      </c>
      <c r="G136" s="480">
        <v>4.6</v>
      </c>
      <c r="H136" s="262"/>
      <c r="I136" s="262"/>
      <c r="J136" s="262"/>
      <c r="K136" s="262"/>
      <c r="L136" s="262"/>
      <c r="M136" s="262"/>
      <c r="N136" s="262"/>
      <c r="O136" s="262"/>
    </row>
    <row r="137" spans="1:15" ht="12.75">
      <c r="A137" s="296" t="s">
        <v>572</v>
      </c>
      <c r="B137" s="279" t="s">
        <v>260</v>
      </c>
      <c r="C137" s="280">
        <v>0</v>
      </c>
      <c r="D137" s="289">
        <v>3904</v>
      </c>
      <c r="E137" s="281">
        <v>3904</v>
      </c>
      <c r="F137" s="283">
        <f t="shared" si="4"/>
        <v>1</v>
      </c>
      <c r="G137" s="480">
        <v>2896</v>
      </c>
      <c r="H137" s="262"/>
      <c r="I137" s="262"/>
      <c r="J137" s="262"/>
      <c r="K137" s="262"/>
      <c r="L137" s="262"/>
      <c r="M137" s="262"/>
      <c r="N137" s="262"/>
      <c r="O137" s="262"/>
    </row>
    <row r="138" spans="1:15" ht="12.75">
      <c r="A138" s="296" t="s">
        <v>573</v>
      </c>
      <c r="B138" s="279" t="s">
        <v>260</v>
      </c>
      <c r="C138" s="280">
        <v>0</v>
      </c>
      <c r="D138" s="289">
        <v>1415.4</v>
      </c>
      <c r="E138" s="281">
        <v>1415.4</v>
      </c>
      <c r="F138" s="283">
        <f t="shared" si="4"/>
        <v>1</v>
      </c>
      <c r="G138" s="480">
        <v>0</v>
      </c>
      <c r="H138" s="262"/>
      <c r="I138" s="262"/>
      <c r="J138" s="262"/>
      <c r="K138" s="262"/>
      <c r="L138" s="262"/>
      <c r="M138" s="262"/>
      <c r="N138" s="262"/>
      <c r="O138" s="262"/>
    </row>
    <row r="139" spans="1:15" ht="12.75">
      <c r="A139" s="296" t="s">
        <v>363</v>
      </c>
      <c r="B139" s="278" t="s">
        <v>278</v>
      </c>
      <c r="C139" s="280">
        <v>4600</v>
      </c>
      <c r="D139" s="289">
        <v>18056.2</v>
      </c>
      <c r="E139" s="281">
        <v>0</v>
      </c>
      <c r="F139" s="283">
        <f t="shared" si="4"/>
        <v>0</v>
      </c>
      <c r="G139" s="480">
        <v>0</v>
      </c>
      <c r="H139" s="262"/>
      <c r="I139" s="262"/>
      <c r="J139" s="262"/>
      <c r="K139" s="262"/>
      <c r="L139" s="262"/>
      <c r="M139" s="262"/>
      <c r="N139" s="262"/>
      <c r="O139" s="262"/>
    </row>
    <row r="140" spans="1:15" ht="12.75">
      <c r="A140" s="278" t="s">
        <v>478</v>
      </c>
      <c r="B140" s="278" t="s">
        <v>260</v>
      </c>
      <c r="C140" s="280">
        <v>0</v>
      </c>
      <c r="D140" s="289">
        <v>15</v>
      </c>
      <c r="E140" s="281">
        <v>15</v>
      </c>
      <c r="F140" s="283">
        <f t="shared" si="4"/>
        <v>1</v>
      </c>
      <c r="G140" s="480">
        <v>15</v>
      </c>
      <c r="H140" s="262"/>
      <c r="I140" s="262"/>
      <c r="J140" s="262"/>
      <c r="K140" s="262"/>
      <c r="L140" s="262"/>
      <c r="M140" s="262"/>
      <c r="N140" s="262"/>
      <c r="O140" s="262"/>
    </row>
    <row r="141" spans="1:15" ht="12.75">
      <c r="A141" s="278" t="s">
        <v>364</v>
      </c>
      <c r="B141" s="278" t="s">
        <v>260</v>
      </c>
      <c r="C141" s="289">
        <v>0</v>
      </c>
      <c r="D141" s="281">
        <v>14.7</v>
      </c>
      <c r="E141" s="281">
        <v>14.4</v>
      </c>
      <c r="F141" s="283">
        <f t="shared" si="4"/>
        <v>0.979591836734694</v>
      </c>
      <c r="G141" s="480">
        <v>32.9</v>
      </c>
      <c r="H141" s="262"/>
      <c r="I141" s="262"/>
      <c r="J141" s="262"/>
      <c r="K141" s="262"/>
      <c r="L141" s="262"/>
      <c r="M141" s="262"/>
      <c r="N141" s="262"/>
      <c r="O141" s="262"/>
    </row>
    <row r="142" spans="1:15" ht="12.75">
      <c r="A142" s="291" t="s">
        <v>745</v>
      </c>
      <c r="B142" s="278" t="s">
        <v>260</v>
      </c>
      <c r="C142" s="286">
        <v>0</v>
      </c>
      <c r="D142" s="289">
        <v>0</v>
      </c>
      <c r="E142" s="289">
        <v>0</v>
      </c>
      <c r="F142" s="276">
        <v>0</v>
      </c>
      <c r="G142" s="477">
        <v>304.7</v>
      </c>
      <c r="H142" s="262"/>
      <c r="I142" s="262"/>
      <c r="J142" s="262"/>
      <c r="K142" s="262"/>
      <c r="L142" s="262"/>
      <c r="M142" s="262"/>
      <c r="N142" s="262"/>
      <c r="O142" s="262"/>
    </row>
    <row r="143" spans="1:15" ht="12.75">
      <c r="A143" s="672" t="s">
        <v>372</v>
      </c>
      <c r="B143" s="673"/>
      <c r="C143" s="287">
        <f>SUM(C144,C145,C146)</f>
        <v>734254.7</v>
      </c>
      <c r="D143" s="287">
        <f>SUM(D144,D145,D146)</f>
        <v>1075582.2000000002</v>
      </c>
      <c r="E143" s="287">
        <f>SUM(E144,E145,E146)</f>
        <v>961097.6</v>
      </c>
      <c r="F143" s="270">
        <f t="shared" si="4"/>
        <v>0.8935603434121537</v>
      </c>
      <c r="G143" s="305">
        <f>SUM(G144,G145,G146)</f>
        <v>591003.4</v>
      </c>
      <c r="H143" s="262"/>
      <c r="I143" s="262"/>
      <c r="J143" s="262"/>
      <c r="K143" s="262"/>
      <c r="L143" s="262"/>
      <c r="M143" s="262"/>
      <c r="N143" s="262"/>
      <c r="O143" s="262"/>
    </row>
    <row r="144" spans="1:15" ht="12.75">
      <c r="A144" s="278" t="s">
        <v>387</v>
      </c>
      <c r="B144" s="278" t="s">
        <v>260</v>
      </c>
      <c r="C144" s="289">
        <f>SUM(C5,C13,C17,C22,C24,C27,C79,C94,C103,C114,C122,C133)</f>
        <v>495286.4</v>
      </c>
      <c r="D144" s="289">
        <f>SUM(D5,D13,D17,D22,D24,D27,D79,D94,D103,D114,D122,D133)</f>
        <v>523788.1</v>
      </c>
      <c r="E144" s="289">
        <f>SUM(E5,E13,E17,E22,E24,E27,E79,E94,E103,E114,E122,E133)</f>
        <v>464632.60000000003</v>
      </c>
      <c r="F144" s="282">
        <f t="shared" si="4"/>
        <v>0.8870621535693538</v>
      </c>
      <c r="G144" s="281">
        <v>420316.2</v>
      </c>
      <c r="H144" s="262"/>
      <c r="I144" s="262"/>
      <c r="J144" s="262"/>
      <c r="K144" s="262"/>
      <c r="L144" s="262"/>
      <c r="M144" s="262"/>
      <c r="N144" s="262"/>
      <c r="O144" s="262"/>
    </row>
    <row r="145" spans="1:15" ht="12.75">
      <c r="A145" s="278"/>
      <c r="B145" s="278" t="s">
        <v>261</v>
      </c>
      <c r="C145" s="289">
        <f>SUM(C6,C14,C18,C23,C28,C95,C104,C115,C123)</f>
        <v>236138.3</v>
      </c>
      <c r="D145" s="289">
        <f>SUM(D6,D14,D18,D23,D28,D95,D104,D115,D123)</f>
        <v>549049.5</v>
      </c>
      <c r="E145" s="289">
        <f>SUM(E6,E14,E18,E23,E28,E95,E104,E115,E123)</f>
        <v>493798.6</v>
      </c>
      <c r="F145" s="283">
        <f t="shared" si="4"/>
        <v>0.899369911091805</v>
      </c>
      <c r="G145" s="281">
        <f>SUM(G6,G14,G18,G23,G28,G80,G95,G104,G115,G123)</f>
        <v>168359.10000000003</v>
      </c>
      <c r="H145" s="262"/>
      <c r="I145" s="262"/>
      <c r="J145" s="262"/>
      <c r="K145" s="262"/>
      <c r="L145" s="262"/>
      <c r="M145" s="262"/>
      <c r="N145" s="262"/>
      <c r="O145" s="262"/>
    </row>
    <row r="146" spans="1:15" ht="12.75">
      <c r="A146" s="299"/>
      <c r="B146" s="299" t="s">
        <v>290</v>
      </c>
      <c r="C146" s="275">
        <f>SUM(C15,C25,C29,C81,C96,C124)</f>
        <v>2830</v>
      </c>
      <c r="D146" s="275">
        <f>SUM(D15,D25,D29,D81,D96,D124)</f>
        <v>2744.6</v>
      </c>
      <c r="E146" s="275">
        <f>SUM(E15,E25,E29,E81,E96,E124)</f>
        <v>2666.3999999999996</v>
      </c>
      <c r="F146" s="276">
        <f t="shared" si="4"/>
        <v>0.9715076878233622</v>
      </c>
      <c r="G146" s="286">
        <v>2328.1</v>
      </c>
      <c r="H146" s="262"/>
      <c r="I146" s="262"/>
      <c r="J146" s="262"/>
      <c r="K146" s="262"/>
      <c r="L146" s="262"/>
      <c r="M146" s="262"/>
      <c r="N146" s="262"/>
      <c r="O146" s="262"/>
    </row>
    <row r="147" spans="1:15" ht="12.75">
      <c r="A147" s="304" t="s">
        <v>487</v>
      </c>
      <c r="B147" s="299"/>
      <c r="C147" s="268">
        <v>47337</v>
      </c>
      <c r="D147" s="269">
        <v>8937</v>
      </c>
      <c r="E147" s="269">
        <v>8936.3</v>
      </c>
      <c r="F147" s="270">
        <f t="shared" si="4"/>
        <v>0.9999216739398007</v>
      </c>
      <c r="G147" s="486">
        <v>27420.6</v>
      </c>
      <c r="H147" s="262"/>
      <c r="I147" s="262"/>
      <c r="J147" s="262"/>
      <c r="K147" s="262"/>
      <c r="L147" s="262"/>
      <c r="M147" s="262"/>
      <c r="N147" s="262"/>
      <c r="O147" s="262"/>
    </row>
    <row r="148" spans="1:15" ht="12.75">
      <c r="A148" s="672" t="s">
        <v>371</v>
      </c>
      <c r="B148" s="673"/>
      <c r="C148" s="268">
        <f>SUM(C143,C147)</f>
        <v>781591.7</v>
      </c>
      <c r="D148" s="268">
        <f>SUM(D143,D147)</f>
        <v>1084519.2000000002</v>
      </c>
      <c r="E148" s="268">
        <f>SUM(E143,E147)</f>
        <v>970033.9</v>
      </c>
      <c r="F148" s="270">
        <f t="shared" si="4"/>
        <v>0.8944368158719549</v>
      </c>
      <c r="G148" s="269">
        <f>SUM(G143,G147)</f>
        <v>618424</v>
      </c>
      <c r="H148" s="262"/>
      <c r="I148" s="262"/>
      <c r="J148" s="262"/>
      <c r="K148" s="262"/>
      <c r="L148" s="262"/>
      <c r="M148" s="262"/>
      <c r="N148" s="262"/>
      <c r="O148" s="262"/>
    </row>
    <row r="149" spans="1:15" ht="12.75">
      <c r="A149" s="259"/>
      <c r="B149" s="259"/>
      <c r="C149" s="259"/>
      <c r="D149" s="259"/>
      <c r="E149" s="259"/>
      <c r="F149" s="259"/>
      <c r="G149" s="259"/>
      <c r="H149" s="262"/>
      <c r="I149" s="262"/>
      <c r="J149" s="262"/>
      <c r="K149" s="262"/>
      <c r="L149" s="262"/>
      <c r="M149" s="262"/>
      <c r="N149" s="262"/>
      <c r="O149" s="262"/>
    </row>
    <row r="150" spans="1:15" ht="12.75">
      <c r="A150" s="259"/>
      <c r="B150" s="259"/>
      <c r="C150" s="262"/>
      <c r="D150" s="262"/>
      <c r="E150" s="259"/>
      <c r="F150" s="259"/>
      <c r="G150" s="259"/>
      <c r="H150" s="262"/>
      <c r="I150" s="262"/>
      <c r="J150" s="262"/>
      <c r="K150" s="262"/>
      <c r="L150" s="262"/>
      <c r="M150" s="262"/>
      <c r="N150" s="262"/>
      <c r="O150" s="262"/>
    </row>
    <row r="151" spans="1:15" ht="12.75">
      <c r="A151" s="262"/>
      <c r="B151" s="262"/>
      <c r="C151" s="262"/>
      <c r="D151" s="262"/>
      <c r="E151" s="262"/>
      <c r="F151" s="262"/>
      <c r="G151" s="262"/>
      <c r="H151" s="262"/>
      <c r="I151" s="262"/>
      <c r="J151" s="262"/>
      <c r="K151" s="262"/>
      <c r="L151" s="262"/>
      <c r="M151" s="262"/>
      <c r="N151" s="262"/>
      <c r="O151" s="262"/>
    </row>
    <row r="152" spans="1:15" ht="12.75">
      <c r="A152" s="262"/>
      <c r="B152" s="262"/>
      <c r="C152" s="262"/>
      <c r="D152" s="262"/>
      <c r="E152" s="262"/>
      <c r="F152" s="262"/>
      <c r="G152" s="262"/>
      <c r="H152" s="262"/>
      <c r="I152" s="262"/>
      <c r="J152" s="262"/>
      <c r="K152" s="262"/>
      <c r="L152" s="262"/>
      <c r="M152" s="262"/>
      <c r="N152" s="262"/>
      <c r="O152" s="262"/>
    </row>
    <row r="153" spans="1:15" ht="12.75">
      <c r="A153" s="262"/>
      <c r="B153" s="262"/>
      <c r="C153" s="262"/>
      <c r="D153" s="262"/>
      <c r="E153" s="262"/>
      <c r="F153" s="262"/>
      <c r="G153" s="262"/>
      <c r="H153" s="262"/>
      <c r="I153" s="262"/>
      <c r="J153" s="262"/>
      <c r="K153" s="262"/>
      <c r="L153" s="262"/>
      <c r="M153" s="262"/>
      <c r="N153" s="262"/>
      <c r="O153" s="262"/>
    </row>
    <row r="154" spans="1:15" ht="12.75">
      <c r="A154" s="262"/>
      <c r="B154" s="262"/>
      <c r="C154" s="262"/>
      <c r="D154" s="262"/>
      <c r="E154" s="262"/>
      <c r="F154" s="262"/>
      <c r="G154" s="262"/>
      <c r="H154" s="262"/>
      <c r="I154" s="262"/>
      <c r="J154" s="262"/>
      <c r="K154" s="262"/>
      <c r="L154" s="262"/>
      <c r="M154" s="262"/>
      <c r="N154" s="262"/>
      <c r="O154" s="262"/>
    </row>
    <row r="155" spans="1:15" ht="12.75">
      <c r="A155" s="262"/>
      <c r="B155" s="262"/>
      <c r="C155" s="262"/>
      <c r="D155" s="262"/>
      <c r="E155" s="262"/>
      <c r="F155" s="262"/>
      <c r="G155" s="262"/>
      <c r="H155" s="262"/>
      <c r="I155" s="262"/>
      <c r="J155" s="262"/>
      <c r="K155" s="262"/>
      <c r="L155" s="262"/>
      <c r="M155" s="262"/>
      <c r="N155" s="262"/>
      <c r="O155" s="262"/>
    </row>
    <row r="156" spans="1:15" ht="12.75">
      <c r="A156" s="262"/>
      <c r="B156" s="262"/>
      <c r="C156" s="262"/>
      <c r="D156" s="262"/>
      <c r="E156" s="262"/>
      <c r="F156" s="262"/>
      <c r="G156" s="262"/>
      <c r="H156" s="262"/>
      <c r="I156" s="262"/>
      <c r="J156" s="262"/>
      <c r="K156" s="262"/>
      <c r="L156" s="262"/>
      <c r="M156" s="262"/>
      <c r="N156" s="262"/>
      <c r="O156" s="262"/>
    </row>
    <row r="157" spans="1:15" ht="12.75">
      <c r="A157" s="262"/>
      <c r="B157" s="262"/>
      <c r="C157" s="262"/>
      <c r="D157" s="262"/>
      <c r="E157" s="262"/>
      <c r="F157" s="262"/>
      <c r="G157" s="262"/>
      <c r="H157" s="262"/>
      <c r="I157" s="262"/>
      <c r="J157" s="262"/>
      <c r="K157" s="262"/>
      <c r="L157" s="262"/>
      <c r="M157" s="262"/>
      <c r="N157" s="262"/>
      <c r="O157" s="262"/>
    </row>
    <row r="158" spans="1:15" ht="12.75">
      <c r="A158" s="262"/>
      <c r="B158" s="262"/>
      <c r="C158" s="262"/>
      <c r="D158" s="262"/>
      <c r="E158" s="262"/>
      <c r="F158" s="262"/>
      <c r="G158" s="262"/>
      <c r="H158" s="262"/>
      <c r="I158" s="262"/>
      <c r="J158" s="262"/>
      <c r="K158" s="262"/>
      <c r="L158" s="262"/>
      <c r="M158" s="262"/>
      <c r="N158" s="262"/>
      <c r="O158" s="262"/>
    </row>
    <row r="159" spans="1:15" ht="12.75">
      <c r="A159" s="262"/>
      <c r="B159" s="262"/>
      <c r="C159" s="262"/>
      <c r="D159" s="262"/>
      <c r="E159" s="262"/>
      <c r="F159" s="262"/>
      <c r="G159" s="262"/>
      <c r="H159" s="262"/>
      <c r="I159" s="262"/>
      <c r="J159" s="262"/>
      <c r="K159" s="262"/>
      <c r="L159" s="262"/>
      <c r="M159" s="262"/>
      <c r="N159" s="262"/>
      <c r="O159" s="262"/>
    </row>
    <row r="160" spans="1:15" ht="12.75">
      <c r="A160" s="262"/>
      <c r="B160" s="262"/>
      <c r="C160" s="262"/>
      <c r="D160" s="262"/>
      <c r="E160" s="262"/>
      <c r="F160" s="262"/>
      <c r="G160" s="262"/>
      <c r="H160" s="262"/>
      <c r="I160" s="262"/>
      <c r="J160" s="262"/>
      <c r="K160" s="262"/>
      <c r="L160" s="262"/>
      <c r="M160" s="262"/>
      <c r="N160" s="262"/>
      <c r="O160" s="262"/>
    </row>
    <row r="161" spans="1:15" ht="12.75">
      <c r="A161" s="262"/>
      <c r="B161" s="262"/>
      <c r="C161" s="262"/>
      <c r="D161" s="262"/>
      <c r="E161" s="262"/>
      <c r="F161" s="262"/>
      <c r="G161" s="262"/>
      <c r="H161" s="262"/>
      <c r="I161" s="262"/>
      <c r="J161" s="262"/>
      <c r="K161" s="262"/>
      <c r="L161" s="262"/>
      <c r="M161" s="262"/>
      <c r="N161" s="262"/>
      <c r="O161" s="262"/>
    </row>
    <row r="162" spans="1:15" ht="12.75">
      <c r="A162" s="262"/>
      <c r="B162" s="262"/>
      <c r="C162" s="262"/>
      <c r="D162" s="262"/>
      <c r="E162" s="262"/>
      <c r="F162" s="262"/>
      <c r="G162" s="262"/>
      <c r="H162" s="262"/>
      <c r="I162" s="262"/>
      <c r="J162" s="262"/>
      <c r="K162" s="262"/>
      <c r="L162" s="262"/>
      <c r="M162" s="262"/>
      <c r="N162" s="262"/>
      <c r="O162" s="262"/>
    </row>
    <row r="163" spans="1:15" ht="12.75">
      <c r="A163" s="262"/>
      <c r="B163" s="262"/>
      <c r="C163" s="262"/>
      <c r="D163" s="262"/>
      <c r="E163" s="262"/>
      <c r="F163" s="262"/>
      <c r="G163" s="262"/>
      <c r="H163" s="262"/>
      <c r="I163" s="262"/>
      <c r="J163" s="262"/>
      <c r="K163" s="262"/>
      <c r="L163" s="262"/>
      <c r="M163" s="262"/>
      <c r="N163" s="262"/>
      <c r="O163" s="262"/>
    </row>
    <row r="164" spans="1:15" ht="12.75">
      <c r="A164" s="262"/>
      <c r="B164" s="262"/>
      <c r="C164" s="262"/>
      <c r="D164" s="262"/>
      <c r="E164" s="262"/>
      <c r="F164" s="262"/>
      <c r="G164" s="262"/>
      <c r="H164" s="262"/>
      <c r="I164" s="262"/>
      <c r="J164" s="262"/>
      <c r="K164" s="262"/>
      <c r="L164" s="262"/>
      <c r="M164" s="262"/>
      <c r="N164" s="262"/>
      <c r="O164" s="262"/>
    </row>
    <row r="165" spans="1:15" ht="12.75">
      <c r="A165" s="262"/>
      <c r="B165" s="262"/>
      <c r="C165" s="262"/>
      <c r="D165" s="262"/>
      <c r="E165" s="262"/>
      <c r="F165" s="262"/>
      <c r="G165" s="262"/>
      <c r="H165" s="262"/>
      <c r="I165" s="262"/>
      <c r="J165" s="262"/>
      <c r="K165" s="262"/>
      <c r="L165" s="262"/>
      <c r="M165" s="262"/>
      <c r="N165" s="262"/>
      <c r="O165" s="262"/>
    </row>
    <row r="166" spans="1:15" ht="12.75">
      <c r="A166" s="262"/>
      <c r="B166" s="262"/>
      <c r="C166" s="262"/>
      <c r="D166" s="262"/>
      <c r="E166" s="262"/>
      <c r="F166" s="262"/>
      <c r="G166" s="262"/>
      <c r="H166" s="262"/>
      <c r="I166" s="262"/>
      <c r="J166" s="262"/>
      <c r="K166" s="262"/>
      <c r="L166" s="262"/>
      <c r="M166" s="262"/>
      <c r="N166" s="262"/>
      <c r="O166" s="262"/>
    </row>
    <row r="167" spans="1:15" ht="12.75">
      <c r="A167" s="262"/>
      <c r="B167" s="262"/>
      <c r="C167" s="262"/>
      <c r="D167" s="262"/>
      <c r="E167" s="262"/>
      <c r="F167" s="262"/>
      <c r="G167" s="262"/>
      <c r="H167" s="262"/>
      <c r="I167" s="262"/>
      <c r="J167" s="262"/>
      <c r="K167" s="262"/>
      <c r="L167" s="262"/>
      <c r="M167" s="262"/>
      <c r="N167" s="262"/>
      <c r="O167" s="262"/>
    </row>
    <row r="168" spans="1:15" ht="12.75">
      <c r="A168" s="262"/>
      <c r="B168" s="262"/>
      <c r="C168" s="262"/>
      <c r="D168" s="262"/>
      <c r="E168" s="262"/>
      <c r="F168" s="262"/>
      <c r="G168" s="262"/>
      <c r="H168" s="262"/>
      <c r="I168" s="262"/>
      <c r="J168" s="262"/>
      <c r="K168" s="262"/>
      <c r="L168" s="262"/>
      <c r="M168" s="262"/>
      <c r="N168" s="262"/>
      <c r="O168" s="262"/>
    </row>
    <row r="169" spans="1:15" ht="12.75">
      <c r="A169" s="262"/>
      <c r="B169" s="262"/>
      <c r="C169" s="262"/>
      <c r="D169" s="262"/>
      <c r="E169" s="262"/>
      <c r="F169" s="262"/>
      <c r="G169" s="262"/>
      <c r="H169" s="262"/>
      <c r="I169" s="262"/>
      <c r="J169" s="262"/>
      <c r="K169" s="262"/>
      <c r="L169" s="262"/>
      <c r="M169" s="262"/>
      <c r="N169" s="262"/>
      <c r="O169" s="262"/>
    </row>
    <row r="170" spans="1:15" ht="12.75">
      <c r="A170" s="262"/>
      <c r="B170" s="262"/>
      <c r="C170" s="262"/>
      <c r="D170" s="262"/>
      <c r="E170" s="262"/>
      <c r="F170" s="262"/>
      <c r="G170" s="262"/>
      <c r="H170" s="262"/>
      <c r="I170" s="262"/>
      <c r="J170" s="262"/>
      <c r="K170" s="262"/>
      <c r="L170" s="262"/>
      <c r="M170" s="262"/>
      <c r="N170" s="262"/>
      <c r="O170" s="262"/>
    </row>
    <row r="171" spans="1:15" ht="12.75">
      <c r="A171" s="262"/>
      <c r="B171" s="262"/>
      <c r="C171" s="262"/>
      <c r="D171" s="262"/>
      <c r="E171" s="262"/>
      <c r="F171" s="262"/>
      <c r="G171" s="262"/>
      <c r="H171" s="262"/>
      <c r="I171" s="262"/>
      <c r="J171" s="262"/>
      <c r="K171" s="262"/>
      <c r="L171" s="262"/>
      <c r="M171" s="262"/>
      <c r="N171" s="262"/>
      <c r="O171" s="262"/>
    </row>
    <row r="172" spans="1:15" ht="12.75">
      <c r="A172" s="262"/>
      <c r="B172" s="262"/>
      <c r="C172" s="262"/>
      <c r="D172" s="262"/>
      <c r="E172" s="262"/>
      <c r="F172" s="262"/>
      <c r="G172" s="262"/>
      <c r="H172" s="262"/>
      <c r="I172" s="262"/>
      <c r="J172" s="262"/>
      <c r="K172" s="262"/>
      <c r="L172" s="262"/>
      <c r="M172" s="262"/>
      <c r="N172" s="262"/>
      <c r="O172" s="262"/>
    </row>
    <row r="173" spans="1:15" ht="12.75">
      <c r="A173" s="262"/>
      <c r="B173" s="262"/>
      <c r="C173" s="262"/>
      <c r="D173" s="262"/>
      <c r="E173" s="262"/>
      <c r="F173" s="262"/>
      <c r="G173" s="262"/>
      <c r="H173" s="262"/>
      <c r="I173" s="262"/>
      <c r="J173" s="262"/>
      <c r="K173" s="262"/>
      <c r="L173" s="262"/>
      <c r="M173" s="262"/>
      <c r="N173" s="262"/>
      <c r="O173" s="262"/>
    </row>
    <row r="174" spans="1:15" ht="12.75">
      <c r="A174" s="262"/>
      <c r="B174" s="262"/>
      <c r="C174" s="262"/>
      <c r="D174" s="262"/>
      <c r="E174" s="262"/>
      <c r="F174" s="262"/>
      <c r="G174" s="262"/>
      <c r="H174" s="262"/>
      <c r="I174" s="262"/>
      <c r="J174" s="262"/>
      <c r="K174" s="262"/>
      <c r="L174" s="262"/>
      <c r="M174" s="262"/>
      <c r="N174" s="262"/>
      <c r="O174" s="262"/>
    </row>
    <row r="175" spans="1:15" ht="12.75">
      <c r="A175" s="262"/>
      <c r="B175" s="262"/>
      <c r="C175" s="262"/>
      <c r="D175" s="262"/>
      <c r="E175" s="262"/>
      <c r="F175" s="262"/>
      <c r="G175" s="262"/>
      <c r="H175" s="262"/>
      <c r="I175" s="262"/>
      <c r="J175" s="262"/>
      <c r="K175" s="262"/>
      <c r="L175" s="262"/>
      <c r="M175" s="262"/>
      <c r="N175" s="262"/>
      <c r="O175" s="262"/>
    </row>
    <row r="176" spans="1:15" ht="12.75">
      <c r="A176" s="262"/>
      <c r="B176" s="262"/>
      <c r="C176" s="262"/>
      <c r="D176" s="262"/>
      <c r="E176" s="262"/>
      <c r="F176" s="262"/>
      <c r="G176" s="262"/>
      <c r="H176" s="262"/>
      <c r="I176" s="262"/>
      <c r="J176" s="262"/>
      <c r="K176" s="262"/>
      <c r="L176" s="262"/>
      <c r="M176" s="262"/>
      <c r="N176" s="262"/>
      <c r="O176" s="262"/>
    </row>
    <row r="177" spans="1:15" ht="12.75">
      <c r="A177" s="262"/>
      <c r="B177" s="262"/>
      <c r="C177" s="262"/>
      <c r="D177" s="262"/>
      <c r="E177" s="262"/>
      <c r="F177" s="262"/>
      <c r="G177" s="262"/>
      <c r="H177" s="262"/>
      <c r="I177" s="262"/>
      <c r="J177" s="262"/>
      <c r="K177" s="262"/>
      <c r="L177" s="262"/>
      <c r="M177" s="262"/>
      <c r="N177" s="262"/>
      <c r="O177" s="262"/>
    </row>
    <row r="178" spans="1:15" ht="12.75">
      <c r="A178" s="262"/>
      <c r="B178" s="262"/>
      <c r="C178" s="262"/>
      <c r="D178" s="262"/>
      <c r="E178" s="262"/>
      <c r="F178" s="262"/>
      <c r="G178" s="262"/>
      <c r="H178" s="262"/>
      <c r="I178" s="262"/>
      <c r="J178" s="262"/>
      <c r="K178" s="262"/>
      <c r="L178" s="262"/>
      <c r="M178" s="262"/>
      <c r="N178" s="262"/>
      <c r="O178" s="262"/>
    </row>
    <row r="179" spans="1:15" ht="12.75">
      <c r="A179" s="262"/>
      <c r="B179" s="262"/>
      <c r="C179" s="262"/>
      <c r="D179" s="262"/>
      <c r="E179" s="262"/>
      <c r="F179" s="262"/>
      <c r="G179" s="262"/>
      <c r="H179" s="262"/>
      <c r="I179" s="262"/>
      <c r="J179" s="262"/>
      <c r="K179" s="262"/>
      <c r="L179" s="262"/>
      <c r="M179" s="262"/>
      <c r="N179" s="262"/>
      <c r="O179" s="262"/>
    </row>
    <row r="180" spans="1:15" ht="12.75">
      <c r="A180" s="262"/>
      <c r="B180" s="262"/>
      <c r="C180" s="262"/>
      <c r="D180" s="262"/>
      <c r="E180" s="262"/>
      <c r="F180" s="262"/>
      <c r="G180" s="262"/>
      <c r="H180" s="262"/>
      <c r="I180" s="262"/>
      <c r="J180" s="262"/>
      <c r="K180" s="262"/>
      <c r="L180" s="262"/>
      <c r="M180" s="262"/>
      <c r="N180" s="262"/>
      <c r="O180" s="262"/>
    </row>
    <row r="181" spans="1:15" ht="12.75">
      <c r="A181" s="262"/>
      <c r="B181" s="262"/>
      <c r="C181" s="262"/>
      <c r="D181" s="262"/>
      <c r="E181" s="262"/>
      <c r="F181" s="262"/>
      <c r="G181" s="262"/>
      <c r="H181" s="262"/>
      <c r="I181" s="262"/>
      <c r="J181" s="262"/>
      <c r="K181" s="262"/>
      <c r="L181" s="262"/>
      <c r="M181" s="262"/>
      <c r="N181" s="262"/>
      <c r="O181" s="262"/>
    </row>
    <row r="182" spans="1:15" ht="12.75">
      <c r="A182" s="262"/>
      <c r="B182" s="262"/>
      <c r="C182" s="262"/>
      <c r="D182" s="262"/>
      <c r="E182" s="262"/>
      <c r="F182" s="262"/>
      <c r="G182" s="262"/>
      <c r="H182" s="262"/>
      <c r="I182" s="262"/>
      <c r="J182" s="262"/>
      <c r="K182" s="262"/>
      <c r="L182" s="262"/>
      <c r="M182" s="262"/>
      <c r="N182" s="262"/>
      <c r="O182" s="262"/>
    </row>
    <row r="183" spans="1:15" ht="12.75">
      <c r="A183" s="262"/>
      <c r="B183" s="262"/>
      <c r="C183" s="262"/>
      <c r="D183" s="262"/>
      <c r="E183" s="262"/>
      <c r="F183" s="262"/>
      <c r="G183" s="262"/>
      <c r="H183" s="262"/>
      <c r="I183" s="262"/>
      <c r="J183" s="262"/>
      <c r="K183" s="262"/>
      <c r="L183" s="262"/>
      <c r="M183" s="262"/>
      <c r="N183" s="262"/>
      <c r="O183" s="262"/>
    </row>
    <row r="184" spans="1:15" ht="12.75">
      <c r="A184" s="262"/>
      <c r="B184" s="262"/>
      <c r="C184" s="262"/>
      <c r="D184" s="262"/>
      <c r="E184" s="262"/>
      <c r="F184" s="262"/>
      <c r="G184" s="262"/>
      <c r="H184" s="262"/>
      <c r="I184" s="262"/>
      <c r="J184" s="262"/>
      <c r="K184" s="262"/>
      <c r="L184" s="262"/>
      <c r="M184" s="262"/>
      <c r="N184" s="262"/>
      <c r="O184" s="262"/>
    </row>
    <row r="185" spans="1:15" ht="12.75">
      <c r="A185" s="262"/>
      <c r="B185" s="262"/>
      <c r="C185" s="262"/>
      <c r="D185" s="262"/>
      <c r="E185" s="262"/>
      <c r="F185" s="262"/>
      <c r="G185" s="262"/>
      <c r="H185" s="262"/>
      <c r="I185" s="262"/>
      <c r="J185" s="262"/>
      <c r="K185" s="262"/>
      <c r="L185" s="262"/>
      <c r="M185" s="262"/>
      <c r="N185" s="262"/>
      <c r="O185" s="262"/>
    </row>
    <row r="186" spans="1:15" ht="12.75">
      <c r="A186" s="262"/>
      <c r="B186" s="262"/>
      <c r="C186" s="262"/>
      <c r="D186" s="262"/>
      <c r="E186" s="262"/>
      <c r="F186" s="262"/>
      <c r="G186" s="262"/>
      <c r="H186" s="262"/>
      <c r="I186" s="262"/>
      <c r="J186" s="262"/>
      <c r="K186" s="262"/>
      <c r="L186" s="262"/>
      <c r="M186" s="262"/>
      <c r="N186" s="262"/>
      <c r="O186" s="262"/>
    </row>
    <row r="187" spans="1:15" ht="12.75">
      <c r="A187" s="262"/>
      <c r="B187" s="262"/>
      <c r="C187" s="262"/>
      <c r="D187" s="262"/>
      <c r="E187" s="262"/>
      <c r="F187" s="262"/>
      <c r="G187" s="262"/>
      <c r="H187" s="262"/>
      <c r="I187" s="262"/>
      <c r="J187" s="262"/>
      <c r="K187" s="262"/>
      <c r="L187" s="262"/>
      <c r="M187" s="262"/>
      <c r="N187" s="262"/>
      <c r="O187" s="262"/>
    </row>
    <row r="188" spans="1:15" ht="12.75">
      <c r="A188" s="262"/>
      <c r="B188" s="262"/>
      <c r="C188" s="262"/>
      <c r="D188" s="262"/>
      <c r="E188" s="262"/>
      <c r="F188" s="262"/>
      <c r="G188" s="262"/>
      <c r="H188" s="262"/>
      <c r="I188" s="262"/>
      <c r="J188" s="262"/>
      <c r="K188" s="262"/>
      <c r="L188" s="262"/>
      <c r="M188" s="262"/>
      <c r="N188" s="262"/>
      <c r="O188" s="262"/>
    </row>
    <row r="189" spans="1:15" ht="12.75">
      <c r="A189" s="262"/>
      <c r="B189" s="262"/>
      <c r="C189" s="262"/>
      <c r="D189" s="262"/>
      <c r="E189" s="262"/>
      <c r="F189" s="262"/>
      <c r="G189" s="262"/>
      <c r="H189" s="262"/>
      <c r="I189" s="262"/>
      <c r="J189" s="262"/>
      <c r="K189" s="262"/>
      <c r="L189" s="262"/>
      <c r="M189" s="262"/>
      <c r="N189" s="262"/>
      <c r="O189" s="262"/>
    </row>
    <row r="190" spans="1:15" ht="12.75">
      <c r="A190" s="262"/>
      <c r="B190" s="262"/>
      <c r="C190" s="262"/>
      <c r="D190" s="262"/>
      <c r="E190" s="262"/>
      <c r="F190" s="262"/>
      <c r="G190" s="262"/>
      <c r="H190" s="262"/>
      <c r="I190" s="262"/>
      <c r="J190" s="262"/>
      <c r="K190" s="262"/>
      <c r="L190" s="262"/>
      <c r="M190" s="262"/>
      <c r="N190" s="262"/>
      <c r="O190" s="262"/>
    </row>
    <row r="191" spans="1:15" ht="12.75">
      <c r="A191" s="262"/>
      <c r="B191" s="262"/>
      <c r="C191" s="262"/>
      <c r="D191" s="262"/>
      <c r="E191" s="262"/>
      <c r="F191" s="262"/>
      <c r="G191" s="262"/>
      <c r="H191" s="262"/>
      <c r="I191" s="262"/>
      <c r="J191" s="262"/>
      <c r="K191" s="262"/>
      <c r="L191" s="262"/>
      <c r="M191" s="262"/>
      <c r="N191" s="262"/>
      <c r="O191" s="262"/>
    </row>
    <row r="192" spans="1:15" ht="12.75">
      <c r="A192" s="262"/>
      <c r="B192" s="262"/>
      <c r="C192" s="262"/>
      <c r="D192" s="262"/>
      <c r="E192" s="262"/>
      <c r="F192" s="262"/>
      <c r="G192" s="262"/>
      <c r="H192" s="262"/>
      <c r="I192" s="262"/>
      <c r="J192" s="262"/>
      <c r="K192" s="262"/>
      <c r="L192" s="262"/>
      <c r="M192" s="262"/>
      <c r="N192" s="262"/>
      <c r="O192" s="262"/>
    </row>
    <row r="193" spans="1:15" ht="12.75">
      <c r="A193" s="262"/>
      <c r="B193" s="262"/>
      <c r="C193" s="262"/>
      <c r="D193" s="262"/>
      <c r="E193" s="262"/>
      <c r="F193" s="262"/>
      <c r="G193" s="262"/>
      <c r="H193" s="262"/>
      <c r="I193" s="262"/>
      <c r="J193" s="262"/>
      <c r="K193" s="262"/>
      <c r="L193" s="262"/>
      <c r="M193" s="262"/>
      <c r="N193" s="262"/>
      <c r="O193" s="262"/>
    </row>
    <row r="194" spans="1:15" ht="12.75">
      <c r="A194" s="262"/>
      <c r="B194" s="262"/>
      <c r="C194" s="262"/>
      <c r="D194" s="262"/>
      <c r="E194" s="262"/>
      <c r="F194" s="262"/>
      <c r="G194" s="262"/>
      <c r="H194" s="262"/>
      <c r="I194" s="262"/>
      <c r="J194" s="262"/>
      <c r="K194" s="262"/>
      <c r="L194" s="262"/>
      <c r="M194" s="262"/>
      <c r="N194" s="262"/>
      <c r="O194" s="262"/>
    </row>
    <row r="195" spans="1:15" ht="12.75">
      <c r="A195" s="262"/>
      <c r="B195" s="262"/>
      <c r="C195" s="262"/>
      <c r="D195" s="262"/>
      <c r="E195" s="262"/>
      <c r="F195" s="262"/>
      <c r="G195" s="262"/>
      <c r="H195" s="262"/>
      <c r="I195" s="262"/>
      <c r="J195" s="262"/>
      <c r="K195" s="262"/>
      <c r="L195" s="262"/>
      <c r="M195" s="262"/>
      <c r="N195" s="262"/>
      <c r="O195" s="262"/>
    </row>
    <row r="196" spans="1:15" ht="12.75">
      <c r="A196" s="262"/>
      <c r="B196" s="262"/>
      <c r="C196" s="262"/>
      <c r="D196" s="262"/>
      <c r="E196" s="262"/>
      <c r="F196" s="262"/>
      <c r="G196" s="262"/>
      <c r="H196" s="262"/>
      <c r="I196" s="262"/>
      <c r="J196" s="262"/>
      <c r="K196" s="262"/>
      <c r="L196" s="262"/>
      <c r="M196" s="262"/>
      <c r="N196" s="262"/>
      <c r="O196" s="262"/>
    </row>
    <row r="197" spans="1:15" ht="12.75">
      <c r="A197" s="262"/>
      <c r="B197" s="262"/>
      <c r="C197" s="262"/>
      <c r="D197" s="262"/>
      <c r="E197" s="262"/>
      <c r="F197" s="262"/>
      <c r="G197" s="262"/>
      <c r="H197" s="262"/>
      <c r="I197" s="262"/>
      <c r="J197" s="262"/>
      <c r="K197" s="262"/>
      <c r="L197" s="262"/>
      <c r="M197" s="262"/>
      <c r="N197" s="262"/>
      <c r="O197" s="262"/>
    </row>
    <row r="198" spans="1:15" ht="12.75">
      <c r="A198" s="262"/>
      <c r="B198" s="262"/>
      <c r="C198" s="262"/>
      <c r="D198" s="262"/>
      <c r="E198" s="262"/>
      <c r="F198" s="262"/>
      <c r="G198" s="262"/>
      <c r="H198" s="262"/>
      <c r="I198" s="262"/>
      <c r="J198" s="262"/>
      <c r="K198" s="262"/>
      <c r="L198" s="262"/>
      <c r="M198" s="262"/>
      <c r="N198" s="262"/>
      <c r="O198" s="262"/>
    </row>
    <row r="199" spans="1:15" ht="12.75">
      <c r="A199" s="262"/>
      <c r="B199" s="262"/>
      <c r="C199" s="262"/>
      <c r="D199" s="262"/>
      <c r="E199" s="262"/>
      <c r="F199" s="262"/>
      <c r="G199" s="262"/>
      <c r="H199" s="262"/>
      <c r="I199" s="262"/>
      <c r="J199" s="262"/>
      <c r="K199" s="262"/>
      <c r="L199" s="262"/>
      <c r="M199" s="262"/>
      <c r="N199" s="262"/>
      <c r="O199" s="262"/>
    </row>
    <row r="200" spans="1:15" ht="12.75">
      <c r="A200" s="262"/>
      <c r="B200" s="262"/>
      <c r="C200" s="262"/>
      <c r="D200" s="262"/>
      <c r="E200" s="262"/>
      <c r="F200" s="262"/>
      <c r="G200" s="262"/>
      <c r="H200" s="262"/>
      <c r="I200" s="262"/>
      <c r="J200" s="262"/>
      <c r="K200" s="262"/>
      <c r="L200" s="262"/>
      <c r="M200" s="262"/>
      <c r="N200" s="262"/>
      <c r="O200" s="262"/>
    </row>
    <row r="201" spans="1:15" ht="12.75">
      <c r="A201" s="262"/>
      <c r="B201" s="262"/>
      <c r="C201" s="262"/>
      <c r="D201" s="262"/>
      <c r="E201" s="262"/>
      <c r="F201" s="262"/>
      <c r="G201" s="262"/>
      <c r="H201" s="262"/>
      <c r="I201" s="262"/>
      <c r="J201" s="262"/>
      <c r="K201" s="262"/>
      <c r="L201" s="262"/>
      <c r="M201" s="262"/>
      <c r="N201" s="262"/>
      <c r="O201" s="262"/>
    </row>
    <row r="202" spans="1:15" ht="12.75">
      <c r="A202" s="262"/>
      <c r="B202" s="262"/>
      <c r="C202" s="262"/>
      <c r="D202" s="262"/>
      <c r="E202" s="262"/>
      <c r="F202" s="262"/>
      <c r="G202" s="262"/>
      <c r="H202" s="262"/>
      <c r="I202" s="262"/>
      <c r="J202" s="262"/>
      <c r="K202" s="262"/>
      <c r="L202" s="262"/>
      <c r="M202" s="262"/>
      <c r="N202" s="262"/>
      <c r="O202" s="262"/>
    </row>
    <row r="203" spans="1:15" ht="12.75">
      <c r="A203" s="262"/>
      <c r="B203" s="262"/>
      <c r="C203" s="262"/>
      <c r="D203" s="262"/>
      <c r="E203" s="262"/>
      <c r="F203" s="262"/>
      <c r="G203" s="262"/>
      <c r="H203" s="262"/>
      <c r="I203" s="262"/>
      <c r="J203" s="262"/>
      <c r="K203" s="262"/>
      <c r="L203" s="262"/>
      <c r="M203" s="262"/>
      <c r="N203" s="262"/>
      <c r="O203" s="262"/>
    </row>
    <row r="204" spans="1:15" ht="12.75">
      <c r="A204" s="262"/>
      <c r="B204" s="262"/>
      <c r="C204" s="262"/>
      <c r="D204" s="262"/>
      <c r="E204" s="262"/>
      <c r="F204" s="262"/>
      <c r="G204" s="262"/>
      <c r="H204" s="262"/>
      <c r="I204" s="262"/>
      <c r="J204" s="262"/>
      <c r="K204" s="262"/>
      <c r="L204" s="262"/>
      <c r="M204" s="262"/>
      <c r="N204" s="262"/>
      <c r="O204" s="262"/>
    </row>
    <row r="205" spans="1:15" ht="12.75">
      <c r="A205" s="262"/>
      <c r="B205" s="262"/>
      <c r="C205" s="262"/>
      <c r="D205" s="262"/>
      <c r="E205" s="262"/>
      <c r="F205" s="262"/>
      <c r="G205" s="262"/>
      <c r="H205" s="262"/>
      <c r="I205" s="262"/>
      <c r="J205" s="262"/>
      <c r="K205" s="262"/>
      <c r="L205" s="262"/>
      <c r="M205" s="262"/>
      <c r="N205" s="262"/>
      <c r="O205" s="262"/>
    </row>
    <row r="206" spans="1:15" ht="12.75">
      <c r="A206" s="262"/>
      <c r="B206" s="262"/>
      <c r="C206" s="262"/>
      <c r="D206" s="262"/>
      <c r="E206" s="262"/>
      <c r="F206" s="262"/>
      <c r="G206" s="262"/>
      <c r="H206" s="262"/>
      <c r="I206" s="262"/>
      <c r="J206" s="262"/>
      <c r="K206" s="262"/>
      <c r="L206" s="262"/>
      <c r="M206" s="262"/>
      <c r="N206" s="262"/>
      <c r="O206" s="262"/>
    </row>
    <row r="207" spans="1:15" ht="12.75">
      <c r="A207" s="262"/>
      <c r="B207" s="262"/>
      <c r="C207" s="262"/>
      <c r="D207" s="262"/>
      <c r="E207" s="262"/>
      <c r="F207" s="262"/>
      <c r="G207" s="262"/>
      <c r="H207" s="262"/>
      <c r="I207" s="262"/>
      <c r="J207" s="262"/>
      <c r="K207" s="262"/>
      <c r="L207" s="262"/>
      <c r="M207" s="262"/>
      <c r="N207" s="262"/>
      <c r="O207" s="262"/>
    </row>
    <row r="208" spans="1:15" ht="12.75">
      <c r="A208" s="262"/>
      <c r="B208" s="262"/>
      <c r="C208" s="262"/>
      <c r="D208" s="262"/>
      <c r="E208" s="262"/>
      <c r="F208" s="262"/>
      <c r="G208" s="262"/>
      <c r="H208" s="262"/>
      <c r="I208" s="262"/>
      <c r="J208" s="262"/>
      <c r="K208" s="262"/>
      <c r="L208" s="262"/>
      <c r="M208" s="262"/>
      <c r="N208" s="262"/>
      <c r="O208" s="262"/>
    </row>
    <row r="209" spans="1:15" ht="12.75">
      <c r="A209" s="262"/>
      <c r="B209" s="262"/>
      <c r="C209" s="262"/>
      <c r="D209" s="262"/>
      <c r="E209" s="262"/>
      <c r="F209" s="262"/>
      <c r="G209" s="262"/>
      <c r="H209" s="262"/>
      <c r="I209" s="262"/>
      <c r="J209" s="262"/>
      <c r="K209" s="262"/>
      <c r="L209" s="262"/>
      <c r="M209" s="262"/>
      <c r="N209" s="262"/>
      <c r="O209" s="262"/>
    </row>
    <row r="210" spans="1:15" ht="12.75">
      <c r="A210" s="262"/>
      <c r="B210" s="262"/>
      <c r="C210" s="262"/>
      <c r="D210" s="262"/>
      <c r="E210" s="262"/>
      <c r="F210" s="262"/>
      <c r="G210" s="262"/>
      <c r="H210" s="259"/>
      <c r="I210" s="259"/>
      <c r="J210" s="259"/>
      <c r="K210" s="259"/>
      <c r="L210" s="259"/>
      <c r="M210" s="259"/>
      <c r="N210" s="259"/>
      <c r="O210" s="259"/>
    </row>
    <row r="211" spans="1:15" ht="12.75">
      <c r="A211" s="262"/>
      <c r="B211" s="262"/>
      <c r="C211" s="262"/>
      <c r="D211" s="262"/>
      <c r="E211" s="262"/>
      <c r="F211" s="262"/>
      <c r="G211" s="262"/>
      <c r="H211" s="259"/>
      <c r="I211" s="259"/>
      <c r="J211" s="259"/>
      <c r="K211" s="259"/>
      <c r="L211" s="259"/>
      <c r="M211" s="259"/>
      <c r="N211" s="259"/>
      <c r="O211" s="259"/>
    </row>
    <row r="212" spans="1:15" ht="12.75">
      <c r="A212" s="262"/>
      <c r="B212" s="262"/>
      <c r="C212" s="262"/>
      <c r="D212" s="262"/>
      <c r="E212" s="262"/>
      <c r="F212" s="262"/>
      <c r="G212" s="262"/>
      <c r="H212" s="259"/>
      <c r="I212" s="259"/>
      <c r="J212" s="259"/>
      <c r="K212" s="259"/>
      <c r="L212" s="259"/>
      <c r="M212" s="259"/>
      <c r="N212" s="259"/>
      <c r="O212" s="259"/>
    </row>
    <row r="213" spans="1:15" ht="12.75">
      <c r="A213" s="262"/>
      <c r="B213" s="262"/>
      <c r="C213" s="262"/>
      <c r="D213" s="262"/>
      <c r="E213" s="262"/>
      <c r="F213" s="262"/>
      <c r="G213" s="262"/>
      <c r="H213" s="259"/>
      <c r="I213" s="259"/>
      <c r="J213" s="259"/>
      <c r="K213" s="259"/>
      <c r="L213" s="259"/>
      <c r="M213" s="259"/>
      <c r="N213" s="259"/>
      <c r="O213" s="259"/>
    </row>
    <row r="214" spans="1:15" ht="12.75">
      <c r="A214" s="262"/>
      <c r="B214" s="262"/>
      <c r="C214" s="262"/>
      <c r="D214" s="262"/>
      <c r="E214" s="262"/>
      <c r="F214" s="262"/>
      <c r="G214" s="262"/>
      <c r="H214" s="259"/>
      <c r="I214" s="259"/>
      <c r="J214" s="259"/>
      <c r="K214" s="259"/>
      <c r="L214" s="259"/>
      <c r="M214" s="259"/>
      <c r="N214" s="259"/>
      <c r="O214" s="259"/>
    </row>
    <row r="215" spans="1:15" ht="12.75">
      <c r="A215" s="262"/>
      <c r="B215" s="262"/>
      <c r="C215" s="262"/>
      <c r="D215" s="262"/>
      <c r="E215" s="262"/>
      <c r="F215" s="262"/>
      <c r="G215" s="262"/>
      <c r="H215" s="259"/>
      <c r="I215" s="259"/>
      <c r="J215" s="259"/>
      <c r="K215" s="259"/>
      <c r="L215" s="259"/>
      <c r="M215" s="259"/>
      <c r="N215" s="259"/>
      <c r="O215" s="259"/>
    </row>
    <row r="216" spans="1:15" ht="12.75">
      <c r="A216" s="262"/>
      <c r="B216" s="262"/>
      <c r="C216" s="262"/>
      <c r="D216" s="262"/>
      <c r="E216" s="262"/>
      <c r="F216" s="262"/>
      <c r="G216" s="262"/>
      <c r="H216" s="259"/>
      <c r="I216" s="259"/>
      <c r="J216" s="259"/>
      <c r="K216" s="259"/>
      <c r="L216" s="259"/>
      <c r="M216" s="259"/>
      <c r="N216" s="259"/>
      <c r="O216" s="259"/>
    </row>
    <row r="217" spans="1:15" ht="12.75">
      <c r="A217" s="262"/>
      <c r="B217" s="262"/>
      <c r="C217" s="262"/>
      <c r="D217" s="262"/>
      <c r="E217" s="262"/>
      <c r="F217" s="262"/>
      <c r="G217" s="262"/>
      <c r="H217" s="259"/>
      <c r="I217" s="259"/>
      <c r="J217" s="259"/>
      <c r="K217" s="259"/>
      <c r="L217" s="259"/>
      <c r="M217" s="259"/>
      <c r="N217" s="259"/>
      <c r="O217" s="259"/>
    </row>
    <row r="218" spans="1:15" ht="12.75">
      <c r="A218" s="262"/>
      <c r="B218" s="262"/>
      <c r="C218" s="262"/>
      <c r="D218" s="262"/>
      <c r="E218" s="262"/>
      <c r="F218" s="262"/>
      <c r="G218" s="262"/>
      <c r="H218" s="259"/>
      <c r="I218" s="259"/>
      <c r="J218" s="259"/>
      <c r="K218" s="259"/>
      <c r="L218" s="259"/>
      <c r="M218" s="259"/>
      <c r="N218" s="259"/>
      <c r="O218" s="259"/>
    </row>
    <row r="219" spans="1:15" ht="12.75">
      <c r="A219" s="262"/>
      <c r="B219" s="262"/>
      <c r="C219" s="262"/>
      <c r="D219" s="262"/>
      <c r="E219" s="262"/>
      <c r="F219" s="262"/>
      <c r="G219" s="262"/>
      <c r="H219" s="259"/>
      <c r="I219" s="259"/>
      <c r="J219" s="259"/>
      <c r="K219" s="259"/>
      <c r="L219" s="259"/>
      <c r="M219" s="259"/>
      <c r="N219" s="259"/>
      <c r="O219" s="259"/>
    </row>
    <row r="220" spans="1:15" ht="12.75">
      <c r="A220" s="262"/>
      <c r="B220" s="262"/>
      <c r="C220" s="262"/>
      <c r="D220" s="262"/>
      <c r="E220" s="262"/>
      <c r="F220" s="262"/>
      <c r="G220" s="262"/>
      <c r="H220" s="259"/>
      <c r="I220" s="259"/>
      <c r="J220" s="259"/>
      <c r="K220" s="259"/>
      <c r="L220" s="259"/>
      <c r="M220" s="259"/>
      <c r="N220" s="259"/>
      <c r="O220" s="259"/>
    </row>
    <row r="221" spans="1:15" ht="12.75">
      <c r="A221" s="262"/>
      <c r="B221" s="262"/>
      <c r="C221" s="262"/>
      <c r="D221" s="262"/>
      <c r="E221" s="262"/>
      <c r="F221" s="262"/>
      <c r="G221" s="262"/>
      <c r="H221" s="259"/>
      <c r="I221" s="259"/>
      <c r="J221" s="259"/>
      <c r="K221" s="259"/>
      <c r="L221" s="259"/>
      <c r="M221" s="259"/>
      <c r="N221" s="259"/>
      <c r="O221" s="259"/>
    </row>
    <row r="222" spans="1:15" ht="12.75">
      <c r="A222" s="262"/>
      <c r="B222" s="262"/>
      <c r="C222" s="262"/>
      <c r="D222" s="262"/>
      <c r="E222" s="262"/>
      <c r="F222" s="262"/>
      <c r="G222" s="262"/>
      <c r="H222" s="259"/>
      <c r="I222" s="259"/>
      <c r="J222" s="259"/>
      <c r="K222" s="259"/>
      <c r="L222" s="259"/>
      <c r="M222" s="259"/>
      <c r="N222" s="259"/>
      <c r="O222" s="259"/>
    </row>
    <row r="223" spans="1:15" ht="12.75">
      <c r="A223" s="262"/>
      <c r="B223" s="262"/>
      <c r="C223" s="262"/>
      <c r="D223" s="262"/>
      <c r="E223" s="262"/>
      <c r="F223" s="262"/>
      <c r="G223" s="262"/>
      <c r="H223" s="259"/>
      <c r="I223" s="259"/>
      <c r="J223" s="259"/>
      <c r="K223" s="259"/>
      <c r="L223" s="259"/>
      <c r="M223" s="259"/>
      <c r="N223" s="259"/>
      <c r="O223" s="259"/>
    </row>
    <row r="224" spans="1:7" ht="12.75">
      <c r="A224" s="262"/>
      <c r="B224" s="262"/>
      <c r="C224" s="262"/>
      <c r="D224" s="262"/>
      <c r="E224" s="262"/>
      <c r="F224" s="262"/>
      <c r="G224" s="262"/>
    </row>
    <row r="225" spans="1:7" ht="12.75">
      <c r="A225" s="262"/>
      <c r="B225" s="262"/>
      <c r="C225" s="262"/>
      <c r="D225" s="262"/>
      <c r="E225" s="262"/>
      <c r="F225" s="262"/>
      <c r="G225" s="262"/>
    </row>
    <row r="226" spans="1:7" ht="12.75">
      <c r="A226" s="262"/>
      <c r="B226" s="262"/>
      <c r="C226" s="262"/>
      <c r="D226" s="262"/>
      <c r="E226" s="262"/>
      <c r="F226" s="262"/>
      <c r="G226" s="262"/>
    </row>
    <row r="227" spans="1:7" ht="12.75">
      <c r="A227" s="262"/>
      <c r="B227" s="262"/>
      <c r="C227" s="262"/>
      <c r="D227" s="262"/>
      <c r="E227" s="262"/>
      <c r="F227" s="262"/>
      <c r="G227" s="262"/>
    </row>
    <row r="228" spans="1:7" ht="12.75">
      <c r="A228" s="262"/>
      <c r="B228" s="262"/>
      <c r="C228" s="262"/>
      <c r="D228" s="262"/>
      <c r="E228" s="262"/>
      <c r="F228" s="262"/>
      <c r="G228" s="262"/>
    </row>
    <row r="229" spans="1:7" ht="12.75">
      <c r="A229" s="262"/>
      <c r="B229" s="262"/>
      <c r="C229" s="262"/>
      <c r="D229" s="262"/>
      <c r="E229" s="262"/>
      <c r="F229" s="262"/>
      <c r="G229" s="262"/>
    </row>
    <row r="230" spans="1:7" ht="12.75">
      <c r="A230" s="262"/>
      <c r="B230" s="262"/>
      <c r="C230" s="262"/>
      <c r="D230" s="262"/>
      <c r="E230" s="262"/>
      <c r="F230" s="262"/>
      <c r="G230" s="262"/>
    </row>
    <row r="231" spans="1:7" ht="12.75">
      <c r="A231" s="262"/>
      <c r="B231" s="262"/>
      <c r="C231" s="262"/>
      <c r="D231" s="262"/>
      <c r="E231" s="262"/>
      <c r="F231" s="262"/>
      <c r="G231" s="262"/>
    </row>
    <row r="232" spans="1:7" ht="12.75">
      <c r="A232" s="262"/>
      <c r="B232" s="262"/>
      <c r="C232" s="262"/>
      <c r="D232" s="262"/>
      <c r="E232" s="262"/>
      <c r="F232" s="262"/>
      <c r="G232" s="262"/>
    </row>
    <row r="233" spans="1:7" ht="12.75">
      <c r="A233" s="262"/>
      <c r="B233" s="262"/>
      <c r="C233" s="262"/>
      <c r="D233" s="262"/>
      <c r="E233" s="262"/>
      <c r="F233" s="262"/>
      <c r="G233" s="262"/>
    </row>
    <row r="234" spans="1:7" ht="12.75">
      <c r="A234" s="262"/>
      <c r="B234" s="262"/>
      <c r="C234" s="262"/>
      <c r="D234" s="262"/>
      <c r="E234" s="262"/>
      <c r="F234" s="262"/>
      <c r="G234" s="262"/>
    </row>
    <row r="235" spans="1:7" ht="12.75">
      <c r="A235" s="262"/>
      <c r="B235" s="262"/>
      <c r="C235" s="262"/>
      <c r="D235" s="262"/>
      <c r="E235" s="262"/>
      <c r="F235" s="262"/>
      <c r="G235" s="262"/>
    </row>
    <row r="236" spans="1:7" ht="12.75">
      <c r="A236" s="262"/>
      <c r="B236" s="262"/>
      <c r="C236" s="262"/>
      <c r="D236" s="262"/>
      <c r="E236" s="262"/>
      <c r="F236" s="262"/>
      <c r="G236" s="262"/>
    </row>
    <row r="237" spans="1:7" ht="12.75">
      <c r="A237" s="262"/>
      <c r="B237" s="262"/>
      <c r="C237" s="262"/>
      <c r="D237" s="262"/>
      <c r="E237" s="262"/>
      <c r="F237" s="262"/>
      <c r="G237" s="262"/>
    </row>
    <row r="238" spans="1:7" ht="12.75">
      <c r="A238" s="262"/>
      <c r="B238" s="262"/>
      <c r="C238" s="262"/>
      <c r="D238" s="262"/>
      <c r="E238" s="262"/>
      <c r="F238" s="262"/>
      <c r="G238" s="262"/>
    </row>
    <row r="239" spans="1:7" ht="12.75">
      <c r="A239" s="262"/>
      <c r="B239" s="262"/>
      <c r="C239" s="262"/>
      <c r="D239" s="262"/>
      <c r="E239" s="262"/>
      <c r="F239" s="262"/>
      <c r="G239" s="262"/>
    </row>
    <row r="240" spans="1:7" ht="12.75">
      <c r="A240" s="262"/>
      <c r="B240" s="262"/>
      <c r="C240" s="262"/>
      <c r="D240" s="262"/>
      <c r="E240" s="262"/>
      <c r="F240" s="262"/>
      <c r="G240" s="262"/>
    </row>
    <row r="241" spans="1:7" ht="12.75">
      <c r="A241" s="262"/>
      <c r="B241" s="262"/>
      <c r="C241" s="262"/>
      <c r="D241" s="262"/>
      <c r="E241" s="262"/>
      <c r="F241" s="262"/>
      <c r="G241" s="262"/>
    </row>
    <row r="242" spans="1:7" ht="12.75">
      <c r="A242" s="262"/>
      <c r="B242" s="262"/>
      <c r="C242" s="262"/>
      <c r="D242" s="262"/>
      <c r="E242" s="262"/>
      <c r="F242" s="262"/>
      <c r="G242" s="262"/>
    </row>
    <row r="243" spans="1:7" ht="12.75">
      <c r="A243" s="262"/>
      <c r="B243" s="262"/>
      <c r="C243" s="262"/>
      <c r="D243" s="262"/>
      <c r="E243" s="262"/>
      <c r="F243" s="262"/>
      <c r="G243" s="262"/>
    </row>
    <row r="244" spans="1:7" ht="12.75">
      <c r="A244" s="262"/>
      <c r="B244" s="262"/>
      <c r="C244" s="262"/>
      <c r="D244" s="262"/>
      <c r="E244" s="262"/>
      <c r="F244" s="262"/>
      <c r="G244" s="262"/>
    </row>
    <row r="245" spans="1:7" ht="12.75">
      <c r="A245" s="262"/>
      <c r="B245" s="262"/>
      <c r="C245" s="262"/>
      <c r="D245" s="262"/>
      <c r="E245" s="262"/>
      <c r="F245" s="262"/>
      <c r="G245" s="262"/>
    </row>
    <row r="246" spans="1:7" ht="12.75">
      <c r="A246" s="262"/>
      <c r="B246" s="262"/>
      <c r="C246" s="262"/>
      <c r="D246" s="262"/>
      <c r="E246" s="262"/>
      <c r="F246" s="262"/>
      <c r="G246" s="262"/>
    </row>
    <row r="247" spans="1:7" ht="12.75">
      <c r="A247" s="262"/>
      <c r="B247" s="262"/>
      <c r="C247" s="262"/>
      <c r="D247" s="262"/>
      <c r="E247" s="262"/>
      <c r="F247" s="262"/>
      <c r="G247" s="262"/>
    </row>
    <row r="248" spans="1:7" ht="12.75">
      <c r="A248" s="262"/>
      <c r="B248" s="262"/>
      <c r="C248" s="262"/>
      <c r="D248" s="262"/>
      <c r="E248" s="262"/>
      <c r="F248" s="262"/>
      <c r="G248" s="262"/>
    </row>
    <row r="249" spans="1:7" ht="12.75">
      <c r="A249" s="262"/>
      <c r="B249" s="262"/>
      <c r="C249" s="262"/>
      <c r="D249" s="262"/>
      <c r="E249" s="262"/>
      <c r="F249" s="262"/>
      <c r="G249" s="262"/>
    </row>
    <row r="250" spans="1:7" ht="12.75">
      <c r="A250" s="262"/>
      <c r="B250" s="262"/>
      <c r="C250" s="262"/>
      <c r="D250" s="262"/>
      <c r="E250" s="262"/>
      <c r="F250" s="262"/>
      <c r="G250" s="262"/>
    </row>
    <row r="251" spans="1:7" ht="12.75">
      <c r="A251" s="262"/>
      <c r="B251" s="262"/>
      <c r="C251" s="262"/>
      <c r="D251" s="262"/>
      <c r="E251" s="262"/>
      <c r="F251" s="262"/>
      <c r="G251" s="262"/>
    </row>
    <row r="252" spans="1:7" ht="12.75">
      <c r="A252" s="262"/>
      <c r="B252" s="262"/>
      <c r="C252" s="262"/>
      <c r="D252" s="262"/>
      <c r="E252" s="262"/>
      <c r="F252" s="262"/>
      <c r="G252" s="262"/>
    </row>
    <row r="253" spans="1:7" ht="12.75">
      <c r="A253" s="262"/>
      <c r="B253" s="262"/>
      <c r="C253" s="262"/>
      <c r="D253" s="262"/>
      <c r="E253" s="262"/>
      <c r="F253" s="262"/>
      <c r="G253" s="262"/>
    </row>
    <row r="254" spans="1:7" ht="12.75">
      <c r="A254" s="262"/>
      <c r="B254" s="262"/>
      <c r="C254" s="262"/>
      <c r="D254" s="262"/>
      <c r="E254" s="262"/>
      <c r="F254" s="262"/>
      <c r="G254" s="262"/>
    </row>
    <row r="255" spans="1:7" ht="12.75">
      <c r="A255" s="262"/>
      <c r="B255" s="262"/>
      <c r="C255" s="262"/>
      <c r="D255" s="262"/>
      <c r="E255" s="262"/>
      <c r="F255" s="262"/>
      <c r="G255" s="262"/>
    </row>
    <row r="256" spans="1:7" ht="12.75">
      <c r="A256" s="262"/>
      <c r="B256" s="262"/>
      <c r="C256" s="262"/>
      <c r="D256" s="262"/>
      <c r="E256" s="262"/>
      <c r="F256" s="262"/>
      <c r="G256" s="262"/>
    </row>
    <row r="257" spans="1:7" ht="12.75">
      <c r="A257" s="262"/>
      <c r="B257" s="262"/>
      <c r="C257" s="262"/>
      <c r="D257" s="262"/>
      <c r="E257" s="262"/>
      <c r="F257" s="262"/>
      <c r="G257" s="262"/>
    </row>
    <row r="258" spans="1:7" ht="12.75">
      <c r="A258" s="262"/>
      <c r="B258" s="262"/>
      <c r="C258" s="262"/>
      <c r="D258" s="262"/>
      <c r="E258" s="262"/>
      <c r="F258" s="262"/>
      <c r="G258" s="262"/>
    </row>
    <row r="259" spans="1:7" ht="12.75">
      <c r="A259" s="262"/>
      <c r="B259" s="262"/>
      <c r="C259" s="262"/>
      <c r="D259" s="262"/>
      <c r="E259" s="262"/>
      <c r="F259" s="262"/>
      <c r="G259" s="262"/>
    </row>
    <row r="260" spans="1:7" ht="12.75">
      <c r="A260" s="262"/>
      <c r="B260" s="262"/>
      <c r="C260" s="262"/>
      <c r="D260" s="262"/>
      <c r="E260" s="262"/>
      <c r="F260" s="262"/>
      <c r="G260" s="262"/>
    </row>
    <row r="261" spans="1:7" ht="12.75">
      <c r="A261" s="262"/>
      <c r="B261" s="262"/>
      <c r="C261" s="262"/>
      <c r="D261" s="262"/>
      <c r="E261" s="262"/>
      <c r="F261" s="262"/>
      <c r="G261" s="262"/>
    </row>
    <row r="262" spans="1:7" ht="12.75">
      <c r="A262" s="262"/>
      <c r="B262" s="262"/>
      <c r="C262" s="262"/>
      <c r="D262" s="262"/>
      <c r="E262" s="262"/>
      <c r="F262" s="262"/>
      <c r="G262" s="262"/>
    </row>
    <row r="263" spans="1:7" ht="12.75">
      <c r="A263" s="262"/>
      <c r="B263" s="262"/>
      <c r="C263" s="262"/>
      <c r="D263" s="262"/>
      <c r="E263" s="262"/>
      <c r="F263" s="262"/>
      <c r="G263" s="262"/>
    </row>
    <row r="264" spans="1:7" ht="12.75">
      <c r="A264" s="262"/>
      <c r="B264" s="262"/>
      <c r="C264" s="262"/>
      <c r="D264" s="262"/>
      <c r="E264" s="262"/>
      <c r="F264" s="262"/>
      <c r="G264" s="262"/>
    </row>
    <row r="265" spans="1:7" ht="12.75">
      <c r="A265" s="262"/>
      <c r="B265" s="262"/>
      <c r="C265" s="262"/>
      <c r="D265" s="262"/>
      <c r="E265" s="262"/>
      <c r="F265" s="262"/>
      <c r="G265" s="262"/>
    </row>
    <row r="266" spans="1:7" ht="12.75">
      <c r="A266" s="262"/>
      <c r="B266" s="262"/>
      <c r="C266" s="262"/>
      <c r="D266" s="262"/>
      <c r="E266" s="262"/>
      <c r="F266" s="262"/>
      <c r="G266" s="262"/>
    </row>
    <row r="267" spans="1:7" ht="12.75">
      <c r="A267" s="262"/>
      <c r="B267" s="262"/>
      <c r="C267" s="262"/>
      <c r="D267" s="262"/>
      <c r="E267" s="262"/>
      <c r="F267" s="262"/>
      <c r="G267" s="262"/>
    </row>
    <row r="268" spans="1:7" ht="12.75">
      <c r="A268" s="262"/>
      <c r="B268" s="262"/>
      <c r="C268" s="262"/>
      <c r="D268" s="262"/>
      <c r="E268" s="262"/>
      <c r="F268" s="262"/>
      <c r="G268" s="262"/>
    </row>
    <row r="269" spans="1:7" ht="12.75">
      <c r="A269" s="262"/>
      <c r="B269" s="262"/>
      <c r="C269" s="262"/>
      <c r="D269" s="262"/>
      <c r="E269" s="262"/>
      <c r="F269" s="262"/>
      <c r="G269" s="262"/>
    </row>
    <row r="270" spans="1:7" ht="12.75">
      <c r="A270" s="262"/>
      <c r="B270" s="262"/>
      <c r="C270" s="262"/>
      <c r="D270" s="262"/>
      <c r="E270" s="262"/>
      <c r="F270" s="262"/>
      <c r="G270" s="262"/>
    </row>
    <row r="271" spans="1:7" ht="12.75">
      <c r="A271" s="262"/>
      <c r="B271" s="262"/>
      <c r="C271" s="262"/>
      <c r="D271" s="262"/>
      <c r="E271" s="262"/>
      <c r="F271" s="262"/>
      <c r="G271" s="262"/>
    </row>
    <row r="272" spans="1:7" ht="12.75">
      <c r="A272" s="262"/>
      <c r="B272" s="262"/>
      <c r="C272" s="262"/>
      <c r="D272" s="262"/>
      <c r="E272" s="262"/>
      <c r="F272" s="262"/>
      <c r="G272" s="262"/>
    </row>
    <row r="273" spans="1:7" ht="12.75">
      <c r="A273" s="262"/>
      <c r="B273" s="262"/>
      <c r="C273" s="262"/>
      <c r="D273" s="262"/>
      <c r="E273" s="262"/>
      <c r="F273" s="262"/>
      <c r="G273" s="262"/>
    </row>
    <row r="274" spans="1:7" ht="12.75">
      <c r="A274" s="262"/>
      <c r="B274" s="262"/>
      <c r="C274" s="262"/>
      <c r="D274" s="262"/>
      <c r="E274" s="262"/>
      <c r="F274" s="262"/>
      <c r="G274" s="262"/>
    </row>
    <row r="275" spans="1:7" ht="12.75">
      <c r="A275" s="262"/>
      <c r="B275" s="262"/>
      <c r="C275" s="262"/>
      <c r="D275" s="262"/>
      <c r="E275" s="262"/>
      <c r="F275" s="262"/>
      <c r="G275" s="262"/>
    </row>
    <row r="276" spans="1:7" ht="12.75">
      <c r="A276" s="262"/>
      <c r="B276" s="262"/>
      <c r="C276" s="262"/>
      <c r="D276" s="262"/>
      <c r="E276" s="262"/>
      <c r="F276" s="262"/>
      <c r="G276" s="262"/>
    </row>
    <row r="277" spans="1:7" ht="12.75">
      <c r="A277" s="262"/>
      <c r="B277" s="262"/>
      <c r="C277" s="262"/>
      <c r="D277" s="262"/>
      <c r="E277" s="262"/>
      <c r="F277" s="262"/>
      <c r="G277" s="262"/>
    </row>
    <row r="278" spans="1:7" ht="12.75">
      <c r="A278" s="262"/>
      <c r="B278" s="262"/>
      <c r="C278" s="262"/>
      <c r="D278" s="262"/>
      <c r="E278" s="262"/>
      <c r="F278" s="262"/>
      <c r="G278" s="262"/>
    </row>
    <row r="279" spans="1:7" ht="12.75">
      <c r="A279" s="262"/>
      <c r="B279" s="262"/>
      <c r="C279" s="262"/>
      <c r="D279" s="262"/>
      <c r="E279" s="262"/>
      <c r="F279" s="262"/>
      <c r="G279" s="262"/>
    </row>
    <row r="280" spans="1:7" ht="12.75">
      <c r="A280" s="262"/>
      <c r="B280" s="262"/>
      <c r="C280" s="262"/>
      <c r="D280" s="262"/>
      <c r="E280" s="262"/>
      <c r="F280" s="262"/>
      <c r="G280" s="262"/>
    </row>
    <row r="281" spans="1:7" ht="12.75">
      <c r="A281" s="262"/>
      <c r="B281" s="262"/>
      <c r="C281" s="262"/>
      <c r="D281" s="262"/>
      <c r="E281" s="262"/>
      <c r="F281" s="262"/>
      <c r="G281" s="262"/>
    </row>
    <row r="282" spans="1:7" ht="12.75">
      <c r="A282" s="262"/>
      <c r="B282" s="262"/>
      <c r="C282" s="262"/>
      <c r="D282" s="262"/>
      <c r="E282" s="262"/>
      <c r="F282" s="262"/>
      <c r="G282" s="262"/>
    </row>
    <row r="283" spans="1:7" ht="12.75">
      <c r="A283" s="262"/>
      <c r="B283" s="262"/>
      <c r="C283" s="262"/>
      <c r="D283" s="262"/>
      <c r="E283" s="262"/>
      <c r="F283" s="262"/>
      <c r="G283" s="262"/>
    </row>
    <row r="284" spans="1:7" ht="12.75">
      <c r="A284" s="262"/>
      <c r="B284" s="262"/>
      <c r="C284" s="262"/>
      <c r="D284" s="262"/>
      <c r="E284" s="262"/>
      <c r="F284" s="262"/>
      <c r="G284" s="262"/>
    </row>
    <row r="285" spans="1:7" ht="12.75">
      <c r="A285" s="262"/>
      <c r="B285" s="262"/>
      <c r="C285" s="262"/>
      <c r="D285" s="262"/>
      <c r="E285" s="262"/>
      <c r="F285" s="262"/>
      <c r="G285" s="262"/>
    </row>
    <row r="286" spans="1:7" ht="12.75">
      <c r="A286" s="262"/>
      <c r="B286" s="262"/>
      <c r="C286" s="262"/>
      <c r="D286" s="262"/>
      <c r="E286" s="262"/>
      <c r="F286" s="262"/>
      <c r="G286" s="262"/>
    </row>
    <row r="287" spans="1:7" ht="12.75">
      <c r="A287" s="262"/>
      <c r="B287" s="262"/>
      <c r="C287" s="262"/>
      <c r="D287" s="262"/>
      <c r="E287" s="262"/>
      <c r="F287" s="262"/>
      <c r="G287" s="262"/>
    </row>
    <row r="288" spans="1:7" ht="12.75">
      <c r="A288" s="262"/>
      <c r="B288" s="262"/>
      <c r="C288" s="262"/>
      <c r="D288" s="262"/>
      <c r="E288" s="262"/>
      <c r="F288" s="262"/>
      <c r="G288" s="262"/>
    </row>
    <row r="289" spans="1:7" ht="12.75">
      <c r="A289" s="262"/>
      <c r="B289" s="262"/>
      <c r="C289" s="262"/>
      <c r="D289" s="262"/>
      <c r="E289" s="262"/>
      <c r="F289" s="262"/>
      <c r="G289" s="262"/>
    </row>
    <row r="290" spans="1:7" ht="12.75">
      <c r="A290" s="262"/>
      <c r="B290" s="262"/>
      <c r="C290" s="262"/>
      <c r="D290" s="262"/>
      <c r="E290" s="262"/>
      <c r="F290" s="262"/>
      <c r="G290" s="262"/>
    </row>
    <row r="291" spans="1:7" ht="12.75">
      <c r="A291" s="262"/>
      <c r="B291" s="262"/>
      <c r="C291" s="262"/>
      <c r="D291" s="262"/>
      <c r="E291" s="262"/>
      <c r="F291" s="262"/>
      <c r="G291" s="262"/>
    </row>
    <row r="292" spans="1:7" ht="12.75">
      <c r="A292" s="262"/>
      <c r="B292" s="262"/>
      <c r="C292" s="262"/>
      <c r="D292" s="262"/>
      <c r="E292" s="262"/>
      <c r="F292" s="262"/>
      <c r="G292" s="262"/>
    </row>
    <row r="293" spans="1:7" ht="12.75">
      <c r="A293" s="262"/>
      <c r="B293" s="262"/>
      <c r="C293" s="262"/>
      <c r="D293" s="262"/>
      <c r="E293" s="262"/>
      <c r="F293" s="262"/>
      <c r="G293" s="262"/>
    </row>
    <row r="294" spans="1:7" ht="12.75">
      <c r="A294" s="262"/>
      <c r="B294" s="262"/>
      <c r="C294" s="262"/>
      <c r="D294" s="262"/>
      <c r="E294" s="262"/>
      <c r="F294" s="262"/>
      <c r="G294" s="262"/>
    </row>
    <row r="295" spans="1:7" ht="12.75">
      <c r="A295" s="262"/>
      <c r="B295" s="262"/>
      <c r="C295" s="262"/>
      <c r="D295" s="262"/>
      <c r="E295" s="262"/>
      <c r="F295" s="262"/>
      <c r="G295" s="262"/>
    </row>
    <row r="296" spans="1:7" ht="12.75">
      <c r="A296" s="262"/>
      <c r="B296" s="262"/>
      <c r="C296" s="262"/>
      <c r="D296" s="262"/>
      <c r="E296" s="262"/>
      <c r="F296" s="262"/>
      <c r="G296" s="262"/>
    </row>
    <row r="297" spans="1:7" ht="12.75">
      <c r="A297" s="262"/>
      <c r="B297" s="262"/>
      <c r="C297" s="262"/>
      <c r="D297" s="262"/>
      <c r="E297" s="262"/>
      <c r="F297" s="262"/>
      <c r="G297" s="262"/>
    </row>
    <row r="298" spans="1:7" ht="12.75">
      <c r="A298" s="262"/>
      <c r="B298" s="262"/>
      <c r="C298" s="262"/>
      <c r="D298" s="262"/>
      <c r="E298" s="262"/>
      <c r="F298" s="262"/>
      <c r="G298" s="262"/>
    </row>
    <row r="299" spans="1:7" ht="12.75">
      <c r="A299" s="262"/>
      <c r="B299" s="262"/>
      <c r="C299" s="262"/>
      <c r="D299" s="262"/>
      <c r="E299" s="262"/>
      <c r="F299" s="262"/>
      <c r="G299" s="262"/>
    </row>
    <row r="300" spans="1:7" ht="12.75">
      <c r="A300" s="262"/>
      <c r="B300" s="262"/>
      <c r="C300" s="262"/>
      <c r="D300" s="262"/>
      <c r="E300" s="262"/>
      <c r="F300" s="262"/>
      <c r="G300" s="262"/>
    </row>
    <row r="301" spans="1:7" ht="12.75">
      <c r="A301" s="262"/>
      <c r="B301" s="262"/>
      <c r="C301" s="262"/>
      <c r="D301" s="262"/>
      <c r="E301" s="262"/>
      <c r="F301" s="262"/>
      <c r="G301" s="262"/>
    </row>
    <row r="302" spans="1:7" ht="12.75">
      <c r="A302" s="262"/>
      <c r="B302" s="262"/>
      <c r="C302" s="262"/>
      <c r="D302" s="262"/>
      <c r="E302" s="262"/>
      <c r="F302" s="262"/>
      <c r="G302" s="262"/>
    </row>
    <row r="303" spans="1:7" ht="12.75">
      <c r="A303" s="262"/>
      <c r="B303" s="262"/>
      <c r="C303" s="262"/>
      <c r="D303" s="262"/>
      <c r="E303" s="262"/>
      <c r="F303" s="262"/>
      <c r="G303" s="262"/>
    </row>
    <row r="304" spans="1:7" ht="12.75">
      <c r="A304" s="262"/>
      <c r="B304" s="262"/>
      <c r="C304" s="262"/>
      <c r="D304" s="262"/>
      <c r="E304" s="262"/>
      <c r="F304" s="262"/>
      <c r="G304" s="262"/>
    </row>
    <row r="305" spans="1:7" ht="12.75">
      <c r="A305" s="262"/>
      <c r="B305" s="262"/>
      <c r="C305" s="262"/>
      <c r="D305" s="262"/>
      <c r="E305" s="262"/>
      <c r="F305" s="262"/>
      <c r="G305" s="262"/>
    </row>
    <row r="306" spans="1:7" ht="12.75">
      <c r="A306" s="262"/>
      <c r="B306" s="262"/>
      <c r="C306" s="262"/>
      <c r="D306" s="262"/>
      <c r="E306" s="262"/>
      <c r="F306" s="262"/>
      <c r="G306" s="262"/>
    </row>
    <row r="307" spans="1:7" ht="12.75">
      <c r="A307" s="262"/>
      <c r="B307" s="262"/>
      <c r="C307" s="262"/>
      <c r="D307" s="262"/>
      <c r="E307" s="262"/>
      <c r="F307" s="262"/>
      <c r="G307" s="262"/>
    </row>
    <row r="308" spans="1:7" ht="12.75">
      <c r="A308" s="262"/>
      <c r="B308" s="262"/>
      <c r="C308" s="262"/>
      <c r="D308" s="262"/>
      <c r="E308" s="262"/>
      <c r="F308" s="262"/>
      <c r="G308" s="262"/>
    </row>
    <row r="309" spans="1:7" ht="12.75">
      <c r="A309" s="262"/>
      <c r="B309" s="262"/>
      <c r="C309" s="262"/>
      <c r="D309" s="262"/>
      <c r="E309" s="262"/>
      <c r="F309" s="262"/>
      <c r="G309" s="262"/>
    </row>
    <row r="310" spans="1:7" ht="12.75">
      <c r="A310" s="262"/>
      <c r="B310" s="262"/>
      <c r="C310" s="262"/>
      <c r="D310" s="262"/>
      <c r="E310" s="262"/>
      <c r="F310" s="262"/>
      <c r="G310" s="262"/>
    </row>
    <row r="311" spans="1:7" ht="12.75">
      <c r="A311" s="262"/>
      <c r="B311" s="262"/>
      <c r="C311" s="262"/>
      <c r="D311" s="262"/>
      <c r="E311" s="262"/>
      <c r="F311" s="262"/>
      <c r="G311" s="262"/>
    </row>
    <row r="312" spans="1:7" ht="12.75">
      <c r="A312" s="262"/>
      <c r="B312" s="262"/>
      <c r="C312" s="262"/>
      <c r="D312" s="262"/>
      <c r="E312" s="262"/>
      <c r="F312" s="262"/>
      <c r="G312" s="262"/>
    </row>
    <row r="313" spans="1:7" ht="12.75">
      <c r="A313" s="262"/>
      <c r="B313" s="262"/>
      <c r="C313" s="262"/>
      <c r="D313" s="262"/>
      <c r="E313" s="262"/>
      <c r="F313" s="262"/>
      <c r="G313" s="262"/>
    </row>
    <row r="314" spans="1:7" ht="12.75">
      <c r="A314" s="262"/>
      <c r="B314" s="262"/>
      <c r="C314" s="262"/>
      <c r="D314" s="262"/>
      <c r="E314" s="262"/>
      <c r="F314" s="262"/>
      <c r="G314" s="262"/>
    </row>
    <row r="315" spans="1:7" ht="12.75">
      <c r="A315" s="262"/>
      <c r="B315" s="262"/>
      <c r="C315" s="262"/>
      <c r="D315" s="262"/>
      <c r="E315" s="262"/>
      <c r="F315" s="262"/>
      <c r="G315" s="262"/>
    </row>
    <row r="316" spans="1:7" ht="12.75">
      <c r="A316" s="262"/>
      <c r="B316" s="262"/>
      <c r="C316" s="262"/>
      <c r="D316" s="262"/>
      <c r="E316" s="262"/>
      <c r="F316" s="262"/>
      <c r="G316" s="262"/>
    </row>
    <row r="317" spans="1:7" ht="12.75">
      <c r="A317" s="262"/>
      <c r="B317" s="262"/>
      <c r="C317" s="262"/>
      <c r="D317" s="262"/>
      <c r="E317" s="262"/>
      <c r="F317" s="262"/>
      <c r="G317" s="262"/>
    </row>
    <row r="318" spans="1:7" ht="12.75">
      <c r="A318" s="262"/>
      <c r="B318" s="262"/>
      <c r="C318" s="262"/>
      <c r="D318" s="262"/>
      <c r="E318" s="262"/>
      <c r="F318" s="262"/>
      <c r="G318" s="262"/>
    </row>
    <row r="319" spans="1:7" ht="12.75">
      <c r="A319" s="262"/>
      <c r="B319" s="262"/>
      <c r="C319" s="262"/>
      <c r="D319" s="262"/>
      <c r="E319" s="262"/>
      <c r="F319" s="262"/>
      <c r="G319" s="262"/>
    </row>
    <row r="320" spans="1:7" ht="12.75">
      <c r="A320" s="262"/>
      <c r="B320" s="262"/>
      <c r="C320" s="262"/>
      <c r="D320" s="262"/>
      <c r="E320" s="262"/>
      <c r="F320" s="262"/>
      <c r="G320" s="262"/>
    </row>
    <row r="321" spans="1:7" ht="12.75">
      <c r="A321" s="262"/>
      <c r="B321" s="262"/>
      <c r="C321" s="262"/>
      <c r="D321" s="262"/>
      <c r="E321" s="262"/>
      <c r="F321" s="262"/>
      <c r="G321" s="262"/>
    </row>
    <row r="322" spans="1:7" ht="12.75">
      <c r="A322" s="262"/>
      <c r="B322" s="262"/>
      <c r="C322" s="262"/>
      <c r="D322" s="262"/>
      <c r="E322" s="262"/>
      <c r="F322" s="262"/>
      <c r="G322" s="262"/>
    </row>
    <row r="323" spans="1:7" ht="12.75">
      <c r="A323" s="262"/>
      <c r="B323" s="262"/>
      <c r="C323" s="262"/>
      <c r="D323" s="262"/>
      <c r="E323" s="262"/>
      <c r="F323" s="262"/>
      <c r="G323" s="262"/>
    </row>
    <row r="324" spans="1:7" ht="12.75">
      <c r="A324" s="262"/>
      <c r="B324" s="262"/>
      <c r="C324" s="262"/>
      <c r="D324" s="262"/>
      <c r="E324" s="262"/>
      <c r="F324" s="262"/>
      <c r="G324" s="262"/>
    </row>
    <row r="325" spans="1:7" ht="12.75">
      <c r="A325" s="262"/>
      <c r="B325" s="262"/>
      <c r="C325" s="262"/>
      <c r="D325" s="262"/>
      <c r="E325" s="262"/>
      <c r="F325" s="262"/>
      <c r="G325" s="262"/>
    </row>
    <row r="326" spans="1:7" ht="12.75">
      <c r="A326" s="262"/>
      <c r="B326" s="262"/>
      <c r="C326" s="262"/>
      <c r="D326" s="262"/>
      <c r="E326" s="262"/>
      <c r="F326" s="262"/>
      <c r="G326" s="262"/>
    </row>
    <row r="327" spans="1:7" ht="12.75">
      <c r="A327" s="262"/>
      <c r="B327" s="262"/>
      <c r="C327" s="262"/>
      <c r="D327" s="262"/>
      <c r="E327" s="262"/>
      <c r="F327" s="262"/>
      <c r="G327" s="262"/>
    </row>
    <row r="328" spans="1:7" ht="12.75">
      <c r="A328" s="262"/>
      <c r="B328" s="262"/>
      <c r="C328" s="262"/>
      <c r="D328" s="262"/>
      <c r="E328" s="262"/>
      <c r="F328" s="262"/>
      <c r="G328" s="262"/>
    </row>
    <row r="329" spans="1:7" ht="12.75">
      <c r="A329" s="262"/>
      <c r="B329" s="262"/>
      <c r="C329" s="262"/>
      <c r="D329" s="262"/>
      <c r="E329" s="262"/>
      <c r="F329" s="262"/>
      <c r="G329" s="262"/>
    </row>
    <row r="330" spans="1:7" ht="12.75">
      <c r="A330" s="262"/>
      <c r="B330" s="262"/>
      <c r="C330" s="262"/>
      <c r="D330" s="262"/>
      <c r="E330" s="262"/>
      <c r="F330" s="262"/>
      <c r="G330" s="262"/>
    </row>
    <row r="331" spans="1:7" ht="12.75">
      <c r="A331" s="262"/>
      <c r="B331" s="262"/>
      <c r="C331" s="262"/>
      <c r="D331" s="262"/>
      <c r="E331" s="262"/>
      <c r="F331" s="262"/>
      <c r="G331" s="262"/>
    </row>
    <row r="332" spans="1:7" ht="12.75">
      <c r="A332" s="262"/>
      <c r="B332" s="262"/>
      <c r="C332" s="262"/>
      <c r="D332" s="262"/>
      <c r="E332" s="262"/>
      <c r="F332" s="262"/>
      <c r="G332" s="262"/>
    </row>
    <row r="333" spans="1:7" ht="12.75">
      <c r="A333" s="262"/>
      <c r="B333" s="262"/>
      <c r="C333" s="262"/>
      <c r="D333" s="262"/>
      <c r="E333" s="262"/>
      <c r="F333" s="262"/>
      <c r="G333" s="262"/>
    </row>
    <row r="334" spans="1:7" ht="12.75">
      <c r="A334" s="262"/>
      <c r="B334" s="262"/>
      <c r="C334" s="262"/>
      <c r="D334" s="262"/>
      <c r="E334" s="262"/>
      <c r="F334" s="262"/>
      <c r="G334" s="262"/>
    </row>
    <row r="335" spans="1:7" ht="12.75">
      <c r="A335" s="262"/>
      <c r="B335" s="262"/>
      <c r="C335" s="262"/>
      <c r="D335" s="262"/>
      <c r="E335" s="262"/>
      <c r="F335" s="262"/>
      <c r="G335" s="262"/>
    </row>
    <row r="336" spans="1:7" ht="12.75">
      <c r="A336" s="262"/>
      <c r="B336" s="262"/>
      <c r="C336" s="262"/>
      <c r="D336" s="262"/>
      <c r="E336" s="262"/>
      <c r="F336" s="262"/>
      <c r="G336" s="262"/>
    </row>
    <row r="337" spans="1:7" ht="12.75">
      <c r="A337" s="262"/>
      <c r="B337" s="262"/>
      <c r="C337" s="262"/>
      <c r="D337" s="262"/>
      <c r="E337" s="262"/>
      <c r="F337" s="262"/>
      <c r="G337" s="262"/>
    </row>
    <row r="338" spans="1:7" ht="12.75">
      <c r="A338" s="262"/>
      <c r="B338" s="262"/>
      <c r="C338" s="262"/>
      <c r="D338" s="262"/>
      <c r="E338" s="262"/>
      <c r="F338" s="262"/>
      <c r="G338" s="262"/>
    </row>
    <row r="339" spans="1:7" ht="12.75">
      <c r="A339" s="262"/>
      <c r="B339" s="262"/>
      <c r="C339" s="262"/>
      <c r="D339" s="262"/>
      <c r="E339" s="262"/>
      <c r="F339" s="262"/>
      <c r="G339" s="262"/>
    </row>
    <row r="340" spans="1:7" ht="12.75">
      <c r="A340" s="262"/>
      <c r="B340" s="262"/>
      <c r="C340" s="262"/>
      <c r="D340" s="262"/>
      <c r="E340" s="262"/>
      <c r="F340" s="262"/>
      <c r="G340" s="262"/>
    </row>
    <row r="341" spans="1:7" ht="12.75">
      <c r="A341" s="262"/>
      <c r="B341" s="262"/>
      <c r="C341" s="262"/>
      <c r="D341" s="262"/>
      <c r="E341" s="262"/>
      <c r="F341" s="262"/>
      <c r="G341" s="262"/>
    </row>
    <row r="342" spans="1:7" ht="12.75">
      <c r="A342" s="262"/>
      <c r="B342" s="262"/>
      <c r="C342" s="262"/>
      <c r="D342" s="262"/>
      <c r="E342" s="262"/>
      <c r="F342" s="262"/>
      <c r="G342" s="262"/>
    </row>
    <row r="343" spans="1:7" ht="12.75">
      <c r="A343" s="262"/>
      <c r="B343" s="262"/>
      <c r="C343" s="262"/>
      <c r="D343" s="262"/>
      <c r="E343" s="262"/>
      <c r="F343" s="262"/>
      <c r="G343" s="262"/>
    </row>
    <row r="344" spans="1:7" ht="12.75">
      <c r="A344" s="262"/>
      <c r="B344" s="262"/>
      <c r="C344" s="262"/>
      <c r="D344" s="262"/>
      <c r="E344" s="262"/>
      <c r="F344" s="262"/>
      <c r="G344" s="262"/>
    </row>
    <row r="345" spans="1:7" ht="12.75">
      <c r="A345" s="262"/>
      <c r="B345" s="262"/>
      <c r="C345" s="262"/>
      <c r="D345" s="262"/>
      <c r="E345" s="262"/>
      <c r="F345" s="262"/>
      <c r="G345" s="262"/>
    </row>
    <row r="346" spans="1:7" ht="12.75">
      <c r="A346" s="262"/>
      <c r="B346" s="262"/>
      <c r="C346" s="262"/>
      <c r="D346" s="262"/>
      <c r="E346" s="262"/>
      <c r="F346" s="262"/>
      <c r="G346" s="262"/>
    </row>
    <row r="347" spans="1:7" ht="12.75">
      <c r="A347" s="262"/>
      <c r="B347" s="262"/>
      <c r="C347" s="262"/>
      <c r="D347" s="262"/>
      <c r="E347" s="262"/>
      <c r="F347" s="262"/>
      <c r="G347" s="262"/>
    </row>
    <row r="348" spans="1:7" ht="12.75">
      <c r="A348" s="262"/>
      <c r="B348" s="262"/>
      <c r="C348" s="262"/>
      <c r="D348" s="262"/>
      <c r="E348" s="262"/>
      <c r="F348" s="262"/>
      <c r="G348" s="262"/>
    </row>
    <row r="349" spans="1:7" ht="12.75">
      <c r="A349" s="262"/>
      <c r="B349" s="262"/>
      <c r="C349" s="262"/>
      <c r="D349" s="262"/>
      <c r="E349" s="262"/>
      <c r="F349" s="262"/>
      <c r="G349" s="262"/>
    </row>
    <row r="350" spans="1:7" ht="12.75">
      <c r="A350" s="262"/>
      <c r="B350" s="262"/>
      <c r="C350" s="262"/>
      <c r="D350" s="262"/>
      <c r="E350" s="262"/>
      <c r="F350" s="262"/>
      <c r="G350" s="262"/>
    </row>
    <row r="351" spans="1:7" ht="12.75">
      <c r="A351" s="262"/>
      <c r="B351" s="262"/>
      <c r="C351" s="262"/>
      <c r="D351" s="262"/>
      <c r="E351" s="262"/>
      <c r="F351" s="262"/>
      <c r="G351" s="262"/>
    </row>
    <row r="352" spans="1:7" ht="12.75">
      <c r="A352" s="262"/>
      <c r="B352" s="262"/>
      <c r="C352" s="262"/>
      <c r="D352" s="262"/>
      <c r="E352" s="262"/>
      <c r="F352" s="262"/>
      <c r="G352" s="262"/>
    </row>
    <row r="353" spans="1:7" ht="12.75">
      <c r="A353" s="262"/>
      <c r="B353" s="262"/>
      <c r="C353" s="262"/>
      <c r="D353" s="262"/>
      <c r="E353" s="262"/>
      <c r="F353" s="262"/>
      <c r="G353" s="262"/>
    </row>
    <row r="354" spans="1:7" ht="12.75">
      <c r="A354" s="262"/>
      <c r="B354" s="262"/>
      <c r="C354" s="262"/>
      <c r="D354" s="262"/>
      <c r="E354" s="262"/>
      <c r="F354" s="262"/>
      <c r="G354" s="262"/>
    </row>
    <row r="355" spans="1:7" ht="12.75">
      <c r="A355" s="262"/>
      <c r="B355" s="262"/>
      <c r="C355" s="262"/>
      <c r="D355" s="262"/>
      <c r="E355" s="262"/>
      <c r="F355" s="262"/>
      <c r="G355" s="262"/>
    </row>
    <row r="356" spans="1:7" ht="12.75">
      <c r="A356" s="262"/>
      <c r="B356" s="262"/>
      <c r="C356" s="262"/>
      <c r="D356" s="262"/>
      <c r="E356" s="262"/>
      <c r="F356" s="262"/>
      <c r="G356" s="262"/>
    </row>
    <row r="357" spans="1:7" ht="12.75">
      <c r="A357" s="262"/>
      <c r="B357" s="262"/>
      <c r="C357" s="262"/>
      <c r="D357" s="262"/>
      <c r="E357" s="262"/>
      <c r="F357" s="262"/>
      <c r="G357" s="262"/>
    </row>
    <row r="358" spans="1:7" ht="12.75">
      <c r="A358" s="262"/>
      <c r="B358" s="262"/>
      <c r="C358" s="262"/>
      <c r="D358" s="262"/>
      <c r="E358" s="262"/>
      <c r="F358" s="262"/>
      <c r="G358" s="262"/>
    </row>
    <row r="359" spans="1:7" ht="12.75">
      <c r="A359" s="262"/>
      <c r="B359" s="262"/>
      <c r="C359" s="262"/>
      <c r="D359" s="262"/>
      <c r="E359" s="262"/>
      <c r="F359" s="262"/>
      <c r="G359" s="262"/>
    </row>
    <row r="360" spans="1:7" ht="12.75">
      <c r="A360" s="262"/>
      <c r="B360" s="262"/>
      <c r="C360" s="262"/>
      <c r="D360" s="262"/>
      <c r="E360" s="262"/>
      <c r="F360" s="262"/>
      <c r="G360" s="262"/>
    </row>
    <row r="361" spans="1:7" ht="12.75">
      <c r="A361" s="262"/>
      <c r="B361" s="262"/>
      <c r="C361" s="262"/>
      <c r="D361" s="262"/>
      <c r="E361" s="262"/>
      <c r="F361" s="262"/>
      <c r="G361" s="262"/>
    </row>
    <row r="362" spans="1:7" ht="12.75">
      <c r="A362" s="262"/>
      <c r="B362" s="262"/>
      <c r="C362" s="262"/>
      <c r="D362" s="262"/>
      <c r="E362" s="262"/>
      <c r="F362" s="262"/>
      <c r="G362" s="262"/>
    </row>
    <row r="363" spans="1:7" ht="12.75">
      <c r="A363" s="262"/>
      <c r="B363" s="262"/>
      <c r="C363" s="262"/>
      <c r="D363" s="262"/>
      <c r="E363" s="262"/>
      <c r="F363" s="262"/>
      <c r="G363" s="262"/>
    </row>
    <row r="364" spans="1:7" ht="12.75">
      <c r="A364" s="262"/>
      <c r="B364" s="262"/>
      <c r="C364" s="262"/>
      <c r="D364" s="262"/>
      <c r="E364" s="262"/>
      <c r="F364" s="262"/>
      <c r="G364" s="262"/>
    </row>
    <row r="365" spans="1:7" ht="12.75">
      <c r="A365" s="262"/>
      <c r="B365" s="262"/>
      <c r="C365" s="262"/>
      <c r="D365" s="262"/>
      <c r="E365" s="262"/>
      <c r="F365" s="262"/>
      <c r="G365" s="262"/>
    </row>
    <row r="366" spans="1:7" ht="12.75">
      <c r="A366" s="262"/>
      <c r="B366" s="262"/>
      <c r="C366" s="262"/>
      <c r="D366" s="262"/>
      <c r="E366" s="262"/>
      <c r="F366" s="262"/>
      <c r="G366" s="262"/>
    </row>
    <row r="367" spans="1:7" ht="12.75">
      <c r="A367" s="262"/>
      <c r="B367" s="262"/>
      <c r="C367" s="262"/>
      <c r="D367" s="262"/>
      <c r="E367" s="262"/>
      <c r="F367" s="262"/>
      <c r="G367" s="262"/>
    </row>
    <row r="368" spans="1:7" ht="12.75">
      <c r="A368" s="262"/>
      <c r="B368" s="262"/>
      <c r="C368" s="262"/>
      <c r="D368" s="262"/>
      <c r="E368" s="262"/>
      <c r="F368" s="262"/>
      <c r="G368" s="262"/>
    </row>
    <row r="369" spans="1:7" ht="12.75">
      <c r="A369" s="262"/>
      <c r="B369" s="262"/>
      <c r="C369" s="262"/>
      <c r="D369" s="262"/>
      <c r="E369" s="262"/>
      <c r="F369" s="262"/>
      <c r="G369" s="262"/>
    </row>
    <row r="370" spans="1:7" ht="12.75">
      <c r="A370" s="262"/>
      <c r="B370" s="262"/>
      <c r="C370" s="262"/>
      <c r="D370" s="262"/>
      <c r="E370" s="262"/>
      <c r="F370" s="262"/>
      <c r="G370" s="262"/>
    </row>
    <row r="371" spans="1:7" ht="12.75">
      <c r="A371" s="262"/>
      <c r="B371" s="262"/>
      <c r="C371" s="262"/>
      <c r="D371" s="262"/>
      <c r="E371" s="262"/>
      <c r="F371" s="262"/>
      <c r="G371" s="262"/>
    </row>
    <row r="372" spans="1:7" ht="12.75">
      <c r="A372" s="262"/>
      <c r="B372" s="262"/>
      <c r="C372" s="262"/>
      <c r="D372" s="262"/>
      <c r="E372" s="262"/>
      <c r="F372" s="262"/>
      <c r="G372" s="262"/>
    </row>
    <row r="373" spans="1:7" ht="12.75">
      <c r="A373" s="262"/>
      <c r="B373" s="262"/>
      <c r="C373" s="262"/>
      <c r="D373" s="262"/>
      <c r="E373" s="262"/>
      <c r="F373" s="262"/>
      <c r="G373" s="262"/>
    </row>
    <row r="374" spans="1:7" ht="12.75">
      <c r="A374" s="262"/>
      <c r="B374" s="262"/>
      <c r="C374" s="262"/>
      <c r="D374" s="262"/>
      <c r="E374" s="262"/>
      <c r="F374" s="262"/>
      <c r="G374" s="262"/>
    </row>
    <row r="375" spans="1:7" ht="12.75">
      <c r="A375" s="262"/>
      <c r="B375" s="262"/>
      <c r="C375" s="262"/>
      <c r="D375" s="262"/>
      <c r="E375" s="262"/>
      <c r="F375" s="262"/>
      <c r="G375" s="262"/>
    </row>
    <row r="376" spans="1:7" ht="12.75">
      <c r="A376" s="262"/>
      <c r="B376" s="262"/>
      <c r="C376" s="262"/>
      <c r="D376" s="262"/>
      <c r="E376" s="262"/>
      <c r="F376" s="262"/>
      <c r="G376" s="262"/>
    </row>
    <row r="377" spans="1:7" ht="12.75">
      <c r="A377" s="262"/>
      <c r="B377" s="262"/>
      <c r="C377" s="262"/>
      <c r="D377" s="262"/>
      <c r="E377" s="262"/>
      <c r="F377" s="262"/>
      <c r="G377" s="262"/>
    </row>
    <row r="378" spans="1:7" ht="12.75">
      <c r="A378" s="262"/>
      <c r="B378" s="262"/>
      <c r="C378" s="262"/>
      <c r="D378" s="262"/>
      <c r="E378" s="262"/>
      <c r="F378" s="262"/>
      <c r="G378" s="262"/>
    </row>
    <row r="379" spans="1:7" ht="12.75">
      <c r="A379" s="262"/>
      <c r="B379" s="262"/>
      <c r="C379" s="262"/>
      <c r="D379" s="262"/>
      <c r="E379" s="262"/>
      <c r="F379" s="262"/>
      <c r="G379" s="262"/>
    </row>
    <row r="380" spans="1:7" ht="12.75">
      <c r="A380" s="262"/>
      <c r="B380" s="262"/>
      <c r="C380" s="262"/>
      <c r="D380" s="262"/>
      <c r="E380" s="262"/>
      <c r="F380" s="262"/>
      <c r="G380" s="262"/>
    </row>
    <row r="381" spans="1:7" ht="12.75">
      <c r="A381" s="262"/>
      <c r="B381" s="262"/>
      <c r="C381" s="262"/>
      <c r="D381" s="262"/>
      <c r="E381" s="262"/>
      <c r="F381" s="262"/>
      <c r="G381" s="262"/>
    </row>
    <row r="382" spans="1:7" ht="12.75">
      <c r="A382" s="262"/>
      <c r="B382" s="262"/>
      <c r="C382" s="262"/>
      <c r="D382" s="262"/>
      <c r="E382" s="262"/>
      <c r="F382" s="262"/>
      <c r="G382" s="262"/>
    </row>
    <row r="383" spans="1:7" ht="12.75">
      <c r="A383" s="262"/>
      <c r="B383" s="262"/>
      <c r="C383" s="262"/>
      <c r="D383" s="262"/>
      <c r="E383" s="262"/>
      <c r="F383" s="262"/>
      <c r="G383" s="262"/>
    </row>
    <row r="384" spans="1:7" ht="12.75">
      <c r="A384" s="262"/>
      <c r="B384" s="262"/>
      <c r="C384" s="262"/>
      <c r="D384" s="262"/>
      <c r="E384" s="262"/>
      <c r="F384" s="262"/>
      <c r="G384" s="262"/>
    </row>
    <row r="385" spans="1:7" ht="12.75">
      <c r="A385" s="262"/>
      <c r="B385" s="262"/>
      <c r="C385" s="262"/>
      <c r="D385" s="262"/>
      <c r="E385" s="262"/>
      <c r="F385" s="262"/>
      <c r="G385" s="262"/>
    </row>
    <row r="386" spans="1:7" ht="12.75">
      <c r="A386" s="262"/>
      <c r="B386" s="262"/>
      <c r="C386" s="262"/>
      <c r="D386" s="262"/>
      <c r="E386" s="262"/>
      <c r="F386" s="262"/>
      <c r="G386" s="262"/>
    </row>
    <row r="387" spans="1:7" ht="12.75">
      <c r="A387" s="262"/>
      <c r="B387" s="262"/>
      <c r="C387" s="262"/>
      <c r="D387" s="262"/>
      <c r="E387" s="262"/>
      <c r="F387" s="262"/>
      <c r="G387" s="262"/>
    </row>
    <row r="388" spans="1:7" ht="12.75">
      <c r="A388" s="262"/>
      <c r="B388" s="262"/>
      <c r="C388" s="262"/>
      <c r="D388" s="262"/>
      <c r="E388" s="262"/>
      <c r="F388" s="262"/>
      <c r="G388" s="262"/>
    </row>
    <row r="389" spans="1:7" ht="12.75">
      <c r="A389" s="262"/>
      <c r="B389" s="262"/>
      <c r="C389" s="262"/>
      <c r="D389" s="262"/>
      <c r="E389" s="262"/>
      <c r="F389" s="262"/>
      <c r="G389" s="262"/>
    </row>
    <row r="390" spans="1:7" ht="12.75">
      <c r="A390" s="262"/>
      <c r="B390" s="262"/>
      <c r="C390" s="262"/>
      <c r="D390" s="262"/>
      <c r="E390" s="262"/>
      <c r="F390" s="262"/>
      <c r="G390" s="262"/>
    </row>
    <row r="391" spans="1:7" ht="12.75">
      <c r="A391" s="262"/>
      <c r="B391" s="262"/>
      <c r="C391" s="262"/>
      <c r="D391" s="262"/>
      <c r="E391" s="262"/>
      <c r="F391" s="262"/>
      <c r="G391" s="262"/>
    </row>
    <row r="392" spans="1:7" ht="12.75">
      <c r="A392" s="262"/>
      <c r="B392" s="262"/>
      <c r="C392" s="262"/>
      <c r="D392" s="262"/>
      <c r="E392" s="262"/>
      <c r="F392" s="262"/>
      <c r="G392" s="262"/>
    </row>
    <row r="393" spans="1:7" ht="12.75">
      <c r="A393" s="262"/>
      <c r="B393" s="262"/>
      <c r="C393" s="262"/>
      <c r="D393" s="262"/>
      <c r="E393" s="262"/>
      <c r="F393" s="262"/>
      <c r="G393" s="262"/>
    </row>
    <row r="394" spans="1:7" ht="12.75">
      <c r="A394" s="262"/>
      <c r="B394" s="262"/>
      <c r="C394" s="262"/>
      <c r="D394" s="262"/>
      <c r="E394" s="262"/>
      <c r="F394" s="262"/>
      <c r="G394" s="262"/>
    </row>
    <row r="395" spans="1:7" ht="12.75">
      <c r="A395" s="262"/>
      <c r="B395" s="262"/>
      <c r="C395" s="262"/>
      <c r="D395" s="262"/>
      <c r="E395" s="262"/>
      <c r="F395" s="262"/>
      <c r="G395" s="262"/>
    </row>
    <row r="396" spans="1:7" ht="12.75">
      <c r="A396" s="262"/>
      <c r="B396" s="262"/>
      <c r="C396" s="262"/>
      <c r="D396" s="262"/>
      <c r="E396" s="262"/>
      <c r="F396" s="262"/>
      <c r="G396" s="262"/>
    </row>
    <row r="397" spans="1:7" ht="12.75">
      <c r="A397" s="262"/>
      <c r="B397" s="262"/>
      <c r="C397" s="262"/>
      <c r="D397" s="262"/>
      <c r="E397" s="262"/>
      <c r="F397" s="262"/>
      <c r="G397" s="262"/>
    </row>
    <row r="398" spans="1:7" ht="12.75">
      <c r="A398" s="262"/>
      <c r="B398" s="262"/>
      <c r="C398" s="262"/>
      <c r="D398" s="262"/>
      <c r="E398" s="262"/>
      <c r="F398" s="262"/>
      <c r="G398" s="262"/>
    </row>
    <row r="399" spans="1:7" ht="12.75">
      <c r="A399" s="262"/>
      <c r="B399" s="262"/>
      <c r="C399" s="262"/>
      <c r="D399" s="262"/>
      <c r="E399" s="262"/>
      <c r="F399" s="262"/>
      <c r="G399" s="262"/>
    </row>
    <row r="400" spans="1:7" ht="12.75">
      <c r="A400" s="262"/>
      <c r="B400" s="262"/>
      <c r="C400" s="262"/>
      <c r="D400" s="262"/>
      <c r="E400" s="262"/>
      <c r="F400" s="262"/>
      <c r="G400" s="262"/>
    </row>
    <row r="401" spans="1:7" ht="12.75">
      <c r="A401" s="262"/>
      <c r="B401" s="262"/>
      <c r="C401" s="262"/>
      <c r="D401" s="262"/>
      <c r="E401" s="262"/>
      <c r="F401" s="262"/>
      <c r="G401" s="262"/>
    </row>
    <row r="402" spans="1:7" ht="12.75">
      <c r="A402" s="262"/>
      <c r="B402" s="262"/>
      <c r="C402" s="262"/>
      <c r="D402" s="262"/>
      <c r="E402" s="262"/>
      <c r="F402" s="262"/>
      <c r="G402" s="262"/>
    </row>
    <row r="403" spans="1:7" ht="12.75">
      <c r="A403" s="262"/>
      <c r="B403" s="262"/>
      <c r="C403" s="262"/>
      <c r="D403" s="262"/>
      <c r="E403" s="262"/>
      <c r="F403" s="262"/>
      <c r="G403" s="262"/>
    </row>
    <row r="404" spans="1:7" ht="12.75">
      <c r="A404" s="262"/>
      <c r="B404" s="262"/>
      <c r="C404" s="262"/>
      <c r="D404" s="262"/>
      <c r="E404" s="262"/>
      <c r="F404" s="262"/>
      <c r="G404" s="262"/>
    </row>
    <row r="405" spans="1:7" ht="12.75">
      <c r="A405" s="262"/>
      <c r="B405" s="262"/>
      <c r="C405" s="262"/>
      <c r="D405" s="262"/>
      <c r="E405" s="262"/>
      <c r="F405" s="262"/>
      <c r="G405" s="262"/>
    </row>
    <row r="406" spans="1:7" ht="12.75">
      <c r="A406" s="262"/>
      <c r="B406" s="262"/>
      <c r="C406" s="262"/>
      <c r="D406" s="262"/>
      <c r="E406" s="262"/>
      <c r="F406" s="262"/>
      <c r="G406" s="262"/>
    </row>
    <row r="407" spans="1:7" ht="12.75">
      <c r="A407" s="262"/>
      <c r="B407" s="262"/>
      <c r="C407" s="262"/>
      <c r="D407" s="262"/>
      <c r="E407" s="262"/>
      <c r="F407" s="262"/>
      <c r="G407" s="262"/>
    </row>
    <row r="408" spans="1:7" ht="12.75">
      <c r="A408" s="262"/>
      <c r="B408" s="262"/>
      <c r="C408" s="262"/>
      <c r="D408" s="262"/>
      <c r="E408" s="262"/>
      <c r="F408" s="262"/>
      <c r="G408" s="262"/>
    </row>
    <row r="409" spans="1:7" ht="12.75">
      <c r="A409" s="262"/>
      <c r="B409" s="262"/>
      <c r="C409" s="262"/>
      <c r="D409" s="262"/>
      <c r="E409" s="262"/>
      <c r="F409" s="262"/>
      <c r="G409" s="262"/>
    </row>
    <row r="410" spans="1:7" ht="12.75">
      <c r="A410" s="262"/>
      <c r="B410" s="262"/>
      <c r="C410" s="262"/>
      <c r="D410" s="262"/>
      <c r="E410" s="262"/>
      <c r="F410" s="262"/>
      <c r="G410" s="262"/>
    </row>
    <row r="411" spans="1:7" ht="12.75">
      <c r="A411" s="262"/>
      <c r="B411" s="262"/>
      <c r="C411" s="262"/>
      <c r="D411" s="262"/>
      <c r="E411" s="262"/>
      <c r="F411" s="262"/>
      <c r="G411" s="262"/>
    </row>
    <row r="412" spans="1:7" ht="12.75">
      <c r="A412" s="262"/>
      <c r="B412" s="262"/>
      <c r="C412" s="262"/>
      <c r="D412" s="262"/>
      <c r="E412" s="262"/>
      <c r="F412" s="262"/>
      <c r="G412" s="262"/>
    </row>
    <row r="413" spans="1:7" ht="12.75">
      <c r="A413" s="262"/>
      <c r="B413" s="262"/>
      <c r="C413" s="262"/>
      <c r="D413" s="262"/>
      <c r="E413" s="262"/>
      <c r="F413" s="262"/>
      <c r="G413" s="262"/>
    </row>
    <row r="414" spans="1:7" ht="12.75">
      <c r="A414" s="262"/>
      <c r="B414" s="262"/>
      <c r="C414" s="262"/>
      <c r="D414" s="262"/>
      <c r="E414" s="262"/>
      <c r="F414" s="262"/>
      <c r="G414" s="262"/>
    </row>
    <row r="415" spans="1:7" ht="12.75">
      <c r="A415" s="262"/>
      <c r="B415" s="262"/>
      <c r="C415" s="262"/>
      <c r="D415" s="262"/>
      <c r="E415" s="262"/>
      <c r="F415" s="262"/>
      <c r="G415" s="262"/>
    </row>
    <row r="416" spans="1:7" ht="12.75">
      <c r="A416" s="262"/>
      <c r="B416" s="262"/>
      <c r="C416" s="262"/>
      <c r="D416" s="262"/>
      <c r="E416" s="262"/>
      <c r="F416" s="262"/>
      <c r="G416" s="262"/>
    </row>
    <row r="417" spans="1:7" ht="12.75">
      <c r="A417" s="262"/>
      <c r="B417" s="262"/>
      <c r="C417" s="262"/>
      <c r="D417" s="262"/>
      <c r="E417" s="262"/>
      <c r="F417" s="262"/>
      <c r="G417" s="262"/>
    </row>
    <row r="418" spans="1:7" ht="12.75">
      <c r="A418" s="262"/>
      <c r="B418" s="262"/>
      <c r="C418" s="262"/>
      <c r="D418" s="262"/>
      <c r="E418" s="262"/>
      <c r="F418" s="262"/>
      <c r="G418" s="262"/>
    </row>
    <row r="419" spans="1:7" ht="12.75">
      <c r="A419" s="262"/>
      <c r="B419" s="262"/>
      <c r="C419" s="262"/>
      <c r="D419" s="262"/>
      <c r="E419" s="262"/>
      <c r="F419" s="262"/>
      <c r="G419" s="262"/>
    </row>
    <row r="420" spans="1:7" ht="12.75">
      <c r="A420" s="262"/>
      <c r="B420" s="262"/>
      <c r="C420" s="262"/>
      <c r="D420" s="262"/>
      <c r="E420" s="262"/>
      <c r="F420" s="262"/>
      <c r="G420" s="262"/>
    </row>
    <row r="421" spans="1:7" ht="12.75">
      <c r="A421" s="262"/>
      <c r="B421" s="262"/>
      <c r="C421" s="262"/>
      <c r="D421" s="262"/>
      <c r="E421" s="262"/>
      <c r="F421" s="262"/>
      <c r="G421" s="262"/>
    </row>
    <row r="422" spans="1:7" ht="12.75">
      <c r="A422" s="262"/>
      <c r="B422" s="262"/>
      <c r="C422" s="262"/>
      <c r="D422" s="262"/>
      <c r="E422" s="262"/>
      <c r="F422" s="262"/>
      <c r="G422" s="262"/>
    </row>
    <row r="423" spans="1:7" ht="12.75">
      <c r="A423" s="262"/>
      <c r="B423" s="262"/>
      <c r="C423" s="262"/>
      <c r="D423" s="262"/>
      <c r="E423" s="262"/>
      <c r="F423" s="262"/>
      <c r="G423" s="262"/>
    </row>
    <row r="424" spans="1:7" ht="12.75">
      <c r="A424" s="262"/>
      <c r="B424" s="262"/>
      <c r="C424" s="262"/>
      <c r="D424" s="262"/>
      <c r="E424" s="262"/>
      <c r="F424" s="262"/>
      <c r="G424" s="262"/>
    </row>
    <row r="425" spans="1:7" ht="12.75">
      <c r="A425" s="262"/>
      <c r="B425" s="262"/>
      <c r="C425" s="262"/>
      <c r="D425" s="262"/>
      <c r="E425" s="262"/>
      <c r="F425" s="262"/>
      <c r="G425" s="262"/>
    </row>
    <row r="426" spans="1:7" ht="12.75">
      <c r="A426" s="262"/>
      <c r="B426" s="262"/>
      <c r="C426" s="262"/>
      <c r="D426" s="262"/>
      <c r="E426" s="262"/>
      <c r="F426" s="262"/>
      <c r="G426" s="262"/>
    </row>
    <row r="427" spans="1:7" ht="12.75">
      <c r="A427" s="262"/>
      <c r="B427" s="262"/>
      <c r="C427" s="262"/>
      <c r="D427" s="262"/>
      <c r="E427" s="262"/>
      <c r="F427" s="262"/>
      <c r="G427" s="262"/>
    </row>
    <row r="428" spans="1:7" ht="12.75">
      <c r="A428" s="262"/>
      <c r="B428" s="262"/>
      <c r="C428" s="262"/>
      <c r="D428" s="262"/>
      <c r="E428" s="262"/>
      <c r="F428" s="262"/>
      <c r="G428" s="262"/>
    </row>
    <row r="429" spans="1:7" ht="12.75">
      <c r="A429" s="262"/>
      <c r="B429" s="262"/>
      <c r="C429" s="259"/>
      <c r="D429" s="259"/>
      <c r="E429" s="262"/>
      <c r="F429" s="262"/>
      <c r="G429" s="262"/>
    </row>
  </sheetData>
  <mergeCells count="18">
    <mergeCell ref="E110:G110"/>
    <mergeCell ref="A111:G111"/>
    <mergeCell ref="E56:G56"/>
    <mergeCell ref="E1:G1"/>
    <mergeCell ref="A2:G2"/>
    <mergeCell ref="A57:G57"/>
    <mergeCell ref="A12:B12"/>
    <mergeCell ref="A4:B4"/>
    <mergeCell ref="A16:B16"/>
    <mergeCell ref="A148:B148"/>
    <mergeCell ref="A133:B133"/>
    <mergeCell ref="A121:B121"/>
    <mergeCell ref="A19:B19"/>
    <mergeCell ref="A113:B113"/>
    <mergeCell ref="A102:B102"/>
    <mergeCell ref="A93:B93"/>
    <mergeCell ref="A78:B78"/>
    <mergeCell ref="A143:B143"/>
  </mergeCells>
  <hyperlinks>
    <hyperlink ref="A4:B4" location="'11'!A1" display="          01 - Územní rozvoj"/>
    <hyperlink ref="A16:B16" location="'13'!A1" display="          03 - Doprava  -  celkem"/>
    <hyperlink ref="A26" location="'15'!A1" display="Školy v právní subjektivitě"/>
    <hyperlink ref="A21" location="'14'!A1" display="Školství vlastní"/>
    <hyperlink ref="A82" location="'16'!A1" display="Zdravotnictví"/>
    <hyperlink ref="A84" location="'17'!A1" display="Jesle"/>
    <hyperlink ref="A86" location="'18'!A1" display="Odbor sociálních  věcí"/>
    <hyperlink ref="A89" location="'19'!A1" display="Centrum soc. a ošetřovatelské pomoci"/>
    <hyperlink ref="A97" location="'20'!A1" display="Kultura"/>
    <hyperlink ref="A101" location="'21'!A1" display="Kulturní klub Poštovka"/>
    <hyperlink ref="A105" location="'22'!A1" display="Odvody branců"/>
    <hyperlink ref="A107" location="'22'!A13" display="Odbor krizového řízení"/>
    <hyperlink ref="A116" location="'23'!A1" display="Bytové hospodářství"/>
    <hyperlink ref="A120" location="'23'!A19" display="Pohřebnictví"/>
    <hyperlink ref="A129" location="'26'!A1" display="Místní  správa"/>
    <hyperlink ref="A134" location="'27'!A1" display="Úroky  z úvěru "/>
    <hyperlink ref="A135" location="'27'!A1" display="Pojištění motor.vozidel"/>
    <hyperlink ref="A136" location="'27'!A1" display="Bankovní poplatky"/>
    <hyperlink ref="A137" location="'27'!A1" display="Finanční vypořádání 2001 - odvod VHP"/>
    <hyperlink ref="A139" location="'27'!A1" display="Rezerva"/>
    <hyperlink ref="A12:B12" location="'12'!A1" display="          02 - Ochrana život. prostředí - celkem"/>
  </hyperlinks>
  <printOptions horizontalCentered="1"/>
  <pageMargins left="0.4724409448818898" right="0.3937007874015748" top="0.6299212598425197" bottom="0.4724409448818898" header="0.5118110236220472" footer="0.2362204724409449"/>
  <pageSetup horizontalDpi="600" verticalDpi="600" orientation="portrait" paperSize="9" scale="97" r:id="rId1"/>
  <headerFooter alignWithMargins="0">
    <oddFooter>&amp;L&amp;"Times New Roman,obyčejné"&amp;8Rozbor za rok 2003</oddFooter>
  </headerFooter>
  <rowBreaks count="2" manualBreakCount="2">
    <brk id="55" max="255" man="1"/>
    <brk id="10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3"/>
  <sheetViews>
    <sheetView view="pageBreakPreview" zoomScale="80" zoomScaleSheetLayoutView="80" workbookViewId="0" topLeftCell="A7">
      <selection activeCell="A2" sqref="A2"/>
    </sheetView>
  </sheetViews>
  <sheetFormatPr defaultColWidth="9.00390625" defaultRowHeight="12.75"/>
  <cols>
    <col min="1" max="1" width="60.00390625" style="0" customWidth="1"/>
    <col min="2" max="2" width="12.75390625" style="0" customWidth="1"/>
    <col min="3" max="3" width="12.625" style="0" customWidth="1"/>
    <col min="4" max="4" width="12.75390625" style="0" customWidth="1"/>
    <col min="5" max="5" width="8.75390625" style="0" customWidth="1"/>
  </cols>
  <sheetData>
    <row r="1" spans="1:5" ht="33.75" customHeight="1">
      <c r="A1" s="703" t="s">
        <v>803</v>
      </c>
      <c r="B1" s="703"/>
      <c r="C1" s="703"/>
      <c r="D1" s="634" t="s">
        <v>766</v>
      </c>
      <c r="E1" s="635"/>
    </row>
    <row r="2" spans="1:5" ht="26.25" customHeight="1">
      <c r="A2" s="2" t="s">
        <v>393</v>
      </c>
      <c r="B2" s="38" t="s">
        <v>394</v>
      </c>
      <c r="C2" s="38" t="s">
        <v>466</v>
      </c>
      <c r="D2" s="311" t="s">
        <v>538</v>
      </c>
      <c r="E2" s="60" t="s">
        <v>455</v>
      </c>
    </row>
    <row r="3" spans="1:5" ht="12.75">
      <c r="A3" s="18" t="s">
        <v>328</v>
      </c>
      <c r="B3" s="32">
        <f>SUM(B4,B5,B6,B7,B8,B9,B10,B11)</f>
        <v>236138.3</v>
      </c>
      <c r="C3" s="32">
        <f>SUM(C4,C5,C6,C7,C8,C9,C10,C11)</f>
        <v>549049.5</v>
      </c>
      <c r="D3" s="32">
        <f>SUM(D4,D5,D6,D7,D8,D9,D10,D11)</f>
        <v>493798.49999999994</v>
      </c>
      <c r="E3" s="327">
        <f aca="true" t="shared" si="0" ref="E3:E12">D3/C3</f>
        <v>0.8993697289588642</v>
      </c>
    </row>
    <row r="4" spans="1:5" ht="12.75">
      <c r="A4" s="4" t="s">
        <v>564</v>
      </c>
      <c r="B4" s="9">
        <f>SUM(B19)</f>
        <v>0</v>
      </c>
      <c r="C4" s="9">
        <f>SUM(C19)</f>
        <v>233304</v>
      </c>
      <c r="D4" s="9">
        <f>SUM(D19)</f>
        <v>233304</v>
      </c>
      <c r="E4" s="313">
        <f t="shared" si="0"/>
        <v>1</v>
      </c>
    </row>
    <row r="5" spans="1:5" ht="12.75">
      <c r="A5" s="4" t="s">
        <v>559</v>
      </c>
      <c r="B5" s="9">
        <f>SUM(B13,B22)</f>
        <v>40964.8</v>
      </c>
      <c r="C5" s="9">
        <f>SUM(C13,C22)</f>
        <v>36834.9</v>
      </c>
      <c r="D5" s="9">
        <f>SUM(D13,D22)</f>
        <v>31644.8</v>
      </c>
      <c r="E5" s="313">
        <f t="shared" si="0"/>
        <v>0.8590983007962557</v>
      </c>
    </row>
    <row r="6" spans="1:5" ht="12.75">
      <c r="A6" s="4" t="s">
        <v>560</v>
      </c>
      <c r="B6" s="9">
        <f>SUM(B23)</f>
        <v>0</v>
      </c>
      <c r="C6" s="9">
        <f>SUM(C23)</f>
        <v>45000</v>
      </c>
      <c r="D6" s="9">
        <f>SUM(D23)</f>
        <v>38663</v>
      </c>
      <c r="E6" s="313">
        <f t="shared" si="0"/>
        <v>0.8591777777777778</v>
      </c>
    </row>
    <row r="7" spans="1:5" ht="12.75">
      <c r="A7" s="4" t="s">
        <v>545</v>
      </c>
      <c r="B7" s="9">
        <f>SUM(B14,B24)</f>
        <v>74973.3</v>
      </c>
      <c r="C7" s="9">
        <f>SUM(C14,C24)</f>
        <v>76774.3</v>
      </c>
      <c r="D7" s="9">
        <f>SUM(D14,D24)</f>
        <v>74390.59999999999</v>
      </c>
      <c r="E7" s="313">
        <f t="shared" si="0"/>
        <v>0.9689518497726451</v>
      </c>
    </row>
    <row r="8" spans="1:5" ht="12.75">
      <c r="A8" s="4" t="s">
        <v>561</v>
      </c>
      <c r="B8" s="9">
        <f>SUM(B43)</f>
        <v>85.2</v>
      </c>
      <c r="C8" s="9">
        <f>SUM(C43)</f>
        <v>38185.2</v>
      </c>
      <c r="D8" s="9">
        <f>SUM(D43)</f>
        <v>35959.9</v>
      </c>
      <c r="E8" s="313">
        <f t="shared" si="0"/>
        <v>0.9417234949666364</v>
      </c>
    </row>
    <row r="9" spans="1:5" ht="12.75">
      <c r="A9" s="4" t="s">
        <v>562</v>
      </c>
      <c r="B9" s="9">
        <f>SUM(B47)</f>
        <v>0</v>
      </c>
      <c r="C9" s="9">
        <f>SUM(C47)</f>
        <v>300</v>
      </c>
      <c r="D9" s="9">
        <f>SUM(D47)</f>
        <v>87.1</v>
      </c>
      <c r="E9" s="313">
        <f t="shared" si="0"/>
        <v>0.29033333333333333</v>
      </c>
    </row>
    <row r="10" spans="1:5" ht="12.75">
      <c r="A10" s="4" t="s">
        <v>563</v>
      </c>
      <c r="B10" s="9">
        <f>SUM(B20,B48)</f>
        <v>106320</v>
      </c>
      <c r="C10" s="9">
        <f>SUM(C20,C48)</f>
        <v>66040</v>
      </c>
      <c r="D10" s="9">
        <f>SUM(D20,D48)</f>
        <v>32647.600000000002</v>
      </c>
      <c r="E10" s="313">
        <f t="shared" si="0"/>
        <v>0.4943609933373713</v>
      </c>
    </row>
    <row r="11" spans="1:5" ht="12.75">
      <c r="A11" s="5" t="s">
        <v>546</v>
      </c>
      <c r="B11" s="11">
        <f>SUM(B15,B17,B73)</f>
        <v>13795</v>
      </c>
      <c r="C11" s="11">
        <f>SUM(C15,C17,C73)</f>
        <v>52611.100000000006</v>
      </c>
      <c r="D11" s="11">
        <f>SUM(D15,D17,D73)</f>
        <v>47101.5</v>
      </c>
      <c r="E11" s="328">
        <f t="shared" si="0"/>
        <v>0.8952768522232</v>
      </c>
    </row>
    <row r="12" spans="1:5" ht="12.75">
      <c r="A12" s="18" t="s">
        <v>392</v>
      </c>
      <c r="B12" s="32">
        <f>SUM(B13,B14,B15)</f>
        <v>11958.3</v>
      </c>
      <c r="C12" s="32">
        <f>SUM(C13,C14,C15)</f>
        <v>20356.1</v>
      </c>
      <c r="D12" s="32">
        <f>SUM(D13,D14,D15)</f>
        <v>17632.1</v>
      </c>
      <c r="E12" s="327">
        <f t="shared" si="0"/>
        <v>0.8661826184779993</v>
      </c>
    </row>
    <row r="13" spans="1:5" ht="12.75">
      <c r="A13" s="4" t="s">
        <v>329</v>
      </c>
      <c r="B13" s="9">
        <v>3250</v>
      </c>
      <c r="C13" s="9">
        <v>5250</v>
      </c>
      <c r="D13" s="9">
        <v>4343</v>
      </c>
      <c r="E13" s="313">
        <f>D13/C13</f>
        <v>0.8272380952380952</v>
      </c>
    </row>
    <row r="14" spans="1:5" ht="12.75">
      <c r="A14" s="4" t="s">
        <v>545</v>
      </c>
      <c r="B14" s="9">
        <v>1093.3</v>
      </c>
      <c r="C14" s="9">
        <v>923.3</v>
      </c>
      <c r="D14" s="9">
        <v>921.1</v>
      </c>
      <c r="E14" s="313">
        <f aca="true" t="shared" si="1" ref="E14:E80">D14/C14</f>
        <v>0.9976172424997293</v>
      </c>
    </row>
    <row r="15" spans="1:5" ht="12.75">
      <c r="A15" s="5" t="s">
        <v>546</v>
      </c>
      <c r="B15" s="9">
        <v>7615</v>
      </c>
      <c r="C15" s="9">
        <v>14182.8</v>
      </c>
      <c r="D15" s="9">
        <v>12368</v>
      </c>
      <c r="E15" s="328">
        <f t="shared" si="1"/>
        <v>0.8720421919508137</v>
      </c>
    </row>
    <row r="16" spans="1:5" ht="12.75">
      <c r="A16" s="18" t="s">
        <v>422</v>
      </c>
      <c r="B16" s="32">
        <f>SUM(B17)</f>
        <v>0</v>
      </c>
      <c r="C16" s="32">
        <f>SUM(C17)</f>
        <v>94</v>
      </c>
      <c r="D16" s="32">
        <f>SUM(D17)</f>
        <v>94</v>
      </c>
      <c r="E16" s="327">
        <f t="shared" si="1"/>
        <v>1</v>
      </c>
    </row>
    <row r="17" spans="1:5" ht="12.75">
      <c r="A17" s="5" t="s">
        <v>544</v>
      </c>
      <c r="B17" s="11">
        <v>0</v>
      </c>
      <c r="C17" s="11">
        <v>94</v>
      </c>
      <c r="D17" s="11">
        <v>94</v>
      </c>
      <c r="E17" s="328">
        <f t="shared" si="1"/>
        <v>1</v>
      </c>
    </row>
    <row r="18" spans="1:5" ht="12.75">
      <c r="A18" s="18" t="s">
        <v>547</v>
      </c>
      <c r="B18" s="19">
        <f>SUM(B19,B20)</f>
        <v>0</v>
      </c>
      <c r="C18" s="19">
        <f>SUM(C19,C20)</f>
        <v>234932.7</v>
      </c>
      <c r="D18" s="19">
        <f>SUM(D19,D20)</f>
        <v>234932.7</v>
      </c>
      <c r="E18" s="312">
        <f t="shared" si="1"/>
        <v>1</v>
      </c>
    </row>
    <row r="19" spans="1:5" ht="12.75">
      <c r="A19" s="4" t="s">
        <v>564</v>
      </c>
      <c r="B19" s="9">
        <v>0</v>
      </c>
      <c r="C19" s="9">
        <v>233304</v>
      </c>
      <c r="D19" s="9">
        <v>233304</v>
      </c>
      <c r="E19" s="313">
        <f t="shared" si="1"/>
        <v>1</v>
      </c>
    </row>
    <row r="20" spans="1:5" ht="12.75">
      <c r="A20" s="4" t="s">
        <v>548</v>
      </c>
      <c r="B20" s="9">
        <v>0</v>
      </c>
      <c r="C20" s="9">
        <v>1628.7</v>
      </c>
      <c r="D20" s="9">
        <v>1628.7</v>
      </c>
      <c r="E20" s="328">
        <f t="shared" si="1"/>
        <v>1</v>
      </c>
    </row>
    <row r="21" spans="1:5" ht="12.75">
      <c r="A21" s="230" t="s">
        <v>330</v>
      </c>
      <c r="B21" s="32">
        <f>SUM(B22,B23,B24,B43,B47,B48,B73)</f>
        <v>224180</v>
      </c>
      <c r="C21" s="32">
        <f>SUM(C22,C23,C24,C43,C47,C48,C73)</f>
        <v>293666.69999999995</v>
      </c>
      <c r="D21" s="32">
        <f>SUM(D22,D23,D24,D43,D47,D48,D73)</f>
        <v>241139.69999999998</v>
      </c>
      <c r="E21" s="327">
        <f t="shared" si="1"/>
        <v>0.8211339590086313</v>
      </c>
    </row>
    <row r="22" spans="1:5" ht="12.75">
      <c r="A22" s="21" t="s">
        <v>331</v>
      </c>
      <c r="B22" s="11">
        <v>37714.8</v>
      </c>
      <c r="C22" s="11">
        <v>31584.9</v>
      </c>
      <c r="D22" s="11">
        <v>27301.8</v>
      </c>
      <c r="E22" s="328">
        <f t="shared" si="1"/>
        <v>0.8643940617193658</v>
      </c>
    </row>
    <row r="23" spans="1:5" ht="12.75">
      <c r="A23" s="21" t="s">
        <v>549</v>
      </c>
      <c r="B23" s="11">
        <v>0</v>
      </c>
      <c r="C23" s="11">
        <v>45000</v>
      </c>
      <c r="D23" s="11">
        <v>38663</v>
      </c>
      <c r="E23" s="330">
        <f t="shared" si="1"/>
        <v>0.8591777777777778</v>
      </c>
    </row>
    <row r="24" spans="1:5" ht="12.75">
      <c r="A24" s="21" t="s">
        <v>389</v>
      </c>
      <c r="B24" s="43">
        <f>SUM(B25,B26,B27,B28,B29,B30,B31,B32,B33,B34,B35,B36,B37,B38,B39,B40,B42)</f>
        <v>73880</v>
      </c>
      <c r="C24" s="43">
        <f>SUM(C25,C26,C27,C28,C29,C30,C31,C32,C33,C34,C35,C36,C37,C38,C39,C40,C42)</f>
        <v>75851</v>
      </c>
      <c r="D24" s="43">
        <f>SUM(D25,D26,D27,D28,D29,D30,D31,D32,D33,D34,D35,D36,D37,D38,D39,D40,D42)</f>
        <v>73469.49999999999</v>
      </c>
      <c r="E24" s="330">
        <f t="shared" si="1"/>
        <v>0.9686029188804365</v>
      </c>
    </row>
    <row r="25" spans="1:5" ht="12.75">
      <c r="A25" s="4" t="s">
        <v>395</v>
      </c>
      <c r="B25" s="9">
        <v>40000</v>
      </c>
      <c r="C25" s="9">
        <v>0</v>
      </c>
      <c r="D25" s="9">
        <v>0</v>
      </c>
      <c r="E25" s="313">
        <v>0</v>
      </c>
    </row>
    <row r="26" spans="1:5" ht="12.75">
      <c r="A26" s="4" t="s">
        <v>467</v>
      </c>
      <c r="B26" s="9">
        <v>0</v>
      </c>
      <c r="C26" s="9">
        <v>23655</v>
      </c>
      <c r="D26" s="9">
        <v>23647.9</v>
      </c>
      <c r="E26" s="313">
        <f t="shared" si="1"/>
        <v>0.999699852039738</v>
      </c>
    </row>
    <row r="27" spans="1:5" ht="12.75">
      <c r="A27" s="4" t="s">
        <v>468</v>
      </c>
      <c r="B27" s="9">
        <v>0</v>
      </c>
      <c r="C27" s="9">
        <v>24564.4</v>
      </c>
      <c r="D27" s="9">
        <v>24532.7</v>
      </c>
      <c r="E27" s="313">
        <f t="shared" si="1"/>
        <v>0.9987095145820781</v>
      </c>
    </row>
    <row r="28" spans="1:5" ht="12.75">
      <c r="A28" s="4" t="s">
        <v>469</v>
      </c>
      <c r="B28" s="9">
        <v>0</v>
      </c>
      <c r="C28" s="9">
        <v>1502.1</v>
      </c>
      <c r="D28" s="9">
        <v>959.3</v>
      </c>
      <c r="E28" s="313">
        <f t="shared" si="1"/>
        <v>0.6386392383995739</v>
      </c>
    </row>
    <row r="29" spans="1:5" ht="12.75">
      <c r="A29" s="4" t="s">
        <v>470</v>
      </c>
      <c r="B29" s="9">
        <v>0</v>
      </c>
      <c r="C29" s="9">
        <v>5052.7</v>
      </c>
      <c r="D29" s="9">
        <v>5052.6</v>
      </c>
      <c r="E29" s="313">
        <f t="shared" si="1"/>
        <v>0.999980208601342</v>
      </c>
    </row>
    <row r="30" spans="1:5" ht="12.75">
      <c r="A30" s="4" t="s">
        <v>471</v>
      </c>
      <c r="B30" s="9">
        <v>0</v>
      </c>
      <c r="C30" s="9">
        <v>5514.1</v>
      </c>
      <c r="D30" s="9">
        <v>5514</v>
      </c>
      <c r="E30" s="313">
        <f t="shared" si="1"/>
        <v>0.9999818646741988</v>
      </c>
    </row>
    <row r="31" spans="1:5" ht="12.75">
      <c r="A31" s="4" t="s">
        <v>396</v>
      </c>
      <c r="B31" s="9">
        <v>7100</v>
      </c>
      <c r="C31" s="9">
        <v>8109.5</v>
      </c>
      <c r="D31" s="9">
        <v>7731.1</v>
      </c>
      <c r="E31" s="313">
        <f t="shared" si="1"/>
        <v>0.9533386768604724</v>
      </c>
    </row>
    <row r="32" spans="1:5" ht="12.75">
      <c r="A32" s="4" t="s">
        <v>397</v>
      </c>
      <c r="B32" s="9">
        <v>20000</v>
      </c>
      <c r="C32" s="9">
        <v>0</v>
      </c>
      <c r="D32" s="9">
        <v>0</v>
      </c>
      <c r="E32" s="313">
        <v>0</v>
      </c>
    </row>
    <row r="33" spans="1:5" ht="12.75">
      <c r="A33" s="4" t="s">
        <v>398</v>
      </c>
      <c r="B33" s="9">
        <v>2280</v>
      </c>
      <c r="C33" s="9">
        <v>2280</v>
      </c>
      <c r="D33" s="9">
        <v>2273.9</v>
      </c>
      <c r="E33" s="313">
        <f t="shared" si="1"/>
        <v>0.9973245614035088</v>
      </c>
    </row>
    <row r="34" spans="1:5" ht="12.75">
      <c r="A34" s="4" t="s">
        <v>399</v>
      </c>
      <c r="B34" s="9">
        <v>1000</v>
      </c>
      <c r="C34" s="9">
        <v>924</v>
      </c>
      <c r="D34" s="9">
        <v>832.4</v>
      </c>
      <c r="E34" s="313">
        <f t="shared" si="1"/>
        <v>0.9008658008658008</v>
      </c>
    </row>
    <row r="35" spans="1:5" ht="12.75">
      <c r="A35" s="4" t="s">
        <v>400</v>
      </c>
      <c r="B35" s="9">
        <v>1500</v>
      </c>
      <c r="C35" s="9">
        <v>1402.6</v>
      </c>
      <c r="D35" s="9">
        <v>1356</v>
      </c>
      <c r="E35" s="313">
        <f t="shared" si="1"/>
        <v>0.9667759874518752</v>
      </c>
    </row>
    <row r="36" spans="1:5" ht="12.75">
      <c r="A36" s="4" t="s">
        <v>550</v>
      </c>
      <c r="B36" s="9">
        <v>1000</v>
      </c>
      <c r="C36" s="9">
        <v>953.6</v>
      </c>
      <c r="D36" s="9">
        <v>0</v>
      </c>
      <c r="E36" s="313">
        <f t="shared" si="1"/>
        <v>0</v>
      </c>
    </row>
    <row r="37" spans="1:5" ht="12.75">
      <c r="A37" s="4" t="s">
        <v>551</v>
      </c>
      <c r="B37" s="9">
        <v>0</v>
      </c>
      <c r="C37" s="9">
        <v>481</v>
      </c>
      <c r="D37" s="9">
        <v>480.2</v>
      </c>
      <c r="E37" s="313">
        <f t="shared" si="1"/>
        <v>0.9983367983367983</v>
      </c>
    </row>
    <row r="38" spans="1:5" ht="12.75">
      <c r="A38" s="4" t="s">
        <v>552</v>
      </c>
      <c r="B38" s="9">
        <v>0</v>
      </c>
      <c r="C38" s="9">
        <v>800</v>
      </c>
      <c r="D38" s="9">
        <v>799.4</v>
      </c>
      <c r="E38" s="313">
        <f t="shared" si="1"/>
        <v>0.99925</v>
      </c>
    </row>
    <row r="39" spans="1:5" ht="12.75">
      <c r="A39" s="4" t="s">
        <v>401</v>
      </c>
      <c r="B39" s="9">
        <v>500</v>
      </c>
      <c r="C39" s="9">
        <v>322</v>
      </c>
      <c r="D39" s="9">
        <v>0</v>
      </c>
      <c r="E39" s="313">
        <f t="shared" si="1"/>
        <v>0</v>
      </c>
    </row>
    <row r="40" spans="1:5" ht="12.75">
      <c r="A40" s="21" t="s">
        <v>402</v>
      </c>
      <c r="B40" s="9">
        <v>500</v>
      </c>
      <c r="C40" s="9">
        <v>0</v>
      </c>
      <c r="D40" s="9">
        <v>0</v>
      </c>
      <c r="E40" s="313">
        <v>0</v>
      </c>
    </row>
    <row r="41" spans="1:5" ht="12.75">
      <c r="A41" s="21" t="s">
        <v>553</v>
      </c>
      <c r="B41" s="20"/>
      <c r="C41" s="20"/>
      <c r="D41" s="9"/>
      <c r="E41" s="313"/>
    </row>
    <row r="42" spans="1:5" ht="12.75">
      <c r="A42" s="21" t="s">
        <v>554</v>
      </c>
      <c r="B42" s="20">
        <v>0</v>
      </c>
      <c r="C42" s="20">
        <v>290</v>
      </c>
      <c r="D42" s="9">
        <v>290</v>
      </c>
      <c r="E42" s="313">
        <f t="shared" si="1"/>
        <v>1</v>
      </c>
    </row>
    <row r="43" spans="1:5" ht="12.75">
      <c r="A43" s="21" t="s">
        <v>483</v>
      </c>
      <c r="B43" s="25">
        <f>SUM(B44,B45,B46)</f>
        <v>85.2</v>
      </c>
      <c r="C43" s="25">
        <f>SUM(C44,C45,C46)</f>
        <v>38185.2</v>
      </c>
      <c r="D43" s="11">
        <f>SUM(D44,D45,D46)</f>
        <v>35959.9</v>
      </c>
      <c r="E43" s="328">
        <f t="shared" si="1"/>
        <v>0.9417234949666364</v>
      </c>
    </row>
    <row r="44" spans="1:5" ht="12.75">
      <c r="A44" s="21" t="s">
        <v>472</v>
      </c>
      <c r="B44" s="20">
        <v>85.2</v>
      </c>
      <c r="C44" s="20">
        <v>85.2</v>
      </c>
      <c r="D44" s="9">
        <v>85.1</v>
      </c>
      <c r="E44" s="313">
        <f t="shared" si="1"/>
        <v>0.9988262910798121</v>
      </c>
    </row>
    <row r="45" spans="1:5" ht="12.75">
      <c r="A45" s="21" t="s">
        <v>397</v>
      </c>
      <c r="B45" s="20">
        <v>0</v>
      </c>
      <c r="C45" s="20">
        <v>7000</v>
      </c>
      <c r="D45" s="9">
        <v>5051.7</v>
      </c>
      <c r="E45" s="313">
        <f t="shared" si="1"/>
        <v>0.7216714285714285</v>
      </c>
    </row>
    <row r="46" spans="1:5" ht="12.75">
      <c r="A46" s="21" t="s">
        <v>484</v>
      </c>
      <c r="B46" s="9">
        <v>0</v>
      </c>
      <c r="C46" s="9">
        <v>31100</v>
      </c>
      <c r="D46" s="9">
        <v>30823.1</v>
      </c>
      <c r="E46" s="313">
        <f t="shared" si="1"/>
        <v>0.991096463022508</v>
      </c>
    </row>
    <row r="47" spans="1:5" ht="12.75">
      <c r="A47" s="21" t="s">
        <v>555</v>
      </c>
      <c r="B47" s="11">
        <v>0</v>
      </c>
      <c r="C47" s="11">
        <v>300</v>
      </c>
      <c r="D47" s="11">
        <v>87.1</v>
      </c>
      <c r="E47" s="328">
        <f t="shared" si="1"/>
        <v>0.29033333333333333</v>
      </c>
    </row>
    <row r="48" spans="1:5" ht="12.75">
      <c r="A48" s="21" t="s">
        <v>390</v>
      </c>
      <c r="B48" s="316">
        <f>SUM(B49,B50,B51,B52,B53,B54,B55,B56,B57,B58,B59,B60,B61,B62,B63,B64,B65,B66,B67,B68,B69,B70,B71)</f>
        <v>106320</v>
      </c>
      <c r="C48" s="316">
        <f>SUM(C49,C50,C51,C52,C53,C54,C55,C56,C57,C58,C59,C60,C61,C62,C63,C64,C65,C66,C67,C68,C69,C70,C71)</f>
        <v>64411.3</v>
      </c>
      <c r="D48" s="316">
        <f>SUM(D49,D50,D51,D52,D53,D54,D55,D56,D57,D58,D59,D60,D61,D62,D63,D64,D65,D66,D67,D68,D69,D70,D71)</f>
        <v>31018.9</v>
      </c>
      <c r="E48" s="315">
        <f t="shared" si="1"/>
        <v>0.48157543785019086</v>
      </c>
    </row>
    <row r="49" spans="1:5" ht="12.75">
      <c r="A49" s="21" t="s">
        <v>342</v>
      </c>
      <c r="B49" s="317">
        <v>12500</v>
      </c>
      <c r="C49" s="317">
        <v>12543.1</v>
      </c>
      <c r="D49" s="9">
        <v>12541.2</v>
      </c>
      <c r="E49" s="313">
        <f t="shared" si="1"/>
        <v>0.9998485222951264</v>
      </c>
    </row>
    <row r="50" spans="1:5" ht="12.75">
      <c r="A50" s="21" t="s">
        <v>556</v>
      </c>
      <c r="B50" s="317">
        <v>6000</v>
      </c>
      <c r="C50" s="317">
        <v>5435.9</v>
      </c>
      <c r="D50" s="9">
        <v>42</v>
      </c>
      <c r="E50" s="313">
        <f t="shared" si="1"/>
        <v>0.007726411449805921</v>
      </c>
    </row>
    <row r="51" spans="1:5" ht="12.75">
      <c r="A51" s="21" t="s">
        <v>403</v>
      </c>
      <c r="B51" s="317">
        <v>30100</v>
      </c>
      <c r="C51" s="317">
        <v>0</v>
      </c>
      <c r="D51" s="9">
        <v>0</v>
      </c>
      <c r="E51" s="313">
        <v>0</v>
      </c>
    </row>
    <row r="52" spans="1:5" ht="12.75">
      <c r="A52" s="21" t="s">
        <v>404</v>
      </c>
      <c r="B52" s="317">
        <v>6000</v>
      </c>
      <c r="C52" s="317">
        <v>6000</v>
      </c>
      <c r="D52" s="9">
        <v>5044</v>
      </c>
      <c r="E52" s="313">
        <f t="shared" si="1"/>
        <v>0.8406666666666667</v>
      </c>
    </row>
    <row r="53" spans="1:5" ht="12.75">
      <c r="A53" s="21" t="s">
        <v>405</v>
      </c>
      <c r="B53" s="317">
        <v>10000</v>
      </c>
      <c r="C53" s="317">
        <v>9635.7</v>
      </c>
      <c r="D53" s="9">
        <v>0</v>
      </c>
      <c r="E53" s="313">
        <f t="shared" si="1"/>
        <v>0</v>
      </c>
    </row>
    <row r="54" spans="1:5" ht="12.75">
      <c r="A54" s="21" t="s">
        <v>406</v>
      </c>
      <c r="B54" s="317">
        <v>780</v>
      </c>
      <c r="C54" s="317">
        <v>780</v>
      </c>
      <c r="D54" s="9">
        <v>746</v>
      </c>
      <c r="E54" s="313">
        <f t="shared" si="1"/>
        <v>0.9564102564102565</v>
      </c>
    </row>
    <row r="55" spans="1:5" ht="12.75">
      <c r="A55" s="21" t="s">
        <v>407</v>
      </c>
      <c r="B55" s="317">
        <v>1500</v>
      </c>
      <c r="C55" s="317">
        <v>1864.3</v>
      </c>
      <c r="D55" s="9">
        <v>1864.3</v>
      </c>
      <c r="E55" s="313">
        <f t="shared" si="1"/>
        <v>1</v>
      </c>
    </row>
    <row r="56" spans="1:5" ht="12.75">
      <c r="A56" s="21" t="s">
        <v>408</v>
      </c>
      <c r="B56" s="317">
        <v>21240</v>
      </c>
      <c r="C56" s="317">
        <v>8240</v>
      </c>
      <c r="D56" s="9">
        <v>1133</v>
      </c>
      <c r="E56" s="313">
        <f t="shared" si="1"/>
        <v>0.1375</v>
      </c>
    </row>
    <row r="57" spans="1:5" ht="12.75">
      <c r="A57" s="4" t="s">
        <v>409</v>
      </c>
      <c r="B57" s="317">
        <v>1000</v>
      </c>
      <c r="C57" s="317">
        <v>876</v>
      </c>
      <c r="D57" s="9">
        <v>874.8</v>
      </c>
      <c r="E57" s="313">
        <f t="shared" si="1"/>
        <v>0.9986301369863013</v>
      </c>
    </row>
    <row r="58" spans="1:5" ht="12.75">
      <c r="A58" s="21" t="s">
        <v>410</v>
      </c>
      <c r="B58" s="317">
        <v>1500</v>
      </c>
      <c r="C58" s="317">
        <v>2145</v>
      </c>
      <c r="D58" s="9">
        <v>2144.9</v>
      </c>
      <c r="E58" s="313">
        <f t="shared" si="1"/>
        <v>0.99995337995338</v>
      </c>
    </row>
    <row r="59" spans="1:5" ht="12.75">
      <c r="A59" s="4" t="s">
        <v>411</v>
      </c>
      <c r="B59" s="318">
        <v>200</v>
      </c>
      <c r="C59" s="318">
        <v>200</v>
      </c>
      <c r="D59" s="21">
        <v>0</v>
      </c>
      <c r="E59" s="313">
        <f t="shared" si="1"/>
        <v>0</v>
      </c>
    </row>
    <row r="60" spans="1:5" ht="12.75">
      <c r="A60" s="21" t="s">
        <v>412</v>
      </c>
      <c r="B60" s="318">
        <v>1000</v>
      </c>
      <c r="C60" s="318">
        <v>955</v>
      </c>
      <c r="D60" s="9">
        <v>939</v>
      </c>
      <c r="E60" s="313">
        <f t="shared" si="1"/>
        <v>0.9832460732984293</v>
      </c>
    </row>
    <row r="61" spans="1:5" ht="12.75">
      <c r="A61" s="21" t="s">
        <v>413</v>
      </c>
      <c r="B61" s="318">
        <v>1500</v>
      </c>
      <c r="C61" s="317">
        <v>1500</v>
      </c>
      <c r="D61" s="9">
        <v>73.5</v>
      </c>
      <c r="E61" s="313">
        <f t="shared" si="1"/>
        <v>0.049</v>
      </c>
    </row>
    <row r="62" spans="1:5" ht="12.75">
      <c r="A62" s="21" t="s">
        <v>414</v>
      </c>
      <c r="B62" s="318">
        <v>1000</v>
      </c>
      <c r="C62" s="317">
        <v>1102</v>
      </c>
      <c r="D62" s="9">
        <v>1101.8</v>
      </c>
      <c r="E62" s="313">
        <f t="shared" si="1"/>
        <v>0.9998185117967332</v>
      </c>
    </row>
    <row r="63" spans="1:5" ht="12.75">
      <c r="A63" s="21" t="s">
        <v>415</v>
      </c>
      <c r="B63" s="319">
        <v>1000</v>
      </c>
      <c r="C63" s="317">
        <v>1000</v>
      </c>
      <c r="D63" s="9">
        <v>275.1</v>
      </c>
      <c r="E63" s="313">
        <f t="shared" si="1"/>
        <v>0.2751</v>
      </c>
    </row>
    <row r="64" spans="1:5" ht="12.75">
      <c r="A64" s="21" t="s">
        <v>416</v>
      </c>
      <c r="B64" s="319">
        <v>2000</v>
      </c>
      <c r="C64" s="317">
        <v>2045</v>
      </c>
      <c r="D64" s="9">
        <v>2044.7</v>
      </c>
      <c r="E64" s="313">
        <f t="shared" si="1"/>
        <v>0.9998533007334963</v>
      </c>
    </row>
    <row r="65" spans="1:5" ht="12.75">
      <c r="A65" s="21" t="s">
        <v>417</v>
      </c>
      <c r="B65" s="319">
        <v>500</v>
      </c>
      <c r="C65" s="317">
        <v>500</v>
      </c>
      <c r="D65" s="9">
        <v>24.5</v>
      </c>
      <c r="E65" s="313">
        <f t="shared" si="1"/>
        <v>0.049</v>
      </c>
    </row>
    <row r="66" spans="1:5" ht="12.75">
      <c r="A66" s="21" t="s">
        <v>473</v>
      </c>
      <c r="B66" s="319">
        <v>0</v>
      </c>
      <c r="C66" s="317">
        <v>210</v>
      </c>
      <c r="D66" s="9">
        <v>188.2</v>
      </c>
      <c r="E66" s="313">
        <f t="shared" si="1"/>
        <v>0.8961904761904761</v>
      </c>
    </row>
    <row r="67" spans="1:5" ht="12.75">
      <c r="A67" s="21" t="s">
        <v>474</v>
      </c>
      <c r="B67" s="319">
        <v>0</v>
      </c>
      <c r="C67" s="317">
        <v>300</v>
      </c>
      <c r="D67" s="9">
        <v>298.5</v>
      </c>
      <c r="E67" s="313">
        <f t="shared" si="1"/>
        <v>0.995</v>
      </c>
    </row>
    <row r="68" spans="1:5" ht="12.75">
      <c r="A68" s="21" t="s">
        <v>402</v>
      </c>
      <c r="B68" s="319">
        <v>500</v>
      </c>
      <c r="C68" s="317">
        <v>398</v>
      </c>
      <c r="D68" s="9">
        <v>139.8</v>
      </c>
      <c r="E68" s="313">
        <f t="shared" si="1"/>
        <v>0.3512562814070352</v>
      </c>
    </row>
    <row r="69" spans="1:5" ht="12.75">
      <c r="A69" s="21" t="s">
        <v>557</v>
      </c>
      <c r="B69" s="319">
        <v>0</v>
      </c>
      <c r="C69" s="317">
        <v>810</v>
      </c>
      <c r="D69" s="9">
        <v>46.2</v>
      </c>
      <c r="E69" s="313">
        <f t="shared" si="1"/>
        <v>0.05703703703703704</v>
      </c>
    </row>
    <row r="70" spans="1:5" ht="12.75">
      <c r="A70" s="21" t="s">
        <v>558</v>
      </c>
      <c r="B70" s="319">
        <v>0</v>
      </c>
      <c r="C70" s="317">
        <v>1500</v>
      </c>
      <c r="D70" s="9">
        <v>1497.4</v>
      </c>
      <c r="E70" s="313">
        <f t="shared" si="1"/>
        <v>0.9982666666666667</v>
      </c>
    </row>
    <row r="71" spans="1:5" ht="12.75">
      <c r="A71" s="24" t="s">
        <v>418</v>
      </c>
      <c r="B71" s="329">
        <v>8000</v>
      </c>
      <c r="C71" s="316">
        <v>6371.3</v>
      </c>
      <c r="D71" s="11">
        <v>0</v>
      </c>
      <c r="E71" s="328">
        <f t="shared" si="1"/>
        <v>0</v>
      </c>
    </row>
    <row r="72" spans="1:5" ht="26.25" customHeight="1">
      <c r="A72" s="2" t="s">
        <v>393</v>
      </c>
      <c r="B72" s="38" t="s">
        <v>394</v>
      </c>
      <c r="C72" s="38" t="s">
        <v>466</v>
      </c>
      <c r="D72" s="311" t="s">
        <v>538</v>
      </c>
      <c r="E72" s="60" t="s">
        <v>455</v>
      </c>
    </row>
    <row r="73" spans="1:5" ht="12.75">
      <c r="A73" s="21" t="s">
        <v>391</v>
      </c>
      <c r="B73" s="320">
        <f>SUM(B75,B76,B77,B78,B79,B80)</f>
        <v>6180</v>
      </c>
      <c r="C73" s="320">
        <f>SUM(C75,C76,C77,C78,C79,C80)</f>
        <v>38334.3</v>
      </c>
      <c r="D73" s="316">
        <f>SUM(D75,D76,D77,D78,D79,D80)</f>
        <v>34639.5</v>
      </c>
      <c r="E73" s="328">
        <f t="shared" si="1"/>
        <v>0.9036163435878573</v>
      </c>
    </row>
    <row r="74" spans="1:5" ht="12.75">
      <c r="A74" s="21" t="s">
        <v>419</v>
      </c>
      <c r="B74" s="318"/>
      <c r="C74" s="318"/>
      <c r="D74" s="9"/>
      <c r="E74" s="313"/>
    </row>
    <row r="75" spans="1:5" ht="12.75">
      <c r="A75" s="21" t="s">
        <v>420</v>
      </c>
      <c r="B75" s="318">
        <v>2000</v>
      </c>
      <c r="C75" s="318">
        <v>2107.3</v>
      </c>
      <c r="D75" s="9">
        <v>2072.6</v>
      </c>
      <c r="E75" s="313">
        <f t="shared" si="1"/>
        <v>0.9835334314051154</v>
      </c>
    </row>
    <row r="76" spans="1:5" ht="12.75">
      <c r="A76" s="21" t="s">
        <v>421</v>
      </c>
      <c r="B76" s="318">
        <v>500</v>
      </c>
      <c r="C76" s="318">
        <v>500</v>
      </c>
      <c r="D76" s="9">
        <v>44.2</v>
      </c>
      <c r="E76" s="313">
        <f t="shared" si="1"/>
        <v>0.0884</v>
      </c>
    </row>
    <row r="77" spans="1:5" ht="12.75">
      <c r="A77" s="21" t="s">
        <v>402</v>
      </c>
      <c r="B77" s="317">
        <v>500</v>
      </c>
      <c r="C77" s="318">
        <v>494.2</v>
      </c>
      <c r="D77" s="9">
        <v>176.4</v>
      </c>
      <c r="E77" s="313">
        <f t="shared" si="1"/>
        <v>0.3569405099150142</v>
      </c>
    </row>
    <row r="78" spans="1:5" ht="12.75">
      <c r="A78" s="21" t="s">
        <v>476</v>
      </c>
      <c r="B78" s="317">
        <v>0</v>
      </c>
      <c r="C78" s="318">
        <v>32100</v>
      </c>
      <c r="D78" s="9">
        <v>32093.5</v>
      </c>
      <c r="E78" s="313">
        <f t="shared" si="1"/>
        <v>0.999797507788162</v>
      </c>
    </row>
    <row r="79" spans="1:5" ht="12.75">
      <c r="A79" s="21" t="s">
        <v>475</v>
      </c>
      <c r="B79" s="317">
        <v>0</v>
      </c>
      <c r="C79" s="318">
        <v>252.8</v>
      </c>
      <c r="D79" s="9">
        <v>252.8</v>
      </c>
      <c r="E79" s="313">
        <f t="shared" si="1"/>
        <v>1</v>
      </c>
    </row>
    <row r="80" spans="1:5" ht="12.75">
      <c r="A80" s="24" t="s">
        <v>494</v>
      </c>
      <c r="B80" s="316">
        <v>3180</v>
      </c>
      <c r="C80" s="320">
        <v>2880</v>
      </c>
      <c r="D80" s="11">
        <v>0</v>
      </c>
      <c r="E80" s="314">
        <f t="shared" si="1"/>
        <v>0</v>
      </c>
    </row>
    <row r="81" spans="1:5" ht="12.75">
      <c r="A81" s="10"/>
      <c r="B81" s="23"/>
      <c r="C81" s="23"/>
      <c r="D81" s="23"/>
      <c r="E81" s="321"/>
    </row>
    <row r="82" spans="1:5" ht="12.75">
      <c r="A82" s="27"/>
      <c r="B82" s="23"/>
      <c r="C82" s="23"/>
      <c r="D82" s="23"/>
      <c r="E82" s="321"/>
    </row>
    <row r="83" spans="1:5" ht="12.75">
      <c r="A83" s="10"/>
      <c r="B83" s="23"/>
      <c r="C83" s="23"/>
      <c r="D83" s="23"/>
      <c r="E83" s="321"/>
    </row>
  </sheetData>
  <mergeCells count="2">
    <mergeCell ref="D1:E1"/>
    <mergeCell ref="A1:C1"/>
  </mergeCells>
  <printOptions horizontalCentered="1"/>
  <pageMargins left="0.4330708661417323" right="0.3937007874015748" top="0.48" bottom="0.4" header="0.21" footer="0.24"/>
  <pageSetup horizontalDpi="600" verticalDpi="600" orientation="portrait" paperSize="9" scale="83" r:id="rId1"/>
  <headerFooter alignWithMargins="0">
    <oddFooter>&amp;L&amp;"Times New Roman,obyčejné"&amp;8Rozbor za rok 2003</oddFooter>
  </headerFooter>
  <rowBreaks count="1" manualBreakCount="1">
    <brk id="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E45"/>
  <sheetViews>
    <sheetView workbookViewId="0" topLeftCell="B19">
      <selection activeCell="D31" sqref="D31"/>
    </sheetView>
  </sheetViews>
  <sheetFormatPr defaultColWidth="9.00390625" defaultRowHeight="12.75"/>
  <cols>
    <col min="1" max="1" width="9.125" style="0" hidden="1" customWidth="1"/>
    <col min="2" max="2" width="31.375" style="0" customWidth="1"/>
    <col min="3" max="3" width="13.25390625" style="0" customWidth="1"/>
    <col min="4" max="4" width="30.375" style="0" bestFit="1" customWidth="1"/>
    <col min="5" max="5" width="13.25390625" style="0" customWidth="1"/>
  </cols>
  <sheetData>
    <row r="1" spans="2:5" ht="12.75">
      <c r="B1" s="487"/>
      <c r="C1" s="487"/>
      <c r="D1" s="487"/>
      <c r="E1" s="471" t="s">
        <v>761</v>
      </c>
    </row>
    <row r="2" spans="2:5" ht="15" customHeight="1">
      <c r="B2" s="718"/>
      <c r="C2" s="718"/>
      <c r="D2" s="718"/>
      <c r="E2" s="490" t="s">
        <v>631</v>
      </c>
    </row>
    <row r="3" spans="2:5" ht="14.25">
      <c r="B3" s="718" t="s">
        <v>768</v>
      </c>
      <c r="C3" s="719"/>
      <c r="D3" s="719"/>
      <c r="E3" s="719"/>
    </row>
    <row r="4" spans="2:5" ht="14.25">
      <c r="B4" s="718" t="s">
        <v>767</v>
      </c>
      <c r="C4" s="719"/>
      <c r="D4" s="719"/>
      <c r="E4" s="719"/>
    </row>
    <row r="5" spans="2:4" ht="15" customHeight="1">
      <c r="B5" s="488"/>
      <c r="C5" s="489"/>
      <c r="D5" s="489"/>
    </row>
    <row r="6" spans="2:5" ht="24.75" customHeight="1">
      <c r="B6" s="38" t="s">
        <v>759</v>
      </c>
      <c r="C6" s="38" t="s">
        <v>758</v>
      </c>
      <c r="D6" s="38" t="s">
        <v>760</v>
      </c>
      <c r="E6" s="38" t="s">
        <v>758</v>
      </c>
    </row>
    <row r="7" spans="2:5" ht="15" customHeight="1">
      <c r="B7" s="491"/>
      <c r="C7" s="508"/>
      <c r="D7" s="492"/>
      <c r="E7" s="508"/>
    </row>
    <row r="8" spans="2:5" ht="15" customHeight="1">
      <c r="B8" s="493" t="s">
        <v>577</v>
      </c>
      <c r="C8" s="507">
        <v>8490</v>
      </c>
      <c r="D8" s="487" t="s">
        <v>750</v>
      </c>
      <c r="E8" s="507">
        <v>1703281</v>
      </c>
    </row>
    <row r="9" spans="2:5" ht="15" customHeight="1">
      <c r="B9" s="493" t="s">
        <v>578</v>
      </c>
      <c r="C9" s="507">
        <v>1750277.46</v>
      </c>
      <c r="D9" s="487" t="s">
        <v>751</v>
      </c>
      <c r="E9" s="507">
        <v>33651.8</v>
      </c>
    </row>
    <row r="10" spans="2:5" ht="15" customHeight="1">
      <c r="B10" s="493" t="s">
        <v>263</v>
      </c>
      <c r="C10" s="507">
        <v>524083.5</v>
      </c>
      <c r="D10" s="494" t="s">
        <v>752</v>
      </c>
      <c r="E10" s="507">
        <v>233454000</v>
      </c>
    </row>
    <row r="11" spans="2:5" ht="15" customHeight="1">
      <c r="B11" s="493" t="s">
        <v>581</v>
      </c>
      <c r="C11" s="507">
        <v>11133582.48</v>
      </c>
      <c r="D11" s="487" t="s">
        <v>753</v>
      </c>
      <c r="E11" s="507">
        <v>73731409.63</v>
      </c>
    </row>
    <row r="12" spans="2:5" ht="15" customHeight="1">
      <c r="B12" s="493" t="s">
        <v>264</v>
      </c>
      <c r="C12" s="507">
        <v>26355</v>
      </c>
      <c r="D12" s="487" t="s">
        <v>579</v>
      </c>
      <c r="E12" s="507">
        <v>38705488.1</v>
      </c>
    </row>
    <row r="13" spans="2:5" ht="15" customHeight="1">
      <c r="B13" s="493" t="s">
        <v>584</v>
      </c>
      <c r="C13" s="507">
        <v>266300</v>
      </c>
      <c r="D13" s="487" t="s">
        <v>580</v>
      </c>
      <c r="E13" s="507">
        <v>101469885.95</v>
      </c>
    </row>
    <row r="14" spans="2:5" ht="15" customHeight="1">
      <c r="B14" s="493" t="s">
        <v>586</v>
      </c>
      <c r="C14" s="507">
        <v>12035483</v>
      </c>
      <c r="D14" s="487" t="s">
        <v>582</v>
      </c>
      <c r="E14" s="507">
        <v>95257829.95</v>
      </c>
    </row>
    <row r="15" spans="2:5" ht="15" customHeight="1">
      <c r="B15" s="493" t="s">
        <v>597</v>
      </c>
      <c r="C15" s="507">
        <v>7822352.84</v>
      </c>
      <c r="D15" s="487" t="s">
        <v>583</v>
      </c>
      <c r="E15" s="507">
        <v>8948007</v>
      </c>
    </row>
    <row r="16" spans="2:5" ht="15" customHeight="1">
      <c r="B16" s="493" t="s">
        <v>262</v>
      </c>
      <c r="C16" s="507">
        <v>24491434</v>
      </c>
      <c r="D16" s="487" t="s">
        <v>585</v>
      </c>
      <c r="E16" s="507">
        <v>6962895</v>
      </c>
    </row>
    <row r="17" spans="2:5" ht="15" customHeight="1">
      <c r="B17" s="493" t="s">
        <v>265</v>
      </c>
      <c r="C17" s="507">
        <v>23412118</v>
      </c>
      <c r="D17" s="487" t="s">
        <v>587</v>
      </c>
      <c r="E17" s="507">
        <v>44288923.4</v>
      </c>
    </row>
    <row r="18" spans="2:5" ht="15" customHeight="1">
      <c r="B18" s="493" t="s">
        <v>589</v>
      </c>
      <c r="C18" s="507">
        <v>6901730.9</v>
      </c>
      <c r="D18" s="487" t="s">
        <v>588</v>
      </c>
      <c r="E18" s="507">
        <v>17814521</v>
      </c>
    </row>
    <row r="19" spans="2:5" ht="15" customHeight="1">
      <c r="B19" s="493" t="s">
        <v>269</v>
      </c>
      <c r="C19" s="507">
        <v>7365548.9</v>
      </c>
      <c r="D19" s="487" t="s">
        <v>590</v>
      </c>
      <c r="E19" s="507">
        <v>44630935.6</v>
      </c>
    </row>
    <row r="20" spans="2:5" ht="15" customHeight="1">
      <c r="B20" s="493" t="s">
        <v>592</v>
      </c>
      <c r="C20" s="507">
        <v>2687437.98</v>
      </c>
      <c r="D20" s="487" t="s">
        <v>591</v>
      </c>
      <c r="E20" s="507">
        <v>1780000</v>
      </c>
    </row>
    <row r="21" spans="2:5" ht="15" customHeight="1">
      <c r="B21" s="493" t="s">
        <v>746</v>
      </c>
      <c r="C21" s="507">
        <v>21181654</v>
      </c>
      <c r="D21" s="487" t="s">
        <v>593</v>
      </c>
      <c r="E21" s="507">
        <v>7803.8</v>
      </c>
    </row>
    <row r="22" spans="2:5" ht="15" customHeight="1">
      <c r="B22" s="493" t="s">
        <v>747</v>
      </c>
      <c r="C22" s="507">
        <v>285276</v>
      </c>
      <c r="D22" s="487" t="s">
        <v>754</v>
      </c>
      <c r="E22" s="507">
        <v>4146816.29</v>
      </c>
    </row>
    <row r="23" spans="2:5" ht="15" customHeight="1">
      <c r="B23" s="493" t="s">
        <v>458</v>
      </c>
      <c r="C23" s="507">
        <v>400000</v>
      </c>
      <c r="D23" s="487" t="s">
        <v>755</v>
      </c>
      <c r="E23" s="507">
        <v>1659916.5</v>
      </c>
    </row>
    <row r="24" spans="2:5" ht="15" customHeight="1">
      <c r="B24" s="493" t="s">
        <v>293</v>
      </c>
      <c r="C24" s="507">
        <v>326280</v>
      </c>
      <c r="D24" s="487" t="s">
        <v>594</v>
      </c>
      <c r="E24" s="507">
        <v>55032421.68</v>
      </c>
    </row>
    <row r="25" spans="2:5" ht="15" customHeight="1">
      <c r="B25" s="493" t="s">
        <v>599</v>
      </c>
      <c r="C25" s="507">
        <v>7049044.84</v>
      </c>
      <c r="D25" s="487" t="s">
        <v>756</v>
      </c>
      <c r="E25" s="507">
        <v>4897745</v>
      </c>
    </row>
    <row r="26" spans="2:5" ht="15" customHeight="1">
      <c r="B26" s="493" t="s">
        <v>461</v>
      </c>
      <c r="C26" s="507">
        <v>1350000</v>
      </c>
      <c r="D26" s="487" t="s">
        <v>595</v>
      </c>
      <c r="E26" s="507">
        <v>82140</v>
      </c>
    </row>
    <row r="27" spans="2:5" ht="15" customHeight="1">
      <c r="B27" s="493" t="s">
        <v>463</v>
      </c>
      <c r="C27" s="507">
        <v>4256300</v>
      </c>
      <c r="D27" s="487" t="s">
        <v>596</v>
      </c>
      <c r="E27" s="507">
        <v>10407784.56</v>
      </c>
    </row>
    <row r="28" spans="2:5" ht="15" customHeight="1">
      <c r="B28" s="493" t="s">
        <v>347</v>
      </c>
      <c r="C28" s="507">
        <v>80490000</v>
      </c>
      <c r="D28" s="487" t="s">
        <v>757</v>
      </c>
      <c r="E28" s="507">
        <v>1330000</v>
      </c>
    </row>
    <row r="29" spans="2:5" ht="15" customHeight="1">
      <c r="B29" s="493" t="s">
        <v>541</v>
      </c>
      <c r="C29" s="507">
        <v>957000</v>
      </c>
      <c r="D29" s="487" t="s">
        <v>598</v>
      </c>
      <c r="E29" s="507">
        <v>208884812.06</v>
      </c>
    </row>
    <row r="30" spans="2:5" ht="15" customHeight="1">
      <c r="B30" s="493" t="s">
        <v>601</v>
      </c>
      <c r="C30" s="507">
        <v>355264590.99</v>
      </c>
      <c r="D30" s="487" t="s">
        <v>600</v>
      </c>
      <c r="E30" s="507">
        <v>5867341.92</v>
      </c>
    </row>
    <row r="31" spans="2:5" ht="15" customHeight="1">
      <c r="B31" s="493" t="s">
        <v>602</v>
      </c>
      <c r="C31" s="507">
        <v>68221</v>
      </c>
      <c r="D31" s="487"/>
      <c r="E31" s="507"/>
    </row>
    <row r="32" spans="2:5" ht="15" customHeight="1">
      <c r="B32" s="495" t="s">
        <v>748</v>
      </c>
      <c r="C32" s="507">
        <v>-5921650</v>
      </c>
      <c r="D32" s="510"/>
      <c r="E32" s="510"/>
    </row>
    <row r="33" spans="2:5" ht="15" customHeight="1">
      <c r="B33" s="493" t="s">
        <v>749</v>
      </c>
      <c r="C33" s="507">
        <v>514118792.5</v>
      </c>
      <c r="D33" s="453"/>
      <c r="E33" s="507"/>
    </row>
    <row r="34" spans="2:5" ht="15" customHeight="1">
      <c r="B34" s="493" t="s">
        <v>465</v>
      </c>
      <c r="C34" s="507">
        <v>19500000</v>
      </c>
      <c r="D34" s="487"/>
      <c r="E34" s="507"/>
    </row>
    <row r="35" spans="2:5" ht="15" customHeight="1">
      <c r="B35" s="493"/>
      <c r="C35" s="507"/>
      <c r="D35" s="487"/>
      <c r="E35" s="507"/>
    </row>
    <row r="36" spans="2:5" ht="15" customHeight="1">
      <c r="B36" s="491"/>
      <c r="C36" s="508"/>
      <c r="D36" s="492"/>
      <c r="E36" s="508"/>
    </row>
    <row r="37" spans="2:5" ht="15" customHeight="1">
      <c r="B37" s="513" t="s">
        <v>603</v>
      </c>
      <c r="C37" s="511">
        <f>SUM(C8:C34)</f>
        <v>1097750703.39</v>
      </c>
      <c r="D37" s="488" t="s">
        <v>604</v>
      </c>
      <c r="E37" s="511">
        <f>SUM(E8:E36)</f>
        <v>961097610.2399999</v>
      </c>
    </row>
    <row r="38" spans="2:5" ht="15" customHeight="1">
      <c r="B38" s="496"/>
      <c r="C38" s="509"/>
      <c r="D38" s="497"/>
      <c r="E38" s="509"/>
    </row>
    <row r="39" spans="2:5" ht="15" customHeight="1">
      <c r="B39" s="498" t="s">
        <v>605</v>
      </c>
      <c r="C39" s="487"/>
      <c r="D39" s="487"/>
      <c r="E39" s="499"/>
    </row>
    <row r="40" spans="2:5" ht="15" customHeight="1">
      <c r="B40" s="498"/>
      <c r="C40" s="487"/>
      <c r="D40" s="487"/>
      <c r="E40" s="499"/>
    </row>
    <row r="41" spans="2:5" ht="15" customHeight="1">
      <c r="B41" s="500" t="s">
        <v>606</v>
      </c>
      <c r="C41" s="501"/>
      <c r="D41" s="502">
        <v>1097750703.39</v>
      </c>
      <c r="E41" s="503"/>
    </row>
    <row r="42" spans="2:5" ht="15" customHeight="1">
      <c r="B42" s="500" t="s">
        <v>607</v>
      </c>
      <c r="C42" s="501"/>
      <c r="D42" s="502">
        <v>961097610.24</v>
      </c>
      <c r="E42" s="503"/>
    </row>
    <row r="43" spans="2:5" ht="15" customHeight="1">
      <c r="B43" s="500"/>
      <c r="C43" s="501"/>
      <c r="D43" s="504"/>
      <c r="E43" s="503"/>
    </row>
    <row r="44" spans="2:5" ht="15" customHeight="1">
      <c r="B44" s="500" t="s">
        <v>608</v>
      </c>
      <c r="C44" s="501"/>
      <c r="D44" s="502">
        <f>D41-D42</f>
        <v>136653093.1500001</v>
      </c>
      <c r="E44" s="503"/>
    </row>
    <row r="45" spans="2:5" ht="15" customHeight="1">
      <c r="B45" s="505"/>
      <c r="C45" s="470"/>
      <c r="D45" s="470"/>
      <c r="E45" s="506"/>
    </row>
  </sheetData>
  <mergeCells count="3">
    <mergeCell ref="B2:D2"/>
    <mergeCell ref="B4:E4"/>
    <mergeCell ref="B3:E3"/>
  </mergeCells>
  <printOptions/>
  <pageMargins left="0.75" right="0.57" top="1" bottom="1" header="0.4921259845" footer="0.4921259845"/>
  <pageSetup horizontalDpi="600" verticalDpi="600" orientation="portrait" paperSize="9" r:id="rId1"/>
  <headerFooter alignWithMargins="0">
    <oddFooter>&amp;L&amp;8Rozbor za rok 2003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B17" sqref="B17"/>
    </sheetView>
  </sheetViews>
  <sheetFormatPr defaultColWidth="9.00390625" defaultRowHeight="12.75"/>
  <cols>
    <col min="1" max="1" width="65.75390625" style="0" customWidth="1"/>
    <col min="2" max="2" width="17.875" style="0" customWidth="1"/>
    <col min="3" max="3" width="3.00390625" style="322" customWidth="1"/>
    <col min="4" max="5" width="9.125" style="322" customWidth="1"/>
    <col min="7" max="7" width="11.375" style="0" customWidth="1"/>
  </cols>
  <sheetData>
    <row r="1" spans="1:8" ht="12.75">
      <c r="A1" s="453"/>
      <c r="B1" s="402" t="s">
        <v>716</v>
      </c>
      <c r="C1" s="344"/>
      <c r="D1" s="344"/>
      <c r="F1" s="322"/>
      <c r="G1" s="345"/>
      <c r="H1" s="345"/>
    </row>
    <row r="2" spans="1:8" ht="15.75">
      <c r="A2" s="459"/>
      <c r="B2" s="402" t="s">
        <v>631</v>
      </c>
      <c r="C2" s="344"/>
      <c r="D2" s="344"/>
      <c r="F2" s="322"/>
      <c r="G2" s="345"/>
      <c r="H2" s="345"/>
    </row>
    <row r="3" spans="1:8" ht="15.75">
      <c r="A3" s="703" t="s">
        <v>717</v>
      </c>
      <c r="B3" s="691"/>
      <c r="C3" s="344"/>
      <c r="D3" s="344"/>
      <c r="F3" s="322"/>
      <c r="G3" s="345"/>
      <c r="H3" s="345"/>
    </row>
    <row r="4" spans="1:8" ht="15.75">
      <c r="A4" s="531"/>
      <c r="B4" s="540"/>
      <c r="C4" s="344"/>
      <c r="D4" s="344"/>
      <c r="F4" s="322"/>
      <c r="G4" s="345"/>
      <c r="H4" s="345"/>
    </row>
    <row r="5" spans="1:8" ht="12.75">
      <c r="A5" s="453"/>
      <c r="F5" s="322"/>
      <c r="G5" s="322"/>
      <c r="H5" s="322"/>
    </row>
    <row r="6" spans="1:8" ht="12.75">
      <c r="A6" s="454"/>
      <c r="B6" s="460"/>
      <c r="C6" s="324"/>
      <c r="F6" s="322"/>
      <c r="G6" s="322"/>
      <c r="H6" s="322"/>
    </row>
    <row r="7" spans="1:8" ht="12.75">
      <c r="A7" s="455" t="s">
        <v>632</v>
      </c>
      <c r="B7" s="461">
        <v>136653093.15</v>
      </c>
      <c r="C7" s="347"/>
      <c r="F7" s="322"/>
      <c r="G7" s="348"/>
      <c r="H7" s="463"/>
    </row>
    <row r="8" spans="1:8" ht="12.75">
      <c r="A8" s="455" t="s">
        <v>633</v>
      </c>
      <c r="B8" s="461">
        <v>117943499.24</v>
      </c>
      <c r="C8" s="347"/>
      <c r="F8" s="322"/>
      <c r="G8" s="348"/>
      <c r="H8" s="322"/>
    </row>
    <row r="9" spans="1:8" ht="12.75">
      <c r="A9" s="455" t="s">
        <v>634</v>
      </c>
      <c r="B9" s="461">
        <v>439639.41</v>
      </c>
      <c r="C9" s="347"/>
      <c r="F9" s="322"/>
      <c r="G9" s="348"/>
      <c r="H9" s="322"/>
    </row>
    <row r="10" spans="1:8" ht="12.75">
      <c r="A10" s="455" t="s">
        <v>635</v>
      </c>
      <c r="B10" s="461">
        <v>88441.34</v>
      </c>
      <c r="C10" s="347"/>
      <c r="F10" s="322"/>
      <c r="G10" s="348"/>
      <c r="H10" s="322"/>
    </row>
    <row r="11" spans="1:8" ht="12.75">
      <c r="A11" s="455" t="s">
        <v>636</v>
      </c>
      <c r="B11" s="461">
        <v>134.08</v>
      </c>
      <c r="C11" s="347"/>
      <c r="F11" s="322"/>
      <c r="G11" s="348"/>
      <c r="H11" s="322"/>
    </row>
    <row r="12" spans="1:8" ht="12.75">
      <c r="A12" s="455" t="s">
        <v>637</v>
      </c>
      <c r="B12" s="461">
        <v>3597844</v>
      </c>
      <c r="C12" s="347" t="s">
        <v>638</v>
      </c>
      <c r="F12" s="322"/>
      <c r="G12" s="348"/>
      <c r="H12" s="322"/>
    </row>
    <row r="13" spans="1:8" ht="12.75">
      <c r="A13" s="455" t="s">
        <v>639</v>
      </c>
      <c r="B13" s="461">
        <v>22348.43</v>
      </c>
      <c r="C13" s="347"/>
      <c r="F13" s="322"/>
      <c r="G13" s="348"/>
      <c r="H13" s="322"/>
    </row>
    <row r="14" spans="1:8" ht="12.75">
      <c r="A14" s="455" t="s">
        <v>640</v>
      </c>
      <c r="B14" s="461">
        <v>2345.24</v>
      </c>
      <c r="C14" s="347"/>
      <c r="F14" s="322"/>
      <c r="G14" s="348"/>
      <c r="H14" s="322"/>
    </row>
    <row r="15" spans="1:8" ht="12.75">
      <c r="A15" s="455" t="s">
        <v>641</v>
      </c>
      <c r="B15" s="461">
        <v>9332227.29</v>
      </c>
      <c r="C15" s="347"/>
      <c r="F15" s="322"/>
      <c r="G15" s="348"/>
      <c r="H15" s="322"/>
    </row>
    <row r="16" spans="1:8" ht="12.75">
      <c r="A16" s="455" t="s">
        <v>718</v>
      </c>
      <c r="B16" s="461">
        <v>9131343.2</v>
      </c>
      <c r="C16" s="347"/>
      <c r="F16" s="322"/>
      <c r="G16" s="348"/>
      <c r="H16" s="322"/>
    </row>
    <row r="17" spans="1:8" ht="12.75">
      <c r="A17" s="455"/>
      <c r="B17" s="461"/>
      <c r="C17" s="347"/>
      <c r="F17" s="322"/>
      <c r="G17" s="348"/>
      <c r="H17" s="322"/>
    </row>
    <row r="18" spans="1:8" ht="12.75">
      <c r="A18" s="456" t="s">
        <v>642</v>
      </c>
      <c r="B18" s="461"/>
      <c r="C18" s="347"/>
      <c r="F18" s="322"/>
      <c r="G18" s="348"/>
      <c r="H18" s="322"/>
    </row>
    <row r="19" spans="1:8" ht="12.75">
      <c r="A19" s="455" t="s">
        <v>719</v>
      </c>
      <c r="B19" s="461">
        <v>-280958.08</v>
      </c>
      <c r="C19" s="347"/>
      <c r="F19" s="322"/>
      <c r="G19" s="348"/>
      <c r="H19" s="322"/>
    </row>
    <row r="20" spans="1:8" ht="12.75">
      <c r="A20" s="455" t="s">
        <v>720</v>
      </c>
      <c r="B20" s="461">
        <v>-3250952</v>
      </c>
      <c r="C20" s="347"/>
      <c r="F20" s="322"/>
      <c r="G20" s="348"/>
      <c r="H20" s="322"/>
    </row>
    <row r="21" spans="1:8" ht="12.75">
      <c r="A21" s="455" t="s">
        <v>721</v>
      </c>
      <c r="B21" s="461">
        <v>-795417</v>
      </c>
      <c r="C21" s="347"/>
      <c r="F21" s="322"/>
      <c r="G21" s="348"/>
      <c r="H21" s="322"/>
    </row>
    <row r="22" spans="1:8" ht="12.75">
      <c r="A22" s="455" t="s">
        <v>722</v>
      </c>
      <c r="B22" s="461">
        <v>-332005.4</v>
      </c>
      <c r="C22" s="347"/>
      <c r="F22" s="322"/>
      <c r="G22" s="348"/>
      <c r="H22" s="322"/>
    </row>
    <row r="23" spans="1:8" ht="12.75">
      <c r="A23" s="455"/>
      <c r="B23" s="461"/>
      <c r="C23" s="347"/>
      <c r="F23" s="322"/>
      <c r="G23" s="348"/>
      <c r="H23" s="322"/>
    </row>
    <row r="24" spans="1:8" ht="12.75">
      <c r="A24" s="456" t="s">
        <v>723</v>
      </c>
      <c r="B24" s="461"/>
      <c r="C24" s="347"/>
      <c r="F24" s="322"/>
      <c r="G24" s="348"/>
      <c r="H24" s="322"/>
    </row>
    <row r="25" spans="1:8" ht="12.75">
      <c r="A25" s="455" t="s">
        <v>724</v>
      </c>
      <c r="B25" s="461">
        <v>-125500</v>
      </c>
      <c r="C25" s="347"/>
      <c r="F25" s="322"/>
      <c r="G25" s="348"/>
      <c r="H25" s="322"/>
    </row>
    <row r="26" spans="1:8" ht="12.75">
      <c r="A26" s="455" t="s">
        <v>643</v>
      </c>
      <c r="B26" s="461">
        <v>-8215</v>
      </c>
      <c r="C26" s="347"/>
      <c r="F26" s="322"/>
      <c r="G26" s="348"/>
      <c r="H26" s="322"/>
    </row>
    <row r="27" spans="1:8" ht="12.75">
      <c r="A27" s="455" t="s">
        <v>725</v>
      </c>
      <c r="B27" s="461">
        <v>-500125</v>
      </c>
      <c r="C27" s="347"/>
      <c r="F27" s="322"/>
      <c r="G27" s="348"/>
      <c r="H27" s="322"/>
    </row>
    <row r="28" spans="1:8" ht="12.75">
      <c r="A28" s="455" t="s">
        <v>726</v>
      </c>
      <c r="B28" s="461">
        <v>-62</v>
      </c>
      <c r="C28" s="347"/>
      <c r="F28" s="322"/>
      <c r="G28" s="348"/>
      <c r="H28" s="322"/>
    </row>
    <row r="29" spans="1:8" ht="12.75">
      <c r="A29" s="455" t="s">
        <v>727</v>
      </c>
      <c r="B29" s="461">
        <v>-2587</v>
      </c>
      <c r="C29" s="347"/>
      <c r="F29" s="322"/>
      <c r="G29" s="348"/>
      <c r="H29" s="322"/>
    </row>
    <row r="30" spans="1:8" ht="12.75">
      <c r="A30" s="455" t="s">
        <v>728</v>
      </c>
      <c r="B30" s="461">
        <v>-25005.43</v>
      </c>
      <c r="C30" s="347"/>
      <c r="F30" s="322"/>
      <c r="G30" s="348"/>
      <c r="H30" s="322"/>
    </row>
    <row r="31" spans="1:8" ht="12.75">
      <c r="A31" s="455" t="s">
        <v>729</v>
      </c>
      <c r="B31" s="461">
        <v>-15940</v>
      </c>
      <c r="C31" s="347"/>
      <c r="F31" s="322"/>
      <c r="G31" s="348"/>
      <c r="H31" s="322"/>
    </row>
    <row r="32" spans="1:8" ht="12.75">
      <c r="A32" s="457"/>
      <c r="B32" s="461"/>
      <c r="C32" s="347"/>
      <c r="F32" s="322"/>
      <c r="G32" s="348"/>
      <c r="H32" s="322"/>
    </row>
    <row r="33" spans="1:8" ht="12.75">
      <c r="A33" s="456" t="s">
        <v>644</v>
      </c>
      <c r="B33" s="461"/>
      <c r="C33" s="347"/>
      <c r="F33" s="322"/>
      <c r="G33" s="348"/>
      <c r="H33" s="322"/>
    </row>
    <row r="34" spans="1:8" ht="12.75">
      <c r="A34" s="455" t="s">
        <v>731</v>
      </c>
      <c r="B34" s="461">
        <v>-3976000</v>
      </c>
      <c r="C34" s="347"/>
      <c r="F34" s="322"/>
      <c r="G34" s="348"/>
      <c r="H34" s="322"/>
    </row>
    <row r="35" spans="1:8" ht="12.75">
      <c r="A35" s="455" t="s">
        <v>730</v>
      </c>
      <c r="B35" s="461">
        <v>-404271</v>
      </c>
      <c r="C35" s="347"/>
      <c r="F35" s="322"/>
      <c r="G35" s="348"/>
      <c r="H35" s="322"/>
    </row>
    <row r="36" spans="1:8" ht="12.75">
      <c r="A36" s="455"/>
      <c r="B36" s="461"/>
      <c r="C36" s="347"/>
      <c r="F36" s="322"/>
      <c r="G36" s="348"/>
      <c r="H36" s="322"/>
    </row>
    <row r="37" spans="1:8" ht="12.75">
      <c r="A37" s="456" t="s">
        <v>732</v>
      </c>
      <c r="B37" s="461"/>
      <c r="C37" s="347"/>
      <c r="F37" s="322"/>
      <c r="G37" s="348"/>
      <c r="H37" s="322"/>
    </row>
    <row r="38" spans="1:8" ht="12.75">
      <c r="A38" s="455" t="s">
        <v>733</v>
      </c>
      <c r="B38" s="461">
        <v>150813</v>
      </c>
      <c r="C38" s="347"/>
      <c r="F38" s="322"/>
      <c r="G38" s="348"/>
      <c r="H38" s="322"/>
    </row>
    <row r="39" spans="1:8" ht="12.75">
      <c r="A39" s="455"/>
      <c r="B39" s="461"/>
      <c r="C39" s="347"/>
      <c r="F39" s="322"/>
      <c r="G39" s="348"/>
      <c r="H39" s="322"/>
    </row>
    <row r="40" spans="1:8" ht="12.75">
      <c r="A40" s="456" t="s">
        <v>734</v>
      </c>
      <c r="B40" s="461"/>
      <c r="C40" s="347"/>
      <c r="F40" s="322"/>
      <c r="G40" s="348"/>
      <c r="H40" s="322"/>
    </row>
    <row r="41" spans="1:8" ht="12.75">
      <c r="A41" s="455" t="s">
        <v>735</v>
      </c>
      <c r="B41" s="461">
        <v>1300</v>
      </c>
      <c r="C41" s="347"/>
      <c r="F41" s="322"/>
      <c r="G41" s="348"/>
      <c r="H41" s="322"/>
    </row>
    <row r="42" spans="1:8" ht="12.75">
      <c r="A42" s="458"/>
      <c r="B42" s="462"/>
      <c r="C42" s="346"/>
      <c r="F42" s="322"/>
      <c r="G42" s="348"/>
      <c r="H42" s="322"/>
    </row>
    <row r="43" spans="1:7" ht="12.75">
      <c r="A43" s="454"/>
      <c r="B43" s="460"/>
      <c r="C43" s="324"/>
      <c r="G43" s="349"/>
    </row>
    <row r="44" spans="1:7" ht="12.75">
      <c r="A44" s="455"/>
      <c r="B44" s="461"/>
      <c r="C44" s="347"/>
      <c r="G44" s="349"/>
    </row>
    <row r="45" spans="1:7" ht="12.75">
      <c r="A45" s="455" t="s">
        <v>736</v>
      </c>
      <c r="B45" s="461"/>
      <c r="C45" s="347"/>
      <c r="G45" s="349"/>
    </row>
    <row r="46" spans="1:7" ht="12.75">
      <c r="A46" s="455" t="s">
        <v>737</v>
      </c>
      <c r="B46" s="461"/>
      <c r="C46" s="347"/>
      <c r="G46" s="349"/>
    </row>
    <row r="47" spans="1:3" ht="12.75">
      <c r="A47" s="455"/>
      <c r="B47" s="461"/>
      <c r="C47" s="347"/>
    </row>
    <row r="48" spans="1:3" ht="12.75">
      <c r="A48" s="458"/>
      <c r="B48" s="465"/>
      <c r="C48" s="346"/>
    </row>
    <row r="49" ht="12.75">
      <c r="B49" s="464"/>
    </row>
    <row r="50" ht="12.75">
      <c r="B50" s="322"/>
    </row>
    <row r="51" ht="12.75">
      <c r="B51" s="322"/>
    </row>
    <row r="52" ht="12.75">
      <c r="B52" s="322"/>
    </row>
    <row r="53" ht="12.75">
      <c r="B53" s="322"/>
    </row>
    <row r="54" ht="12.75">
      <c r="B54" s="322"/>
    </row>
  </sheetData>
  <mergeCells count="1">
    <mergeCell ref="A3:B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&amp;L&amp;8Rozbor za rok 2003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60" workbookViewId="0" topLeftCell="A1">
      <selection activeCell="A2" sqref="A2:B2"/>
    </sheetView>
  </sheetViews>
  <sheetFormatPr defaultColWidth="9.00390625" defaultRowHeight="12.75"/>
  <cols>
    <col min="1" max="1" width="55.75390625" style="0" customWidth="1"/>
    <col min="2" max="2" width="27.75390625" style="0" customWidth="1"/>
    <col min="3" max="3" width="25.125" style="0" customWidth="1"/>
    <col min="4" max="4" width="14.875" style="0" customWidth="1"/>
    <col min="5" max="5" width="11.25390625" style="0" customWidth="1"/>
  </cols>
  <sheetData>
    <row r="1" spans="2:8" ht="33.75">
      <c r="B1" s="350" t="s">
        <v>769</v>
      </c>
      <c r="C1" s="403"/>
      <c r="D1" s="403"/>
      <c r="E1" s="350"/>
      <c r="F1" s="322"/>
      <c r="G1" s="322"/>
      <c r="H1" s="322"/>
    </row>
    <row r="2" spans="1:8" ht="40.5" customHeight="1">
      <c r="A2" s="721" t="s">
        <v>709</v>
      </c>
      <c r="B2" s="720"/>
      <c r="C2" s="403"/>
      <c r="D2" s="403"/>
      <c r="E2" s="350"/>
      <c r="F2" s="322"/>
      <c r="G2" s="322"/>
      <c r="H2" s="322"/>
    </row>
    <row r="3" spans="1:8" ht="40.5" customHeight="1">
      <c r="A3" s="537"/>
      <c r="B3" s="538"/>
      <c r="C3" s="403"/>
      <c r="D3" s="403"/>
      <c r="E3" s="350"/>
      <c r="F3" s="322"/>
      <c r="G3" s="322"/>
      <c r="H3" s="322"/>
    </row>
    <row r="4" spans="1:8" ht="34.5" customHeight="1">
      <c r="A4" s="406" t="s">
        <v>645</v>
      </c>
      <c r="B4" s="404" t="s">
        <v>646</v>
      </c>
      <c r="C4" s="403"/>
      <c r="D4" s="718"/>
      <c r="E4" s="720"/>
      <c r="F4" s="322"/>
      <c r="G4" s="322"/>
      <c r="H4" s="322"/>
    </row>
    <row r="5" spans="1:8" ht="12.75" customHeight="1">
      <c r="A5" s="351"/>
      <c r="B5" s="407"/>
      <c r="C5" s="352"/>
      <c r="D5" s="415"/>
      <c r="E5" s="415"/>
      <c r="F5" s="322"/>
      <c r="G5" s="322"/>
      <c r="H5" s="322"/>
    </row>
    <row r="6" spans="1:8" ht="34.5" customHeight="1">
      <c r="A6" s="4" t="s">
        <v>710</v>
      </c>
      <c r="B6" s="408">
        <v>54465</v>
      </c>
      <c r="C6" s="10"/>
      <c r="D6" s="54"/>
      <c r="E6" s="415"/>
      <c r="F6" s="322"/>
      <c r="G6" s="322"/>
      <c r="H6" s="322"/>
    </row>
    <row r="7" spans="1:8" ht="34.5" customHeight="1">
      <c r="A7" s="4" t="s">
        <v>647</v>
      </c>
      <c r="B7" s="408">
        <v>2772.5</v>
      </c>
      <c r="C7" s="10"/>
      <c r="D7" s="54"/>
      <c r="E7" s="415"/>
      <c r="F7" s="322"/>
      <c r="G7" s="322"/>
      <c r="H7" s="322"/>
    </row>
    <row r="8" spans="1:8" ht="34.5" customHeight="1">
      <c r="A8" s="5" t="s">
        <v>711</v>
      </c>
      <c r="B8" s="408">
        <v>61606.9</v>
      </c>
      <c r="C8" s="10"/>
      <c r="D8" s="54"/>
      <c r="E8" s="415"/>
      <c r="F8" s="322"/>
      <c r="G8" s="322"/>
      <c r="H8" s="322"/>
    </row>
    <row r="9" spans="1:8" ht="39" customHeight="1" thickBot="1">
      <c r="A9" s="405" t="s">
        <v>648</v>
      </c>
      <c r="B9" s="410">
        <f>SUM(B6,B7,B8)</f>
        <v>118844.4</v>
      </c>
      <c r="C9" s="352"/>
      <c r="D9" s="414"/>
      <c r="E9" s="415"/>
      <c r="F9" s="322"/>
      <c r="G9" s="322"/>
      <c r="H9" s="322"/>
    </row>
    <row r="10" spans="1:8" ht="24.75" customHeight="1">
      <c r="A10" s="416"/>
      <c r="B10" s="411"/>
      <c r="C10" s="353"/>
      <c r="D10" s="413"/>
      <c r="E10" s="415"/>
      <c r="F10" s="322"/>
      <c r="G10" s="322"/>
      <c r="H10" s="322"/>
    </row>
    <row r="11" spans="1:8" ht="34.5" customHeight="1">
      <c r="A11" s="404" t="s">
        <v>649</v>
      </c>
      <c r="B11" s="412"/>
      <c r="C11" s="353"/>
      <c r="D11" s="413"/>
      <c r="E11" s="415"/>
      <c r="F11" s="322"/>
      <c r="G11" s="322"/>
      <c r="H11" s="322"/>
    </row>
    <row r="12" spans="1:8" ht="34.5" customHeight="1">
      <c r="A12" s="4" t="s">
        <v>650</v>
      </c>
      <c r="B12" s="57">
        <v>0.9</v>
      </c>
      <c r="C12" s="353"/>
      <c r="D12" s="413"/>
      <c r="E12" s="415"/>
      <c r="F12" s="322"/>
      <c r="G12" s="322"/>
      <c r="H12" s="322"/>
    </row>
    <row r="13" spans="1:8" ht="34.5" customHeight="1">
      <c r="A13" s="79" t="s">
        <v>712</v>
      </c>
      <c r="B13" s="51">
        <v>900</v>
      </c>
      <c r="C13" s="353"/>
      <c r="D13" s="413"/>
      <c r="E13" s="415"/>
      <c r="F13" s="322"/>
      <c r="G13" s="322"/>
      <c r="H13" s="322"/>
    </row>
    <row r="14" spans="1:8" ht="39" customHeight="1" thickBot="1">
      <c r="A14" s="405" t="s">
        <v>713</v>
      </c>
      <c r="B14" s="410">
        <f>SUM(B12,B13)</f>
        <v>900.9</v>
      </c>
      <c r="C14" s="352"/>
      <c r="D14" s="414"/>
      <c r="E14" s="415"/>
      <c r="F14" s="322"/>
      <c r="G14" s="322"/>
      <c r="H14" s="322"/>
    </row>
    <row r="15" spans="1:8" ht="45" customHeight="1">
      <c r="A15" s="354" t="s">
        <v>714</v>
      </c>
      <c r="B15" s="417">
        <f>B9-B14</f>
        <v>117943.5</v>
      </c>
      <c r="C15" s="352"/>
      <c r="D15" s="413"/>
      <c r="E15" s="415"/>
      <c r="F15" s="322"/>
      <c r="G15" s="322"/>
      <c r="H15" s="322"/>
    </row>
    <row r="16" spans="1:5" ht="15">
      <c r="A16" s="353"/>
      <c r="B16" s="413"/>
      <c r="C16" s="353"/>
      <c r="D16" s="413"/>
      <c r="E16" s="415"/>
    </row>
    <row r="17" spans="1:5" ht="15">
      <c r="A17" s="353"/>
      <c r="B17" s="413"/>
      <c r="C17" s="353"/>
      <c r="D17" s="413"/>
      <c r="E17" s="415"/>
    </row>
    <row r="18" spans="2:5" ht="15">
      <c r="B18" s="413"/>
      <c r="C18" s="353"/>
      <c r="D18" s="413"/>
      <c r="E18" s="415"/>
    </row>
    <row r="19" spans="1:5" ht="15">
      <c r="A19" s="352"/>
      <c r="B19" s="414"/>
      <c r="C19" s="352"/>
      <c r="D19" s="414"/>
      <c r="E19" s="415"/>
    </row>
    <row r="20" spans="3:5" ht="12.75">
      <c r="C20" s="322"/>
      <c r="D20" s="322"/>
      <c r="E20" s="322"/>
    </row>
    <row r="21" spans="3:5" ht="12.75">
      <c r="C21" s="322"/>
      <c r="D21" s="322"/>
      <c r="E21" s="322"/>
    </row>
    <row r="22" spans="3:5" ht="12.75">
      <c r="C22" s="322"/>
      <c r="D22" s="322"/>
      <c r="E22" s="322"/>
    </row>
    <row r="23" spans="3:5" ht="12.75">
      <c r="C23" s="322"/>
      <c r="D23" s="322"/>
      <c r="E23" s="322"/>
    </row>
    <row r="24" spans="3:5" ht="12.75">
      <c r="C24" s="322"/>
      <c r="D24" s="322"/>
      <c r="E24" s="322"/>
    </row>
    <row r="25" spans="3:5" ht="12.75">
      <c r="C25" s="322"/>
      <c r="D25" s="322"/>
      <c r="E25" s="322"/>
    </row>
    <row r="26" spans="3:5" ht="12.75">
      <c r="C26" s="322"/>
      <c r="D26" s="322"/>
      <c r="E26" s="322"/>
    </row>
    <row r="27" spans="3:5" ht="12.75">
      <c r="C27" s="322"/>
      <c r="D27" s="322"/>
      <c r="E27" s="322"/>
    </row>
    <row r="28" spans="3:5" ht="12.75">
      <c r="C28" s="322"/>
      <c r="D28" s="322"/>
      <c r="E28" s="322"/>
    </row>
    <row r="29" spans="3:5" ht="12.75">
      <c r="C29" s="322"/>
      <c r="D29" s="322"/>
      <c r="E29" s="322"/>
    </row>
    <row r="30" spans="3:5" ht="12.75">
      <c r="C30" s="322"/>
      <c r="D30" s="322"/>
      <c r="E30" s="322"/>
    </row>
    <row r="31" spans="3:5" ht="12.75">
      <c r="C31" s="322"/>
      <c r="D31" s="322"/>
      <c r="E31" s="322"/>
    </row>
    <row r="32" spans="3:5" ht="12.75">
      <c r="C32" s="322"/>
      <c r="D32" s="322"/>
      <c r="E32" s="322"/>
    </row>
    <row r="33" spans="3:5" ht="12.75">
      <c r="C33" s="322"/>
      <c r="D33" s="322"/>
      <c r="E33" s="322"/>
    </row>
    <row r="34" spans="3:5" ht="12.75">
      <c r="C34" s="322"/>
      <c r="D34" s="322"/>
      <c r="E34" s="322"/>
    </row>
  </sheetData>
  <mergeCells count="2">
    <mergeCell ref="D4:E4"/>
    <mergeCell ref="A2:B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&amp;L&amp;8Rozbor za rok 2003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60" workbookViewId="0" topLeftCell="A1">
      <selection activeCell="D6" sqref="D6"/>
    </sheetView>
  </sheetViews>
  <sheetFormatPr defaultColWidth="9.00390625" defaultRowHeight="12.75"/>
  <cols>
    <col min="1" max="1" width="27.875" style="228" customWidth="1"/>
    <col min="2" max="3" width="8.75390625" style="228" customWidth="1"/>
    <col min="4" max="9" width="9.25390625" style="228" customWidth="1"/>
    <col min="10" max="16384" width="9.125" style="228" customWidth="1"/>
  </cols>
  <sheetData>
    <row r="1" spans="1:9" ht="44.25" customHeight="1">
      <c r="A1" s="1"/>
      <c r="B1" s="1"/>
      <c r="C1" s="1"/>
      <c r="D1" s="1"/>
      <c r="E1" s="1"/>
      <c r="F1" s="1"/>
      <c r="G1" s="1"/>
      <c r="H1" s="634" t="s">
        <v>770</v>
      </c>
      <c r="I1" s="634"/>
    </row>
    <row r="2" spans="1:9" ht="26.25" customHeight="1">
      <c r="A2" s="703" t="s">
        <v>699</v>
      </c>
      <c r="B2" s="703"/>
      <c r="C2" s="703"/>
      <c r="D2" s="703"/>
      <c r="E2" s="703"/>
      <c r="F2" s="703"/>
      <c r="G2" s="703"/>
      <c r="H2" s="703"/>
      <c r="I2" s="703"/>
    </row>
    <row r="3" spans="1:9" ht="26.25" customHeight="1">
      <c r="A3" s="418"/>
      <c r="B3" s="418"/>
      <c r="C3" s="418"/>
      <c r="D3" s="418"/>
      <c r="E3" s="418"/>
      <c r="F3" s="418"/>
      <c r="G3" s="418"/>
      <c r="H3" s="418"/>
      <c r="I3" s="418"/>
    </row>
    <row r="4" spans="1:9" ht="26.25" customHeight="1">
      <c r="A4" s="418"/>
      <c r="B4" s="418"/>
      <c r="C4" s="418"/>
      <c r="D4" s="418"/>
      <c r="E4" s="418"/>
      <c r="F4" s="418"/>
      <c r="G4" s="418"/>
      <c r="H4" s="418"/>
      <c r="I4" s="418"/>
    </row>
    <row r="5" spans="1:9" ht="27" customHeight="1" thickBot="1">
      <c r="A5" s="724" t="s">
        <v>715</v>
      </c>
      <c r="B5" s="726" t="s">
        <v>379</v>
      </c>
      <c r="C5" s="727"/>
      <c r="D5" s="728" t="s">
        <v>378</v>
      </c>
      <c r="E5" s="722"/>
      <c r="F5" s="722"/>
      <c r="G5" s="722" t="s">
        <v>698</v>
      </c>
      <c r="H5" s="722"/>
      <c r="I5" s="723"/>
    </row>
    <row r="6" spans="1:9" ht="21.75" customHeight="1" thickBot="1">
      <c r="A6" s="725"/>
      <c r="B6" s="419" t="s">
        <v>298</v>
      </c>
      <c r="C6" s="420" t="s">
        <v>299</v>
      </c>
      <c r="D6" s="419" t="s">
        <v>298</v>
      </c>
      <c r="E6" s="421" t="s">
        <v>299</v>
      </c>
      <c r="F6" s="420" t="s">
        <v>300</v>
      </c>
      <c r="G6" s="419" t="s">
        <v>301</v>
      </c>
      <c r="H6" s="421" t="s">
        <v>302</v>
      </c>
      <c r="I6" s="421" t="s">
        <v>300</v>
      </c>
    </row>
    <row r="7" spans="1:9" ht="29.25" customHeight="1">
      <c r="A7" s="422" t="s">
        <v>534</v>
      </c>
      <c r="B7" s="423">
        <v>0</v>
      </c>
      <c r="C7" s="424">
        <v>0</v>
      </c>
      <c r="D7" s="423">
        <v>0</v>
      </c>
      <c r="E7" s="11">
        <v>0</v>
      </c>
      <c r="F7" s="425">
        <v>0</v>
      </c>
      <c r="G7" s="423">
        <f>SUM(G8,G9)</f>
        <v>547</v>
      </c>
      <c r="H7" s="11">
        <f>SUM(H8,H9)</f>
        <v>531</v>
      </c>
      <c r="I7" s="315">
        <f>H7/G7</f>
        <v>0.9707495429616088</v>
      </c>
    </row>
    <row r="8" spans="1:9" ht="23.25" customHeight="1">
      <c r="A8" s="79" t="s">
        <v>536</v>
      </c>
      <c r="B8" s="426">
        <v>0</v>
      </c>
      <c r="C8" s="364">
        <v>0</v>
      </c>
      <c r="D8" s="426">
        <v>0</v>
      </c>
      <c r="E8" s="43">
        <v>0</v>
      </c>
      <c r="F8" s="427">
        <v>0</v>
      </c>
      <c r="G8" s="426">
        <v>487</v>
      </c>
      <c r="H8" s="43">
        <v>477.7</v>
      </c>
      <c r="I8" s="315">
        <f>H8/G8</f>
        <v>0.9809034907597536</v>
      </c>
    </row>
    <row r="9" spans="1:9" ht="23.25" customHeight="1">
      <c r="A9" s="79" t="s">
        <v>537</v>
      </c>
      <c r="B9" s="426">
        <v>0</v>
      </c>
      <c r="C9" s="364">
        <v>0</v>
      </c>
      <c r="D9" s="426">
        <v>0</v>
      </c>
      <c r="E9" s="43">
        <v>0</v>
      </c>
      <c r="F9" s="427">
        <v>0</v>
      </c>
      <c r="G9" s="426">
        <v>60</v>
      </c>
      <c r="H9" s="43">
        <v>53.3</v>
      </c>
      <c r="I9" s="315">
        <f>H9/G9</f>
        <v>0.8883333333333333</v>
      </c>
    </row>
    <row r="10" spans="1:9" ht="23.25" customHeight="1">
      <c r="A10" s="79" t="s">
        <v>488</v>
      </c>
      <c r="B10" s="426">
        <v>22</v>
      </c>
      <c r="C10" s="364">
        <v>21</v>
      </c>
      <c r="D10" s="426">
        <v>3850</v>
      </c>
      <c r="E10" s="43">
        <v>3792.7</v>
      </c>
      <c r="F10" s="427">
        <f>E10/D10</f>
        <v>0.9851168831168831</v>
      </c>
      <c r="G10" s="426">
        <v>0</v>
      </c>
      <c r="H10" s="43">
        <v>0</v>
      </c>
      <c r="I10" s="315">
        <v>0</v>
      </c>
    </row>
    <row r="11" spans="1:9" ht="23.25" customHeight="1">
      <c r="A11" s="79" t="s">
        <v>292</v>
      </c>
      <c r="B11" s="426">
        <v>361</v>
      </c>
      <c r="C11" s="364">
        <v>342</v>
      </c>
      <c r="D11" s="426">
        <v>92057</v>
      </c>
      <c r="E11" s="43">
        <v>91637</v>
      </c>
      <c r="F11" s="427">
        <f>E11/D11</f>
        <v>0.995437609307277</v>
      </c>
      <c r="G11" s="426">
        <v>2289.7</v>
      </c>
      <c r="H11" s="43">
        <v>2111.2</v>
      </c>
      <c r="I11" s="315">
        <f>H11/G11</f>
        <v>0.922042188933048</v>
      </c>
    </row>
    <row r="12" spans="1:9" ht="23.25" customHeight="1">
      <c r="A12" s="79" t="s">
        <v>493</v>
      </c>
      <c r="B12" s="426">
        <v>0</v>
      </c>
      <c r="C12" s="364">
        <v>0</v>
      </c>
      <c r="D12" s="426">
        <v>0</v>
      </c>
      <c r="E12" s="43">
        <v>0</v>
      </c>
      <c r="F12" s="427">
        <v>0</v>
      </c>
      <c r="G12" s="426">
        <v>6390</v>
      </c>
      <c r="H12" s="43">
        <v>6276.1</v>
      </c>
      <c r="I12" s="315">
        <f aca="true" t="shared" si="0" ref="I12:I21">H12/G12</f>
        <v>0.9821752738654148</v>
      </c>
    </row>
    <row r="13" spans="1:9" ht="23.25" customHeight="1">
      <c r="A13" s="79" t="s">
        <v>0</v>
      </c>
      <c r="B13" s="426">
        <v>0</v>
      </c>
      <c r="C13" s="364">
        <v>0</v>
      </c>
      <c r="D13" s="426">
        <v>0</v>
      </c>
      <c r="E13" s="43">
        <v>0</v>
      </c>
      <c r="F13" s="427">
        <v>0</v>
      </c>
      <c r="G13" s="426">
        <v>1323</v>
      </c>
      <c r="H13" s="43">
        <v>1228</v>
      </c>
      <c r="I13" s="315">
        <f t="shared" si="0"/>
        <v>0.9281934996220711</v>
      </c>
    </row>
    <row r="14" spans="1:9" ht="23.25" customHeight="1" thickBot="1">
      <c r="A14" s="428" t="s">
        <v>477</v>
      </c>
      <c r="B14" s="429">
        <v>0</v>
      </c>
      <c r="C14" s="430">
        <v>0</v>
      </c>
      <c r="D14" s="429">
        <v>0</v>
      </c>
      <c r="E14" s="31">
        <v>0</v>
      </c>
      <c r="F14" s="431">
        <v>0</v>
      </c>
      <c r="G14" s="429">
        <v>889.4</v>
      </c>
      <c r="H14" s="31">
        <v>889.4</v>
      </c>
      <c r="I14" s="432">
        <f t="shared" si="0"/>
        <v>1</v>
      </c>
    </row>
    <row r="15" spans="1:9" ht="25.5" customHeight="1" thickBot="1">
      <c r="A15" s="442" t="s">
        <v>304</v>
      </c>
      <c r="B15" s="443">
        <f>SUM(B8,B9,B10,B11,B12,B13,B14)</f>
        <v>383</v>
      </c>
      <c r="C15" s="444">
        <f>SUM(C8,C9,C10,C11,C12,C13,C14)</f>
        <v>363</v>
      </c>
      <c r="D15" s="443">
        <f>SUM(D8,D9,D10,D11,D12,D13,D14)</f>
        <v>95907</v>
      </c>
      <c r="E15" s="445">
        <f>SUM(E8,E9,E10,E11,E12,E13,E14)</f>
        <v>95429.7</v>
      </c>
      <c r="F15" s="446">
        <f aca="true" t="shared" si="1" ref="F15:F21">E15/D15</f>
        <v>0.995023303825581</v>
      </c>
      <c r="G15" s="445">
        <f>SUM(G8,G9,G10,G11,G12,G13,G14)</f>
        <v>11439.1</v>
      </c>
      <c r="H15" s="445">
        <f>SUM(H8,H9,H10,H11,H12,H13,H14)</f>
        <v>11035.699999999999</v>
      </c>
      <c r="I15" s="447">
        <f t="shared" si="0"/>
        <v>0.964734987892404</v>
      </c>
    </row>
    <row r="16" spans="1:9" ht="23.25" customHeight="1">
      <c r="A16" s="433" t="s">
        <v>492</v>
      </c>
      <c r="B16" s="434"/>
      <c r="C16" s="435"/>
      <c r="D16" s="436"/>
      <c r="E16" s="437"/>
      <c r="F16" s="425"/>
      <c r="G16" s="436"/>
      <c r="H16" s="437"/>
      <c r="I16" s="438"/>
    </row>
    <row r="17" spans="1:9" ht="23.25" customHeight="1">
      <c r="A17" s="79" t="s">
        <v>490</v>
      </c>
      <c r="B17" s="426">
        <v>56</v>
      </c>
      <c r="C17" s="364">
        <v>53.3</v>
      </c>
      <c r="D17" s="426">
        <v>12856</v>
      </c>
      <c r="E17" s="43">
        <v>11191</v>
      </c>
      <c r="F17" s="427">
        <f t="shared" si="1"/>
        <v>0.8704884878655881</v>
      </c>
      <c r="G17" s="426">
        <v>3640</v>
      </c>
      <c r="H17" s="43">
        <v>3915</v>
      </c>
      <c r="I17" s="315">
        <f t="shared" si="0"/>
        <v>1.0755494505494505</v>
      </c>
    </row>
    <row r="18" spans="1:9" ht="23.25" customHeight="1">
      <c r="A18" s="79" t="s">
        <v>491</v>
      </c>
      <c r="B18" s="426">
        <v>6</v>
      </c>
      <c r="C18" s="364">
        <v>4.7</v>
      </c>
      <c r="D18" s="426">
        <v>1070</v>
      </c>
      <c r="E18" s="43">
        <v>1032</v>
      </c>
      <c r="F18" s="427">
        <f t="shared" si="1"/>
        <v>0.9644859813084112</v>
      </c>
      <c r="G18" s="426">
        <v>10</v>
      </c>
      <c r="H18" s="43">
        <v>7</v>
      </c>
      <c r="I18" s="315">
        <f t="shared" si="0"/>
        <v>0.7</v>
      </c>
    </row>
    <row r="19" spans="1:9" ht="23.25" customHeight="1">
      <c r="A19" s="79" t="s">
        <v>305</v>
      </c>
      <c r="B19" s="426">
        <v>4</v>
      </c>
      <c r="C19" s="364">
        <v>3.2</v>
      </c>
      <c r="D19" s="426">
        <v>705</v>
      </c>
      <c r="E19" s="43">
        <v>692.8</v>
      </c>
      <c r="F19" s="427">
        <f t="shared" si="1"/>
        <v>0.9826950354609928</v>
      </c>
      <c r="G19" s="426">
        <v>625</v>
      </c>
      <c r="H19" s="43">
        <v>551.8</v>
      </c>
      <c r="I19" s="315">
        <f t="shared" si="0"/>
        <v>0.8828799999999999</v>
      </c>
    </row>
    <row r="20" spans="1:9" ht="23.25" customHeight="1" thickBot="1">
      <c r="A20" s="439" t="s">
        <v>489</v>
      </c>
      <c r="B20" s="440">
        <v>75</v>
      </c>
      <c r="C20" s="441">
        <v>75</v>
      </c>
      <c r="D20" s="429">
        <v>12209.1</v>
      </c>
      <c r="E20" s="31">
        <v>12209.1</v>
      </c>
      <c r="F20" s="431">
        <f t="shared" si="1"/>
        <v>1</v>
      </c>
      <c r="G20" s="429">
        <v>250</v>
      </c>
      <c r="H20" s="31">
        <v>238</v>
      </c>
      <c r="I20" s="432">
        <f t="shared" si="0"/>
        <v>0.952</v>
      </c>
    </row>
    <row r="21" spans="1:9" ht="25.5" customHeight="1">
      <c r="A21" s="448" t="s">
        <v>304</v>
      </c>
      <c r="B21" s="449">
        <f>SUM(B17,B18,B19,B20)</f>
        <v>141</v>
      </c>
      <c r="C21" s="450">
        <f>SUM(C17,C18,C19,C20)</f>
        <v>136.2</v>
      </c>
      <c r="D21" s="449">
        <f>SUM(D17,D18,D19,D20)</f>
        <v>26840.1</v>
      </c>
      <c r="E21" s="409">
        <f>SUM(E17,E18,E19,E20)</f>
        <v>25124.9</v>
      </c>
      <c r="F21" s="451">
        <f t="shared" si="1"/>
        <v>0.9360956181236285</v>
      </c>
      <c r="G21" s="449">
        <f>SUM(G17,G18,G19,G20)</f>
        <v>4525</v>
      </c>
      <c r="H21" s="409">
        <f>SUM(H17,H18,H19,H20)</f>
        <v>4711.8</v>
      </c>
      <c r="I21" s="452">
        <f t="shared" si="0"/>
        <v>1.041281767955801</v>
      </c>
    </row>
  </sheetData>
  <mergeCells count="6">
    <mergeCell ref="H1:I1"/>
    <mergeCell ref="G5:I5"/>
    <mergeCell ref="A5:A6"/>
    <mergeCell ref="B5:C5"/>
    <mergeCell ref="D5:F5"/>
    <mergeCell ref="A2:I2"/>
  </mergeCells>
  <printOptions horizontalCentered="1"/>
  <pageMargins left="0.38" right="0.41" top="0.7086614173228347" bottom="0.5511811023622047" header="0.5118110236220472" footer="0.31496062992125984"/>
  <pageSetup horizontalDpi="600" verticalDpi="600" orientation="portrait" paperSize="9" scale="95" r:id="rId1"/>
  <headerFooter alignWithMargins="0">
    <oddFooter>&amp;L&amp;"Times New Roman,obyčejné"&amp;8Rozbor za rok 2003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92"/>
  <sheetViews>
    <sheetView view="pageBreakPreview" zoomScale="75" zoomScaleNormal="75" zoomScaleSheetLayoutView="75" workbookViewId="0" topLeftCell="E40">
      <selection activeCell="Q18" sqref="Q18"/>
    </sheetView>
  </sheetViews>
  <sheetFormatPr defaultColWidth="9.00390625" defaultRowHeight="12.75"/>
  <cols>
    <col min="1" max="1" width="34.625" style="0" customWidth="1"/>
    <col min="2" max="2" width="12.75390625" style="0" customWidth="1"/>
    <col min="3" max="3" width="12.875" style="0" customWidth="1"/>
    <col min="4" max="4" width="12.75390625" style="0" customWidth="1"/>
    <col min="5" max="5" width="10.75390625" style="0" customWidth="1"/>
    <col min="6" max="7" width="12.75390625" style="0" customWidth="1"/>
    <col min="8" max="8" width="12.00390625" style="0" customWidth="1"/>
    <col min="9" max="9" width="10.625" style="0" customWidth="1"/>
    <col min="10" max="11" width="12.75390625" style="0" customWidth="1"/>
    <col min="12" max="12" width="12.875" style="0" customWidth="1"/>
    <col min="13" max="13" width="10.75390625" style="0" customWidth="1"/>
    <col min="17" max="17" width="9.75390625" style="0" customWidth="1"/>
    <col min="18" max="18" width="14.125" style="0" customWidth="1"/>
  </cols>
  <sheetData>
    <row r="1" spans="1:18" ht="49.5" customHeight="1">
      <c r="A1" s="729"/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30"/>
      <c r="R1" s="730"/>
    </row>
    <row r="2" spans="1:18" ht="49.5" customHeight="1" thickBot="1">
      <c r="A2" s="745" t="s">
        <v>794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3" t="s">
        <v>772</v>
      </c>
      <c r="R2" s="744"/>
    </row>
    <row r="3" spans="1:18" ht="29.25" customHeight="1" thickBot="1">
      <c r="A3" s="740" t="s">
        <v>381</v>
      </c>
      <c r="B3" s="733" t="s">
        <v>495</v>
      </c>
      <c r="C3" s="734"/>
      <c r="D3" s="734"/>
      <c r="E3" s="734"/>
      <c r="F3" s="733" t="s">
        <v>535</v>
      </c>
      <c r="G3" s="734"/>
      <c r="H3" s="734"/>
      <c r="I3" s="735"/>
      <c r="J3" s="731" t="s">
        <v>496</v>
      </c>
      <c r="K3" s="731"/>
      <c r="L3" s="731"/>
      <c r="M3" s="732"/>
      <c r="N3" s="553" t="s">
        <v>380</v>
      </c>
      <c r="O3" s="734" t="s">
        <v>497</v>
      </c>
      <c r="P3" s="741"/>
      <c r="Q3" s="741"/>
      <c r="R3" s="742"/>
    </row>
    <row r="4" spans="1:18" ht="18.75" customHeight="1" thickBot="1">
      <c r="A4" s="737"/>
      <c r="B4" s="554" t="s">
        <v>9</v>
      </c>
      <c r="C4" s="555" t="s">
        <v>10</v>
      </c>
      <c r="D4" s="555" t="s">
        <v>1</v>
      </c>
      <c r="E4" s="556" t="s">
        <v>498</v>
      </c>
      <c r="F4" s="554" t="s">
        <v>9</v>
      </c>
      <c r="G4" s="555" t="s">
        <v>10</v>
      </c>
      <c r="H4" s="555" t="s">
        <v>1</v>
      </c>
      <c r="I4" s="556" t="s">
        <v>499</v>
      </c>
      <c r="J4" s="554" t="s">
        <v>9</v>
      </c>
      <c r="K4" s="555" t="s">
        <v>10</v>
      </c>
      <c r="L4" s="555" t="s">
        <v>1</v>
      </c>
      <c r="M4" s="556" t="s">
        <v>498</v>
      </c>
      <c r="N4" s="557" t="s">
        <v>1</v>
      </c>
      <c r="O4" s="554" t="s">
        <v>9</v>
      </c>
      <c r="P4" s="555" t="s">
        <v>10</v>
      </c>
      <c r="Q4" s="555" t="s">
        <v>1</v>
      </c>
      <c r="R4" s="556" t="s">
        <v>498</v>
      </c>
    </row>
    <row r="5" spans="1:18" ht="18" customHeight="1">
      <c r="A5" s="558" t="s">
        <v>306</v>
      </c>
      <c r="B5" s="559"/>
      <c r="C5" s="559"/>
      <c r="D5" s="559">
        <v>231</v>
      </c>
      <c r="E5" s="560"/>
      <c r="F5" s="561"/>
      <c r="G5" s="561"/>
      <c r="H5" s="561">
        <v>136</v>
      </c>
      <c r="I5" s="560"/>
      <c r="J5" s="559"/>
      <c r="K5" s="559"/>
      <c r="L5" s="559">
        <v>187</v>
      </c>
      <c r="M5" s="559"/>
      <c r="N5" s="558">
        <v>0</v>
      </c>
      <c r="O5" s="562"/>
      <c r="P5" s="561"/>
      <c r="Q5" s="561">
        <v>1</v>
      </c>
      <c r="R5" s="560"/>
    </row>
    <row r="6" spans="1:18" ht="18" customHeight="1">
      <c r="A6" s="563" t="s">
        <v>307</v>
      </c>
      <c r="B6" s="559"/>
      <c r="C6" s="559"/>
      <c r="D6" s="559">
        <v>16</v>
      </c>
      <c r="E6" s="564"/>
      <c r="F6" s="565"/>
      <c r="G6" s="565"/>
      <c r="H6" s="565">
        <v>3</v>
      </c>
      <c r="I6" s="564"/>
      <c r="J6" s="559"/>
      <c r="K6" s="559"/>
      <c r="L6" s="559">
        <v>38</v>
      </c>
      <c r="M6" s="559"/>
      <c r="N6" s="563">
        <v>0</v>
      </c>
      <c r="O6" s="566"/>
      <c r="P6" s="565"/>
      <c r="Q6" s="565">
        <v>0</v>
      </c>
      <c r="R6" s="564"/>
    </row>
    <row r="7" spans="1:18" ht="18" customHeight="1">
      <c r="A7" s="563" t="s">
        <v>308</v>
      </c>
      <c r="B7" s="559"/>
      <c r="C7" s="559"/>
      <c r="D7" s="567">
        <v>2839</v>
      </c>
      <c r="E7" s="564"/>
      <c r="F7" s="565"/>
      <c r="G7" s="565"/>
      <c r="H7" s="568">
        <v>1943</v>
      </c>
      <c r="I7" s="564"/>
      <c r="J7" s="559"/>
      <c r="K7" s="559"/>
      <c r="L7" s="567">
        <v>2202</v>
      </c>
      <c r="M7" s="559"/>
      <c r="N7" s="563">
        <v>0</v>
      </c>
      <c r="O7" s="566"/>
      <c r="P7" s="565"/>
      <c r="Q7" s="565">
        <v>10</v>
      </c>
      <c r="R7" s="564"/>
    </row>
    <row r="8" spans="1:18" ht="18" customHeight="1">
      <c r="A8" s="563" t="s">
        <v>307</v>
      </c>
      <c r="B8" s="559"/>
      <c r="C8" s="559"/>
      <c r="D8" s="559">
        <v>177</v>
      </c>
      <c r="E8" s="564"/>
      <c r="F8" s="565"/>
      <c r="G8" s="565"/>
      <c r="H8" s="565">
        <v>19</v>
      </c>
      <c r="I8" s="564"/>
      <c r="J8" s="559"/>
      <c r="K8" s="559"/>
      <c r="L8" s="559">
        <v>285</v>
      </c>
      <c r="M8" s="559"/>
      <c r="N8" s="563">
        <v>0</v>
      </c>
      <c r="O8" s="566"/>
      <c r="P8" s="565"/>
      <c r="Q8" s="565">
        <v>0</v>
      </c>
      <c r="R8" s="564"/>
    </row>
    <row r="9" spans="1:18" ht="18" customHeight="1">
      <c r="A9" s="563" t="s">
        <v>309</v>
      </c>
      <c r="B9" s="559"/>
      <c r="C9" s="559"/>
      <c r="D9" s="559">
        <v>494</v>
      </c>
      <c r="E9" s="564"/>
      <c r="F9" s="565"/>
      <c r="G9" s="565"/>
      <c r="H9" s="565">
        <v>266</v>
      </c>
      <c r="I9" s="564"/>
      <c r="J9" s="559"/>
      <c r="K9" s="559"/>
      <c r="L9" s="559">
        <v>367</v>
      </c>
      <c r="M9" s="559"/>
      <c r="N9" s="563">
        <v>0</v>
      </c>
      <c r="O9" s="566"/>
      <c r="P9" s="565"/>
      <c r="Q9" s="565">
        <v>3</v>
      </c>
      <c r="R9" s="564"/>
    </row>
    <row r="10" spans="1:18" ht="18" customHeight="1">
      <c r="A10" s="563" t="s">
        <v>307</v>
      </c>
      <c r="B10" s="559"/>
      <c r="C10" s="559"/>
      <c r="D10" s="559">
        <v>30</v>
      </c>
      <c r="E10" s="564"/>
      <c r="F10" s="565"/>
      <c r="G10" s="565"/>
      <c r="H10" s="565">
        <v>1</v>
      </c>
      <c r="I10" s="564"/>
      <c r="J10" s="559"/>
      <c r="K10" s="559"/>
      <c r="L10" s="559">
        <v>29</v>
      </c>
      <c r="M10" s="559"/>
      <c r="N10" s="563">
        <v>0</v>
      </c>
      <c r="O10" s="566"/>
      <c r="P10" s="565"/>
      <c r="Q10" s="565">
        <v>0</v>
      </c>
      <c r="R10" s="564"/>
    </row>
    <row r="11" spans="1:18" ht="18" customHeight="1" thickBot="1">
      <c r="A11" s="569" t="s">
        <v>310</v>
      </c>
      <c r="B11" s="559"/>
      <c r="C11" s="559"/>
      <c r="D11" s="559">
        <v>33</v>
      </c>
      <c r="E11" s="570"/>
      <c r="F11" s="571"/>
      <c r="G11" s="571"/>
      <c r="H11" s="571">
        <v>18</v>
      </c>
      <c r="I11" s="570"/>
      <c r="J11" s="559"/>
      <c r="K11" s="559"/>
      <c r="L11" s="559">
        <v>35</v>
      </c>
      <c r="M11" s="559"/>
      <c r="N11" s="569">
        <v>0</v>
      </c>
      <c r="O11" s="572"/>
      <c r="P11" s="571"/>
      <c r="Q11" s="571">
        <v>0</v>
      </c>
      <c r="R11" s="570"/>
    </row>
    <row r="12" spans="1:18" ht="18" customHeight="1" thickBot="1">
      <c r="A12" s="573" t="s">
        <v>500</v>
      </c>
      <c r="B12" s="574">
        <f>SUM(B13:B23)</f>
        <v>101912</v>
      </c>
      <c r="C12" s="575">
        <f>SUM(C13:C23)</f>
        <v>102262</v>
      </c>
      <c r="D12" s="575">
        <f>SUM(D13:D23)</f>
        <v>109191</v>
      </c>
      <c r="E12" s="576">
        <f>D12/C12</f>
        <v>1.0677573292131974</v>
      </c>
      <c r="F12" s="574">
        <f>SUM(F13:F23)</f>
        <v>35863</v>
      </c>
      <c r="G12" s="575">
        <f>SUM(G13:G23)</f>
        <v>44840</v>
      </c>
      <c r="H12" s="575">
        <f>SUM(H13:H23)</f>
        <v>48357</v>
      </c>
      <c r="I12" s="577">
        <f>H12/G12</f>
        <v>1.0784344335414808</v>
      </c>
      <c r="J12" s="578">
        <f>SUM(J13:J23)</f>
        <v>46495</v>
      </c>
      <c r="K12" s="575">
        <f>SUM(K13:K23)</f>
        <v>46495</v>
      </c>
      <c r="L12" s="575">
        <f>SUM(L13:L23)</f>
        <v>58016</v>
      </c>
      <c r="M12" s="577">
        <f>L12/K12</f>
        <v>1.2477900849553716</v>
      </c>
      <c r="N12" s="579">
        <f>SUM(N13:N23)</f>
        <v>6</v>
      </c>
      <c r="O12" s="574">
        <f>SUM(O13:O23)</f>
        <v>541</v>
      </c>
      <c r="P12" s="575">
        <f>SUM(P13:P23)</f>
        <v>541</v>
      </c>
      <c r="Q12" s="575">
        <f>SUM(Q13:Q23)</f>
        <v>606</v>
      </c>
      <c r="R12" s="577">
        <f>Q12/P12</f>
        <v>1.1201478743068392</v>
      </c>
    </row>
    <row r="13" spans="1:18" ht="18" customHeight="1">
      <c r="A13" s="580" t="s">
        <v>501</v>
      </c>
      <c r="B13" s="581">
        <v>57269</v>
      </c>
      <c r="C13" s="582">
        <v>60269</v>
      </c>
      <c r="D13" s="583">
        <v>58131</v>
      </c>
      <c r="E13" s="584">
        <f aca="true" t="shared" si="0" ref="E13:E40">D13/C13</f>
        <v>0.9645257097346894</v>
      </c>
      <c r="F13" s="581">
        <v>30360</v>
      </c>
      <c r="G13" s="582">
        <v>35250</v>
      </c>
      <c r="H13" s="583">
        <v>38552</v>
      </c>
      <c r="I13" s="585">
        <f aca="true" t="shared" si="1" ref="I13:I40">H13/G13</f>
        <v>1.0936737588652483</v>
      </c>
      <c r="J13" s="586">
        <v>35367</v>
      </c>
      <c r="K13" s="582">
        <v>35367</v>
      </c>
      <c r="L13" s="583">
        <v>39993</v>
      </c>
      <c r="M13" s="584">
        <f aca="true" t="shared" si="2" ref="M13:M40">L13/K13</f>
        <v>1.1307998982101959</v>
      </c>
      <c r="N13" s="587">
        <v>0</v>
      </c>
      <c r="O13" s="581">
        <v>210</v>
      </c>
      <c r="P13" s="582">
        <v>210</v>
      </c>
      <c r="Q13" s="583">
        <v>235</v>
      </c>
      <c r="R13" s="585">
        <f>Q13/P13</f>
        <v>1.119047619047619</v>
      </c>
    </row>
    <row r="14" spans="1:18" ht="18" customHeight="1">
      <c r="A14" s="588" t="s">
        <v>502</v>
      </c>
      <c r="B14" s="589">
        <v>41233</v>
      </c>
      <c r="C14" s="590">
        <v>39233</v>
      </c>
      <c r="D14" s="591">
        <v>39258</v>
      </c>
      <c r="E14" s="592">
        <f t="shared" si="0"/>
        <v>1.0006372186679582</v>
      </c>
      <c r="F14" s="589">
        <v>5043</v>
      </c>
      <c r="G14" s="590">
        <v>6850</v>
      </c>
      <c r="H14" s="591">
        <v>6468</v>
      </c>
      <c r="I14" s="593">
        <f t="shared" si="1"/>
        <v>0.9442335766423358</v>
      </c>
      <c r="J14" s="594">
        <v>9962</v>
      </c>
      <c r="K14" s="590">
        <v>9962</v>
      </c>
      <c r="L14" s="591">
        <v>11493</v>
      </c>
      <c r="M14" s="592">
        <f t="shared" si="2"/>
        <v>1.1536839991969483</v>
      </c>
      <c r="N14" s="595">
        <v>0</v>
      </c>
      <c r="O14" s="589">
        <v>303</v>
      </c>
      <c r="P14" s="590">
        <v>303</v>
      </c>
      <c r="Q14" s="591">
        <v>344</v>
      </c>
      <c r="R14" s="593">
        <f>Q14/P14</f>
        <v>1.1353135313531353</v>
      </c>
    </row>
    <row r="15" spans="1:18" ht="18" customHeight="1">
      <c r="A15" s="588" t="s">
        <v>503</v>
      </c>
      <c r="B15" s="589">
        <v>210</v>
      </c>
      <c r="C15" s="590">
        <v>210</v>
      </c>
      <c r="D15" s="591">
        <v>204</v>
      </c>
      <c r="E15" s="592">
        <f t="shared" si="0"/>
        <v>0.9714285714285714</v>
      </c>
      <c r="F15" s="589">
        <v>0</v>
      </c>
      <c r="G15" s="590">
        <v>0</v>
      </c>
      <c r="H15" s="591">
        <v>0</v>
      </c>
      <c r="I15" s="593">
        <v>0</v>
      </c>
      <c r="J15" s="594">
        <v>0</v>
      </c>
      <c r="K15" s="590">
        <v>0</v>
      </c>
      <c r="L15" s="591">
        <v>0</v>
      </c>
      <c r="M15" s="592">
        <v>0</v>
      </c>
      <c r="N15" s="595">
        <v>0</v>
      </c>
      <c r="O15" s="589">
        <v>0</v>
      </c>
      <c r="P15" s="590">
        <v>0</v>
      </c>
      <c r="Q15" s="591">
        <v>0</v>
      </c>
      <c r="R15" s="593">
        <v>0</v>
      </c>
    </row>
    <row r="16" spans="1:18" ht="18" customHeight="1">
      <c r="A16" s="588" t="s">
        <v>504</v>
      </c>
      <c r="B16" s="589">
        <v>600</v>
      </c>
      <c r="C16" s="590">
        <v>250</v>
      </c>
      <c r="D16" s="591">
        <v>186</v>
      </c>
      <c r="E16" s="592">
        <f t="shared" si="0"/>
        <v>0.744</v>
      </c>
      <c r="F16" s="589">
        <v>300</v>
      </c>
      <c r="G16" s="590">
        <v>710</v>
      </c>
      <c r="H16" s="591">
        <v>973</v>
      </c>
      <c r="I16" s="593">
        <f t="shared" si="1"/>
        <v>1.3704225352112676</v>
      </c>
      <c r="J16" s="594">
        <v>220</v>
      </c>
      <c r="K16" s="590">
        <v>220</v>
      </c>
      <c r="L16" s="591">
        <v>859</v>
      </c>
      <c r="M16" s="592">
        <f t="shared" si="2"/>
        <v>3.9045454545454548</v>
      </c>
      <c r="N16" s="595">
        <v>6</v>
      </c>
      <c r="O16" s="589">
        <v>28</v>
      </c>
      <c r="P16" s="590">
        <v>28</v>
      </c>
      <c r="Q16" s="591">
        <v>27</v>
      </c>
      <c r="R16" s="593">
        <f>Q16/P16</f>
        <v>0.9642857142857143</v>
      </c>
    </row>
    <row r="17" spans="1:18" ht="18" customHeight="1">
      <c r="A17" s="588" t="s">
        <v>505</v>
      </c>
      <c r="B17" s="589">
        <v>0</v>
      </c>
      <c r="C17" s="590">
        <v>0</v>
      </c>
      <c r="D17" s="591">
        <v>0</v>
      </c>
      <c r="E17" s="592">
        <v>0</v>
      </c>
      <c r="F17" s="589">
        <v>0</v>
      </c>
      <c r="G17" s="590">
        <v>0</v>
      </c>
      <c r="H17" s="591">
        <v>0</v>
      </c>
      <c r="I17" s="593">
        <v>0</v>
      </c>
      <c r="J17" s="594">
        <v>0</v>
      </c>
      <c r="K17" s="590">
        <v>0</v>
      </c>
      <c r="L17" s="591">
        <v>43</v>
      </c>
      <c r="M17" s="592">
        <v>0</v>
      </c>
      <c r="N17" s="595">
        <v>0</v>
      </c>
      <c r="O17" s="589">
        <v>0</v>
      </c>
      <c r="P17" s="590">
        <v>0</v>
      </c>
      <c r="Q17" s="591">
        <v>0</v>
      </c>
      <c r="R17" s="593">
        <v>0</v>
      </c>
    </row>
    <row r="18" spans="1:18" ht="18" customHeight="1">
      <c r="A18" s="588" t="s">
        <v>506</v>
      </c>
      <c r="B18" s="589">
        <v>2000</v>
      </c>
      <c r="C18" s="590">
        <v>2000</v>
      </c>
      <c r="D18" s="591">
        <v>11229</v>
      </c>
      <c r="E18" s="592">
        <f t="shared" si="0"/>
        <v>5.6145</v>
      </c>
      <c r="F18" s="589">
        <v>50</v>
      </c>
      <c r="G18" s="590">
        <v>470</v>
      </c>
      <c r="H18" s="591">
        <v>612</v>
      </c>
      <c r="I18" s="593">
        <f t="shared" si="1"/>
        <v>1.3021276595744682</v>
      </c>
      <c r="J18" s="594">
        <v>501</v>
      </c>
      <c r="K18" s="590">
        <v>501</v>
      </c>
      <c r="L18" s="591">
        <v>5448</v>
      </c>
      <c r="M18" s="592">
        <f t="shared" si="2"/>
        <v>10.874251497005988</v>
      </c>
      <c r="N18" s="595">
        <v>0</v>
      </c>
      <c r="O18" s="589">
        <v>0</v>
      </c>
      <c r="P18" s="590">
        <v>0</v>
      </c>
      <c r="Q18" s="591">
        <v>0</v>
      </c>
      <c r="R18" s="593">
        <v>0</v>
      </c>
    </row>
    <row r="19" spans="1:18" ht="18" customHeight="1">
      <c r="A19" s="588" t="s">
        <v>507</v>
      </c>
      <c r="B19" s="589">
        <v>0</v>
      </c>
      <c r="C19" s="590">
        <v>0</v>
      </c>
      <c r="D19" s="591">
        <v>0</v>
      </c>
      <c r="E19" s="592">
        <v>0</v>
      </c>
      <c r="F19" s="589">
        <v>0</v>
      </c>
      <c r="G19" s="590">
        <v>0</v>
      </c>
      <c r="H19" s="591">
        <v>0</v>
      </c>
      <c r="I19" s="593">
        <v>0</v>
      </c>
      <c r="J19" s="594">
        <v>0</v>
      </c>
      <c r="K19" s="590">
        <v>0</v>
      </c>
      <c r="L19" s="591">
        <v>0</v>
      </c>
      <c r="M19" s="592">
        <v>0</v>
      </c>
      <c r="N19" s="595">
        <v>0</v>
      </c>
      <c r="O19" s="589">
        <v>0</v>
      </c>
      <c r="P19" s="590">
        <v>0</v>
      </c>
      <c r="Q19" s="591">
        <v>0</v>
      </c>
      <c r="R19" s="593">
        <v>0</v>
      </c>
    </row>
    <row r="20" spans="1:18" ht="18" customHeight="1">
      <c r="A20" s="588" t="s">
        <v>508</v>
      </c>
      <c r="B20" s="589">
        <v>0</v>
      </c>
      <c r="C20" s="590">
        <v>0</v>
      </c>
      <c r="D20" s="591">
        <v>0</v>
      </c>
      <c r="E20" s="592">
        <v>0</v>
      </c>
      <c r="F20" s="589">
        <v>0</v>
      </c>
      <c r="G20" s="590">
        <v>0</v>
      </c>
      <c r="H20" s="591">
        <v>0</v>
      </c>
      <c r="I20" s="593">
        <v>0</v>
      </c>
      <c r="J20" s="594">
        <v>0</v>
      </c>
      <c r="K20" s="590">
        <v>0</v>
      </c>
      <c r="L20" s="591">
        <v>0</v>
      </c>
      <c r="M20" s="592">
        <v>0</v>
      </c>
      <c r="N20" s="595">
        <v>0</v>
      </c>
      <c r="O20" s="589">
        <v>0</v>
      </c>
      <c r="P20" s="590">
        <v>0</v>
      </c>
      <c r="Q20" s="591">
        <v>0</v>
      </c>
      <c r="R20" s="593">
        <v>0</v>
      </c>
    </row>
    <row r="21" spans="1:18" ht="18" customHeight="1">
      <c r="A21" s="588" t="s">
        <v>509</v>
      </c>
      <c r="B21" s="589">
        <v>0</v>
      </c>
      <c r="C21" s="590">
        <v>0</v>
      </c>
      <c r="D21" s="591">
        <v>0</v>
      </c>
      <c r="E21" s="592">
        <v>0</v>
      </c>
      <c r="F21" s="589">
        <v>0</v>
      </c>
      <c r="G21" s="590">
        <v>0</v>
      </c>
      <c r="H21" s="591">
        <v>0</v>
      </c>
      <c r="I21" s="593">
        <v>0</v>
      </c>
      <c r="J21" s="594">
        <v>0</v>
      </c>
      <c r="K21" s="590">
        <v>0</v>
      </c>
      <c r="L21" s="591">
        <v>0</v>
      </c>
      <c r="M21" s="592">
        <v>0</v>
      </c>
      <c r="N21" s="595">
        <v>0</v>
      </c>
      <c r="O21" s="589">
        <v>0</v>
      </c>
      <c r="P21" s="590">
        <v>0</v>
      </c>
      <c r="Q21" s="591">
        <v>0</v>
      </c>
      <c r="R21" s="593">
        <v>0</v>
      </c>
    </row>
    <row r="22" spans="1:18" ht="18" customHeight="1">
      <c r="A22" s="588" t="s">
        <v>510</v>
      </c>
      <c r="B22" s="589">
        <v>600</v>
      </c>
      <c r="C22" s="590">
        <v>300</v>
      </c>
      <c r="D22" s="591">
        <v>183</v>
      </c>
      <c r="E22" s="592">
        <f t="shared" si="0"/>
        <v>0.61</v>
      </c>
      <c r="F22" s="589">
        <v>110</v>
      </c>
      <c r="G22" s="590">
        <v>1560</v>
      </c>
      <c r="H22" s="591">
        <v>1752</v>
      </c>
      <c r="I22" s="593">
        <f t="shared" si="1"/>
        <v>1.123076923076923</v>
      </c>
      <c r="J22" s="594">
        <v>445</v>
      </c>
      <c r="K22" s="590">
        <v>445</v>
      </c>
      <c r="L22" s="591">
        <v>180</v>
      </c>
      <c r="M22" s="592">
        <f t="shared" si="2"/>
        <v>0.4044943820224719</v>
      </c>
      <c r="N22" s="595">
        <v>0</v>
      </c>
      <c r="O22" s="589">
        <v>0</v>
      </c>
      <c r="P22" s="590">
        <v>0</v>
      </c>
      <c r="Q22" s="591">
        <v>0</v>
      </c>
      <c r="R22" s="593">
        <v>0</v>
      </c>
    </row>
    <row r="23" spans="1:18" ht="18" customHeight="1" thickBot="1">
      <c r="A23" s="596" t="s">
        <v>511</v>
      </c>
      <c r="B23" s="597">
        <v>0</v>
      </c>
      <c r="C23" s="598">
        <v>0</v>
      </c>
      <c r="D23" s="599">
        <v>0</v>
      </c>
      <c r="E23" s="600">
        <v>0</v>
      </c>
      <c r="F23" s="597">
        <v>0</v>
      </c>
      <c r="G23" s="598">
        <v>0</v>
      </c>
      <c r="H23" s="599">
        <v>0</v>
      </c>
      <c r="I23" s="601">
        <v>0</v>
      </c>
      <c r="J23" s="602">
        <v>0</v>
      </c>
      <c r="K23" s="598">
        <v>0</v>
      </c>
      <c r="L23" s="599">
        <v>0</v>
      </c>
      <c r="M23" s="600">
        <v>0</v>
      </c>
      <c r="N23" s="603">
        <v>0</v>
      </c>
      <c r="O23" s="597">
        <v>0</v>
      </c>
      <c r="P23" s="598">
        <v>0</v>
      </c>
      <c r="Q23" s="599">
        <v>0</v>
      </c>
      <c r="R23" s="593">
        <v>0</v>
      </c>
    </row>
    <row r="24" spans="1:18" ht="18" customHeight="1" thickBot="1">
      <c r="A24" s="573" t="s">
        <v>512</v>
      </c>
      <c r="B24" s="574">
        <f>SUM(B25:B39)</f>
        <v>130453</v>
      </c>
      <c r="C24" s="575">
        <f>SUM(C25:C39)</f>
        <v>140863</v>
      </c>
      <c r="D24" s="575">
        <f>SUM(D25:D39)</f>
        <v>149302</v>
      </c>
      <c r="E24" s="576">
        <f t="shared" si="0"/>
        <v>1.059909273549477</v>
      </c>
      <c r="F24" s="574">
        <f>SUM(F25:F39)</f>
        <v>32780</v>
      </c>
      <c r="G24" s="575">
        <f>SUM(G25:G39)</f>
        <v>29970</v>
      </c>
      <c r="H24" s="575">
        <f>SUM(H25:H39)</f>
        <v>31048</v>
      </c>
      <c r="I24" s="577">
        <f t="shared" si="1"/>
        <v>1.0359693026359693</v>
      </c>
      <c r="J24" s="578">
        <f>SUM(J25:J39)</f>
        <v>52599</v>
      </c>
      <c r="K24" s="575">
        <f>SUM(K25:K39)</f>
        <v>51789</v>
      </c>
      <c r="L24" s="575">
        <f>SUM(L25:L39)</f>
        <v>57184</v>
      </c>
      <c r="M24" s="577">
        <f t="shared" si="2"/>
        <v>1.104172700766572</v>
      </c>
      <c r="N24" s="579">
        <f>SUM(N25:N39)</f>
        <v>799</v>
      </c>
      <c r="O24" s="574">
        <f>SUM(O25:O39)</f>
        <v>860</v>
      </c>
      <c r="P24" s="575">
        <f>SUM(P25:P39)</f>
        <v>860</v>
      </c>
      <c r="Q24" s="575">
        <f>SUM(Q25:Q39)</f>
        <v>479</v>
      </c>
      <c r="R24" s="577">
        <f>Q24/P24</f>
        <v>0.5569767441860465</v>
      </c>
    </row>
    <row r="25" spans="1:18" ht="18" customHeight="1">
      <c r="A25" s="580" t="s">
        <v>513</v>
      </c>
      <c r="B25" s="581">
        <v>110000</v>
      </c>
      <c r="C25" s="582">
        <v>117760</v>
      </c>
      <c r="D25" s="582">
        <v>124765</v>
      </c>
      <c r="E25" s="584">
        <f t="shared" si="0"/>
        <v>1.059485394021739</v>
      </c>
      <c r="F25" s="581">
        <v>24320</v>
      </c>
      <c r="G25" s="582">
        <v>19870</v>
      </c>
      <c r="H25" s="583">
        <v>18600</v>
      </c>
      <c r="I25" s="585">
        <f t="shared" si="1"/>
        <v>0.9360845495722194</v>
      </c>
      <c r="J25" s="586">
        <v>40270</v>
      </c>
      <c r="K25" s="582">
        <v>38198</v>
      </c>
      <c r="L25" s="583">
        <v>35888</v>
      </c>
      <c r="M25" s="584">
        <f t="shared" si="2"/>
        <v>0.9395256296141159</v>
      </c>
      <c r="N25" s="604">
        <v>0</v>
      </c>
      <c r="O25" s="581">
        <v>770</v>
      </c>
      <c r="P25" s="582">
        <v>770</v>
      </c>
      <c r="Q25" s="583">
        <v>382</v>
      </c>
      <c r="R25" s="585">
        <f>Q25/P25</f>
        <v>0.4961038961038961</v>
      </c>
    </row>
    <row r="26" spans="1:18" ht="18" customHeight="1">
      <c r="A26" s="588" t="s">
        <v>514</v>
      </c>
      <c r="B26" s="589">
        <v>268</v>
      </c>
      <c r="C26" s="590">
        <v>900</v>
      </c>
      <c r="D26" s="590">
        <v>674</v>
      </c>
      <c r="E26" s="592">
        <f t="shared" si="0"/>
        <v>0.7488888888888889</v>
      </c>
      <c r="F26" s="589">
        <v>200</v>
      </c>
      <c r="G26" s="590">
        <v>80</v>
      </c>
      <c r="H26" s="591">
        <v>78</v>
      </c>
      <c r="I26" s="593">
        <f t="shared" si="1"/>
        <v>0.975</v>
      </c>
      <c r="J26" s="594">
        <v>54</v>
      </c>
      <c r="K26" s="590">
        <v>200</v>
      </c>
      <c r="L26" s="591">
        <v>192</v>
      </c>
      <c r="M26" s="592">
        <f t="shared" si="2"/>
        <v>0.96</v>
      </c>
      <c r="N26" s="595">
        <v>0</v>
      </c>
      <c r="O26" s="589">
        <v>0</v>
      </c>
      <c r="P26" s="590">
        <v>0</v>
      </c>
      <c r="Q26" s="591">
        <v>0</v>
      </c>
      <c r="R26" s="593">
        <v>0</v>
      </c>
    </row>
    <row r="27" spans="1:18" ht="18" customHeight="1">
      <c r="A27" s="588" t="s">
        <v>515</v>
      </c>
      <c r="B27" s="589">
        <v>150</v>
      </c>
      <c r="C27" s="590">
        <v>50</v>
      </c>
      <c r="D27" s="590">
        <v>93</v>
      </c>
      <c r="E27" s="592">
        <f t="shared" si="0"/>
        <v>1.86</v>
      </c>
      <c r="F27" s="589">
        <v>20</v>
      </c>
      <c r="G27" s="590">
        <v>68</v>
      </c>
      <c r="H27" s="591">
        <v>81</v>
      </c>
      <c r="I27" s="593">
        <f t="shared" si="1"/>
        <v>1.1911764705882353</v>
      </c>
      <c r="J27" s="594">
        <v>51</v>
      </c>
      <c r="K27" s="590">
        <v>100</v>
      </c>
      <c r="L27" s="591">
        <v>96</v>
      </c>
      <c r="M27" s="592">
        <f t="shared" si="2"/>
        <v>0.96</v>
      </c>
      <c r="N27" s="595">
        <v>0</v>
      </c>
      <c r="O27" s="589">
        <v>1</v>
      </c>
      <c r="P27" s="590">
        <v>1</v>
      </c>
      <c r="Q27" s="591">
        <v>0</v>
      </c>
      <c r="R27" s="593">
        <f>Q27/P27</f>
        <v>0</v>
      </c>
    </row>
    <row r="28" spans="1:18" ht="18" customHeight="1">
      <c r="A28" s="588" t="s">
        <v>516</v>
      </c>
      <c r="B28" s="589">
        <v>9721</v>
      </c>
      <c r="C28" s="590">
        <v>10529</v>
      </c>
      <c r="D28" s="590">
        <v>9963</v>
      </c>
      <c r="E28" s="592">
        <f t="shared" si="0"/>
        <v>0.9462437078544971</v>
      </c>
      <c r="F28" s="589">
        <v>3000</v>
      </c>
      <c r="G28" s="590">
        <v>4210</v>
      </c>
      <c r="H28" s="591">
        <v>5321</v>
      </c>
      <c r="I28" s="593">
        <f t="shared" si="1"/>
        <v>1.263895486935867</v>
      </c>
      <c r="J28" s="594">
        <v>4800</v>
      </c>
      <c r="K28" s="590">
        <v>4800</v>
      </c>
      <c r="L28" s="591">
        <v>5475</v>
      </c>
      <c r="M28" s="592">
        <f t="shared" si="2"/>
        <v>1.140625</v>
      </c>
      <c r="N28" s="595">
        <v>0</v>
      </c>
      <c r="O28" s="589">
        <v>54</v>
      </c>
      <c r="P28" s="590">
        <v>54</v>
      </c>
      <c r="Q28" s="591">
        <v>58</v>
      </c>
      <c r="R28" s="593">
        <f>Q28/P28</f>
        <v>1.0740740740740742</v>
      </c>
    </row>
    <row r="29" spans="1:18" ht="18" customHeight="1">
      <c r="A29" s="588" t="s">
        <v>517</v>
      </c>
      <c r="B29" s="589">
        <v>2420</v>
      </c>
      <c r="C29" s="590">
        <v>2420</v>
      </c>
      <c r="D29" s="590">
        <v>2889</v>
      </c>
      <c r="E29" s="592">
        <f t="shared" si="0"/>
        <v>1.193801652892562</v>
      </c>
      <c r="F29" s="589">
        <v>195</v>
      </c>
      <c r="G29" s="590">
        <v>85</v>
      </c>
      <c r="H29" s="591">
        <v>277</v>
      </c>
      <c r="I29" s="593">
        <f t="shared" si="1"/>
        <v>3.2588235294117647</v>
      </c>
      <c r="J29" s="594">
        <v>1554</v>
      </c>
      <c r="K29" s="590">
        <v>1554</v>
      </c>
      <c r="L29" s="591">
        <v>1975</v>
      </c>
      <c r="M29" s="592">
        <f t="shared" si="2"/>
        <v>1.270913770913771</v>
      </c>
      <c r="N29" s="595">
        <v>0</v>
      </c>
      <c r="O29" s="589">
        <v>5</v>
      </c>
      <c r="P29" s="590">
        <v>5</v>
      </c>
      <c r="Q29" s="591">
        <v>0</v>
      </c>
      <c r="R29" s="593">
        <f>Q29/P29</f>
        <v>0</v>
      </c>
    </row>
    <row r="30" spans="1:18" ht="18" customHeight="1">
      <c r="A30" s="588" t="s">
        <v>518</v>
      </c>
      <c r="B30" s="589">
        <v>1000</v>
      </c>
      <c r="C30" s="590">
        <v>3300</v>
      </c>
      <c r="D30" s="590">
        <v>2793</v>
      </c>
      <c r="E30" s="592">
        <f t="shared" si="0"/>
        <v>0.8463636363636363</v>
      </c>
      <c r="F30" s="589">
        <v>300</v>
      </c>
      <c r="G30" s="590">
        <v>100</v>
      </c>
      <c r="H30" s="591">
        <v>279</v>
      </c>
      <c r="I30" s="593">
        <f t="shared" si="1"/>
        <v>2.79</v>
      </c>
      <c r="J30" s="594">
        <v>560</v>
      </c>
      <c r="K30" s="590">
        <v>560</v>
      </c>
      <c r="L30" s="591">
        <v>434</v>
      </c>
      <c r="M30" s="592">
        <f t="shared" si="2"/>
        <v>0.775</v>
      </c>
      <c r="N30" s="595">
        <v>0</v>
      </c>
      <c r="O30" s="589">
        <v>0</v>
      </c>
      <c r="P30" s="590">
        <v>0</v>
      </c>
      <c r="Q30" s="591">
        <v>0</v>
      </c>
      <c r="R30" s="593">
        <v>0</v>
      </c>
    </row>
    <row r="31" spans="1:18" ht="18" customHeight="1">
      <c r="A31" s="588" t="s">
        <v>519</v>
      </c>
      <c r="B31" s="589">
        <v>4504</v>
      </c>
      <c r="C31" s="590">
        <v>3614</v>
      </c>
      <c r="D31" s="590">
        <v>4119</v>
      </c>
      <c r="E31" s="592">
        <f t="shared" si="0"/>
        <v>1.1397343663530715</v>
      </c>
      <c r="F31" s="589">
        <v>3830</v>
      </c>
      <c r="G31" s="590">
        <v>3300</v>
      </c>
      <c r="H31" s="591">
        <v>3871</v>
      </c>
      <c r="I31" s="593">
        <f t="shared" si="1"/>
        <v>1.173030303030303</v>
      </c>
      <c r="J31" s="594">
        <v>3806</v>
      </c>
      <c r="K31" s="590">
        <v>4806</v>
      </c>
      <c r="L31" s="591">
        <v>4176</v>
      </c>
      <c r="M31" s="592">
        <f t="shared" si="2"/>
        <v>0.8689138576779026</v>
      </c>
      <c r="N31" s="595">
        <v>0</v>
      </c>
      <c r="O31" s="589">
        <v>10</v>
      </c>
      <c r="P31" s="590">
        <v>10</v>
      </c>
      <c r="Q31" s="591">
        <v>12</v>
      </c>
      <c r="R31" s="593">
        <f>Q31/P31</f>
        <v>1.2</v>
      </c>
    </row>
    <row r="32" spans="1:18" ht="18" customHeight="1">
      <c r="A32" s="588" t="s">
        <v>520</v>
      </c>
      <c r="B32" s="589">
        <v>0</v>
      </c>
      <c r="C32" s="590">
        <v>0</v>
      </c>
      <c r="D32" s="590">
        <v>0</v>
      </c>
      <c r="E32" s="592">
        <v>0</v>
      </c>
      <c r="F32" s="589">
        <v>0</v>
      </c>
      <c r="G32" s="590">
        <v>0</v>
      </c>
      <c r="H32" s="591">
        <v>0</v>
      </c>
      <c r="I32" s="593">
        <v>0</v>
      </c>
      <c r="J32" s="594">
        <v>0</v>
      </c>
      <c r="K32" s="590">
        <v>0</v>
      </c>
      <c r="L32" s="591">
        <v>0</v>
      </c>
      <c r="M32" s="592">
        <v>0</v>
      </c>
      <c r="N32" s="595">
        <v>0</v>
      </c>
      <c r="O32" s="589">
        <v>0</v>
      </c>
      <c r="P32" s="590">
        <v>0</v>
      </c>
      <c r="Q32" s="591">
        <v>0</v>
      </c>
      <c r="R32" s="593">
        <v>0</v>
      </c>
    </row>
    <row r="33" spans="1:18" ht="18" customHeight="1">
      <c r="A33" s="588" t="s">
        <v>521</v>
      </c>
      <c r="B33" s="589">
        <v>0</v>
      </c>
      <c r="C33" s="590">
        <v>0</v>
      </c>
      <c r="D33" s="590">
        <v>0</v>
      </c>
      <c r="E33" s="592">
        <v>0</v>
      </c>
      <c r="F33" s="589">
        <v>0</v>
      </c>
      <c r="G33" s="590">
        <v>0</v>
      </c>
      <c r="H33" s="591">
        <v>0</v>
      </c>
      <c r="I33" s="593">
        <v>0</v>
      </c>
      <c r="J33" s="594">
        <v>0</v>
      </c>
      <c r="K33" s="590">
        <v>0</v>
      </c>
      <c r="L33" s="591">
        <v>0</v>
      </c>
      <c r="M33" s="592">
        <v>0</v>
      </c>
      <c r="N33" s="595">
        <v>0</v>
      </c>
      <c r="O33" s="589">
        <v>0</v>
      </c>
      <c r="P33" s="590">
        <v>0</v>
      </c>
      <c r="Q33" s="591">
        <v>0</v>
      </c>
      <c r="R33" s="593">
        <v>0</v>
      </c>
    </row>
    <row r="34" spans="1:18" ht="18" customHeight="1">
      <c r="A34" s="588" t="s">
        <v>522</v>
      </c>
      <c r="B34" s="589">
        <v>0</v>
      </c>
      <c r="C34" s="590">
        <v>0</v>
      </c>
      <c r="D34" s="590">
        <v>0</v>
      </c>
      <c r="E34" s="592">
        <v>0</v>
      </c>
      <c r="F34" s="589">
        <v>0</v>
      </c>
      <c r="G34" s="590">
        <v>1000</v>
      </c>
      <c r="H34" s="591">
        <v>880</v>
      </c>
      <c r="I34" s="593">
        <v>0</v>
      </c>
      <c r="J34" s="594">
        <v>0</v>
      </c>
      <c r="K34" s="590">
        <v>0</v>
      </c>
      <c r="L34" s="591">
        <v>29</v>
      </c>
      <c r="M34" s="592">
        <v>0</v>
      </c>
      <c r="N34" s="595">
        <v>798</v>
      </c>
      <c r="O34" s="589">
        <v>0</v>
      </c>
      <c r="P34" s="590">
        <v>0</v>
      </c>
      <c r="Q34" s="591">
        <v>0</v>
      </c>
      <c r="R34" s="593">
        <v>0</v>
      </c>
    </row>
    <row r="35" spans="1:18" ht="18" customHeight="1">
      <c r="A35" s="588" t="s">
        <v>523</v>
      </c>
      <c r="B35" s="589">
        <v>2140</v>
      </c>
      <c r="C35" s="590">
        <v>1900</v>
      </c>
      <c r="D35" s="590">
        <v>1950</v>
      </c>
      <c r="E35" s="592">
        <f t="shared" si="0"/>
        <v>1.0263157894736843</v>
      </c>
      <c r="F35" s="589">
        <v>650</v>
      </c>
      <c r="G35" s="590">
        <v>715</v>
      </c>
      <c r="H35" s="591">
        <v>867</v>
      </c>
      <c r="I35" s="593">
        <f t="shared" si="1"/>
        <v>1.2125874125874125</v>
      </c>
      <c r="J35" s="594">
        <v>1411</v>
      </c>
      <c r="K35" s="590">
        <v>1411</v>
      </c>
      <c r="L35" s="591">
        <v>1181</v>
      </c>
      <c r="M35" s="592">
        <f t="shared" si="2"/>
        <v>0.8369950389794472</v>
      </c>
      <c r="N35" s="595">
        <v>1</v>
      </c>
      <c r="O35" s="589">
        <v>5</v>
      </c>
      <c r="P35" s="590">
        <v>5</v>
      </c>
      <c r="Q35" s="591">
        <v>4</v>
      </c>
      <c r="R35" s="593">
        <f>Q35/P35</f>
        <v>0.8</v>
      </c>
    </row>
    <row r="36" spans="1:18" ht="18" customHeight="1">
      <c r="A36" s="588" t="s">
        <v>524</v>
      </c>
      <c r="B36" s="589">
        <v>0</v>
      </c>
      <c r="C36" s="590">
        <v>0</v>
      </c>
      <c r="D36" s="590">
        <v>30</v>
      </c>
      <c r="E36" s="592">
        <v>0</v>
      </c>
      <c r="F36" s="589">
        <v>0</v>
      </c>
      <c r="G36" s="590">
        <v>130</v>
      </c>
      <c r="H36" s="591">
        <v>346</v>
      </c>
      <c r="I36" s="593">
        <v>0</v>
      </c>
      <c r="J36" s="594">
        <v>0</v>
      </c>
      <c r="K36" s="590">
        <v>0</v>
      </c>
      <c r="L36" s="591">
        <v>33</v>
      </c>
      <c r="M36" s="592">
        <v>0</v>
      </c>
      <c r="N36" s="595">
        <v>0</v>
      </c>
      <c r="O36" s="589">
        <v>0</v>
      </c>
      <c r="P36" s="590">
        <v>0</v>
      </c>
      <c r="Q36" s="591">
        <v>0</v>
      </c>
      <c r="R36" s="593">
        <v>0</v>
      </c>
    </row>
    <row r="37" spans="1:18" ht="18" customHeight="1">
      <c r="A37" s="588" t="s">
        <v>525</v>
      </c>
      <c r="B37" s="589">
        <v>250</v>
      </c>
      <c r="C37" s="590">
        <v>390</v>
      </c>
      <c r="D37" s="590">
        <v>2026</v>
      </c>
      <c r="E37" s="592">
        <f t="shared" si="0"/>
        <v>5.194871794871795</v>
      </c>
      <c r="F37" s="589">
        <v>265</v>
      </c>
      <c r="G37" s="590">
        <v>412</v>
      </c>
      <c r="H37" s="591">
        <v>448</v>
      </c>
      <c r="I37" s="593">
        <f t="shared" si="1"/>
        <v>1.087378640776699</v>
      </c>
      <c r="J37" s="594">
        <v>93</v>
      </c>
      <c r="K37" s="590">
        <v>160</v>
      </c>
      <c r="L37" s="591">
        <v>7705</v>
      </c>
      <c r="M37" s="592">
        <f t="shared" si="2"/>
        <v>48.15625</v>
      </c>
      <c r="N37" s="595">
        <v>0</v>
      </c>
      <c r="O37" s="589">
        <v>15</v>
      </c>
      <c r="P37" s="590">
        <v>15</v>
      </c>
      <c r="Q37" s="591">
        <v>23</v>
      </c>
      <c r="R37" s="593">
        <f>Q37/P37</f>
        <v>1.5333333333333334</v>
      </c>
    </row>
    <row r="38" spans="1:18" ht="18" customHeight="1">
      <c r="A38" s="588" t="s">
        <v>526</v>
      </c>
      <c r="B38" s="589">
        <v>0</v>
      </c>
      <c r="C38" s="590">
        <v>0</v>
      </c>
      <c r="D38" s="590">
        <v>0</v>
      </c>
      <c r="E38" s="592">
        <v>0</v>
      </c>
      <c r="F38" s="589">
        <v>0</v>
      </c>
      <c r="G38" s="590">
        <v>0</v>
      </c>
      <c r="H38" s="591">
        <v>0</v>
      </c>
      <c r="I38" s="593">
        <v>0</v>
      </c>
      <c r="J38" s="594">
        <v>0</v>
      </c>
      <c r="K38" s="590">
        <v>0</v>
      </c>
      <c r="L38" s="591">
        <v>0</v>
      </c>
      <c r="M38" s="592">
        <v>0</v>
      </c>
      <c r="N38" s="595">
        <v>0</v>
      </c>
      <c r="O38" s="589">
        <v>0</v>
      </c>
      <c r="P38" s="590">
        <v>0</v>
      </c>
      <c r="Q38" s="591">
        <v>0</v>
      </c>
      <c r="R38" s="593">
        <v>0</v>
      </c>
    </row>
    <row r="39" spans="1:18" ht="18" customHeight="1" thickBot="1">
      <c r="A39" s="596" t="s">
        <v>527</v>
      </c>
      <c r="B39" s="597">
        <v>0</v>
      </c>
      <c r="C39" s="598">
        <v>0</v>
      </c>
      <c r="D39" s="598">
        <v>0</v>
      </c>
      <c r="E39" s="600">
        <v>0</v>
      </c>
      <c r="F39" s="597">
        <v>0</v>
      </c>
      <c r="G39" s="598">
        <v>0</v>
      </c>
      <c r="H39" s="599">
        <v>0</v>
      </c>
      <c r="I39" s="601">
        <v>0</v>
      </c>
      <c r="J39" s="602">
        <v>0</v>
      </c>
      <c r="K39" s="598">
        <v>0</v>
      </c>
      <c r="L39" s="599">
        <v>0</v>
      </c>
      <c r="M39" s="600">
        <v>0</v>
      </c>
      <c r="N39" s="603">
        <v>0</v>
      </c>
      <c r="O39" s="597">
        <v>0</v>
      </c>
      <c r="P39" s="598">
        <v>0</v>
      </c>
      <c r="Q39" s="599">
        <v>0</v>
      </c>
      <c r="R39" s="601">
        <v>0</v>
      </c>
    </row>
    <row r="40" spans="1:18" ht="18" customHeight="1" thickBot="1">
      <c r="A40" s="573" t="s">
        <v>528</v>
      </c>
      <c r="B40" s="574">
        <f>SUM(B12-B24)</f>
        <v>-28541</v>
      </c>
      <c r="C40" s="575">
        <f>SUM(C12-C24)</f>
        <v>-38601</v>
      </c>
      <c r="D40" s="575">
        <f>SUM(D12-D24)</f>
        <v>-40111</v>
      </c>
      <c r="E40" s="576">
        <f t="shared" si="0"/>
        <v>1.039118157560685</v>
      </c>
      <c r="F40" s="574">
        <f>SUM(F12-F24)</f>
        <v>3083</v>
      </c>
      <c r="G40" s="575">
        <f>SUM(G12-G24)</f>
        <v>14870</v>
      </c>
      <c r="H40" s="575">
        <f>SUM(H12-H24)</f>
        <v>17309</v>
      </c>
      <c r="I40" s="577">
        <f t="shared" si="1"/>
        <v>1.1640215198386012</v>
      </c>
      <c r="J40" s="578">
        <f>SUM(J12-J24)</f>
        <v>-6104</v>
      </c>
      <c r="K40" s="575">
        <f>SUM(K12-K24)</f>
        <v>-5294</v>
      </c>
      <c r="L40" s="575">
        <f>SUM(L12-L24)</f>
        <v>832</v>
      </c>
      <c r="M40" s="577">
        <f t="shared" si="2"/>
        <v>-0.15715904797884397</v>
      </c>
      <c r="N40" s="579">
        <f>SUM(N12-N24)</f>
        <v>-793</v>
      </c>
      <c r="O40" s="574">
        <f>SUM(O12-O24)</f>
        <v>-319</v>
      </c>
      <c r="P40" s="575">
        <f>SUM(P12-P24)</f>
        <v>-319</v>
      </c>
      <c r="Q40" s="575">
        <f>SUM(Q12-Q24)</f>
        <v>127</v>
      </c>
      <c r="R40" s="577">
        <f>Q40/P40</f>
        <v>-0.3981191222570533</v>
      </c>
    </row>
    <row r="41" spans="1:18" ht="18" customHeight="1">
      <c r="A41" s="558" t="s">
        <v>311</v>
      </c>
      <c r="B41" s="605"/>
      <c r="C41" s="606"/>
      <c r="D41" s="606">
        <f>SUM(D42:D45)</f>
        <v>24714</v>
      </c>
      <c r="E41" s="606"/>
      <c r="F41" s="605"/>
      <c r="G41" s="606"/>
      <c r="H41" s="606">
        <f>SUM(H42:H45)</f>
        <v>9438</v>
      </c>
      <c r="I41" s="607"/>
      <c r="J41" s="606"/>
      <c r="K41" s="606"/>
      <c r="L41" s="606">
        <f>SUM(L42:L45)</f>
        <v>11035</v>
      </c>
      <c r="M41" s="608"/>
      <c r="N41" s="609">
        <v>0</v>
      </c>
      <c r="O41" s="605"/>
      <c r="P41" s="606"/>
      <c r="Q41" s="606">
        <f>SUM(Q42:Q45)</f>
        <v>56</v>
      </c>
      <c r="R41" s="607"/>
    </row>
    <row r="42" spans="1:18" ht="18" customHeight="1">
      <c r="A42" s="563" t="s">
        <v>312</v>
      </c>
      <c r="B42" s="610"/>
      <c r="C42" s="611"/>
      <c r="D42" s="611">
        <v>541</v>
      </c>
      <c r="E42" s="611"/>
      <c r="F42" s="610"/>
      <c r="G42" s="611"/>
      <c r="H42" s="611">
        <v>271</v>
      </c>
      <c r="I42" s="612"/>
      <c r="J42" s="611"/>
      <c r="K42" s="611"/>
      <c r="L42" s="611">
        <v>448</v>
      </c>
      <c r="M42" s="613"/>
      <c r="N42" s="609">
        <v>0</v>
      </c>
      <c r="O42" s="610"/>
      <c r="P42" s="611"/>
      <c r="Q42" s="611">
        <v>0</v>
      </c>
      <c r="R42" s="612"/>
    </row>
    <row r="43" spans="1:18" ht="18" customHeight="1">
      <c r="A43" s="563" t="s">
        <v>313</v>
      </c>
      <c r="B43" s="610"/>
      <c r="C43" s="611"/>
      <c r="D43" s="611">
        <v>11699</v>
      </c>
      <c r="E43" s="611"/>
      <c r="F43" s="610"/>
      <c r="G43" s="611"/>
      <c r="H43" s="611">
        <v>7516</v>
      </c>
      <c r="I43" s="612" t="s">
        <v>258</v>
      </c>
      <c r="J43" s="611"/>
      <c r="K43" s="611"/>
      <c r="L43" s="611">
        <v>6137</v>
      </c>
      <c r="M43" s="613"/>
      <c r="N43" s="609">
        <v>0</v>
      </c>
      <c r="O43" s="610"/>
      <c r="P43" s="611"/>
      <c r="Q43" s="611">
        <v>56</v>
      </c>
      <c r="R43" s="612"/>
    </row>
    <row r="44" spans="1:18" ht="18" customHeight="1">
      <c r="A44" s="563" t="s">
        <v>314</v>
      </c>
      <c r="B44" s="610"/>
      <c r="C44" s="611"/>
      <c r="D44" s="611">
        <v>12474</v>
      </c>
      <c r="E44" s="612"/>
      <c r="F44" s="610"/>
      <c r="G44" s="611"/>
      <c r="H44" s="611">
        <v>1651</v>
      </c>
      <c r="I44" s="612"/>
      <c r="J44" s="610"/>
      <c r="K44" s="611"/>
      <c r="L44" s="611">
        <v>4450</v>
      </c>
      <c r="M44" s="612"/>
      <c r="N44" s="609">
        <v>0</v>
      </c>
      <c r="O44" s="610"/>
      <c r="P44" s="611"/>
      <c r="Q44" s="611">
        <v>0</v>
      </c>
      <c r="R44" s="612"/>
    </row>
    <row r="45" spans="1:18" ht="18" customHeight="1" thickBot="1">
      <c r="A45" s="569" t="s">
        <v>529</v>
      </c>
      <c r="B45" s="610"/>
      <c r="C45" s="611"/>
      <c r="D45" s="611">
        <v>0</v>
      </c>
      <c r="E45" s="612"/>
      <c r="F45" s="610"/>
      <c r="G45" s="611"/>
      <c r="H45" s="611">
        <v>0</v>
      </c>
      <c r="I45" s="612"/>
      <c r="J45" s="610"/>
      <c r="K45" s="611"/>
      <c r="L45" s="611">
        <v>0</v>
      </c>
      <c r="M45" s="612"/>
      <c r="N45" s="609">
        <v>0</v>
      </c>
      <c r="O45" s="614"/>
      <c r="P45" s="615"/>
      <c r="Q45" s="615">
        <v>0</v>
      </c>
      <c r="R45" s="616"/>
    </row>
    <row r="46" spans="1:18" ht="18" customHeight="1">
      <c r="A46" s="323"/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</row>
    <row r="47" spans="1:18" ht="18" customHeight="1">
      <c r="A47" s="322"/>
      <c r="B47" s="322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</row>
    <row r="48" spans="1:18" ht="18.75" customHeight="1">
      <c r="A48" s="322"/>
      <c r="B48" s="322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</row>
    <row r="49" spans="1:18" ht="50.25" customHeight="1" thickBot="1">
      <c r="A49" s="745" t="s">
        <v>794</v>
      </c>
      <c r="B49" s="745"/>
      <c r="C49" s="745"/>
      <c r="D49" s="745"/>
      <c r="E49" s="745"/>
      <c r="F49" s="745"/>
      <c r="G49" s="745"/>
      <c r="H49" s="745"/>
      <c r="I49" s="745"/>
      <c r="J49" s="745"/>
      <c r="K49" s="745"/>
      <c r="L49" s="746" t="s">
        <v>771</v>
      </c>
      <c r="M49" s="747"/>
      <c r="N49" s="630"/>
      <c r="O49" s="630"/>
      <c r="P49" s="630"/>
      <c r="Q49" s="738"/>
      <c r="R49" s="739"/>
    </row>
    <row r="50" spans="1:18" ht="22.5" customHeight="1" thickBot="1">
      <c r="A50" s="736"/>
      <c r="B50" s="733" t="s">
        <v>530</v>
      </c>
      <c r="C50" s="734"/>
      <c r="D50" s="734"/>
      <c r="E50" s="735"/>
      <c r="F50" s="733" t="s">
        <v>801</v>
      </c>
      <c r="G50" s="734"/>
      <c r="H50" s="734"/>
      <c r="I50" s="735"/>
      <c r="J50" s="733" t="s">
        <v>304</v>
      </c>
      <c r="K50" s="734"/>
      <c r="L50" s="734"/>
      <c r="M50" s="735"/>
      <c r="N50" s="559"/>
      <c r="O50" s="559"/>
      <c r="P50" s="559"/>
      <c r="Q50" s="559"/>
      <c r="R50" s="559"/>
    </row>
    <row r="51" spans="1:18" ht="21" customHeight="1" thickBot="1">
      <c r="A51" s="737"/>
      <c r="B51" s="554" t="s">
        <v>9</v>
      </c>
      <c r="C51" s="555" t="s">
        <v>10</v>
      </c>
      <c r="D51" s="555" t="s">
        <v>1</v>
      </c>
      <c r="E51" s="556" t="s">
        <v>531</v>
      </c>
      <c r="F51" s="554" t="s">
        <v>9</v>
      </c>
      <c r="G51" s="555" t="s">
        <v>10</v>
      </c>
      <c r="H51" s="555" t="s">
        <v>1</v>
      </c>
      <c r="I51" s="556" t="s">
        <v>300</v>
      </c>
      <c r="J51" s="554" t="s">
        <v>9</v>
      </c>
      <c r="K51" s="555" t="s">
        <v>10</v>
      </c>
      <c r="L51" s="555" t="s">
        <v>1</v>
      </c>
      <c r="M51" s="556" t="s">
        <v>300</v>
      </c>
      <c r="N51" s="559"/>
      <c r="O51" s="559"/>
      <c r="P51" s="559"/>
      <c r="Q51" s="559"/>
      <c r="R51" s="559"/>
    </row>
    <row r="52" spans="1:18" ht="19.5" customHeight="1">
      <c r="A52" s="558" t="s">
        <v>306</v>
      </c>
      <c r="B52" s="562"/>
      <c r="C52" s="561"/>
      <c r="D52" s="561">
        <v>0</v>
      </c>
      <c r="E52" s="560"/>
      <c r="F52" s="559"/>
      <c r="G52" s="559"/>
      <c r="H52" s="559">
        <v>0</v>
      </c>
      <c r="I52" s="559"/>
      <c r="J52" s="562"/>
      <c r="K52" s="561"/>
      <c r="L52" s="565">
        <f aca="true" t="shared" si="3" ref="L52:L70">D5+H5+L5+N5+Q5+D52+H52</f>
        <v>555</v>
      </c>
      <c r="M52" s="560"/>
      <c r="N52" s="559"/>
      <c r="O52" s="559"/>
      <c r="P52" s="559"/>
      <c r="Q52" s="559"/>
      <c r="R52" s="559"/>
    </row>
    <row r="53" spans="1:18" ht="19.5" customHeight="1">
      <c r="A53" s="563" t="s">
        <v>307</v>
      </c>
      <c r="B53" s="566"/>
      <c r="C53" s="565"/>
      <c r="D53" s="565">
        <v>0</v>
      </c>
      <c r="E53" s="564"/>
      <c r="F53" s="559"/>
      <c r="G53" s="559"/>
      <c r="H53" s="559">
        <v>0</v>
      </c>
      <c r="I53" s="559"/>
      <c r="J53" s="566"/>
      <c r="K53" s="565"/>
      <c r="L53" s="565">
        <f t="shared" si="3"/>
        <v>57</v>
      </c>
      <c r="M53" s="564"/>
      <c r="N53" s="559"/>
      <c r="O53" s="559"/>
      <c r="P53" s="559"/>
      <c r="Q53" s="559"/>
      <c r="R53" s="559"/>
    </row>
    <row r="54" spans="1:18" ht="19.5" customHeight="1">
      <c r="A54" s="563" t="s">
        <v>308</v>
      </c>
      <c r="B54" s="566"/>
      <c r="C54" s="565"/>
      <c r="D54" s="565">
        <v>0</v>
      </c>
      <c r="E54" s="564"/>
      <c r="F54" s="559"/>
      <c r="G54" s="559"/>
      <c r="H54" s="559">
        <v>0</v>
      </c>
      <c r="I54" s="559"/>
      <c r="J54" s="566"/>
      <c r="K54" s="565"/>
      <c r="L54" s="565">
        <f t="shared" si="3"/>
        <v>6994</v>
      </c>
      <c r="M54" s="564"/>
      <c r="N54" s="559"/>
      <c r="O54" s="559"/>
      <c r="P54" s="559"/>
      <c r="Q54" s="559"/>
      <c r="R54" s="559"/>
    </row>
    <row r="55" spans="1:18" ht="19.5" customHeight="1">
      <c r="A55" s="563" t="s">
        <v>307</v>
      </c>
      <c r="B55" s="566"/>
      <c r="C55" s="565"/>
      <c r="D55" s="565">
        <v>0</v>
      </c>
      <c r="E55" s="564"/>
      <c r="F55" s="559"/>
      <c r="G55" s="559"/>
      <c r="H55" s="559">
        <v>0</v>
      </c>
      <c r="I55" s="559"/>
      <c r="J55" s="566"/>
      <c r="K55" s="565"/>
      <c r="L55" s="565">
        <f t="shared" si="3"/>
        <v>481</v>
      </c>
      <c r="M55" s="564"/>
      <c r="N55" s="559"/>
      <c r="O55" s="559"/>
      <c r="P55" s="559"/>
      <c r="Q55" s="559"/>
      <c r="R55" s="559"/>
    </row>
    <row r="56" spans="1:18" ht="19.5" customHeight="1">
      <c r="A56" s="563" t="s">
        <v>309</v>
      </c>
      <c r="B56" s="566"/>
      <c r="C56" s="565"/>
      <c r="D56" s="565">
        <v>0</v>
      </c>
      <c r="E56" s="564"/>
      <c r="F56" s="559"/>
      <c r="G56" s="559"/>
      <c r="H56" s="559">
        <v>0</v>
      </c>
      <c r="I56" s="559"/>
      <c r="J56" s="566"/>
      <c r="K56" s="565"/>
      <c r="L56" s="565">
        <f t="shared" si="3"/>
        <v>1130</v>
      </c>
      <c r="M56" s="564"/>
      <c r="N56" s="559"/>
      <c r="O56" s="559"/>
      <c r="P56" s="559"/>
      <c r="Q56" s="559"/>
      <c r="R56" s="559"/>
    </row>
    <row r="57" spans="1:18" ht="19.5" customHeight="1">
      <c r="A57" s="563" t="s">
        <v>307</v>
      </c>
      <c r="B57" s="566"/>
      <c r="C57" s="565"/>
      <c r="D57" s="565">
        <v>0</v>
      </c>
      <c r="E57" s="564"/>
      <c r="F57" s="559"/>
      <c r="G57" s="559"/>
      <c r="H57" s="559">
        <v>0</v>
      </c>
      <c r="I57" s="559"/>
      <c r="J57" s="566"/>
      <c r="K57" s="565"/>
      <c r="L57" s="565">
        <f t="shared" si="3"/>
        <v>60</v>
      </c>
      <c r="M57" s="564"/>
      <c r="N57" s="559"/>
      <c r="O57" s="559"/>
      <c r="P57" s="559"/>
      <c r="Q57" s="559"/>
      <c r="R57" s="559"/>
    </row>
    <row r="58" spans="1:18" ht="19.5" customHeight="1" thickBot="1">
      <c r="A58" s="569" t="s">
        <v>310</v>
      </c>
      <c r="B58" s="572"/>
      <c r="C58" s="571"/>
      <c r="D58" s="571">
        <v>0</v>
      </c>
      <c r="E58" s="570"/>
      <c r="F58" s="559"/>
      <c r="G58" s="559"/>
      <c r="H58" s="559">
        <v>0</v>
      </c>
      <c r="I58" s="559"/>
      <c r="J58" s="572"/>
      <c r="K58" s="571"/>
      <c r="L58" s="565">
        <f t="shared" si="3"/>
        <v>86</v>
      </c>
      <c r="M58" s="570"/>
      <c r="N58" s="559"/>
      <c r="O58" s="559"/>
      <c r="P58" s="559"/>
      <c r="Q58" s="559"/>
      <c r="R58" s="559"/>
    </row>
    <row r="59" spans="1:18" ht="19.5" customHeight="1" thickBot="1">
      <c r="A59" s="573" t="s">
        <v>500</v>
      </c>
      <c r="B59" s="578">
        <f>SUM(B60:B70)</f>
        <v>1046</v>
      </c>
      <c r="C59" s="578">
        <f>SUM(C60:C70)</f>
        <v>1046</v>
      </c>
      <c r="D59" s="578">
        <f>SUM(D60:D70)</f>
        <v>1409</v>
      </c>
      <c r="E59" s="577">
        <f>D59/C59</f>
        <v>1.347036328871893</v>
      </c>
      <c r="F59" s="574">
        <f>SUM(F60:F70)</f>
        <v>698368</v>
      </c>
      <c r="G59" s="575">
        <f>SUM(G60:G70)</f>
        <v>764468</v>
      </c>
      <c r="H59" s="575">
        <f>SUM(H60:H70)</f>
        <v>528525</v>
      </c>
      <c r="I59" s="577">
        <f>H59/G59</f>
        <v>0.6913631440426545</v>
      </c>
      <c r="J59" s="574">
        <f>B12+F12+J12+O12+B59+F59</f>
        <v>884225</v>
      </c>
      <c r="K59" s="575">
        <f>C12+G12+K12+P12+C59+G59</f>
        <v>959652</v>
      </c>
      <c r="L59" s="575">
        <f t="shared" si="3"/>
        <v>746110</v>
      </c>
      <c r="M59" s="577">
        <f>L59/K59</f>
        <v>0.7774797530771571</v>
      </c>
      <c r="N59" s="559"/>
      <c r="O59" s="559"/>
      <c r="P59" s="559"/>
      <c r="Q59" s="559"/>
      <c r="R59" s="559"/>
    </row>
    <row r="60" spans="1:18" ht="19.5" customHeight="1">
      <c r="A60" s="617" t="s">
        <v>501</v>
      </c>
      <c r="B60" s="618">
        <v>0</v>
      </c>
      <c r="C60" s="619">
        <v>0</v>
      </c>
      <c r="D60" s="619">
        <v>0</v>
      </c>
      <c r="E60" s="620">
        <v>0</v>
      </c>
      <c r="F60" s="621">
        <v>7223</v>
      </c>
      <c r="G60" s="619">
        <v>7223</v>
      </c>
      <c r="H60" s="622">
        <v>6469</v>
      </c>
      <c r="I60" s="623">
        <f aca="true" t="shared" si="4" ref="I60:I69">H60/G60</f>
        <v>0.8956112418662605</v>
      </c>
      <c r="J60" s="621">
        <v>130429</v>
      </c>
      <c r="K60" s="622">
        <v>130429</v>
      </c>
      <c r="L60" s="622">
        <f t="shared" si="3"/>
        <v>143380</v>
      </c>
      <c r="M60" s="623">
        <f aca="true" t="shared" si="5" ref="M60:M69">L60/K60</f>
        <v>1.0992954020961596</v>
      </c>
      <c r="N60" s="559"/>
      <c r="O60" s="559"/>
      <c r="P60" s="559"/>
      <c r="Q60" s="559"/>
      <c r="R60" s="559"/>
    </row>
    <row r="61" spans="1:18" ht="19.5" customHeight="1">
      <c r="A61" s="624" t="s">
        <v>502</v>
      </c>
      <c r="B61" s="589">
        <v>1046</v>
      </c>
      <c r="C61" s="590">
        <v>1046</v>
      </c>
      <c r="D61" s="591">
        <v>1047</v>
      </c>
      <c r="E61" s="593">
        <f>D61/C61</f>
        <v>1.0009560229445507</v>
      </c>
      <c r="F61" s="594">
        <v>27860</v>
      </c>
      <c r="G61" s="590">
        <v>27860</v>
      </c>
      <c r="H61" s="591">
        <v>29467</v>
      </c>
      <c r="I61" s="593">
        <f t="shared" si="4"/>
        <v>1.057681263460158</v>
      </c>
      <c r="J61" s="594">
        <v>85447</v>
      </c>
      <c r="K61" s="591">
        <v>85447</v>
      </c>
      <c r="L61" s="591">
        <f t="shared" si="3"/>
        <v>88077</v>
      </c>
      <c r="M61" s="593">
        <f t="shared" si="5"/>
        <v>1.0307793134925742</v>
      </c>
      <c r="N61" s="559"/>
      <c r="O61" s="559"/>
      <c r="P61" s="559"/>
      <c r="Q61" s="559"/>
      <c r="R61" s="559"/>
    </row>
    <row r="62" spans="1:18" ht="19.5" customHeight="1">
      <c r="A62" s="624" t="s">
        <v>503</v>
      </c>
      <c r="B62" s="589">
        <v>0</v>
      </c>
      <c r="C62" s="590">
        <v>0</v>
      </c>
      <c r="D62" s="590">
        <v>0</v>
      </c>
      <c r="E62" s="585">
        <v>0</v>
      </c>
      <c r="F62" s="594">
        <v>2000</v>
      </c>
      <c r="G62" s="590">
        <v>3000</v>
      </c>
      <c r="H62" s="591">
        <v>3150</v>
      </c>
      <c r="I62" s="593">
        <f t="shared" si="4"/>
        <v>1.05</v>
      </c>
      <c r="J62" s="594">
        <v>2210</v>
      </c>
      <c r="K62" s="591">
        <v>2210</v>
      </c>
      <c r="L62" s="591">
        <f t="shared" si="3"/>
        <v>3354</v>
      </c>
      <c r="M62" s="593">
        <f t="shared" si="5"/>
        <v>1.5176470588235293</v>
      </c>
      <c r="N62" s="559"/>
      <c r="O62" s="559"/>
      <c r="P62" s="559"/>
      <c r="Q62" s="559"/>
      <c r="R62" s="559"/>
    </row>
    <row r="63" spans="1:18" ht="19.5" customHeight="1">
      <c r="A63" s="624" t="s">
        <v>504</v>
      </c>
      <c r="B63" s="589">
        <v>0</v>
      </c>
      <c r="C63" s="590">
        <v>0</v>
      </c>
      <c r="D63" s="590">
        <v>30</v>
      </c>
      <c r="E63" s="593">
        <v>0</v>
      </c>
      <c r="F63" s="594">
        <v>7800</v>
      </c>
      <c r="G63" s="590">
        <v>13900</v>
      </c>
      <c r="H63" s="591">
        <v>13659</v>
      </c>
      <c r="I63" s="593">
        <f t="shared" si="4"/>
        <v>0.9826618705035971</v>
      </c>
      <c r="J63" s="594">
        <v>8948</v>
      </c>
      <c r="K63" s="591">
        <v>8948</v>
      </c>
      <c r="L63" s="591">
        <f t="shared" si="3"/>
        <v>15740</v>
      </c>
      <c r="M63" s="593">
        <f t="shared" si="5"/>
        <v>1.7590523021904336</v>
      </c>
      <c r="N63" s="559"/>
      <c r="O63" s="559"/>
      <c r="P63" s="559"/>
      <c r="Q63" s="559"/>
      <c r="R63" s="559"/>
    </row>
    <row r="64" spans="1:18" ht="19.5" customHeight="1">
      <c r="A64" s="624" t="s">
        <v>505</v>
      </c>
      <c r="B64" s="589">
        <v>0</v>
      </c>
      <c r="C64" s="590">
        <v>0</v>
      </c>
      <c r="D64" s="590">
        <v>0</v>
      </c>
      <c r="E64" s="593">
        <v>0</v>
      </c>
      <c r="F64" s="594">
        <v>0</v>
      </c>
      <c r="G64" s="590">
        <v>0</v>
      </c>
      <c r="H64" s="591">
        <v>0</v>
      </c>
      <c r="I64" s="593">
        <v>0</v>
      </c>
      <c r="J64" s="594">
        <v>0</v>
      </c>
      <c r="K64" s="591">
        <v>0</v>
      </c>
      <c r="L64" s="591">
        <f t="shared" si="3"/>
        <v>43</v>
      </c>
      <c r="M64" s="593">
        <v>0</v>
      </c>
      <c r="N64" s="559"/>
      <c r="O64" s="559"/>
      <c r="P64" s="559"/>
      <c r="Q64" s="559"/>
      <c r="R64" s="559"/>
    </row>
    <row r="65" spans="1:18" ht="19.5" customHeight="1">
      <c r="A65" s="624" t="s">
        <v>506</v>
      </c>
      <c r="B65" s="589">
        <v>0</v>
      </c>
      <c r="C65" s="590">
        <v>0</v>
      </c>
      <c r="D65" s="590">
        <v>0</v>
      </c>
      <c r="E65" s="593">
        <v>0</v>
      </c>
      <c r="F65" s="594">
        <v>25738</v>
      </c>
      <c r="G65" s="590">
        <v>25738</v>
      </c>
      <c r="H65" s="591">
        <v>17776</v>
      </c>
      <c r="I65" s="593">
        <f t="shared" si="4"/>
        <v>0.6906519543088041</v>
      </c>
      <c r="J65" s="594">
        <v>28289</v>
      </c>
      <c r="K65" s="591">
        <v>28289</v>
      </c>
      <c r="L65" s="591">
        <f t="shared" si="3"/>
        <v>35065</v>
      </c>
      <c r="M65" s="593">
        <f t="shared" si="5"/>
        <v>1.2395277316271343</v>
      </c>
      <c r="N65" s="559"/>
      <c r="O65" s="559"/>
      <c r="P65" s="559"/>
      <c r="Q65" s="559"/>
      <c r="R65" s="559"/>
    </row>
    <row r="66" spans="1:18" ht="19.5" customHeight="1">
      <c r="A66" s="624" t="s">
        <v>507</v>
      </c>
      <c r="B66" s="589">
        <v>0</v>
      </c>
      <c r="C66" s="590">
        <v>0</v>
      </c>
      <c r="D66" s="590">
        <v>0</v>
      </c>
      <c r="E66" s="593">
        <v>0</v>
      </c>
      <c r="F66" s="594">
        <v>527444</v>
      </c>
      <c r="G66" s="590">
        <v>527444</v>
      </c>
      <c r="H66" s="591">
        <v>392847</v>
      </c>
      <c r="I66" s="593">
        <f t="shared" si="4"/>
        <v>0.7448127194545772</v>
      </c>
      <c r="J66" s="594">
        <v>527444</v>
      </c>
      <c r="K66" s="591">
        <v>527444</v>
      </c>
      <c r="L66" s="591">
        <f t="shared" si="3"/>
        <v>392847</v>
      </c>
      <c r="M66" s="593">
        <f t="shared" si="5"/>
        <v>0.7448127194545772</v>
      </c>
      <c r="N66" s="559"/>
      <c r="O66" s="559"/>
      <c r="P66" s="559"/>
      <c r="Q66" s="559"/>
      <c r="R66" s="559"/>
    </row>
    <row r="67" spans="1:18" ht="19.5" customHeight="1">
      <c r="A67" s="624" t="s">
        <v>508</v>
      </c>
      <c r="B67" s="589">
        <v>0</v>
      </c>
      <c r="C67" s="590">
        <v>0</v>
      </c>
      <c r="D67" s="590">
        <v>332</v>
      </c>
      <c r="E67" s="593">
        <v>0</v>
      </c>
      <c r="F67" s="594">
        <v>99000</v>
      </c>
      <c r="G67" s="590">
        <v>158000</v>
      </c>
      <c r="H67" s="591">
        <v>160400</v>
      </c>
      <c r="I67" s="593">
        <f t="shared" si="4"/>
        <v>1.0151898734177216</v>
      </c>
      <c r="J67" s="594">
        <v>99000</v>
      </c>
      <c r="K67" s="591">
        <v>99000</v>
      </c>
      <c r="L67" s="591">
        <f t="shared" si="3"/>
        <v>160732</v>
      </c>
      <c r="M67" s="593">
        <f t="shared" si="5"/>
        <v>1.6235555555555556</v>
      </c>
      <c r="N67" s="559"/>
      <c r="O67" s="559"/>
      <c r="P67" s="559"/>
      <c r="Q67" s="559"/>
      <c r="R67" s="559"/>
    </row>
    <row r="68" spans="1:18" ht="19.5" customHeight="1">
      <c r="A68" s="624" t="s">
        <v>509</v>
      </c>
      <c r="B68" s="589">
        <v>0</v>
      </c>
      <c r="C68" s="590">
        <v>0</v>
      </c>
      <c r="D68" s="590">
        <v>0</v>
      </c>
      <c r="E68" s="593">
        <v>0</v>
      </c>
      <c r="F68" s="594">
        <v>270</v>
      </c>
      <c r="G68" s="590">
        <v>270</v>
      </c>
      <c r="H68" s="591">
        <v>347</v>
      </c>
      <c r="I68" s="593">
        <f t="shared" si="4"/>
        <v>1.2851851851851852</v>
      </c>
      <c r="J68" s="594">
        <v>270</v>
      </c>
      <c r="K68" s="591">
        <v>270</v>
      </c>
      <c r="L68" s="591">
        <f t="shared" si="3"/>
        <v>347</v>
      </c>
      <c r="M68" s="593">
        <f t="shared" si="5"/>
        <v>1.2851851851851852</v>
      </c>
      <c r="N68" s="559"/>
      <c r="O68" s="559"/>
      <c r="P68" s="559"/>
      <c r="Q68" s="559"/>
      <c r="R68" s="559"/>
    </row>
    <row r="69" spans="1:18" ht="19.5" customHeight="1">
      <c r="A69" s="624" t="s">
        <v>510</v>
      </c>
      <c r="B69" s="589">
        <v>0</v>
      </c>
      <c r="C69" s="590">
        <v>0</v>
      </c>
      <c r="D69" s="590">
        <v>0</v>
      </c>
      <c r="E69" s="593">
        <v>0</v>
      </c>
      <c r="F69" s="594">
        <v>1033</v>
      </c>
      <c r="G69" s="590">
        <v>1033</v>
      </c>
      <c r="H69" s="591">
        <v>0</v>
      </c>
      <c r="I69" s="593">
        <f t="shared" si="4"/>
        <v>0</v>
      </c>
      <c r="J69" s="594">
        <v>2188</v>
      </c>
      <c r="K69" s="591">
        <v>2188</v>
      </c>
      <c r="L69" s="591">
        <f t="shared" si="3"/>
        <v>2115</v>
      </c>
      <c r="M69" s="593">
        <f t="shared" si="5"/>
        <v>0.966636197440585</v>
      </c>
      <c r="N69" s="559"/>
      <c r="O69" s="559"/>
      <c r="P69" s="559"/>
      <c r="Q69" s="559"/>
      <c r="R69" s="559"/>
    </row>
    <row r="70" spans="1:18" ht="19.5" customHeight="1" thickBot="1">
      <c r="A70" s="625" t="s">
        <v>511</v>
      </c>
      <c r="B70" s="597">
        <v>0</v>
      </c>
      <c r="C70" s="598">
        <v>0</v>
      </c>
      <c r="D70" s="598">
        <v>0</v>
      </c>
      <c r="E70" s="626">
        <v>0</v>
      </c>
      <c r="F70" s="627">
        <v>0</v>
      </c>
      <c r="G70" s="628">
        <v>0</v>
      </c>
      <c r="H70" s="629">
        <v>-95590</v>
      </c>
      <c r="I70" s="601">
        <v>0</v>
      </c>
      <c r="J70" s="627">
        <v>0</v>
      </c>
      <c r="K70" s="629">
        <v>0</v>
      </c>
      <c r="L70" s="629">
        <f t="shared" si="3"/>
        <v>-95590</v>
      </c>
      <c r="M70" s="626">
        <v>0</v>
      </c>
      <c r="N70" s="559"/>
      <c r="O70" s="559"/>
      <c r="P70" s="559"/>
      <c r="Q70" s="559"/>
      <c r="R70" s="559"/>
    </row>
    <row r="71" spans="1:18" ht="19.5" customHeight="1" thickBot="1">
      <c r="A71" s="573" t="s">
        <v>512</v>
      </c>
      <c r="B71" s="578">
        <v>0</v>
      </c>
      <c r="C71" s="575">
        <v>0</v>
      </c>
      <c r="D71" s="575">
        <f>SUM(D72:D86)</f>
        <v>120</v>
      </c>
      <c r="E71" s="576">
        <v>0</v>
      </c>
      <c r="F71" s="574">
        <f>SUM(F72:F86)</f>
        <v>245429</v>
      </c>
      <c r="G71" s="575">
        <f>SUM(G72:G86)</f>
        <v>300455</v>
      </c>
      <c r="H71" s="575">
        <f>SUM(H72:H86)</f>
        <v>294413</v>
      </c>
      <c r="I71" s="577">
        <f>H71/G71</f>
        <v>0.9798904994092293</v>
      </c>
      <c r="J71" s="574">
        <f>B24+F24+J24+O24+B71+F71</f>
        <v>462121</v>
      </c>
      <c r="K71" s="575">
        <f>C24+G24+K24+P24+C71+G71</f>
        <v>523937</v>
      </c>
      <c r="L71" s="575">
        <f aca="true" t="shared" si="6" ref="L71:L86">D24+H24+N24+L24+D71+H71+Q24</f>
        <v>533345</v>
      </c>
      <c r="M71" s="577">
        <f>L71/K71</f>
        <v>1.0179563573483073</v>
      </c>
      <c r="N71" s="559"/>
      <c r="O71" s="559"/>
      <c r="P71" s="559"/>
      <c r="Q71" s="559"/>
      <c r="R71" s="559"/>
    </row>
    <row r="72" spans="1:18" ht="19.5" customHeight="1">
      <c r="A72" s="580" t="s">
        <v>513</v>
      </c>
      <c r="B72" s="581">
        <v>0</v>
      </c>
      <c r="C72" s="582">
        <v>0</v>
      </c>
      <c r="D72" s="582">
        <v>0</v>
      </c>
      <c r="E72" s="623">
        <v>0</v>
      </c>
      <c r="F72" s="621">
        <v>6455</v>
      </c>
      <c r="G72" s="619">
        <v>6155</v>
      </c>
      <c r="H72" s="622">
        <v>1949</v>
      </c>
      <c r="I72" s="585">
        <f aca="true" t="shared" si="7" ref="I72:I87">H72/G72</f>
        <v>0.3166531275385865</v>
      </c>
      <c r="J72" s="621">
        <v>181815</v>
      </c>
      <c r="K72" s="622">
        <v>191575</v>
      </c>
      <c r="L72" s="622">
        <f t="shared" si="6"/>
        <v>181584</v>
      </c>
      <c r="M72" s="623">
        <f aca="true" t="shared" si="8" ref="M72:M87">L72/K72</f>
        <v>0.9478481012658228</v>
      </c>
      <c r="N72" s="559"/>
      <c r="O72" s="559"/>
      <c r="P72" s="559"/>
      <c r="Q72" s="559"/>
      <c r="R72" s="559"/>
    </row>
    <row r="73" spans="1:18" ht="19.5" customHeight="1">
      <c r="A73" s="588" t="s">
        <v>514</v>
      </c>
      <c r="B73" s="589">
        <v>0</v>
      </c>
      <c r="C73" s="590">
        <v>0</v>
      </c>
      <c r="D73" s="590">
        <v>0</v>
      </c>
      <c r="E73" s="593">
        <v>0</v>
      </c>
      <c r="F73" s="594">
        <v>0</v>
      </c>
      <c r="G73" s="590">
        <v>0</v>
      </c>
      <c r="H73" s="591">
        <v>18</v>
      </c>
      <c r="I73" s="593">
        <v>0</v>
      </c>
      <c r="J73" s="594">
        <v>522</v>
      </c>
      <c r="K73" s="591">
        <v>522</v>
      </c>
      <c r="L73" s="591">
        <f t="shared" si="6"/>
        <v>962</v>
      </c>
      <c r="M73" s="593">
        <f t="shared" si="8"/>
        <v>1.842911877394636</v>
      </c>
      <c r="N73" s="559"/>
      <c r="O73" s="559"/>
      <c r="P73" s="559"/>
      <c r="Q73" s="559"/>
      <c r="R73" s="559"/>
    </row>
    <row r="74" spans="1:18" ht="19.5" customHeight="1">
      <c r="A74" s="588" t="s">
        <v>515</v>
      </c>
      <c r="B74" s="589">
        <v>0</v>
      </c>
      <c r="C74" s="590">
        <v>0</v>
      </c>
      <c r="D74" s="590">
        <v>0</v>
      </c>
      <c r="E74" s="593">
        <v>0</v>
      </c>
      <c r="F74" s="594">
        <v>0</v>
      </c>
      <c r="G74" s="590">
        <v>0</v>
      </c>
      <c r="H74" s="591">
        <v>1</v>
      </c>
      <c r="I74" s="593">
        <v>0</v>
      </c>
      <c r="J74" s="594">
        <v>222</v>
      </c>
      <c r="K74" s="591">
        <v>222</v>
      </c>
      <c r="L74" s="591">
        <f t="shared" si="6"/>
        <v>271</v>
      </c>
      <c r="M74" s="593">
        <f t="shared" si="8"/>
        <v>1.2207207207207207</v>
      </c>
      <c r="N74" s="559"/>
      <c r="O74" s="559"/>
      <c r="P74" s="559"/>
      <c r="Q74" s="559"/>
      <c r="R74" s="559"/>
    </row>
    <row r="75" spans="1:18" ht="19.5" customHeight="1">
      <c r="A75" s="588" t="s">
        <v>516</v>
      </c>
      <c r="B75" s="589">
        <v>0</v>
      </c>
      <c r="C75" s="590">
        <v>0</v>
      </c>
      <c r="D75" s="590">
        <v>0</v>
      </c>
      <c r="E75" s="593">
        <v>0</v>
      </c>
      <c r="F75" s="594">
        <v>220</v>
      </c>
      <c r="G75" s="590">
        <v>220</v>
      </c>
      <c r="H75" s="591">
        <v>344</v>
      </c>
      <c r="I75" s="593">
        <f t="shared" si="7"/>
        <v>1.5636363636363637</v>
      </c>
      <c r="J75" s="594">
        <v>17795</v>
      </c>
      <c r="K75" s="591">
        <v>17795</v>
      </c>
      <c r="L75" s="591">
        <f t="shared" si="6"/>
        <v>21161</v>
      </c>
      <c r="M75" s="593">
        <f t="shared" si="8"/>
        <v>1.1891542568137117</v>
      </c>
      <c r="N75" s="559"/>
      <c r="O75" s="559"/>
      <c r="P75" s="559"/>
      <c r="Q75" s="559"/>
      <c r="R75" s="559"/>
    </row>
    <row r="76" spans="1:18" ht="19.5" customHeight="1">
      <c r="A76" s="588" t="s">
        <v>517</v>
      </c>
      <c r="B76" s="589">
        <v>0</v>
      </c>
      <c r="C76" s="590">
        <v>0</v>
      </c>
      <c r="D76" s="590">
        <v>0</v>
      </c>
      <c r="E76" s="593">
        <v>0</v>
      </c>
      <c r="F76" s="594">
        <v>203</v>
      </c>
      <c r="G76" s="590">
        <v>203</v>
      </c>
      <c r="H76" s="591">
        <v>371</v>
      </c>
      <c r="I76" s="593">
        <f t="shared" si="7"/>
        <v>1.8275862068965518</v>
      </c>
      <c r="J76" s="594">
        <v>4377</v>
      </c>
      <c r="K76" s="591">
        <v>4377</v>
      </c>
      <c r="L76" s="591">
        <f t="shared" si="6"/>
        <v>5512</v>
      </c>
      <c r="M76" s="593">
        <f t="shared" si="8"/>
        <v>1.2593100297007083</v>
      </c>
      <c r="N76" s="559"/>
      <c r="O76" s="559"/>
      <c r="P76" s="559"/>
      <c r="Q76" s="559"/>
      <c r="R76" s="559"/>
    </row>
    <row r="77" spans="1:18" ht="19.5" customHeight="1">
      <c r="A77" s="588" t="s">
        <v>518</v>
      </c>
      <c r="B77" s="589">
        <v>0</v>
      </c>
      <c r="C77" s="590">
        <v>0</v>
      </c>
      <c r="D77" s="590">
        <v>0</v>
      </c>
      <c r="E77" s="593">
        <v>0</v>
      </c>
      <c r="F77" s="594">
        <v>0</v>
      </c>
      <c r="G77" s="590">
        <v>0</v>
      </c>
      <c r="H77" s="591">
        <v>0</v>
      </c>
      <c r="I77" s="593">
        <v>0</v>
      </c>
      <c r="J77" s="594">
        <v>1860</v>
      </c>
      <c r="K77" s="591">
        <v>1860</v>
      </c>
      <c r="L77" s="591">
        <f t="shared" si="6"/>
        <v>3506</v>
      </c>
      <c r="M77" s="593">
        <f t="shared" si="8"/>
        <v>1.8849462365591398</v>
      </c>
      <c r="N77" s="559"/>
      <c r="O77" s="559"/>
      <c r="P77" s="559"/>
      <c r="Q77" s="559"/>
      <c r="R77" s="559"/>
    </row>
    <row r="78" spans="1:18" ht="19.5" customHeight="1">
      <c r="A78" s="588" t="s">
        <v>519</v>
      </c>
      <c r="B78" s="589">
        <v>0</v>
      </c>
      <c r="C78" s="590">
        <v>0</v>
      </c>
      <c r="D78" s="590">
        <v>0</v>
      </c>
      <c r="E78" s="593">
        <v>0</v>
      </c>
      <c r="F78" s="594">
        <v>402</v>
      </c>
      <c r="G78" s="590">
        <v>2902</v>
      </c>
      <c r="H78" s="591">
        <v>1320</v>
      </c>
      <c r="I78" s="593">
        <f t="shared" si="7"/>
        <v>0.4548587181254307</v>
      </c>
      <c r="J78" s="594">
        <v>12552</v>
      </c>
      <c r="K78" s="591">
        <v>12552</v>
      </c>
      <c r="L78" s="591">
        <f t="shared" si="6"/>
        <v>13498</v>
      </c>
      <c r="M78" s="593">
        <f t="shared" si="8"/>
        <v>1.0753664754620778</v>
      </c>
      <c r="N78" s="559"/>
      <c r="O78" s="559"/>
      <c r="P78" s="559"/>
      <c r="Q78" s="559"/>
      <c r="R78" s="559"/>
    </row>
    <row r="79" spans="1:18" ht="19.5" customHeight="1">
      <c r="A79" s="588" t="s">
        <v>520</v>
      </c>
      <c r="B79" s="589">
        <v>0</v>
      </c>
      <c r="C79" s="590">
        <v>0</v>
      </c>
      <c r="D79" s="590">
        <v>0</v>
      </c>
      <c r="E79" s="593">
        <v>0</v>
      </c>
      <c r="F79" s="594">
        <v>13059</v>
      </c>
      <c r="G79" s="590">
        <v>13059</v>
      </c>
      <c r="H79" s="591">
        <v>9320</v>
      </c>
      <c r="I79" s="593">
        <f t="shared" si="7"/>
        <v>0.7136840493146489</v>
      </c>
      <c r="J79" s="594">
        <v>13059</v>
      </c>
      <c r="K79" s="591">
        <v>13059</v>
      </c>
      <c r="L79" s="591">
        <f t="shared" si="6"/>
        <v>9320</v>
      </c>
      <c r="M79" s="593">
        <f t="shared" si="8"/>
        <v>0.7136840493146489</v>
      </c>
      <c r="N79" s="559"/>
      <c r="O79" s="559"/>
      <c r="P79" s="559"/>
      <c r="Q79" s="559"/>
      <c r="R79" s="559"/>
    </row>
    <row r="80" spans="1:18" ht="19.5" customHeight="1">
      <c r="A80" s="588" t="s">
        <v>521</v>
      </c>
      <c r="B80" s="589">
        <v>0</v>
      </c>
      <c r="C80" s="590">
        <v>0</v>
      </c>
      <c r="D80" s="590">
        <v>0</v>
      </c>
      <c r="E80" s="593">
        <v>0</v>
      </c>
      <c r="F80" s="594">
        <v>20769</v>
      </c>
      <c r="G80" s="590">
        <v>37295</v>
      </c>
      <c r="H80" s="591">
        <v>33880</v>
      </c>
      <c r="I80" s="593">
        <f t="shared" si="7"/>
        <v>0.9084327657862984</v>
      </c>
      <c r="J80" s="594">
        <v>20769</v>
      </c>
      <c r="K80" s="591">
        <v>20769</v>
      </c>
      <c r="L80" s="591">
        <f t="shared" si="6"/>
        <v>33880</v>
      </c>
      <c r="M80" s="593">
        <f t="shared" si="8"/>
        <v>1.6312773845635322</v>
      </c>
      <c r="N80" s="559"/>
      <c r="O80" s="559"/>
      <c r="P80" s="559"/>
      <c r="Q80" s="559"/>
      <c r="R80" s="559"/>
    </row>
    <row r="81" spans="1:18" ht="19.5" customHeight="1">
      <c r="A81" s="588" t="s">
        <v>522</v>
      </c>
      <c r="B81" s="589">
        <v>0</v>
      </c>
      <c r="C81" s="590">
        <v>0</v>
      </c>
      <c r="D81" s="590">
        <v>116</v>
      </c>
      <c r="E81" s="593">
        <v>0</v>
      </c>
      <c r="F81" s="594">
        <v>0</v>
      </c>
      <c r="G81" s="590">
        <v>0</v>
      </c>
      <c r="H81" s="591">
        <v>129</v>
      </c>
      <c r="I81" s="593">
        <v>0</v>
      </c>
      <c r="J81" s="594">
        <v>0</v>
      </c>
      <c r="K81" s="591">
        <v>0</v>
      </c>
      <c r="L81" s="591">
        <f t="shared" si="6"/>
        <v>1952</v>
      </c>
      <c r="M81" s="593">
        <v>0</v>
      </c>
      <c r="N81" s="559"/>
      <c r="O81" s="559"/>
      <c r="P81" s="559"/>
      <c r="Q81" s="559"/>
      <c r="R81" s="559"/>
    </row>
    <row r="82" spans="1:18" ht="19.5" customHeight="1">
      <c r="A82" s="588" t="s">
        <v>523</v>
      </c>
      <c r="B82" s="589">
        <v>0</v>
      </c>
      <c r="C82" s="590">
        <v>0</v>
      </c>
      <c r="D82" s="590">
        <v>0</v>
      </c>
      <c r="E82" s="593">
        <v>0</v>
      </c>
      <c r="F82" s="594">
        <v>0</v>
      </c>
      <c r="G82" s="590">
        <v>0</v>
      </c>
      <c r="H82" s="591">
        <v>0</v>
      </c>
      <c r="I82" s="593">
        <v>0</v>
      </c>
      <c r="J82" s="594">
        <v>4206</v>
      </c>
      <c r="K82" s="591">
        <v>4206</v>
      </c>
      <c r="L82" s="591">
        <f t="shared" si="6"/>
        <v>4003</v>
      </c>
      <c r="M82" s="593">
        <f t="shared" si="8"/>
        <v>0.951735615786971</v>
      </c>
      <c r="N82" s="559"/>
      <c r="O82" s="559"/>
      <c r="P82" s="559"/>
      <c r="Q82" s="559"/>
      <c r="R82" s="559"/>
    </row>
    <row r="83" spans="1:18" ht="19.5" customHeight="1">
      <c r="A83" s="588" t="s">
        <v>524</v>
      </c>
      <c r="B83" s="589">
        <v>0</v>
      </c>
      <c r="C83" s="590">
        <v>0</v>
      </c>
      <c r="D83" s="590">
        <v>0</v>
      </c>
      <c r="E83" s="593">
        <v>0</v>
      </c>
      <c r="F83" s="594">
        <v>0</v>
      </c>
      <c r="G83" s="590">
        <v>0</v>
      </c>
      <c r="H83" s="591">
        <v>0</v>
      </c>
      <c r="I83" s="593">
        <v>0</v>
      </c>
      <c r="J83" s="594">
        <v>0</v>
      </c>
      <c r="K83" s="591">
        <v>0</v>
      </c>
      <c r="L83" s="591">
        <f t="shared" si="6"/>
        <v>409</v>
      </c>
      <c r="M83" s="593">
        <v>0</v>
      </c>
      <c r="N83" s="559"/>
      <c r="O83" s="559"/>
      <c r="P83" s="559"/>
      <c r="Q83" s="559"/>
      <c r="R83" s="559"/>
    </row>
    <row r="84" spans="1:18" ht="19.5" customHeight="1">
      <c r="A84" s="588" t="s">
        <v>525</v>
      </c>
      <c r="B84" s="589">
        <v>0</v>
      </c>
      <c r="C84" s="590">
        <v>0</v>
      </c>
      <c r="D84" s="590">
        <v>4</v>
      </c>
      <c r="E84" s="593">
        <v>0</v>
      </c>
      <c r="F84" s="594">
        <v>7757</v>
      </c>
      <c r="G84" s="590">
        <v>9557</v>
      </c>
      <c r="H84" s="591">
        <v>12628</v>
      </c>
      <c r="I84" s="593">
        <f t="shared" si="7"/>
        <v>1.3213351470126609</v>
      </c>
      <c r="J84" s="594">
        <v>8380</v>
      </c>
      <c r="K84" s="591">
        <v>8380</v>
      </c>
      <c r="L84" s="591">
        <f t="shared" si="6"/>
        <v>22834</v>
      </c>
      <c r="M84" s="593">
        <f t="shared" si="8"/>
        <v>2.724821002386635</v>
      </c>
      <c r="N84" s="559"/>
      <c r="O84" s="559"/>
      <c r="P84" s="559"/>
      <c r="Q84" s="559"/>
      <c r="R84" s="559"/>
    </row>
    <row r="85" spans="1:18" ht="19.5" customHeight="1">
      <c r="A85" s="588" t="s">
        <v>532</v>
      </c>
      <c r="B85" s="589">
        <v>0</v>
      </c>
      <c r="C85" s="590">
        <v>0</v>
      </c>
      <c r="D85" s="590">
        <v>0</v>
      </c>
      <c r="E85" s="593">
        <v>0</v>
      </c>
      <c r="F85" s="594">
        <v>155399</v>
      </c>
      <c r="G85" s="590">
        <v>189899</v>
      </c>
      <c r="H85" s="591">
        <v>192159</v>
      </c>
      <c r="I85" s="593">
        <f t="shared" si="7"/>
        <v>1.011901063196752</v>
      </c>
      <c r="J85" s="594">
        <v>155399</v>
      </c>
      <c r="K85" s="591">
        <v>155399</v>
      </c>
      <c r="L85" s="591">
        <f t="shared" si="6"/>
        <v>192159</v>
      </c>
      <c r="M85" s="593">
        <f t="shared" si="8"/>
        <v>1.2365523587667875</v>
      </c>
      <c r="N85" s="559"/>
      <c r="O85" s="559"/>
      <c r="P85" s="559"/>
      <c r="Q85" s="559"/>
      <c r="R85" s="559"/>
    </row>
    <row r="86" spans="1:18" ht="19.5" customHeight="1" thickBot="1">
      <c r="A86" s="596" t="s">
        <v>527</v>
      </c>
      <c r="B86" s="597">
        <v>0</v>
      </c>
      <c r="C86" s="598">
        <v>0</v>
      </c>
      <c r="D86" s="598">
        <v>0</v>
      </c>
      <c r="E86" s="626">
        <v>0</v>
      </c>
      <c r="F86" s="627">
        <v>41165</v>
      </c>
      <c r="G86" s="628">
        <v>41165</v>
      </c>
      <c r="H86" s="629">
        <v>42294</v>
      </c>
      <c r="I86" s="626">
        <f t="shared" si="7"/>
        <v>1.0274262115875137</v>
      </c>
      <c r="J86" s="627">
        <v>41165</v>
      </c>
      <c r="K86" s="629">
        <v>41165</v>
      </c>
      <c r="L86" s="629">
        <f t="shared" si="6"/>
        <v>42294</v>
      </c>
      <c r="M86" s="626">
        <f t="shared" si="8"/>
        <v>1.0274262115875137</v>
      </c>
      <c r="N86" s="559"/>
      <c r="O86" s="559"/>
      <c r="P86" s="559"/>
      <c r="Q86" s="559"/>
      <c r="R86" s="559"/>
    </row>
    <row r="87" spans="1:18" ht="19.5" customHeight="1" thickBot="1">
      <c r="A87" s="573" t="s">
        <v>533</v>
      </c>
      <c r="B87" s="574">
        <f>SUM(B59-B71)</f>
        <v>1046</v>
      </c>
      <c r="C87" s="575">
        <f>SUM(C59-C71)</f>
        <v>1046</v>
      </c>
      <c r="D87" s="575">
        <f>SUM(D59-D71)</f>
        <v>1289</v>
      </c>
      <c r="E87" s="577">
        <f>D87/C87</f>
        <v>1.2323135755258126</v>
      </c>
      <c r="F87" s="574">
        <f>SUM(F59-F71)</f>
        <v>452939</v>
      </c>
      <c r="G87" s="575">
        <f>SUM(G59-G71)</f>
        <v>464013</v>
      </c>
      <c r="H87" s="575">
        <f>SUM(H59-H71)</f>
        <v>234112</v>
      </c>
      <c r="I87" s="577">
        <f t="shared" si="7"/>
        <v>0.5045375883865323</v>
      </c>
      <c r="J87" s="574">
        <v>422104</v>
      </c>
      <c r="K87" s="575">
        <v>412344</v>
      </c>
      <c r="L87" s="575">
        <f>SUM(L59-L71)</f>
        <v>212765</v>
      </c>
      <c r="M87" s="577">
        <f t="shared" si="8"/>
        <v>0.515989077081272</v>
      </c>
      <c r="N87" s="559"/>
      <c r="O87" s="559"/>
      <c r="P87" s="559"/>
      <c r="Q87" s="559"/>
      <c r="R87" s="559"/>
    </row>
    <row r="88" spans="1:18" ht="19.5" customHeight="1">
      <c r="A88" s="562" t="s">
        <v>311</v>
      </c>
      <c r="B88" s="605"/>
      <c r="C88" s="606"/>
      <c r="D88" s="606">
        <f>SUM(D89:D92)</f>
        <v>116</v>
      </c>
      <c r="E88" s="608"/>
      <c r="F88" s="605"/>
      <c r="G88" s="606"/>
      <c r="H88" s="606">
        <f>SUM(H89:H92)</f>
        <v>89067</v>
      </c>
      <c r="I88" s="607"/>
      <c r="J88" s="606"/>
      <c r="K88" s="606"/>
      <c r="L88" s="606">
        <f>SUM(L89:L92)</f>
        <v>134426</v>
      </c>
      <c r="M88" s="607"/>
      <c r="N88" s="559"/>
      <c r="O88" s="559"/>
      <c r="P88" s="559"/>
      <c r="Q88" s="559"/>
      <c r="R88" s="559"/>
    </row>
    <row r="89" spans="1:18" ht="19.5" customHeight="1">
      <c r="A89" s="566" t="s">
        <v>312</v>
      </c>
      <c r="B89" s="610"/>
      <c r="C89" s="611"/>
      <c r="D89" s="611">
        <v>0</v>
      </c>
      <c r="E89" s="612"/>
      <c r="F89" s="610"/>
      <c r="G89" s="611"/>
      <c r="H89" s="611">
        <v>9912</v>
      </c>
      <c r="I89" s="612"/>
      <c r="J89" s="611"/>
      <c r="K89" s="611"/>
      <c r="L89" s="611">
        <v>11172</v>
      </c>
      <c r="M89" s="612"/>
      <c r="N89" s="559"/>
      <c r="O89" s="559"/>
      <c r="P89" s="559"/>
      <c r="Q89" s="559"/>
      <c r="R89" s="559"/>
    </row>
    <row r="90" spans="1:18" ht="19.5" customHeight="1">
      <c r="A90" s="566" t="s">
        <v>313</v>
      </c>
      <c r="B90" s="610"/>
      <c r="C90" s="611"/>
      <c r="D90" s="611">
        <v>33</v>
      </c>
      <c r="E90" s="612"/>
      <c r="F90" s="610"/>
      <c r="G90" s="611"/>
      <c r="H90" s="611">
        <v>22</v>
      </c>
      <c r="I90" s="612"/>
      <c r="J90" s="611"/>
      <c r="K90" s="611"/>
      <c r="L90" s="611">
        <v>25463</v>
      </c>
      <c r="M90" s="612"/>
      <c r="N90" s="559"/>
      <c r="O90" s="559"/>
      <c r="P90" s="559"/>
      <c r="Q90" s="559"/>
      <c r="R90" s="559"/>
    </row>
    <row r="91" spans="1:18" ht="19.5" customHeight="1">
      <c r="A91" s="566" t="s">
        <v>314</v>
      </c>
      <c r="B91" s="610"/>
      <c r="C91" s="611"/>
      <c r="D91" s="611">
        <v>83</v>
      </c>
      <c r="E91" s="612"/>
      <c r="F91" s="610"/>
      <c r="G91" s="611"/>
      <c r="H91" s="611">
        <v>1169</v>
      </c>
      <c r="I91" s="612"/>
      <c r="J91" s="611"/>
      <c r="K91" s="611"/>
      <c r="L91" s="611">
        <v>19827</v>
      </c>
      <c r="M91" s="612"/>
      <c r="N91" s="559"/>
      <c r="O91" s="559"/>
      <c r="P91" s="559"/>
      <c r="Q91" s="559"/>
      <c r="R91" s="559"/>
    </row>
    <row r="92" spans="1:18" ht="19.5" customHeight="1" thickBot="1">
      <c r="A92" s="572" t="s">
        <v>529</v>
      </c>
      <c r="B92" s="614"/>
      <c r="C92" s="615"/>
      <c r="D92" s="615">
        <v>0</v>
      </c>
      <c r="E92" s="616"/>
      <c r="F92" s="614"/>
      <c r="G92" s="615"/>
      <c r="H92" s="615">
        <v>77964</v>
      </c>
      <c r="I92" s="616"/>
      <c r="J92" s="615"/>
      <c r="K92" s="615"/>
      <c r="L92" s="615">
        <v>77964</v>
      </c>
      <c r="M92" s="616"/>
      <c r="N92" s="559"/>
      <c r="O92" s="559"/>
      <c r="P92" s="559"/>
      <c r="Q92" s="559"/>
      <c r="R92" s="559"/>
    </row>
  </sheetData>
  <mergeCells count="15">
    <mergeCell ref="Q2:R2"/>
    <mergeCell ref="B3:E3"/>
    <mergeCell ref="A49:K49"/>
    <mergeCell ref="L49:M49"/>
    <mergeCell ref="A2:P2"/>
    <mergeCell ref="A1:R1"/>
    <mergeCell ref="J3:M3"/>
    <mergeCell ref="F3:I3"/>
    <mergeCell ref="A50:A51"/>
    <mergeCell ref="B50:E50"/>
    <mergeCell ref="J50:M50"/>
    <mergeCell ref="F50:I50"/>
    <mergeCell ref="Q49:R49"/>
    <mergeCell ref="A3:A4"/>
    <mergeCell ref="O3:R3"/>
  </mergeCells>
  <printOptions/>
  <pageMargins left="0.6299212598425197" right="0.1968503937007874" top="0.15748031496062992" bottom="0.1968503937007874" header="0.1968503937007874" footer="0.1968503937007874"/>
  <pageSetup horizontalDpi="600" verticalDpi="600" orientation="landscape" paperSize="9" scale="60" r:id="rId1"/>
  <headerFooter alignWithMargins="0">
    <oddFooter>&amp;L&amp;"Times New Roman,obyčejné"Rozbor za r. 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ObÚ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jericho</dc:creator>
  <cp:keywords/>
  <dc:description/>
  <cp:lastModifiedBy>Helena Hůdová</cp:lastModifiedBy>
  <cp:lastPrinted>2004-03-19T11:12:26Z</cp:lastPrinted>
  <dcterms:created xsi:type="dcterms:W3CDTF">2000-01-19T12:05:13Z</dcterms:created>
  <dcterms:modified xsi:type="dcterms:W3CDTF">2004-03-19T11:12:31Z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258828436</vt:i4>
  </property>
  <property fmtid="{D5CDD505-2E9C-101B-9397-08002B2CF9AE}" pid="3" name="_EmailSubject">
    <vt:lpwstr>rozpočet</vt:lpwstr>
  </property>
  <property fmtid="{D5CDD505-2E9C-101B-9397-08002B2CF9AE}" pid="4" name="_AuthorEmail">
    <vt:lpwstr>zdenek.pechar@p5.mepnet.cz</vt:lpwstr>
  </property>
  <property fmtid="{D5CDD505-2E9C-101B-9397-08002B2CF9AE}" pid="5" name="_AuthorEmailDisplayName">
    <vt:lpwstr>Pechar Zdeněk, Ing.</vt:lpwstr>
  </property>
  <property fmtid="{D5CDD505-2E9C-101B-9397-08002B2CF9AE}" pid="6" name="_PreviousAdHocReviewCycleID">
    <vt:i4>-1814546841</vt:i4>
  </property>
</Properties>
</file>